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defaultThemeVersion="124226"/>
  <bookViews>
    <workbookView xWindow="0" yWindow="0" windowWidth="19200" windowHeight="10635" tabRatio="815" activeTab="1"/>
  </bookViews>
  <sheets>
    <sheet name="STOK AWAL " sheetId="15" r:id="rId1"/>
    <sheet name="PEMBELIAN" sheetId="1" r:id="rId2"/>
    <sheet name="PENGGUNAAN" sheetId="2" r:id="rId3"/>
    <sheet name="STOK AKHIR " sheetId="16" r:id="rId4"/>
    <sheet name="PRINT" sheetId="8" r:id="rId5"/>
    <sheet name="TAGIHAN BIAYA TANGKIL " sheetId="14" r:id="rId6"/>
    <sheet name="Sheet1" sheetId="18" r:id="rId7"/>
  </sheets>
  <externalReferences>
    <externalReference r:id="rId8"/>
  </externalReferences>
  <definedNames>
    <definedName name="_xlnm._FilterDatabase" localSheetId="1" hidden="1">PEMBELIAN!$B$3:$K$525</definedName>
    <definedName name="_xlnm._FilterDatabase" localSheetId="2" hidden="1">PENGGUNAAN!$A$3:$L$1221</definedName>
    <definedName name="_xlnm._FilterDatabase" localSheetId="4" hidden="1">PRINT!$A$4:$K$1763</definedName>
    <definedName name="_xlnm._FilterDatabase" localSheetId="3" hidden="1">'STOK AKHIR '!$B$2:$K$197</definedName>
    <definedName name="_xlnm._FilterDatabase" localSheetId="0" hidden="1">'STOK AWAL '!$B$2:$K$193</definedName>
    <definedName name="_xlnm.Print_Area" localSheetId="1">PEMBELIAN!$A$1:$I$309</definedName>
    <definedName name="_xlnm.Print_Area" localSheetId="2">PENGGUNAAN!$A$1:$K$1221</definedName>
    <definedName name="_xlnm.Print_Area" localSheetId="4">PRINT!$A$1:$K$1759</definedName>
    <definedName name="_xlnm.Print_Area" localSheetId="6">Sheet1!$A$1:$K$36</definedName>
    <definedName name="_xlnm.Print_Area" localSheetId="5">'TAGIHAN BIAYA TANGKIL '!$A$1:$I$258</definedName>
    <definedName name="_xlnm.Print_Titles" localSheetId="1">PEMBELIAN!$A:$I,PEMBELIAN!$1:$3</definedName>
    <definedName name="_xlnm.Print_Titles" localSheetId="2">PENGGUNAAN!$A:$J,PENGGUNAAN!$1:$3</definedName>
    <definedName name="_xlnm.Print_Titles" localSheetId="4">PRINT!$A:$K,PRINT!$1:$4</definedName>
    <definedName name="_xlnm.Print_Titles" localSheetId="5">'TAGIHAN BIAYA TANGKIL '!$1:$3</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8" i="18" l="1"/>
  <c r="J31" i="18"/>
  <c r="K36" i="18" s="1"/>
  <c r="J22" i="18"/>
  <c r="I18" i="18"/>
  <c r="I17" i="18"/>
  <c r="I15" i="18"/>
  <c r="J4" i="18"/>
  <c r="K28" i="18" s="1"/>
  <c r="L1246" i="8" l="1"/>
  <c r="R393" i="8" l="1"/>
  <c r="L393" i="8"/>
  <c r="L392" i="8" l="1"/>
  <c r="T404" i="8" l="1"/>
  <c r="L433" i="8" l="1"/>
  <c r="J180" i="14" l="1"/>
  <c r="L533" i="8" l="1"/>
  <c r="I774" i="8" l="1"/>
  <c r="J774" i="8" s="1"/>
  <c r="K805" i="8" s="1"/>
  <c r="I259" i="14" l="1"/>
  <c r="I203" i="14"/>
  <c r="H202" i="14"/>
  <c r="H201" i="14"/>
  <c r="H200" i="14"/>
  <c r="H199" i="14"/>
  <c r="H198" i="14"/>
  <c r="I180" i="14" l="1"/>
  <c r="J189" i="14" s="1"/>
  <c r="I189" i="14"/>
  <c r="I196" i="14"/>
  <c r="H234" i="14"/>
  <c r="H256" i="14"/>
  <c r="H222" i="14"/>
  <c r="H223" i="14" s="1"/>
  <c r="J234" i="14" l="1"/>
  <c r="J235" i="14" s="1"/>
  <c r="H8" i="14"/>
  <c r="I1139" i="8"/>
  <c r="J253" i="8" l="1"/>
  <c r="H237" i="14" l="1"/>
  <c r="I257" i="14" s="1"/>
  <c r="J257" i="14" s="1"/>
  <c r="K978" i="8" l="1"/>
  <c r="J111" i="8" l="1"/>
  <c r="J636" i="8" l="1"/>
  <c r="J702" i="8" l="1"/>
  <c r="J701" i="8"/>
  <c r="K703" i="8" l="1"/>
  <c r="J556" i="8" l="1"/>
  <c r="J555" i="8"/>
  <c r="J546" i="8"/>
  <c r="J1534" i="8"/>
  <c r="J1533" i="8"/>
  <c r="J1532" i="8"/>
  <c r="J1531" i="8"/>
  <c r="K1246" i="8" l="1"/>
  <c r="K1214" i="8"/>
  <c r="K1167" i="8"/>
  <c r="K1150" i="8"/>
  <c r="K996" i="8"/>
  <c r="K943" i="8"/>
  <c r="K773" i="8"/>
  <c r="J1086" i="8" l="1"/>
  <c r="J1085" i="8"/>
  <c r="J1012" i="8"/>
  <c r="J1011" i="8"/>
  <c r="J1010" i="8"/>
  <c r="J1009" i="8"/>
  <c r="J1008" i="8"/>
  <c r="J1007" i="8"/>
  <c r="J1006" i="8"/>
  <c r="J1005" i="8"/>
  <c r="J1004" i="8"/>
  <c r="J1003" i="8"/>
  <c r="J1002" i="8"/>
  <c r="J1001" i="8"/>
  <c r="J1000" i="8"/>
  <c r="J999" i="8"/>
  <c r="J998" i="8"/>
  <c r="J997" i="8"/>
  <c r="J988" i="8"/>
  <c r="J987" i="8"/>
  <c r="J986" i="8"/>
  <c r="J985" i="8"/>
  <c r="J984" i="8"/>
  <c r="J983" i="8"/>
  <c r="J982" i="8"/>
  <c r="J981" i="8"/>
  <c r="J980" i="8"/>
  <c r="J979" i="8"/>
  <c r="J974" i="8"/>
  <c r="J973" i="8"/>
  <c r="J972" i="8"/>
  <c r="J971" i="8"/>
  <c r="J970" i="8"/>
  <c r="J969" i="8"/>
  <c r="J968" i="8"/>
  <c r="J967" i="8"/>
  <c r="J966" i="8"/>
  <c r="J965" i="8"/>
  <c r="J964" i="8"/>
  <c r="J963" i="8"/>
  <c r="J962" i="8"/>
  <c r="J961" i="8"/>
  <c r="J959" i="8"/>
  <c r="J907" i="8"/>
  <c r="J902" i="8"/>
  <c r="J901" i="8"/>
  <c r="J900" i="8"/>
  <c r="J899" i="8"/>
  <c r="J898" i="8"/>
  <c r="J897" i="8"/>
  <c r="J895" i="8"/>
  <c r="J894" i="8"/>
  <c r="J893" i="8"/>
  <c r="J892" i="8"/>
  <c r="J891" i="8"/>
  <c r="J890" i="8"/>
  <c r="J889" i="8"/>
  <c r="J888" i="8"/>
  <c r="J887" i="8"/>
  <c r="J886" i="8"/>
  <c r="J885" i="8"/>
  <c r="J882" i="8"/>
  <c r="J881" i="8"/>
  <c r="J880" i="8"/>
  <c r="J879" i="8"/>
  <c r="J878" i="8"/>
  <c r="J877" i="8"/>
  <c r="J876" i="8"/>
  <c r="J875" i="8"/>
  <c r="J874" i="8"/>
  <c r="J873" i="8"/>
  <c r="J675" i="8"/>
  <c r="J674" i="8"/>
  <c r="J673" i="8"/>
  <c r="J672" i="8"/>
  <c r="J671" i="8"/>
  <c r="J670" i="8"/>
  <c r="J669" i="8"/>
  <c r="J668" i="8"/>
  <c r="J667" i="8"/>
  <c r="J664" i="8"/>
  <c r="J663" i="8"/>
  <c r="J662" i="8"/>
  <c r="J661" i="8"/>
  <c r="J660" i="8"/>
  <c r="J659" i="8"/>
  <c r="J658" i="8"/>
  <c r="J657" i="8"/>
  <c r="J656" i="8"/>
  <c r="J655" i="8"/>
  <c r="J654" i="8"/>
  <c r="J653" i="8"/>
  <c r="J651" i="8"/>
  <c r="J650" i="8"/>
  <c r="J649" i="8"/>
  <c r="J648" i="8"/>
  <c r="J647" i="8"/>
  <c r="J646" i="8"/>
  <c r="J645" i="8"/>
  <c r="J644" i="8"/>
  <c r="J643" i="8"/>
  <c r="J642" i="8"/>
  <c r="J641" i="8"/>
  <c r="J640" i="8"/>
  <c r="J639" i="8"/>
  <c r="K975" i="8" l="1"/>
  <c r="K908" i="8"/>
  <c r="K1013" i="8"/>
  <c r="K989" i="8"/>
  <c r="J666" i="8"/>
  <c r="J665" i="8"/>
  <c r="J652" i="8"/>
  <c r="J638" i="8"/>
  <c r="J637" i="8"/>
  <c r="J302" i="8"/>
  <c r="J295" i="8"/>
  <c r="J1685" i="8"/>
  <c r="J1684" i="8"/>
  <c r="J1591" i="8"/>
  <c r="J1581" i="8"/>
  <c r="J1568" i="8"/>
  <c r="J1566" i="8"/>
  <c r="J1560" i="8"/>
  <c r="J1559" i="8"/>
  <c r="J1550" i="8"/>
  <c r="J1547" i="8"/>
  <c r="J1545" i="8"/>
  <c r="J1538" i="8"/>
  <c r="J1526" i="8"/>
  <c r="J1374" i="8"/>
  <c r="J1168" i="8"/>
  <c r="K1169" i="8" s="1"/>
  <c r="J1158" i="8"/>
  <c r="J1152" i="8"/>
  <c r="J1081" i="8"/>
  <c r="J1072" i="8"/>
  <c r="J1071" i="8"/>
  <c r="J1070" i="8"/>
  <c r="J1066" i="8"/>
  <c r="J1063" i="8"/>
  <c r="J1058" i="8"/>
  <c r="J870" i="8"/>
  <c r="K872" i="8" s="1"/>
  <c r="J847" i="8"/>
  <c r="J846" i="8"/>
  <c r="J845" i="8"/>
  <c r="J844" i="8"/>
  <c r="J839" i="8"/>
  <c r="J834" i="8"/>
  <c r="J833" i="8"/>
  <c r="J824" i="8"/>
  <c r="J820" i="8"/>
  <c r="J526" i="8"/>
  <c r="J525" i="8"/>
  <c r="J524" i="8"/>
  <c r="J523" i="8"/>
  <c r="J522" i="8"/>
  <c r="J521" i="8"/>
  <c r="J520" i="8"/>
  <c r="J519" i="8"/>
  <c r="J518" i="8"/>
  <c r="J517" i="8"/>
  <c r="J516" i="8"/>
  <c r="J515" i="8"/>
  <c r="J514" i="8"/>
  <c r="J513" i="8"/>
  <c r="J511" i="8"/>
  <c r="J510" i="8"/>
  <c r="J509" i="8"/>
  <c r="J508" i="8"/>
  <c r="J507" i="8"/>
  <c r="J506" i="8"/>
  <c r="J505" i="8"/>
  <c r="J504" i="8"/>
  <c r="J503" i="8"/>
  <c r="J502" i="8"/>
  <c r="J501" i="8"/>
  <c r="J500" i="8"/>
  <c r="J499" i="8"/>
  <c r="J496" i="8"/>
  <c r="J495" i="8"/>
  <c r="J494" i="8"/>
  <c r="K677" i="8" l="1"/>
  <c r="I1232" i="8"/>
  <c r="I855" i="8"/>
  <c r="I977" i="8" l="1"/>
  <c r="I852" i="8"/>
  <c r="I854" i="8"/>
  <c r="I856" i="8"/>
  <c r="I857" i="8"/>
  <c r="I858" i="8"/>
  <c r="I859" i="8"/>
  <c r="I860" i="8"/>
  <c r="I861" i="8"/>
  <c r="I990" i="8"/>
  <c r="I991" i="8"/>
  <c r="I993" i="8"/>
  <c r="I1170" i="8"/>
  <c r="I1171" i="8"/>
  <c r="I926" i="8"/>
  <c r="I937" i="8"/>
  <c r="I938" i="8"/>
  <c r="I939" i="8"/>
  <c r="I1210" i="8"/>
  <c r="I1211" i="8"/>
  <c r="I1212" i="8"/>
  <c r="I1213" i="8"/>
  <c r="I1234" i="8"/>
  <c r="I1235" i="8"/>
  <c r="I1236" i="8"/>
  <c r="I1237" i="8"/>
  <c r="I1238" i="8"/>
  <c r="I1241" i="8"/>
  <c r="I1242" i="8"/>
  <c r="I1243" i="8"/>
  <c r="I1244" i="8"/>
  <c r="I1245" i="8"/>
  <c r="I1143" i="8"/>
  <c r="I1144" i="8"/>
  <c r="I976" i="8"/>
  <c r="J947" i="8" l="1"/>
  <c r="K952" i="8" s="1"/>
  <c r="J403" i="8"/>
  <c r="J402" i="8"/>
  <c r="J401" i="8"/>
  <c r="J400" i="8"/>
  <c r="J399" i="8"/>
  <c r="J398" i="8"/>
  <c r="J397" i="8"/>
  <c r="J396" i="8"/>
  <c r="J395" i="8"/>
  <c r="J394" i="8"/>
  <c r="J13" i="8"/>
  <c r="K434" i="8" l="1"/>
  <c r="K40" i="8"/>
  <c r="J1159" i="8"/>
  <c r="I835" i="8" l="1"/>
  <c r="I836" i="8"/>
  <c r="I960" i="8"/>
  <c r="I1539" i="8"/>
  <c r="I1540" i="8"/>
  <c r="I1541" i="8"/>
  <c r="I1044" i="8"/>
  <c r="I1045" i="8"/>
  <c r="I1047" i="8"/>
  <c r="I1048" i="8"/>
  <c r="I1052" i="8"/>
  <c r="I1064" i="8"/>
  <c r="I1065" i="8"/>
  <c r="I1073" i="8"/>
  <c r="I1074" i="8"/>
  <c r="I1075" i="8"/>
  <c r="I1076" i="8"/>
  <c r="I1077" i="8"/>
  <c r="I1080" i="8"/>
  <c r="I1087" i="8"/>
  <c r="I1161" i="8"/>
  <c r="I1162" i="8"/>
  <c r="I303" i="8"/>
  <c r="I304" i="8"/>
  <c r="I305" i="8"/>
  <c r="I319" i="8"/>
  <c r="I995" i="8"/>
  <c r="J634" i="8"/>
  <c r="J633" i="8"/>
  <c r="J1691" i="8"/>
  <c r="J632" i="8"/>
  <c r="J631" i="8"/>
  <c r="J630" i="8"/>
  <c r="J629" i="8"/>
  <c r="J628" i="8"/>
  <c r="J626" i="8"/>
  <c r="I625" i="8"/>
  <c r="J624" i="8"/>
  <c r="J623" i="8"/>
  <c r="J622" i="8"/>
  <c r="J621" i="8"/>
  <c r="J620" i="8"/>
  <c r="J619" i="8"/>
  <c r="J618" i="8"/>
  <c r="J617" i="8"/>
  <c r="J616" i="8"/>
  <c r="J615" i="8"/>
  <c r="J614" i="8"/>
  <c r="J613" i="8"/>
  <c r="J612" i="8"/>
  <c r="J611" i="8"/>
  <c r="J610" i="8"/>
  <c r="J609" i="8"/>
  <c r="J608" i="8"/>
  <c r="J606" i="8"/>
  <c r="J605" i="8"/>
  <c r="I604" i="8"/>
  <c r="J603" i="8"/>
  <c r="J602" i="8"/>
  <c r="I601" i="8"/>
  <c r="I600" i="8"/>
  <c r="J599" i="8"/>
  <c r="J598" i="8"/>
  <c r="J597" i="8"/>
  <c r="J596" i="8"/>
  <c r="J595" i="8"/>
  <c r="J594" i="8"/>
  <c r="J593" i="8"/>
  <c r="J592" i="8"/>
  <c r="J591" i="8"/>
  <c r="J589" i="8"/>
  <c r="J588" i="8"/>
  <c r="J587" i="8"/>
  <c r="J586" i="8"/>
  <c r="J585" i="8"/>
  <c r="J582" i="8"/>
  <c r="J581" i="8"/>
  <c r="J580" i="8"/>
  <c r="J579" i="8"/>
  <c r="J578" i="8"/>
  <c r="J577" i="8"/>
  <c r="J576" i="8"/>
  <c r="J574" i="8"/>
  <c r="J573" i="8"/>
  <c r="J572" i="8"/>
  <c r="J571" i="8"/>
  <c r="J570" i="8"/>
  <c r="J569" i="8"/>
  <c r="J568" i="8"/>
  <c r="J566" i="8"/>
  <c r="J565" i="8"/>
  <c r="J311" i="8"/>
  <c r="J310" i="8"/>
  <c r="J309" i="8"/>
  <c r="J308" i="8"/>
  <c r="J307" i="8"/>
  <c r="K635" i="8" l="1"/>
  <c r="K1700" i="8"/>
  <c r="J1689" i="8"/>
  <c r="J1688" i="8"/>
  <c r="J1687" i="8"/>
  <c r="J1686" i="8"/>
  <c r="J1683" i="8"/>
  <c r="J1681" i="8"/>
  <c r="J1680" i="8"/>
  <c r="J1679" i="8"/>
  <c r="J1582" i="8"/>
  <c r="J1579" i="8"/>
  <c r="J1578" i="8"/>
  <c r="J1577" i="8"/>
  <c r="J1576" i="8"/>
  <c r="J1544" i="8"/>
  <c r="J1542" i="8"/>
  <c r="J1513" i="8"/>
  <c r="J1508" i="8"/>
  <c r="J1490" i="8"/>
  <c r="J1489" i="8"/>
  <c r="J1488" i="8"/>
  <c r="J1487" i="8"/>
  <c r="I1471" i="8"/>
  <c r="J1471" i="8" s="1"/>
  <c r="J1470" i="8"/>
  <c r="J1469" i="8"/>
  <c r="J1377" i="8"/>
  <c r="K1378" i="8" s="1"/>
  <c r="J1300" i="8"/>
  <c r="J1299" i="8"/>
  <c r="J1298" i="8"/>
  <c r="J1297" i="8"/>
  <c r="J1296" i="8"/>
  <c r="J1256" i="8"/>
  <c r="K1271" i="8" s="1"/>
  <c r="J1160" i="8"/>
  <c r="J1155" i="8"/>
  <c r="J1154" i="8"/>
  <c r="J1153" i="8"/>
  <c r="J1151" i="8"/>
  <c r="J1130" i="8"/>
  <c r="K1133" i="8" s="1"/>
  <c r="J1118" i="8"/>
  <c r="J1117" i="8"/>
  <c r="J1110" i="8"/>
  <c r="K1115" i="8" s="1"/>
  <c r="J1102" i="8"/>
  <c r="J1097" i="8"/>
  <c r="J1095" i="8"/>
  <c r="K1313" i="8" l="1"/>
  <c r="K1156" i="8"/>
  <c r="K1484" i="8"/>
  <c r="K1690" i="8"/>
  <c r="K1103" i="8"/>
  <c r="K1123" i="8"/>
  <c r="J1084" i="8"/>
  <c r="J1083" i="8"/>
  <c r="J1082" i="8"/>
  <c r="J1079" i="8"/>
  <c r="J1078" i="8"/>
  <c r="J1069" i="8"/>
  <c r="J1068" i="8"/>
  <c r="J1062" i="8"/>
  <c r="J1061" i="8"/>
  <c r="J1060" i="8"/>
  <c r="J1059" i="8"/>
  <c r="J1057" i="8"/>
  <c r="J1055" i="8"/>
  <c r="J1054" i="8"/>
  <c r="J1053" i="8"/>
  <c r="J1051" i="8"/>
  <c r="J1050" i="8"/>
  <c r="J1049" i="8"/>
  <c r="J1043" i="8"/>
  <c r="J1042" i="8"/>
  <c r="J1041" i="8"/>
  <c r="J1040" i="8"/>
  <c r="J1039" i="8"/>
  <c r="J1038" i="8"/>
  <c r="J1037" i="8"/>
  <c r="J957" i="8"/>
  <c r="I910" i="8"/>
  <c r="J910" i="8" s="1"/>
  <c r="J909" i="8"/>
  <c r="J850" i="8"/>
  <c r="J849" i="8"/>
  <c r="J848" i="8"/>
  <c r="J843" i="8"/>
  <c r="J842" i="8"/>
  <c r="J841" i="8"/>
  <c r="J840" i="8"/>
  <c r="J837" i="8"/>
  <c r="J832" i="8"/>
  <c r="J831" i="8"/>
  <c r="J830" i="8"/>
  <c r="J829" i="8"/>
  <c r="J828" i="8"/>
  <c r="J827" i="8"/>
  <c r="J826" i="8"/>
  <c r="J825" i="8"/>
  <c r="I823" i="8"/>
  <c r="J823" i="8" s="1"/>
  <c r="J822" i="8"/>
  <c r="J821" i="8"/>
  <c r="K925" i="8" l="1"/>
  <c r="K838" i="8"/>
  <c r="K851" i="8"/>
  <c r="I1590" i="8"/>
  <c r="I1592" i="8"/>
  <c r="I1593" i="8"/>
  <c r="I1595" i="8"/>
  <c r="I1596" i="8"/>
  <c r="I1597" i="8"/>
  <c r="I1599" i="8"/>
  <c r="I1575" i="8"/>
  <c r="I1580" i="8"/>
  <c r="I1583" i="8"/>
  <c r="I1585" i="8"/>
  <c r="I1516" i="8"/>
  <c r="I1517" i="8"/>
  <c r="I1519" i="8"/>
  <c r="I1520" i="8"/>
  <c r="I1521" i="8"/>
  <c r="I1522" i="8"/>
  <c r="I1523" i="8"/>
  <c r="I1527" i="8"/>
  <c r="I1528" i="8"/>
  <c r="I1529" i="8"/>
  <c r="I1530" i="8"/>
  <c r="I1535" i="8"/>
  <c r="I1536" i="8"/>
  <c r="I1537" i="8"/>
  <c r="I1546" i="8"/>
  <c r="I1548" i="8"/>
  <c r="I1552" i="8"/>
  <c r="I1553" i="8"/>
  <c r="I1558" i="8"/>
  <c r="I1561" i="8"/>
  <c r="I1562" i="8"/>
  <c r="I1563" i="8"/>
  <c r="I1564" i="8"/>
  <c r="I1570" i="8"/>
  <c r="I1491" i="8"/>
  <c r="I1492" i="8"/>
  <c r="I1493" i="8"/>
  <c r="I1494" i="8"/>
  <c r="I1496" i="8"/>
  <c r="I1501" i="8"/>
  <c r="I1502" i="8"/>
  <c r="I1503" i="8"/>
  <c r="I1504" i="8"/>
  <c r="I1506" i="8"/>
  <c r="I1507" i="8"/>
  <c r="I1509" i="8"/>
  <c r="I1510" i="8"/>
  <c r="I1511" i="8"/>
  <c r="I1512" i="8"/>
  <c r="J563" i="8" l="1"/>
  <c r="J562" i="8"/>
  <c r="J561" i="8"/>
  <c r="J560" i="8"/>
  <c r="J559" i="8"/>
  <c r="J558" i="8"/>
  <c r="J557" i="8"/>
  <c r="J554" i="8"/>
  <c r="J553" i="8"/>
  <c r="J552" i="8"/>
  <c r="J551" i="8"/>
  <c r="J550" i="8"/>
  <c r="J549" i="8"/>
  <c r="J548" i="8"/>
  <c r="J547" i="8"/>
  <c r="J545" i="8"/>
  <c r="J544" i="8"/>
  <c r="J543" i="8"/>
  <c r="J542" i="8"/>
  <c r="J541" i="8"/>
  <c r="J498" i="8"/>
  <c r="J497" i="8"/>
  <c r="J1598" i="8"/>
  <c r="J1594" i="8"/>
  <c r="J1584" i="8"/>
  <c r="J1574" i="8"/>
  <c r="J1573" i="8"/>
  <c r="J1572" i="8"/>
  <c r="J1567" i="8"/>
  <c r="J1557" i="8"/>
  <c r="J1556" i="8"/>
  <c r="J1555" i="8"/>
  <c r="J1554" i="8"/>
  <c r="J1551" i="8"/>
  <c r="J1549" i="8"/>
  <c r="J1525" i="8"/>
  <c r="J1518" i="8"/>
  <c r="J1515" i="8"/>
  <c r="J1500" i="8"/>
  <c r="J1499" i="8"/>
  <c r="J1498" i="8"/>
  <c r="J1497" i="8"/>
  <c r="J1486" i="8"/>
  <c r="J1485" i="8"/>
  <c r="J492" i="8"/>
  <c r="J491" i="8"/>
  <c r="J490" i="8"/>
  <c r="J512" i="8"/>
  <c r="K1514" i="8" l="1"/>
  <c r="K1589" i="8"/>
  <c r="K1600" i="8"/>
  <c r="L527" i="8"/>
  <c r="K564" i="8"/>
  <c r="K527" i="8"/>
  <c r="K1543" i="8"/>
  <c r="K1753" i="8"/>
  <c r="K1727" i="8"/>
  <c r="K1713" i="8"/>
  <c r="K1678" i="8"/>
  <c r="K1461" i="8"/>
  <c r="K1442" i="8"/>
  <c r="K1422" i="8"/>
  <c r="K1415" i="8"/>
  <c r="K1399" i="8"/>
  <c r="K1394" i="8"/>
  <c r="K1387" i="8"/>
  <c r="K1373" i="8"/>
  <c r="K1357" i="8"/>
  <c r="K1352" i="8"/>
  <c r="K1326" i="8"/>
  <c r="K1279" i="8"/>
  <c r="K1255" i="8"/>
  <c r="K1221" i="8"/>
  <c r="K1203" i="8"/>
  <c r="K1142" i="8"/>
  <c r="K1032" i="8"/>
  <c r="K819" i="8"/>
  <c r="K813" i="8"/>
  <c r="K682" i="8"/>
  <c r="K199" i="8" l="1"/>
  <c r="K158" i="8"/>
  <c r="J1733" i="8" l="1"/>
  <c r="J1732" i="8"/>
  <c r="J1731" i="8"/>
  <c r="J1730" i="8"/>
  <c r="J1728" i="8"/>
  <c r="J484" i="8"/>
  <c r="J483" i="8"/>
  <c r="J482" i="8"/>
  <c r="J481" i="8"/>
  <c r="J347" i="8"/>
  <c r="J329" i="8"/>
  <c r="J320" i="8"/>
  <c r="J1754" i="8"/>
  <c r="J1569" i="8"/>
  <c r="K1571" i="8" s="1"/>
  <c r="J1375" i="8"/>
  <c r="K1376" i="8" s="1"/>
  <c r="J1294" i="8"/>
  <c r="J1293" i="8"/>
  <c r="J1292" i="8"/>
  <c r="J1290" i="8"/>
  <c r="J1289" i="8"/>
  <c r="J1288" i="8"/>
  <c r="J1287" i="8"/>
  <c r="J1286" i="8"/>
  <c r="J1285" i="8"/>
  <c r="J1284" i="8"/>
  <c r="J1283" i="8"/>
  <c r="J1282" i="8"/>
  <c r="J1281" i="8"/>
  <c r="J1280" i="8"/>
  <c r="J1226" i="8"/>
  <c r="K1227" i="8" s="1"/>
  <c r="J1208" i="8"/>
  <c r="J1207" i="8"/>
  <c r="J1206" i="8"/>
  <c r="J1205" i="8"/>
  <c r="J1204" i="8"/>
  <c r="J1177" i="8"/>
  <c r="J1176" i="8"/>
  <c r="J1175" i="8"/>
  <c r="J1174" i="8"/>
  <c r="J1173" i="8"/>
  <c r="J1172" i="8"/>
  <c r="J1157" i="8"/>
  <c r="K1163" i="8" s="1"/>
  <c r="J1067" i="8"/>
  <c r="K1088" i="8" s="1"/>
  <c r="J1036" i="8"/>
  <c r="J1035" i="8"/>
  <c r="J1034" i="8"/>
  <c r="J1033" i="8"/>
  <c r="J1230" i="8"/>
  <c r="J1229" i="8"/>
  <c r="J1228" i="8"/>
  <c r="J956" i="8"/>
  <c r="J955" i="8"/>
  <c r="J954" i="8"/>
  <c r="J953" i="8"/>
  <c r="J853" i="8"/>
  <c r="K865" i="8" s="1"/>
  <c r="J689" i="8"/>
  <c r="J688" i="8"/>
  <c r="J687" i="8"/>
  <c r="J686" i="8"/>
  <c r="J685" i="8"/>
  <c r="J684" i="8"/>
  <c r="J683" i="8"/>
  <c r="J236" i="14" l="1"/>
  <c r="J237" i="14" s="1"/>
  <c r="K393" i="8"/>
  <c r="K489" i="8"/>
  <c r="K690" i="8"/>
  <c r="K1056" i="8"/>
  <c r="K958" i="8"/>
  <c r="K1178" i="8"/>
  <c r="J1758" i="8"/>
  <c r="J1757" i="8"/>
  <c r="J1756" i="8"/>
  <c r="K1209" i="8"/>
  <c r="K1231" i="8"/>
  <c r="K1295" i="8"/>
  <c r="K1291" i="8"/>
  <c r="J1759" i="8"/>
  <c r="K1755" i="8"/>
  <c r="K1729" i="8"/>
  <c r="K1734" i="8"/>
  <c r="K1756" i="8" l="1"/>
  <c r="K1758" i="8"/>
  <c r="K1759" i="8"/>
  <c r="K1757" i="8"/>
  <c r="M1756" i="8"/>
  <c r="O1756" i="8" s="1"/>
  <c r="J1223" i="2"/>
  <c r="M1760" i="8" l="1"/>
  <c r="O1760" i="8" s="1"/>
  <c r="M1763" i="8"/>
  <c r="O1763" i="8" s="1"/>
  <c r="M1762" i="8"/>
  <c r="O1762" i="8" s="1"/>
  <c r="N872" i="2"/>
  <c r="N873" i="2"/>
  <c r="N874"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4" i="2"/>
  <c r="N285" i="2"/>
  <c r="N286" i="2"/>
  <c r="N287" i="2"/>
  <c r="N288" i="2"/>
  <c r="N289" i="2"/>
  <c r="N290" i="2"/>
  <c r="N291" i="2"/>
  <c r="N292" i="2"/>
  <c r="N293" i="2"/>
  <c r="N294" i="2"/>
  <c r="N295" i="2"/>
  <c r="N296" i="2"/>
  <c r="N297" i="2"/>
  <c r="N298" i="2"/>
  <c r="N299" i="2"/>
  <c r="N300" i="2"/>
  <c r="N301" i="2"/>
  <c r="N302" i="2"/>
  <c r="N303" i="2"/>
  <c r="N304"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5" i="2"/>
  <c r="N446" i="2"/>
  <c r="N447" i="2"/>
  <c r="N448" i="2"/>
  <c r="N449" i="2"/>
  <c r="N450" i="2"/>
  <c r="N451" i="2"/>
  <c r="N452" i="2"/>
  <c r="N453" i="2"/>
  <c r="N454" i="2"/>
  <c r="N455" i="2"/>
  <c r="N456" i="2"/>
  <c r="N457" i="2"/>
  <c r="N458" i="2"/>
  <c r="N459" i="2"/>
  <c r="N460" i="2"/>
  <c r="N461"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8" i="2"/>
  <c r="N819" i="2"/>
  <c r="N820" i="2"/>
  <c r="N821" i="2"/>
  <c r="N822" i="2"/>
  <c r="N823" i="2"/>
  <c r="N824" i="2"/>
  <c r="N825" i="2"/>
  <c r="N826" i="2"/>
  <c r="N827" i="2"/>
  <c r="N828" i="2"/>
  <c r="N829" i="2"/>
  <c r="N830" i="2"/>
  <c r="N831" i="2"/>
  <c r="N832"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5" i="2"/>
  <c r="N876" i="2"/>
  <c r="N877" i="2"/>
  <c r="N878" i="2"/>
  <c r="N879" i="2"/>
  <c r="N880" i="2"/>
  <c r="N881" i="2"/>
  <c r="N882" i="2"/>
  <c r="N883" i="2"/>
  <c r="N884" i="2"/>
  <c r="N885" i="2"/>
  <c r="N886" i="2"/>
  <c r="N887" i="2"/>
  <c r="N888" i="2"/>
  <c r="N889" i="2"/>
  <c r="N890" i="2"/>
  <c r="N891" i="2"/>
  <c r="N892" i="2"/>
  <c r="N893" i="2"/>
  <c r="N894"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M156" i="2"/>
  <c r="P120" i="2"/>
  <c r="J492" i="1"/>
  <c r="J493" i="1"/>
  <c r="J494" i="1"/>
  <c r="J495" i="1"/>
  <c r="J496" i="1"/>
  <c r="J497"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46" i="1"/>
  <c r="J45" i="1"/>
  <c r="L89" i="1" l="1"/>
  <c r="M1220" i="2" l="1"/>
  <c r="M1154" i="2" l="1"/>
  <c r="M1094" i="2" l="1"/>
  <c r="M1041" i="2" l="1"/>
  <c r="M996" i="2" l="1"/>
  <c r="M937" i="2" l="1"/>
  <c r="M895" i="2" l="1"/>
  <c r="M871" i="2" l="1"/>
  <c r="M833" i="2"/>
  <c r="M817" i="2" l="1"/>
  <c r="M766" i="2" l="1"/>
  <c r="M734" i="2" l="1"/>
  <c r="M688" i="2" l="1"/>
  <c r="M607" i="2" l="1"/>
  <c r="M575" i="2" l="1"/>
  <c r="M539" i="2" l="1"/>
  <c r="M462" i="2"/>
  <c r="M444" i="2"/>
  <c r="M381" i="2" l="1"/>
  <c r="M305" i="2"/>
  <c r="M283" i="2" l="1"/>
  <c r="M231" i="2" l="1"/>
  <c r="J527" i="1" l="1"/>
  <c r="J721" i="2" l="1"/>
  <c r="P721" i="2" s="1"/>
  <c r="J599" i="2" l="1"/>
  <c r="P599" i="2" s="1"/>
  <c r="J173" i="2" l="1"/>
  <c r="P173" i="2" s="1"/>
  <c r="J174" i="2"/>
  <c r="P174" i="2" s="1"/>
  <c r="J1091" i="2" l="1"/>
  <c r="J1086" i="2"/>
  <c r="J1087" i="2"/>
  <c r="J1088" i="2"/>
  <c r="J1089" i="2"/>
  <c r="J1081" i="2"/>
  <c r="J1082" i="2"/>
  <c r="J1083" i="2"/>
  <c r="J1084" i="2"/>
  <c r="J155" i="2" l="1"/>
  <c r="J153" i="2"/>
  <c r="J5" i="2" l="1"/>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4" i="2"/>
  <c r="J156" i="2"/>
  <c r="J157" i="2"/>
  <c r="J158" i="2"/>
  <c r="P158" i="2" s="1"/>
  <c r="J159" i="2"/>
  <c r="P159" i="2" s="1"/>
  <c r="J160" i="2"/>
  <c r="P160" i="2" s="1"/>
  <c r="J161" i="2"/>
  <c r="P161" i="2" s="1"/>
  <c r="J162" i="2"/>
  <c r="P162" i="2" s="1"/>
  <c r="J163" i="2"/>
  <c r="P163" i="2" s="1"/>
  <c r="J164" i="2"/>
  <c r="P164" i="2" s="1"/>
  <c r="J165" i="2"/>
  <c r="P165" i="2" s="1"/>
  <c r="J166" i="2"/>
  <c r="P166" i="2" s="1"/>
  <c r="J167" i="2"/>
  <c r="P167" i="2" s="1"/>
  <c r="J168" i="2"/>
  <c r="P168" i="2" s="1"/>
  <c r="J169" i="2"/>
  <c r="P169" i="2" s="1"/>
  <c r="J170" i="2"/>
  <c r="P170" i="2" s="1"/>
  <c r="J171" i="2"/>
  <c r="P171" i="2" s="1"/>
  <c r="J172" i="2"/>
  <c r="P172" i="2" s="1"/>
  <c r="J175" i="2"/>
  <c r="P175" i="2" s="1"/>
  <c r="J176" i="2"/>
  <c r="P176" i="2" s="1"/>
  <c r="J177" i="2"/>
  <c r="P177" i="2" s="1"/>
  <c r="J178" i="2"/>
  <c r="P178" i="2" s="1"/>
  <c r="J179" i="2"/>
  <c r="P179" i="2" s="1"/>
  <c r="J180" i="2"/>
  <c r="P180" i="2" s="1"/>
  <c r="J181" i="2"/>
  <c r="P181" i="2" s="1"/>
  <c r="J182" i="2"/>
  <c r="P182" i="2" s="1"/>
  <c r="J183" i="2"/>
  <c r="P183" i="2" s="1"/>
  <c r="J184" i="2"/>
  <c r="P184" i="2" s="1"/>
  <c r="J185" i="2"/>
  <c r="P185" i="2" s="1"/>
  <c r="J186" i="2"/>
  <c r="P186" i="2" s="1"/>
  <c r="J187" i="2"/>
  <c r="P187" i="2" s="1"/>
  <c r="J188" i="2"/>
  <c r="P188" i="2" s="1"/>
  <c r="J189" i="2"/>
  <c r="P189" i="2" s="1"/>
  <c r="J190" i="2"/>
  <c r="P190" i="2" s="1"/>
  <c r="J191" i="2"/>
  <c r="P191" i="2" s="1"/>
  <c r="J192" i="2"/>
  <c r="P192" i="2" s="1"/>
  <c r="J193" i="2"/>
  <c r="P193" i="2" s="1"/>
  <c r="J194" i="2"/>
  <c r="P194" i="2" s="1"/>
  <c r="J195" i="2"/>
  <c r="P195" i="2" s="1"/>
  <c r="J196" i="2"/>
  <c r="P196" i="2" s="1"/>
  <c r="J197" i="2"/>
  <c r="P197" i="2" s="1"/>
  <c r="J198" i="2"/>
  <c r="P198" i="2" s="1"/>
  <c r="J199" i="2"/>
  <c r="P199" i="2" s="1"/>
  <c r="J200" i="2"/>
  <c r="P200" i="2" s="1"/>
  <c r="J201" i="2"/>
  <c r="P201" i="2" s="1"/>
  <c r="J202" i="2"/>
  <c r="P202" i="2" s="1"/>
  <c r="J203" i="2"/>
  <c r="P203" i="2" s="1"/>
  <c r="J204" i="2"/>
  <c r="P204" i="2" s="1"/>
  <c r="J205" i="2"/>
  <c r="P205" i="2" s="1"/>
  <c r="J206" i="2"/>
  <c r="P206" i="2" s="1"/>
  <c r="J207" i="2"/>
  <c r="P207" i="2" s="1"/>
  <c r="J208" i="2"/>
  <c r="P208" i="2" s="1"/>
  <c r="J209" i="2"/>
  <c r="P209" i="2" s="1"/>
  <c r="J210" i="2"/>
  <c r="P210" i="2" s="1"/>
  <c r="J211" i="2"/>
  <c r="P211" i="2" s="1"/>
  <c r="J212" i="2"/>
  <c r="P212" i="2" s="1"/>
  <c r="J213" i="2"/>
  <c r="P213" i="2" s="1"/>
  <c r="J214" i="2"/>
  <c r="P214" i="2" s="1"/>
  <c r="J215" i="2"/>
  <c r="P215" i="2" s="1"/>
  <c r="J216" i="2"/>
  <c r="P216" i="2" s="1"/>
  <c r="J217" i="2"/>
  <c r="P217" i="2" s="1"/>
  <c r="J218" i="2"/>
  <c r="P218" i="2" s="1"/>
  <c r="J219" i="2"/>
  <c r="P219" i="2" s="1"/>
  <c r="J220" i="2"/>
  <c r="P220" i="2" s="1"/>
  <c r="J221" i="2"/>
  <c r="P221" i="2" s="1"/>
  <c r="J222" i="2"/>
  <c r="P222" i="2" s="1"/>
  <c r="J223" i="2"/>
  <c r="P223" i="2" s="1"/>
  <c r="J224" i="2"/>
  <c r="P224" i="2" s="1"/>
  <c r="J225" i="2"/>
  <c r="P225" i="2" s="1"/>
  <c r="J226" i="2"/>
  <c r="P226" i="2" s="1"/>
  <c r="J227" i="2"/>
  <c r="P227" i="2" s="1"/>
  <c r="J228" i="2"/>
  <c r="P228" i="2" s="1"/>
  <c r="J229" i="2"/>
  <c r="P229" i="2" s="1"/>
  <c r="J230" i="2"/>
  <c r="P230" i="2" s="1"/>
  <c r="J231" i="2"/>
  <c r="P231" i="2" s="1"/>
  <c r="J232" i="2"/>
  <c r="P232" i="2" s="1"/>
  <c r="J233" i="2"/>
  <c r="P233" i="2" s="1"/>
  <c r="J234" i="2"/>
  <c r="P234" i="2" s="1"/>
  <c r="J235" i="2"/>
  <c r="P235" i="2" s="1"/>
  <c r="J236" i="2"/>
  <c r="P236" i="2" s="1"/>
  <c r="J237" i="2"/>
  <c r="P237" i="2" s="1"/>
  <c r="J238" i="2"/>
  <c r="P238" i="2" s="1"/>
  <c r="J239" i="2"/>
  <c r="P239" i="2" s="1"/>
  <c r="J240" i="2"/>
  <c r="P240" i="2" s="1"/>
  <c r="J241" i="2"/>
  <c r="P241" i="2" s="1"/>
  <c r="J242" i="2"/>
  <c r="P242" i="2" s="1"/>
  <c r="J243" i="2"/>
  <c r="P243" i="2" s="1"/>
  <c r="J244" i="2"/>
  <c r="P244" i="2" s="1"/>
  <c r="J245" i="2"/>
  <c r="P245" i="2" s="1"/>
  <c r="J246" i="2"/>
  <c r="P246" i="2" s="1"/>
  <c r="J247" i="2"/>
  <c r="P247" i="2" s="1"/>
  <c r="J248" i="2"/>
  <c r="P248" i="2" s="1"/>
  <c r="J249" i="2"/>
  <c r="P249" i="2" s="1"/>
  <c r="J250" i="2"/>
  <c r="P250" i="2" s="1"/>
  <c r="J251" i="2"/>
  <c r="P251" i="2" s="1"/>
  <c r="J252" i="2"/>
  <c r="P252" i="2" s="1"/>
  <c r="J253" i="2"/>
  <c r="P253" i="2" s="1"/>
  <c r="J254" i="2"/>
  <c r="P254" i="2" s="1"/>
  <c r="J255" i="2"/>
  <c r="P255" i="2" s="1"/>
  <c r="J256" i="2"/>
  <c r="P256" i="2" s="1"/>
  <c r="J257" i="2"/>
  <c r="P257" i="2" s="1"/>
  <c r="J258" i="2"/>
  <c r="P258" i="2" s="1"/>
  <c r="J259" i="2"/>
  <c r="P259" i="2" s="1"/>
  <c r="J260" i="2"/>
  <c r="P260" i="2" s="1"/>
  <c r="J261" i="2"/>
  <c r="P261" i="2" s="1"/>
  <c r="J262" i="2"/>
  <c r="P262" i="2" s="1"/>
  <c r="J263" i="2"/>
  <c r="P263" i="2" s="1"/>
  <c r="J264" i="2"/>
  <c r="P264" i="2" s="1"/>
  <c r="J265" i="2"/>
  <c r="P265" i="2" s="1"/>
  <c r="J266" i="2"/>
  <c r="P266" i="2" s="1"/>
  <c r="J267" i="2"/>
  <c r="P267" i="2" s="1"/>
  <c r="J268" i="2"/>
  <c r="P268" i="2" s="1"/>
  <c r="J269" i="2"/>
  <c r="P269" i="2" s="1"/>
  <c r="J270" i="2"/>
  <c r="P270" i="2" s="1"/>
  <c r="J271" i="2"/>
  <c r="P271" i="2" s="1"/>
  <c r="J272" i="2"/>
  <c r="P272" i="2" s="1"/>
  <c r="J273" i="2"/>
  <c r="P273" i="2" s="1"/>
  <c r="J274" i="2"/>
  <c r="P274" i="2" s="1"/>
  <c r="J275" i="2"/>
  <c r="P275" i="2" s="1"/>
  <c r="J276" i="2"/>
  <c r="P276" i="2" s="1"/>
  <c r="J277" i="2"/>
  <c r="P277" i="2" s="1"/>
  <c r="J278" i="2"/>
  <c r="P278" i="2" s="1"/>
  <c r="J279" i="2"/>
  <c r="P279" i="2" s="1"/>
  <c r="J280" i="2"/>
  <c r="P280" i="2" s="1"/>
  <c r="J281" i="2"/>
  <c r="P281" i="2" s="1"/>
  <c r="J282" i="2"/>
  <c r="P282" i="2" s="1"/>
  <c r="J283" i="2"/>
  <c r="P283" i="2" s="1"/>
  <c r="J284" i="2"/>
  <c r="P284" i="2" s="1"/>
  <c r="J285" i="2"/>
  <c r="P285" i="2" s="1"/>
  <c r="J286" i="2"/>
  <c r="P286" i="2" s="1"/>
  <c r="J287" i="2"/>
  <c r="P287" i="2" s="1"/>
  <c r="J288" i="2"/>
  <c r="P288" i="2" s="1"/>
  <c r="J289" i="2"/>
  <c r="P289" i="2" s="1"/>
  <c r="J290" i="2"/>
  <c r="P290" i="2" s="1"/>
  <c r="J292" i="2"/>
  <c r="P292" i="2" s="1"/>
  <c r="J293" i="2"/>
  <c r="P293" i="2" s="1"/>
  <c r="J294" i="2"/>
  <c r="P294" i="2" s="1"/>
  <c r="J295" i="2"/>
  <c r="P295" i="2" s="1"/>
  <c r="J296" i="2"/>
  <c r="P296" i="2" s="1"/>
  <c r="J297" i="2"/>
  <c r="P297" i="2" s="1"/>
  <c r="J298" i="2"/>
  <c r="P298" i="2" s="1"/>
  <c r="J299" i="2"/>
  <c r="P299" i="2" s="1"/>
  <c r="J300" i="2"/>
  <c r="P300" i="2" s="1"/>
  <c r="J301" i="2"/>
  <c r="P301" i="2" s="1"/>
  <c r="J302" i="2"/>
  <c r="P302" i="2" s="1"/>
  <c r="J303" i="2"/>
  <c r="P303" i="2" s="1"/>
  <c r="J304" i="2"/>
  <c r="P304" i="2" s="1"/>
  <c r="J305" i="2"/>
  <c r="P305" i="2" s="1"/>
  <c r="J306" i="2"/>
  <c r="P306" i="2" s="1"/>
  <c r="J307" i="2"/>
  <c r="P307" i="2" s="1"/>
  <c r="J308" i="2"/>
  <c r="P308" i="2" s="1"/>
  <c r="J309" i="2"/>
  <c r="P309" i="2" s="1"/>
  <c r="J310" i="2"/>
  <c r="P310" i="2" s="1"/>
  <c r="J311" i="2"/>
  <c r="P311" i="2" s="1"/>
  <c r="J312" i="2"/>
  <c r="P312" i="2" s="1"/>
  <c r="J313" i="2"/>
  <c r="P313" i="2" s="1"/>
  <c r="J314" i="2"/>
  <c r="P314" i="2" s="1"/>
  <c r="J315" i="2"/>
  <c r="P315" i="2" s="1"/>
  <c r="J316" i="2"/>
  <c r="P316" i="2" s="1"/>
  <c r="J317" i="2"/>
  <c r="P317" i="2" s="1"/>
  <c r="J318" i="2"/>
  <c r="P318" i="2" s="1"/>
  <c r="J319" i="2"/>
  <c r="P319" i="2" s="1"/>
  <c r="J320" i="2"/>
  <c r="P320" i="2" s="1"/>
  <c r="J321" i="2"/>
  <c r="P321" i="2" s="1"/>
  <c r="J322" i="2"/>
  <c r="P322" i="2" s="1"/>
  <c r="J323" i="2"/>
  <c r="P323" i="2" s="1"/>
  <c r="J324" i="2"/>
  <c r="P324" i="2" s="1"/>
  <c r="J325" i="2"/>
  <c r="P325" i="2" s="1"/>
  <c r="J326" i="2"/>
  <c r="P326" i="2" s="1"/>
  <c r="J327" i="2"/>
  <c r="P327" i="2" s="1"/>
  <c r="J328" i="2"/>
  <c r="P328" i="2" s="1"/>
  <c r="J329" i="2"/>
  <c r="P329" i="2" s="1"/>
  <c r="J330" i="2"/>
  <c r="P330" i="2" s="1"/>
  <c r="J331" i="2"/>
  <c r="P331" i="2" s="1"/>
  <c r="J332" i="2"/>
  <c r="P332" i="2" s="1"/>
  <c r="J333" i="2"/>
  <c r="P333" i="2" s="1"/>
  <c r="J334" i="2"/>
  <c r="P334" i="2" s="1"/>
  <c r="J335" i="2"/>
  <c r="P335" i="2" s="1"/>
  <c r="J336" i="2"/>
  <c r="P336" i="2" s="1"/>
  <c r="J337" i="2"/>
  <c r="P337" i="2" s="1"/>
  <c r="J338" i="2"/>
  <c r="P338" i="2" s="1"/>
  <c r="J339" i="2"/>
  <c r="P339" i="2" s="1"/>
  <c r="J340" i="2"/>
  <c r="P340" i="2" s="1"/>
  <c r="J341" i="2"/>
  <c r="P341" i="2" s="1"/>
  <c r="J342" i="2"/>
  <c r="P342" i="2" s="1"/>
  <c r="J343" i="2"/>
  <c r="P343" i="2" s="1"/>
  <c r="J344" i="2"/>
  <c r="P344" i="2" s="1"/>
  <c r="J345" i="2"/>
  <c r="P345" i="2" s="1"/>
  <c r="J346" i="2"/>
  <c r="P346" i="2" s="1"/>
  <c r="J347" i="2"/>
  <c r="P347" i="2" s="1"/>
  <c r="J348" i="2"/>
  <c r="P348" i="2" s="1"/>
  <c r="J349" i="2"/>
  <c r="P349" i="2" s="1"/>
  <c r="J350" i="2"/>
  <c r="P350" i="2" s="1"/>
  <c r="J351" i="2"/>
  <c r="P351" i="2" s="1"/>
  <c r="J352" i="2"/>
  <c r="P352" i="2" s="1"/>
  <c r="J353" i="2"/>
  <c r="P353" i="2" s="1"/>
  <c r="J354" i="2"/>
  <c r="P354" i="2" s="1"/>
  <c r="J355" i="2"/>
  <c r="P355" i="2" s="1"/>
  <c r="J356" i="2"/>
  <c r="P356" i="2" s="1"/>
  <c r="J357" i="2"/>
  <c r="P357" i="2" s="1"/>
  <c r="J358" i="2"/>
  <c r="P358" i="2" s="1"/>
  <c r="J359" i="2"/>
  <c r="P359" i="2" s="1"/>
  <c r="J360" i="2"/>
  <c r="P360" i="2" s="1"/>
  <c r="J361" i="2"/>
  <c r="P361" i="2" s="1"/>
  <c r="J362" i="2"/>
  <c r="P362" i="2" s="1"/>
  <c r="J363" i="2"/>
  <c r="P363" i="2" s="1"/>
  <c r="J364" i="2"/>
  <c r="P364" i="2" s="1"/>
  <c r="J365" i="2"/>
  <c r="P365" i="2" s="1"/>
  <c r="J366" i="2"/>
  <c r="P366" i="2" s="1"/>
  <c r="J367" i="2"/>
  <c r="P367" i="2" s="1"/>
  <c r="J368" i="2"/>
  <c r="P368" i="2" s="1"/>
  <c r="J369" i="2"/>
  <c r="P369" i="2" s="1"/>
  <c r="J370" i="2"/>
  <c r="P370" i="2" s="1"/>
  <c r="J371" i="2"/>
  <c r="P371" i="2" s="1"/>
  <c r="J372" i="2"/>
  <c r="P372" i="2" s="1"/>
  <c r="J373" i="2"/>
  <c r="P373" i="2" s="1"/>
  <c r="J374" i="2"/>
  <c r="P374" i="2" s="1"/>
  <c r="J375" i="2"/>
  <c r="P375" i="2" s="1"/>
  <c r="J376" i="2"/>
  <c r="P376" i="2" s="1"/>
  <c r="J377" i="2"/>
  <c r="P377" i="2" s="1"/>
  <c r="J378" i="2"/>
  <c r="P378" i="2" s="1"/>
  <c r="J379" i="2"/>
  <c r="P379" i="2" s="1"/>
  <c r="J380" i="2"/>
  <c r="P380" i="2" s="1"/>
  <c r="J381" i="2"/>
  <c r="P381" i="2" s="1"/>
  <c r="J382" i="2"/>
  <c r="P382" i="2" s="1"/>
  <c r="J383" i="2"/>
  <c r="P383" i="2" s="1"/>
  <c r="J384" i="2"/>
  <c r="P384" i="2" s="1"/>
  <c r="J385" i="2"/>
  <c r="P385" i="2" s="1"/>
  <c r="J386" i="2"/>
  <c r="P386" i="2" s="1"/>
  <c r="J387" i="2"/>
  <c r="P387" i="2" s="1"/>
  <c r="J388" i="2"/>
  <c r="P388" i="2" s="1"/>
  <c r="J389" i="2"/>
  <c r="P389" i="2" s="1"/>
  <c r="J390" i="2"/>
  <c r="P390" i="2" s="1"/>
  <c r="J391" i="2"/>
  <c r="P391" i="2" s="1"/>
  <c r="J392" i="2"/>
  <c r="P392" i="2" s="1"/>
  <c r="J393" i="2"/>
  <c r="P393" i="2" s="1"/>
  <c r="J394" i="2"/>
  <c r="P394" i="2" s="1"/>
  <c r="J395" i="2"/>
  <c r="P395" i="2" s="1"/>
  <c r="J396" i="2"/>
  <c r="P396" i="2" s="1"/>
  <c r="J397" i="2"/>
  <c r="P397" i="2" s="1"/>
  <c r="J398" i="2"/>
  <c r="P398" i="2" s="1"/>
  <c r="J399" i="2"/>
  <c r="P399" i="2" s="1"/>
  <c r="J400" i="2"/>
  <c r="P400" i="2" s="1"/>
  <c r="J401" i="2"/>
  <c r="P401" i="2" s="1"/>
  <c r="J402" i="2"/>
  <c r="P402" i="2" s="1"/>
  <c r="J403" i="2"/>
  <c r="P403" i="2" s="1"/>
  <c r="J404" i="2"/>
  <c r="P404" i="2" s="1"/>
  <c r="J405" i="2"/>
  <c r="P405" i="2" s="1"/>
  <c r="J406" i="2"/>
  <c r="P406" i="2" s="1"/>
  <c r="J407" i="2"/>
  <c r="P407" i="2" s="1"/>
  <c r="J408" i="2"/>
  <c r="P408" i="2" s="1"/>
  <c r="J409" i="2"/>
  <c r="P409" i="2" s="1"/>
  <c r="J410" i="2"/>
  <c r="P410" i="2" s="1"/>
  <c r="J411" i="2"/>
  <c r="P411" i="2" s="1"/>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P445" i="2" s="1"/>
  <c r="J446" i="2"/>
  <c r="P446" i="2" s="1"/>
  <c r="J447" i="2"/>
  <c r="P447" i="2" s="1"/>
  <c r="J448" i="2"/>
  <c r="P448" i="2" s="1"/>
  <c r="J449" i="2"/>
  <c r="P449" i="2" s="1"/>
  <c r="J450" i="2"/>
  <c r="P450" i="2" s="1"/>
  <c r="J451" i="2"/>
  <c r="P451" i="2" s="1"/>
  <c r="J452" i="2"/>
  <c r="P452" i="2" s="1"/>
  <c r="J453" i="2"/>
  <c r="P453" i="2" s="1"/>
  <c r="J454" i="2"/>
  <c r="P454" i="2" s="1"/>
  <c r="J455" i="2"/>
  <c r="P455" i="2" s="1"/>
  <c r="J456" i="2"/>
  <c r="P456" i="2" s="1"/>
  <c r="J457" i="2"/>
  <c r="P457" i="2" s="1"/>
  <c r="J458" i="2"/>
  <c r="P458" i="2" s="1"/>
  <c r="J459" i="2"/>
  <c r="P459" i="2" s="1"/>
  <c r="J460" i="2"/>
  <c r="P460" i="2" s="1"/>
  <c r="J461" i="2"/>
  <c r="P461" i="2" s="1"/>
  <c r="J462" i="2"/>
  <c r="P462" i="2" s="1"/>
  <c r="J463" i="2"/>
  <c r="P463" i="2" s="1"/>
  <c r="J464" i="2"/>
  <c r="P464" i="2" s="1"/>
  <c r="J465" i="2"/>
  <c r="P465" i="2" s="1"/>
  <c r="J466" i="2"/>
  <c r="P466" i="2" s="1"/>
  <c r="J467" i="2"/>
  <c r="P467" i="2" s="1"/>
  <c r="J468" i="2"/>
  <c r="P468" i="2" s="1"/>
  <c r="J469" i="2"/>
  <c r="P469" i="2" s="1"/>
  <c r="J470" i="2"/>
  <c r="P470" i="2" s="1"/>
  <c r="J471" i="2"/>
  <c r="P471" i="2" s="1"/>
  <c r="J472" i="2"/>
  <c r="P472" i="2" s="1"/>
  <c r="J473" i="2"/>
  <c r="P473" i="2" s="1"/>
  <c r="J474" i="2"/>
  <c r="P474" i="2" s="1"/>
  <c r="J475" i="2"/>
  <c r="P475" i="2" s="1"/>
  <c r="J476" i="2"/>
  <c r="P476" i="2" s="1"/>
  <c r="J477" i="2"/>
  <c r="P477" i="2" s="1"/>
  <c r="J478" i="2"/>
  <c r="P478" i="2" s="1"/>
  <c r="J479" i="2"/>
  <c r="P479" i="2" s="1"/>
  <c r="J480" i="2"/>
  <c r="P480" i="2" s="1"/>
  <c r="J481" i="2"/>
  <c r="P481" i="2" s="1"/>
  <c r="J482" i="2"/>
  <c r="P482" i="2" s="1"/>
  <c r="J483" i="2"/>
  <c r="P483" i="2" s="1"/>
  <c r="J484" i="2"/>
  <c r="P484" i="2" s="1"/>
  <c r="J485" i="2"/>
  <c r="P485" i="2" s="1"/>
  <c r="J486" i="2"/>
  <c r="P486" i="2" s="1"/>
  <c r="J487" i="2"/>
  <c r="P487" i="2" s="1"/>
  <c r="J488" i="2"/>
  <c r="P488" i="2" s="1"/>
  <c r="J489" i="2"/>
  <c r="P489" i="2" s="1"/>
  <c r="J490" i="2"/>
  <c r="P490" i="2" s="1"/>
  <c r="J491" i="2"/>
  <c r="P491" i="2" s="1"/>
  <c r="J492" i="2"/>
  <c r="P492" i="2" s="1"/>
  <c r="J493" i="2"/>
  <c r="P493" i="2" s="1"/>
  <c r="J494" i="2"/>
  <c r="P494" i="2" s="1"/>
  <c r="J495" i="2"/>
  <c r="P495" i="2" s="1"/>
  <c r="J496" i="2"/>
  <c r="P496" i="2" s="1"/>
  <c r="J497" i="2"/>
  <c r="P497" i="2" s="1"/>
  <c r="J498" i="2"/>
  <c r="P498" i="2" s="1"/>
  <c r="J499" i="2"/>
  <c r="P499" i="2" s="1"/>
  <c r="J500" i="2"/>
  <c r="P500" i="2" s="1"/>
  <c r="J501" i="2"/>
  <c r="P501" i="2" s="1"/>
  <c r="J502" i="2"/>
  <c r="P502" i="2" s="1"/>
  <c r="J503" i="2"/>
  <c r="P503" i="2" s="1"/>
  <c r="J504" i="2"/>
  <c r="P504" i="2" s="1"/>
  <c r="J505" i="2"/>
  <c r="P505" i="2" s="1"/>
  <c r="J506" i="2"/>
  <c r="P506" i="2" s="1"/>
  <c r="J507" i="2"/>
  <c r="P507" i="2" s="1"/>
  <c r="J508" i="2"/>
  <c r="P508" i="2" s="1"/>
  <c r="J509" i="2"/>
  <c r="P509" i="2" s="1"/>
  <c r="J510" i="2"/>
  <c r="P510" i="2" s="1"/>
  <c r="J511" i="2"/>
  <c r="P511" i="2" s="1"/>
  <c r="J512" i="2"/>
  <c r="P512" i="2" s="1"/>
  <c r="J513" i="2"/>
  <c r="P513" i="2" s="1"/>
  <c r="J514" i="2"/>
  <c r="P514" i="2" s="1"/>
  <c r="J515" i="2"/>
  <c r="P515" i="2" s="1"/>
  <c r="J516" i="2"/>
  <c r="P516" i="2" s="1"/>
  <c r="J517" i="2"/>
  <c r="P517" i="2" s="1"/>
  <c r="J518" i="2"/>
  <c r="P518" i="2" s="1"/>
  <c r="J519" i="2"/>
  <c r="P519" i="2" s="1"/>
  <c r="J520" i="2"/>
  <c r="P520" i="2" s="1"/>
  <c r="J521" i="2"/>
  <c r="P521" i="2" s="1"/>
  <c r="J522" i="2"/>
  <c r="P522" i="2" s="1"/>
  <c r="J523" i="2"/>
  <c r="P523" i="2" s="1"/>
  <c r="J524" i="2"/>
  <c r="P524" i="2" s="1"/>
  <c r="J525" i="2"/>
  <c r="P525" i="2" s="1"/>
  <c r="J526" i="2"/>
  <c r="P526" i="2" s="1"/>
  <c r="J527" i="2"/>
  <c r="P527" i="2" s="1"/>
  <c r="J528" i="2"/>
  <c r="P528" i="2" s="1"/>
  <c r="J529" i="2"/>
  <c r="P529" i="2" s="1"/>
  <c r="J530" i="2"/>
  <c r="P530" i="2" s="1"/>
  <c r="J531" i="2"/>
  <c r="P531" i="2" s="1"/>
  <c r="J532" i="2"/>
  <c r="P532" i="2" s="1"/>
  <c r="J533" i="2"/>
  <c r="P533" i="2" s="1"/>
  <c r="J534" i="2"/>
  <c r="P534" i="2" s="1"/>
  <c r="J535" i="2"/>
  <c r="P535" i="2" s="1"/>
  <c r="J536" i="2"/>
  <c r="P536" i="2" s="1"/>
  <c r="J537" i="2"/>
  <c r="P537" i="2" s="1"/>
  <c r="J538" i="2"/>
  <c r="P538" i="2" s="1"/>
  <c r="J539" i="2"/>
  <c r="P539" i="2" s="1"/>
  <c r="J540" i="2"/>
  <c r="P540" i="2" s="1"/>
  <c r="J541" i="2"/>
  <c r="P541" i="2" s="1"/>
  <c r="J542" i="2"/>
  <c r="P542" i="2" s="1"/>
  <c r="J543" i="2"/>
  <c r="P543" i="2" s="1"/>
  <c r="J544" i="2"/>
  <c r="P544" i="2" s="1"/>
  <c r="J545" i="2"/>
  <c r="P545" i="2" s="1"/>
  <c r="J546" i="2"/>
  <c r="P546" i="2" s="1"/>
  <c r="J547" i="2"/>
  <c r="P547" i="2" s="1"/>
  <c r="J548" i="2"/>
  <c r="P548" i="2" s="1"/>
  <c r="J549" i="2"/>
  <c r="P549" i="2" s="1"/>
  <c r="J550" i="2"/>
  <c r="P550" i="2" s="1"/>
  <c r="J551" i="2"/>
  <c r="P551" i="2" s="1"/>
  <c r="J552" i="2"/>
  <c r="P552" i="2" s="1"/>
  <c r="J553" i="2"/>
  <c r="P553" i="2" s="1"/>
  <c r="J554" i="2"/>
  <c r="P554" i="2" s="1"/>
  <c r="J555" i="2"/>
  <c r="P555" i="2" s="1"/>
  <c r="J556" i="2"/>
  <c r="P556" i="2" s="1"/>
  <c r="J557" i="2"/>
  <c r="P557" i="2" s="1"/>
  <c r="J558" i="2"/>
  <c r="P558" i="2" s="1"/>
  <c r="J559" i="2"/>
  <c r="P559" i="2" s="1"/>
  <c r="J560" i="2"/>
  <c r="P560" i="2" s="1"/>
  <c r="J561" i="2"/>
  <c r="P561" i="2" s="1"/>
  <c r="J562" i="2"/>
  <c r="P562" i="2" s="1"/>
  <c r="J563" i="2"/>
  <c r="P563" i="2" s="1"/>
  <c r="J564" i="2"/>
  <c r="P564" i="2" s="1"/>
  <c r="J565" i="2"/>
  <c r="P565" i="2" s="1"/>
  <c r="J566" i="2"/>
  <c r="P566" i="2" s="1"/>
  <c r="J567" i="2"/>
  <c r="P567" i="2" s="1"/>
  <c r="J568" i="2"/>
  <c r="P568" i="2" s="1"/>
  <c r="J569" i="2"/>
  <c r="J570" i="2"/>
  <c r="J571" i="2"/>
  <c r="J572" i="2"/>
  <c r="J573" i="2"/>
  <c r="J574" i="2"/>
  <c r="J575" i="2"/>
  <c r="J576" i="2"/>
  <c r="P576" i="2" s="1"/>
  <c r="J577" i="2"/>
  <c r="P577" i="2" s="1"/>
  <c r="J578" i="2"/>
  <c r="P578" i="2" s="1"/>
  <c r="J579" i="2"/>
  <c r="P579" i="2" s="1"/>
  <c r="J580" i="2"/>
  <c r="P580" i="2" s="1"/>
  <c r="J581" i="2"/>
  <c r="P581" i="2" s="1"/>
  <c r="J582" i="2"/>
  <c r="P582" i="2" s="1"/>
  <c r="J583" i="2"/>
  <c r="P583" i="2" s="1"/>
  <c r="J584" i="2"/>
  <c r="P584" i="2" s="1"/>
  <c r="J585" i="2"/>
  <c r="P585" i="2" s="1"/>
  <c r="J586" i="2"/>
  <c r="P586" i="2" s="1"/>
  <c r="J587" i="2"/>
  <c r="P587" i="2" s="1"/>
  <c r="J588" i="2"/>
  <c r="P588" i="2" s="1"/>
  <c r="J589" i="2"/>
  <c r="P589" i="2" s="1"/>
  <c r="J590" i="2"/>
  <c r="P590" i="2" s="1"/>
  <c r="J591" i="2"/>
  <c r="P591" i="2" s="1"/>
  <c r="J592" i="2"/>
  <c r="P592" i="2" s="1"/>
  <c r="J593" i="2"/>
  <c r="P593" i="2" s="1"/>
  <c r="J594" i="2"/>
  <c r="P594" i="2" s="1"/>
  <c r="J595" i="2"/>
  <c r="P595" i="2" s="1"/>
  <c r="J596" i="2"/>
  <c r="P596" i="2" s="1"/>
  <c r="J597" i="2"/>
  <c r="P597" i="2" s="1"/>
  <c r="J598" i="2"/>
  <c r="P598" i="2" s="1"/>
  <c r="J600" i="2"/>
  <c r="P600" i="2" s="1"/>
  <c r="J601" i="2"/>
  <c r="P601" i="2" s="1"/>
  <c r="J602" i="2"/>
  <c r="P602" i="2" s="1"/>
  <c r="J603" i="2"/>
  <c r="P603" i="2" s="1"/>
  <c r="J604" i="2"/>
  <c r="J605" i="2"/>
  <c r="J606" i="2"/>
  <c r="J607" i="2"/>
  <c r="J608" i="2"/>
  <c r="P608" i="2" s="1"/>
  <c r="J609" i="2"/>
  <c r="P609" i="2" s="1"/>
  <c r="J610" i="2"/>
  <c r="P610" i="2" s="1"/>
  <c r="J611" i="2"/>
  <c r="P611" i="2" s="1"/>
  <c r="J612" i="2"/>
  <c r="P612" i="2" s="1"/>
  <c r="J613" i="2"/>
  <c r="P613" i="2" s="1"/>
  <c r="J614" i="2"/>
  <c r="P614" i="2" s="1"/>
  <c r="J615" i="2"/>
  <c r="P615" i="2" s="1"/>
  <c r="J616" i="2"/>
  <c r="P616" i="2" s="1"/>
  <c r="J617" i="2"/>
  <c r="P617" i="2" s="1"/>
  <c r="J618" i="2"/>
  <c r="P618" i="2" s="1"/>
  <c r="J619" i="2"/>
  <c r="P619" i="2" s="1"/>
  <c r="J620" i="2"/>
  <c r="P620" i="2" s="1"/>
  <c r="J621" i="2"/>
  <c r="P621" i="2" s="1"/>
  <c r="J622" i="2"/>
  <c r="P622" i="2" s="1"/>
  <c r="J623" i="2"/>
  <c r="P623" i="2" s="1"/>
  <c r="J624" i="2"/>
  <c r="P624" i="2" s="1"/>
  <c r="J625" i="2"/>
  <c r="P625" i="2" s="1"/>
  <c r="J626" i="2"/>
  <c r="P626" i="2" s="1"/>
  <c r="J627" i="2"/>
  <c r="P627" i="2" s="1"/>
  <c r="J628" i="2"/>
  <c r="P628" i="2" s="1"/>
  <c r="J629" i="2"/>
  <c r="P629" i="2" s="1"/>
  <c r="J630" i="2"/>
  <c r="P630" i="2" s="1"/>
  <c r="J631" i="2"/>
  <c r="P631" i="2" s="1"/>
  <c r="J632" i="2"/>
  <c r="P632" i="2" s="1"/>
  <c r="J633" i="2"/>
  <c r="P633" i="2" s="1"/>
  <c r="J634" i="2"/>
  <c r="P634" i="2" s="1"/>
  <c r="J635" i="2"/>
  <c r="P635" i="2" s="1"/>
  <c r="J636" i="2"/>
  <c r="P636" i="2" s="1"/>
  <c r="J637" i="2"/>
  <c r="P637" i="2" s="1"/>
  <c r="J638" i="2"/>
  <c r="P638" i="2" s="1"/>
  <c r="J639" i="2"/>
  <c r="P639" i="2" s="1"/>
  <c r="J640" i="2"/>
  <c r="P640" i="2" s="1"/>
  <c r="J641" i="2"/>
  <c r="P641" i="2" s="1"/>
  <c r="J642" i="2"/>
  <c r="P642" i="2" s="1"/>
  <c r="J643" i="2"/>
  <c r="P643" i="2" s="1"/>
  <c r="J644" i="2"/>
  <c r="P644" i="2" s="1"/>
  <c r="J645" i="2"/>
  <c r="P645" i="2" s="1"/>
  <c r="J646" i="2"/>
  <c r="P646" i="2" s="1"/>
  <c r="J647" i="2"/>
  <c r="P647" i="2" s="1"/>
  <c r="J648" i="2"/>
  <c r="P648" i="2" s="1"/>
  <c r="J649" i="2"/>
  <c r="P649" i="2" s="1"/>
  <c r="J650" i="2"/>
  <c r="P650" i="2" s="1"/>
  <c r="J651" i="2"/>
  <c r="P651" i="2" s="1"/>
  <c r="J652" i="2"/>
  <c r="P652" i="2" s="1"/>
  <c r="J653" i="2"/>
  <c r="P653" i="2" s="1"/>
  <c r="J654" i="2"/>
  <c r="P654" i="2" s="1"/>
  <c r="J655" i="2"/>
  <c r="P655" i="2" s="1"/>
  <c r="J656" i="2"/>
  <c r="P656" i="2" s="1"/>
  <c r="J657" i="2"/>
  <c r="P657" i="2" s="1"/>
  <c r="J658" i="2"/>
  <c r="P658" i="2" s="1"/>
  <c r="J659" i="2"/>
  <c r="P659" i="2" s="1"/>
  <c r="J660" i="2"/>
  <c r="P660" i="2" s="1"/>
  <c r="J661" i="2"/>
  <c r="P661" i="2" s="1"/>
  <c r="J662" i="2"/>
  <c r="P662" i="2" s="1"/>
  <c r="J663" i="2"/>
  <c r="P663" i="2" s="1"/>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P689" i="2" s="1"/>
  <c r="J690" i="2"/>
  <c r="P690" i="2" s="1"/>
  <c r="J691" i="2"/>
  <c r="P691" i="2" s="1"/>
  <c r="J692" i="2"/>
  <c r="P692" i="2" s="1"/>
  <c r="J693" i="2"/>
  <c r="P693" i="2" s="1"/>
  <c r="J694" i="2"/>
  <c r="P694" i="2" s="1"/>
  <c r="J695" i="2"/>
  <c r="P695" i="2" s="1"/>
  <c r="J696" i="2"/>
  <c r="P696" i="2" s="1"/>
  <c r="J697" i="2"/>
  <c r="P697" i="2" s="1"/>
  <c r="J698" i="2"/>
  <c r="P698" i="2" s="1"/>
  <c r="J699" i="2"/>
  <c r="P699" i="2" s="1"/>
  <c r="J700" i="2"/>
  <c r="P700" i="2" s="1"/>
  <c r="J701" i="2"/>
  <c r="P701" i="2" s="1"/>
  <c r="J702" i="2"/>
  <c r="P702" i="2" s="1"/>
  <c r="J703" i="2"/>
  <c r="P703" i="2" s="1"/>
  <c r="J704" i="2"/>
  <c r="P704" i="2" s="1"/>
  <c r="J705" i="2"/>
  <c r="P705" i="2" s="1"/>
  <c r="J706" i="2"/>
  <c r="P706" i="2" s="1"/>
  <c r="J707" i="2"/>
  <c r="P707" i="2" s="1"/>
  <c r="J708" i="2"/>
  <c r="P708" i="2" s="1"/>
  <c r="J709" i="2"/>
  <c r="P709" i="2" s="1"/>
  <c r="J710" i="2"/>
  <c r="P710" i="2" s="1"/>
  <c r="J711" i="2"/>
  <c r="P711" i="2" s="1"/>
  <c r="J712" i="2"/>
  <c r="P712" i="2" s="1"/>
  <c r="J713" i="2"/>
  <c r="P713" i="2" s="1"/>
  <c r="J714" i="2"/>
  <c r="P714" i="2" s="1"/>
  <c r="J715" i="2"/>
  <c r="P715" i="2" s="1"/>
  <c r="J716" i="2"/>
  <c r="P716" i="2" s="1"/>
  <c r="J717" i="2"/>
  <c r="P717" i="2" s="1"/>
  <c r="J718" i="2"/>
  <c r="P718" i="2" s="1"/>
  <c r="J719" i="2"/>
  <c r="P719" i="2" s="1"/>
  <c r="J720" i="2"/>
  <c r="P720" i="2" s="1"/>
  <c r="J722" i="2"/>
  <c r="P722" i="2" s="1"/>
  <c r="J723" i="2"/>
  <c r="P723" i="2" s="1"/>
  <c r="J724" i="2"/>
  <c r="P724" i="2" s="1"/>
  <c r="J725" i="2"/>
  <c r="P725" i="2" s="1"/>
  <c r="J726" i="2"/>
  <c r="P726" i="2" s="1"/>
  <c r="J727" i="2"/>
  <c r="P727" i="2" s="1"/>
  <c r="J728" i="2"/>
  <c r="P728" i="2" s="1"/>
  <c r="J729" i="2"/>
  <c r="J730" i="2"/>
  <c r="J731" i="2"/>
  <c r="J732" i="2"/>
  <c r="J733" i="2"/>
  <c r="J734" i="2"/>
  <c r="J735" i="2"/>
  <c r="P735" i="2" s="1"/>
  <c r="J736" i="2"/>
  <c r="P736" i="2" s="1"/>
  <c r="J737" i="2"/>
  <c r="P737" i="2" s="1"/>
  <c r="J738" i="2"/>
  <c r="P738" i="2" s="1"/>
  <c r="J739" i="2"/>
  <c r="P739" i="2" s="1"/>
  <c r="J740" i="2"/>
  <c r="P740" i="2" s="1"/>
  <c r="J741" i="2"/>
  <c r="P741" i="2" s="1"/>
  <c r="J742" i="2"/>
  <c r="P742" i="2" s="1"/>
  <c r="J743" i="2"/>
  <c r="P743" i="2" s="1"/>
  <c r="J744" i="2"/>
  <c r="P744" i="2" s="1"/>
  <c r="J745" i="2"/>
  <c r="P745" i="2" s="1"/>
  <c r="J746" i="2"/>
  <c r="P746" i="2" s="1"/>
  <c r="J747" i="2"/>
  <c r="P747" i="2" s="1"/>
  <c r="J748" i="2"/>
  <c r="P748" i="2" s="1"/>
  <c r="J749" i="2"/>
  <c r="P749" i="2" s="1"/>
  <c r="J750" i="2"/>
  <c r="P750" i="2" s="1"/>
  <c r="J751" i="2"/>
  <c r="P751" i="2" s="1"/>
  <c r="J752" i="2"/>
  <c r="P752" i="2" s="1"/>
  <c r="J753" i="2"/>
  <c r="P753" i="2" s="1"/>
  <c r="J754" i="2"/>
  <c r="P754" i="2" s="1"/>
  <c r="J755" i="2"/>
  <c r="P755" i="2" s="1"/>
  <c r="J756" i="2"/>
  <c r="P756" i="2" s="1"/>
  <c r="J757" i="2"/>
  <c r="P757" i="2" s="1"/>
  <c r="J758" i="2"/>
  <c r="P758" i="2" s="1"/>
  <c r="J759" i="2"/>
  <c r="P759" i="2" s="1"/>
  <c r="J760" i="2"/>
  <c r="J761" i="2"/>
  <c r="J762" i="2"/>
  <c r="J763" i="2"/>
  <c r="J764" i="2"/>
  <c r="J765" i="2"/>
  <c r="J766" i="2"/>
  <c r="J767" i="2"/>
  <c r="P767" i="2" s="1"/>
  <c r="J768" i="2"/>
  <c r="P768" i="2" s="1"/>
  <c r="J769" i="2"/>
  <c r="P769" i="2" s="1"/>
  <c r="J770" i="2"/>
  <c r="P770" i="2" s="1"/>
  <c r="J771" i="2"/>
  <c r="P771" i="2" s="1"/>
  <c r="J772" i="2"/>
  <c r="P772" i="2" s="1"/>
  <c r="J773" i="2"/>
  <c r="P773" i="2" s="1"/>
  <c r="J774" i="2"/>
  <c r="P774" i="2" s="1"/>
  <c r="J775" i="2"/>
  <c r="P775" i="2" s="1"/>
  <c r="J776" i="2"/>
  <c r="P776" i="2" s="1"/>
  <c r="J777" i="2"/>
  <c r="P777" i="2" s="1"/>
  <c r="J778" i="2"/>
  <c r="P778" i="2" s="1"/>
  <c r="J779" i="2"/>
  <c r="P779" i="2" s="1"/>
  <c r="J780" i="2"/>
  <c r="P780" i="2" s="1"/>
  <c r="J781" i="2"/>
  <c r="P781" i="2" s="1"/>
  <c r="J782" i="2"/>
  <c r="P782" i="2" s="1"/>
  <c r="J783" i="2"/>
  <c r="P783" i="2" s="1"/>
  <c r="J784" i="2"/>
  <c r="P784" i="2" s="1"/>
  <c r="J785" i="2"/>
  <c r="P785" i="2" s="1"/>
  <c r="J786" i="2"/>
  <c r="P786" i="2" s="1"/>
  <c r="J787" i="2"/>
  <c r="P787" i="2" s="1"/>
  <c r="J788" i="2"/>
  <c r="P788" i="2" s="1"/>
  <c r="J789" i="2"/>
  <c r="P789" i="2" s="1"/>
  <c r="J790" i="2"/>
  <c r="P790" i="2" s="1"/>
  <c r="J791" i="2"/>
  <c r="P791" i="2" s="1"/>
  <c r="J792" i="2"/>
  <c r="P792" i="2" s="1"/>
  <c r="J793" i="2"/>
  <c r="P793" i="2" s="1"/>
  <c r="J794" i="2"/>
  <c r="P794" i="2" s="1"/>
  <c r="J795" i="2"/>
  <c r="P795" i="2" s="1"/>
  <c r="J796" i="2"/>
  <c r="P796" i="2" s="1"/>
  <c r="J797" i="2"/>
  <c r="P797" i="2" s="1"/>
  <c r="J798" i="2"/>
  <c r="P798" i="2" s="1"/>
  <c r="J799" i="2"/>
  <c r="P799" i="2" s="1"/>
  <c r="J800" i="2"/>
  <c r="J801" i="2"/>
  <c r="J802" i="2"/>
  <c r="J803" i="2"/>
  <c r="J804" i="2"/>
  <c r="J805" i="2"/>
  <c r="J806" i="2"/>
  <c r="J807" i="2"/>
  <c r="J808" i="2"/>
  <c r="J809" i="2"/>
  <c r="J810" i="2"/>
  <c r="J811" i="2"/>
  <c r="J812" i="2"/>
  <c r="J813" i="2"/>
  <c r="J814" i="2"/>
  <c r="J815" i="2"/>
  <c r="J816" i="2"/>
  <c r="J817" i="2"/>
  <c r="J818" i="2"/>
  <c r="P818" i="2" s="1"/>
  <c r="J819" i="2"/>
  <c r="P819" i="2" s="1"/>
  <c r="J820" i="2"/>
  <c r="P820" i="2" s="1"/>
  <c r="J821" i="2"/>
  <c r="P821" i="2" s="1"/>
  <c r="J822" i="2"/>
  <c r="P822" i="2" s="1"/>
  <c r="J823" i="2"/>
  <c r="P823" i="2" s="1"/>
  <c r="J824" i="2"/>
  <c r="P824" i="2" s="1"/>
  <c r="J825" i="2"/>
  <c r="P825" i="2" s="1"/>
  <c r="J826" i="2"/>
  <c r="P826" i="2" s="1"/>
  <c r="J827" i="2"/>
  <c r="P827" i="2" s="1"/>
  <c r="J828" i="2"/>
  <c r="P828" i="2" s="1"/>
  <c r="J829" i="2"/>
  <c r="P829" i="2" s="1"/>
  <c r="J830" i="2"/>
  <c r="P830" i="2" s="1"/>
  <c r="J831" i="2"/>
  <c r="P831" i="2" s="1"/>
  <c r="J832" i="2"/>
  <c r="P832" i="2" s="1"/>
  <c r="J833" i="2"/>
  <c r="P833" i="2" s="1"/>
  <c r="J834" i="2"/>
  <c r="P834" i="2" s="1"/>
  <c r="J835" i="2"/>
  <c r="P835" i="2" s="1"/>
  <c r="J836" i="2"/>
  <c r="P836" i="2" s="1"/>
  <c r="J837" i="2"/>
  <c r="P837" i="2" s="1"/>
  <c r="J838" i="2"/>
  <c r="P838" i="2" s="1"/>
  <c r="J839" i="2"/>
  <c r="P839" i="2" s="1"/>
  <c r="J840" i="2"/>
  <c r="P840" i="2" s="1"/>
  <c r="J841" i="2"/>
  <c r="P841" i="2" s="1"/>
  <c r="J842" i="2"/>
  <c r="P842" i="2" s="1"/>
  <c r="J843" i="2"/>
  <c r="P843" i="2" s="1"/>
  <c r="J844" i="2"/>
  <c r="P844" i="2" s="1"/>
  <c r="J845" i="2"/>
  <c r="P845" i="2" s="1"/>
  <c r="J846" i="2"/>
  <c r="P846" i="2" s="1"/>
  <c r="J847" i="2"/>
  <c r="P847" i="2" s="1"/>
  <c r="J848" i="2"/>
  <c r="P848" i="2" s="1"/>
  <c r="J849" i="2"/>
  <c r="P849" i="2" s="1"/>
  <c r="J850" i="2"/>
  <c r="P850" i="2" s="1"/>
  <c r="J851" i="2"/>
  <c r="P851" i="2" s="1"/>
  <c r="J852" i="2"/>
  <c r="P852" i="2" s="1"/>
  <c r="J853" i="2"/>
  <c r="P853" i="2" s="1"/>
  <c r="J854" i="2"/>
  <c r="P854" i="2" s="1"/>
  <c r="J855" i="2"/>
  <c r="P855" i="2" s="1"/>
  <c r="J856" i="2"/>
  <c r="P856" i="2" s="1"/>
  <c r="J857" i="2"/>
  <c r="J858" i="2"/>
  <c r="J859" i="2"/>
  <c r="J860" i="2"/>
  <c r="J861" i="2"/>
  <c r="J862" i="2"/>
  <c r="J863" i="2"/>
  <c r="J864" i="2"/>
  <c r="J865" i="2"/>
  <c r="J866" i="2"/>
  <c r="J867" i="2"/>
  <c r="J868" i="2"/>
  <c r="J869" i="2"/>
  <c r="J870" i="2"/>
  <c r="J871" i="2"/>
  <c r="J872" i="2"/>
  <c r="P872" i="2" s="1"/>
  <c r="J873" i="2"/>
  <c r="P873" i="2" s="1"/>
  <c r="J874" i="2"/>
  <c r="P874" i="2" s="1"/>
  <c r="J875" i="2"/>
  <c r="P875" i="2" s="1"/>
  <c r="J876" i="2"/>
  <c r="P876" i="2" s="1"/>
  <c r="J877" i="2"/>
  <c r="P877" i="2" s="1"/>
  <c r="J878" i="2"/>
  <c r="P878" i="2" s="1"/>
  <c r="J879" i="2"/>
  <c r="P879" i="2" s="1"/>
  <c r="J880" i="2"/>
  <c r="P880" i="2" s="1"/>
  <c r="J881" i="2"/>
  <c r="P881" i="2" s="1"/>
  <c r="J882" i="2"/>
  <c r="P882" i="2" s="1"/>
  <c r="J883" i="2"/>
  <c r="P883" i="2" s="1"/>
  <c r="J884" i="2"/>
  <c r="P884" i="2" s="1"/>
  <c r="J885" i="2"/>
  <c r="P885" i="2" s="1"/>
  <c r="J886" i="2"/>
  <c r="P886" i="2" s="1"/>
  <c r="J887" i="2"/>
  <c r="P887" i="2" s="1"/>
  <c r="J888" i="2"/>
  <c r="P888" i="2" s="1"/>
  <c r="J889" i="2"/>
  <c r="P889" i="2" s="1"/>
  <c r="J890" i="2"/>
  <c r="J891" i="2"/>
  <c r="J892" i="2"/>
  <c r="J893" i="2"/>
  <c r="J894" i="2"/>
  <c r="J895" i="2"/>
  <c r="J896" i="2"/>
  <c r="P896" i="2" s="1"/>
  <c r="J897" i="2"/>
  <c r="P897" i="2" s="1"/>
  <c r="J898" i="2"/>
  <c r="P898" i="2" s="1"/>
  <c r="J899" i="2"/>
  <c r="P899" i="2" s="1"/>
  <c r="J900" i="2"/>
  <c r="P900" i="2" s="1"/>
  <c r="J901" i="2"/>
  <c r="P901" i="2" s="1"/>
  <c r="J902" i="2"/>
  <c r="P902" i="2" s="1"/>
  <c r="J903" i="2"/>
  <c r="P903" i="2" s="1"/>
  <c r="J904" i="2"/>
  <c r="P904" i="2" s="1"/>
  <c r="J905" i="2"/>
  <c r="P905" i="2" s="1"/>
  <c r="J906" i="2"/>
  <c r="P906" i="2" s="1"/>
  <c r="J907" i="2"/>
  <c r="P907" i="2" s="1"/>
  <c r="J908" i="2"/>
  <c r="P908" i="2" s="1"/>
  <c r="J909" i="2"/>
  <c r="P909" i="2" s="1"/>
  <c r="J910" i="2"/>
  <c r="P910" i="2" s="1"/>
  <c r="J911" i="2"/>
  <c r="P911" i="2" s="1"/>
  <c r="J912" i="2"/>
  <c r="P912" i="2" s="1"/>
  <c r="J913" i="2"/>
  <c r="P913" i="2" s="1"/>
  <c r="J914" i="2"/>
  <c r="P914" i="2" s="1"/>
  <c r="J915" i="2"/>
  <c r="P915" i="2" s="1"/>
  <c r="J916" i="2"/>
  <c r="P916" i="2" s="1"/>
  <c r="J917" i="2"/>
  <c r="P917" i="2" s="1"/>
  <c r="J918" i="2"/>
  <c r="P918" i="2" s="1"/>
  <c r="J919" i="2"/>
  <c r="P919" i="2" s="1"/>
  <c r="J920" i="2"/>
  <c r="P920" i="2" s="1"/>
  <c r="J921" i="2"/>
  <c r="P921" i="2" s="1"/>
  <c r="J922" i="2"/>
  <c r="P922" i="2" s="1"/>
  <c r="J923" i="2"/>
  <c r="P923" i="2" s="1"/>
  <c r="J924" i="2"/>
  <c r="P924" i="2" s="1"/>
  <c r="J925" i="2"/>
  <c r="P925" i="2" s="1"/>
  <c r="J926" i="2"/>
  <c r="P926" i="2" s="1"/>
  <c r="J927" i="2"/>
  <c r="P927" i="2" s="1"/>
  <c r="J928" i="2"/>
  <c r="P928" i="2" s="1"/>
  <c r="J929" i="2"/>
  <c r="P929" i="2" s="1"/>
  <c r="J930" i="2"/>
  <c r="P930" i="2" s="1"/>
  <c r="J931" i="2"/>
  <c r="P931" i="2" s="1"/>
  <c r="J932" i="2"/>
  <c r="P932" i="2" s="1"/>
  <c r="J933" i="2"/>
  <c r="P933" i="2" s="1"/>
  <c r="J934" i="2"/>
  <c r="P934" i="2" s="1"/>
  <c r="J935" i="2"/>
  <c r="P935" i="2" s="1"/>
  <c r="J936" i="2"/>
  <c r="P936" i="2" s="1"/>
  <c r="J937" i="2"/>
  <c r="P937" i="2" s="1"/>
  <c r="J938" i="2"/>
  <c r="P938" i="2" s="1"/>
  <c r="J939" i="2"/>
  <c r="P939" i="2" s="1"/>
  <c r="J940" i="2"/>
  <c r="P940" i="2" s="1"/>
  <c r="J941" i="2"/>
  <c r="P941" i="2" s="1"/>
  <c r="J942" i="2"/>
  <c r="P942" i="2" s="1"/>
  <c r="J943" i="2"/>
  <c r="P943" i="2" s="1"/>
  <c r="J944" i="2"/>
  <c r="P944" i="2" s="1"/>
  <c r="J945" i="2"/>
  <c r="P945" i="2" s="1"/>
  <c r="J946" i="2"/>
  <c r="P946" i="2" s="1"/>
  <c r="J947" i="2"/>
  <c r="P947" i="2" s="1"/>
  <c r="J948" i="2"/>
  <c r="P948" i="2" s="1"/>
  <c r="J949" i="2"/>
  <c r="P949" i="2" s="1"/>
  <c r="J950" i="2"/>
  <c r="P950" i="2" s="1"/>
  <c r="J951" i="2"/>
  <c r="P951" i="2" s="1"/>
  <c r="J952" i="2"/>
  <c r="P952" i="2" s="1"/>
  <c r="J953" i="2"/>
  <c r="P953" i="2" s="1"/>
  <c r="J954" i="2"/>
  <c r="P954" i="2" s="1"/>
  <c r="J955" i="2"/>
  <c r="P955" i="2" s="1"/>
  <c r="J956" i="2"/>
  <c r="P956" i="2" s="1"/>
  <c r="J957" i="2"/>
  <c r="P957" i="2" s="1"/>
  <c r="J958" i="2"/>
  <c r="P958" i="2" s="1"/>
  <c r="J959" i="2"/>
  <c r="P959" i="2" s="1"/>
  <c r="J960" i="2"/>
  <c r="P960" i="2" s="1"/>
  <c r="J961" i="2"/>
  <c r="P961" i="2" s="1"/>
  <c r="J962" i="2"/>
  <c r="P962" i="2" s="1"/>
  <c r="J963" i="2"/>
  <c r="P963" i="2" s="1"/>
  <c r="J964" i="2"/>
  <c r="P964" i="2" s="1"/>
  <c r="J965" i="2"/>
  <c r="P965" i="2" s="1"/>
  <c r="J966" i="2"/>
  <c r="P966" i="2" s="1"/>
  <c r="J967" i="2"/>
  <c r="P967" i="2" s="1"/>
  <c r="J968" i="2"/>
  <c r="P968" i="2" s="1"/>
  <c r="J969" i="2"/>
  <c r="P969" i="2" s="1"/>
  <c r="J970" i="2"/>
  <c r="P970" i="2" s="1"/>
  <c r="J971" i="2"/>
  <c r="P971" i="2" s="1"/>
  <c r="J972" i="2"/>
  <c r="P972" i="2" s="1"/>
  <c r="J973" i="2"/>
  <c r="P973" i="2" s="1"/>
  <c r="J974" i="2"/>
  <c r="P974" i="2" s="1"/>
  <c r="J975" i="2"/>
  <c r="P975" i="2" s="1"/>
  <c r="J976" i="2"/>
  <c r="J977" i="2"/>
  <c r="J978" i="2"/>
  <c r="J979" i="2"/>
  <c r="J980" i="2"/>
  <c r="J981" i="2"/>
  <c r="J982" i="2"/>
  <c r="J983" i="2"/>
  <c r="J984" i="2"/>
  <c r="J985" i="2"/>
  <c r="J986" i="2"/>
  <c r="J987" i="2"/>
  <c r="J988" i="2"/>
  <c r="J989" i="2"/>
  <c r="J990" i="2"/>
  <c r="J991" i="2"/>
  <c r="J992" i="2"/>
  <c r="J993" i="2"/>
  <c r="J994" i="2"/>
  <c r="J995" i="2"/>
  <c r="J996" i="2"/>
  <c r="J997" i="2"/>
  <c r="P997" i="2" s="1"/>
  <c r="J998" i="2"/>
  <c r="P998" i="2" s="1"/>
  <c r="J999" i="2"/>
  <c r="P999" i="2" s="1"/>
  <c r="J1000" i="2"/>
  <c r="P1000" i="2" s="1"/>
  <c r="J1001" i="2"/>
  <c r="P1001" i="2" s="1"/>
  <c r="J1002" i="2"/>
  <c r="P1002" i="2" s="1"/>
  <c r="J1003" i="2"/>
  <c r="P1003" i="2" s="1"/>
  <c r="J1004" i="2"/>
  <c r="P1004" i="2" s="1"/>
  <c r="J1005" i="2"/>
  <c r="P1005" i="2" s="1"/>
  <c r="J1006" i="2"/>
  <c r="P1006" i="2" s="1"/>
  <c r="J1007" i="2"/>
  <c r="P1007" i="2" s="1"/>
  <c r="J1008" i="2"/>
  <c r="P1008" i="2" s="1"/>
  <c r="J1009" i="2"/>
  <c r="P1009" i="2" s="1"/>
  <c r="J1010" i="2"/>
  <c r="P1010" i="2" s="1"/>
  <c r="J1011" i="2"/>
  <c r="P1011" i="2" s="1"/>
  <c r="J1012" i="2"/>
  <c r="P1012" i="2" s="1"/>
  <c r="J1013" i="2"/>
  <c r="P1013" i="2" s="1"/>
  <c r="J1014" i="2"/>
  <c r="P1014" i="2" s="1"/>
  <c r="J1015" i="2"/>
  <c r="P1015" i="2" s="1"/>
  <c r="J1016" i="2"/>
  <c r="P1016" i="2" s="1"/>
  <c r="J1017" i="2"/>
  <c r="P1017" i="2" s="1"/>
  <c r="J1018" i="2"/>
  <c r="P1018" i="2" s="1"/>
  <c r="J1019" i="2"/>
  <c r="P1019" i="2" s="1"/>
  <c r="J1020" i="2"/>
  <c r="P1020" i="2" s="1"/>
  <c r="J1021" i="2"/>
  <c r="P1021" i="2" s="1"/>
  <c r="J1022" i="2"/>
  <c r="P1022" i="2" s="1"/>
  <c r="J1023" i="2"/>
  <c r="P1023" i="2" s="1"/>
  <c r="J1024" i="2"/>
  <c r="P1024" i="2" s="1"/>
  <c r="J1025" i="2"/>
  <c r="P1025" i="2" s="1"/>
  <c r="J1026" i="2"/>
  <c r="P1026" i="2" s="1"/>
  <c r="J1027" i="2"/>
  <c r="P1027" i="2" s="1"/>
  <c r="J1028" i="2"/>
  <c r="P1028" i="2" s="1"/>
  <c r="J1029" i="2"/>
  <c r="P1029" i="2" s="1"/>
  <c r="J1030" i="2"/>
  <c r="P1030" i="2" s="1"/>
  <c r="J1031" i="2"/>
  <c r="P1031" i="2" s="1"/>
  <c r="J1032" i="2"/>
  <c r="P1032" i="2" s="1"/>
  <c r="J1033" i="2"/>
  <c r="P1033" i="2" s="1"/>
  <c r="J1034" i="2"/>
  <c r="J1035" i="2"/>
  <c r="J1036" i="2"/>
  <c r="J1037" i="2"/>
  <c r="J1038" i="2"/>
  <c r="J1039" i="2"/>
  <c r="J1040" i="2"/>
  <c r="J1041" i="2"/>
  <c r="J1042" i="2"/>
  <c r="P1042" i="2" s="1"/>
  <c r="J1043" i="2"/>
  <c r="P1043" i="2" s="1"/>
  <c r="J1044" i="2"/>
  <c r="P1044" i="2" s="1"/>
  <c r="J1045" i="2"/>
  <c r="P1045" i="2" s="1"/>
  <c r="J1046" i="2"/>
  <c r="P1046" i="2" s="1"/>
  <c r="J1047" i="2"/>
  <c r="P1047" i="2" s="1"/>
  <c r="J1048" i="2"/>
  <c r="P1048" i="2" s="1"/>
  <c r="J1049" i="2"/>
  <c r="P1049" i="2" s="1"/>
  <c r="J1050" i="2"/>
  <c r="P1050" i="2" s="1"/>
  <c r="J1051" i="2"/>
  <c r="P1051" i="2" s="1"/>
  <c r="J1052" i="2"/>
  <c r="P1052" i="2" s="1"/>
  <c r="J1053" i="2"/>
  <c r="P1053" i="2" s="1"/>
  <c r="J1054" i="2"/>
  <c r="P1054" i="2" s="1"/>
  <c r="J1055" i="2"/>
  <c r="P1055" i="2" s="1"/>
  <c r="J1056" i="2"/>
  <c r="P1056" i="2" s="1"/>
  <c r="J1057" i="2"/>
  <c r="P1057" i="2" s="1"/>
  <c r="J1058" i="2"/>
  <c r="P1058" i="2" s="1"/>
  <c r="J1059" i="2"/>
  <c r="P1059" i="2" s="1"/>
  <c r="J1060" i="2"/>
  <c r="P1060" i="2" s="1"/>
  <c r="J1061" i="2"/>
  <c r="P1061" i="2" s="1"/>
  <c r="J1062" i="2"/>
  <c r="P1062" i="2" s="1"/>
  <c r="J1063" i="2"/>
  <c r="P1063" i="2" s="1"/>
  <c r="J1064" i="2"/>
  <c r="P1064" i="2" s="1"/>
  <c r="J1065" i="2"/>
  <c r="P1065" i="2" s="1"/>
  <c r="J1066" i="2"/>
  <c r="P1066" i="2" s="1"/>
  <c r="J1067" i="2"/>
  <c r="P1067" i="2" s="1"/>
  <c r="J1068" i="2"/>
  <c r="P1068" i="2" s="1"/>
  <c r="J1069" i="2"/>
  <c r="P1069" i="2" s="1"/>
  <c r="J1070" i="2"/>
  <c r="P1070" i="2" s="1"/>
  <c r="J1071" i="2"/>
  <c r="P1071" i="2" s="1"/>
  <c r="J1072" i="2"/>
  <c r="P1072" i="2" s="1"/>
  <c r="J1073" i="2"/>
  <c r="P1073" i="2" s="1"/>
  <c r="J1074" i="2"/>
  <c r="P1074" i="2" s="1"/>
  <c r="J1075" i="2"/>
  <c r="P1075" i="2" s="1"/>
  <c r="J1076" i="2"/>
  <c r="J1077" i="2"/>
  <c r="J1078" i="2"/>
  <c r="J1079" i="2"/>
  <c r="J1080" i="2"/>
  <c r="J1085" i="2"/>
  <c r="J1090" i="2"/>
  <c r="J1092" i="2"/>
  <c r="J1093" i="2"/>
  <c r="J1094" i="2"/>
  <c r="J1095" i="2"/>
  <c r="P1095" i="2" s="1"/>
  <c r="J1096" i="2"/>
  <c r="P1096" i="2" s="1"/>
  <c r="J1097" i="2"/>
  <c r="P1097" i="2" s="1"/>
  <c r="J1098" i="2"/>
  <c r="P1098" i="2" s="1"/>
  <c r="J1099" i="2"/>
  <c r="P1099" i="2" s="1"/>
  <c r="J1100" i="2"/>
  <c r="P1100" i="2" s="1"/>
  <c r="J1101" i="2"/>
  <c r="P1101" i="2" s="1"/>
  <c r="J1102" i="2"/>
  <c r="P1102" i="2" s="1"/>
  <c r="J1103" i="2"/>
  <c r="P1103" i="2" s="1"/>
  <c r="J1104" i="2"/>
  <c r="P1104" i="2" s="1"/>
  <c r="J1105" i="2"/>
  <c r="P1105" i="2" s="1"/>
  <c r="J1106" i="2"/>
  <c r="P1106" i="2" s="1"/>
  <c r="J1107" i="2"/>
  <c r="P1107" i="2" s="1"/>
  <c r="J1108" i="2"/>
  <c r="P1108" i="2" s="1"/>
  <c r="J1109" i="2"/>
  <c r="P1109" i="2" s="1"/>
  <c r="J1110" i="2"/>
  <c r="P1110" i="2" s="1"/>
  <c r="J1111" i="2"/>
  <c r="P1111" i="2" s="1"/>
  <c r="J1112" i="2"/>
  <c r="P1112" i="2" s="1"/>
  <c r="J1113" i="2"/>
  <c r="P1113" i="2" s="1"/>
  <c r="J1114" i="2"/>
  <c r="P1114" i="2" s="1"/>
  <c r="J1115" i="2"/>
  <c r="P1115" i="2" s="1"/>
  <c r="J1116" i="2"/>
  <c r="P1116" i="2" s="1"/>
  <c r="J1117" i="2"/>
  <c r="P1117" i="2" s="1"/>
  <c r="J1118" i="2"/>
  <c r="P1118" i="2" s="1"/>
  <c r="J1119" i="2"/>
  <c r="P1119" i="2" s="1"/>
  <c r="J1120" i="2"/>
  <c r="P1120" i="2" s="1"/>
  <c r="J1121" i="2"/>
  <c r="P1121" i="2" s="1"/>
  <c r="J1122" i="2"/>
  <c r="P1122" i="2" s="1"/>
  <c r="J1123" i="2"/>
  <c r="P1123" i="2" s="1"/>
  <c r="J1124" i="2"/>
  <c r="P1124" i="2" s="1"/>
  <c r="J1125" i="2"/>
  <c r="P1125" i="2" s="1"/>
  <c r="J1126" i="2"/>
  <c r="P1126" i="2" s="1"/>
  <c r="J1127" i="2"/>
  <c r="P1127" i="2" s="1"/>
  <c r="J1128" i="2"/>
  <c r="P1128" i="2" s="1"/>
  <c r="J1129" i="2"/>
  <c r="P1129" i="2" s="1"/>
  <c r="J1130" i="2"/>
  <c r="P1130" i="2" s="1"/>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P1155" i="2" s="1"/>
  <c r="J1156" i="2"/>
  <c r="P1156" i="2" s="1"/>
  <c r="J1157" i="2"/>
  <c r="P1157" i="2" s="1"/>
  <c r="J1158" i="2"/>
  <c r="P1158" i="2" s="1"/>
  <c r="J1159" i="2"/>
  <c r="P1159" i="2" s="1"/>
  <c r="J1160" i="2"/>
  <c r="P1160" i="2" s="1"/>
  <c r="J1161" i="2"/>
  <c r="P1161" i="2" s="1"/>
  <c r="J1162" i="2"/>
  <c r="P1162" i="2" s="1"/>
  <c r="J1163" i="2"/>
  <c r="P1163" i="2" s="1"/>
  <c r="J1164" i="2"/>
  <c r="P1164" i="2" s="1"/>
  <c r="J1165" i="2"/>
  <c r="P1165" i="2" s="1"/>
  <c r="J1166" i="2"/>
  <c r="P1166" i="2" s="1"/>
  <c r="J1167" i="2"/>
  <c r="P1167" i="2" s="1"/>
  <c r="J1168" i="2"/>
  <c r="P1168" i="2" s="1"/>
  <c r="J1169" i="2"/>
  <c r="P1169" i="2" s="1"/>
  <c r="J1170" i="2"/>
  <c r="P1170" i="2" s="1"/>
  <c r="J1171" i="2"/>
  <c r="P1171" i="2" s="1"/>
  <c r="J1172" i="2"/>
  <c r="P1172" i="2" s="1"/>
  <c r="J1173" i="2"/>
  <c r="P1173" i="2" s="1"/>
  <c r="J1174" i="2"/>
  <c r="P1174" i="2" s="1"/>
  <c r="J1175" i="2"/>
  <c r="P1175" i="2" s="1"/>
  <c r="J1176" i="2"/>
  <c r="P1176" i="2" s="1"/>
  <c r="J1177" i="2"/>
  <c r="P1177" i="2" s="1"/>
  <c r="J1178" i="2"/>
  <c r="P1178" i="2" s="1"/>
  <c r="J1179" i="2"/>
  <c r="P1179" i="2" s="1"/>
  <c r="J1180" i="2"/>
  <c r="P1180" i="2" s="1"/>
  <c r="J1181" i="2"/>
  <c r="P1181" i="2" s="1"/>
  <c r="J1182" i="2"/>
  <c r="P1182" i="2" s="1"/>
  <c r="J1183" i="2"/>
  <c r="P1183" i="2" s="1"/>
  <c r="J1184" i="2"/>
  <c r="P1184" i="2" s="1"/>
  <c r="J1185" i="2"/>
  <c r="P1185" i="2" s="1"/>
  <c r="J1186" i="2"/>
  <c r="P1186" i="2" s="1"/>
  <c r="J1187" i="2"/>
  <c r="P1187" i="2" s="1"/>
  <c r="J1188" i="2"/>
  <c r="P1188" i="2" s="1"/>
  <c r="J1189" i="2"/>
  <c r="P1189" i="2" s="1"/>
  <c r="J1190" i="2"/>
  <c r="P1190" i="2" s="1"/>
  <c r="J1191" i="2"/>
  <c r="P1191" i="2" s="1"/>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E291" i="2"/>
  <c r="J291" i="2" s="1"/>
  <c r="P291" i="2" s="1"/>
  <c r="L231" i="2" l="1"/>
  <c r="N231" i="2" s="1"/>
  <c r="L1041" i="2"/>
  <c r="N1041" i="2" s="1"/>
  <c r="L817" i="2"/>
  <c r="N817" i="2" s="1"/>
  <c r="L766" i="2"/>
  <c r="N766" i="2" s="1"/>
  <c r="L688" i="2"/>
  <c r="N688" i="2" s="1"/>
  <c r="L539" i="2"/>
  <c r="N539" i="2" s="1"/>
  <c r="L462" i="2"/>
  <c r="N462" i="2" s="1"/>
  <c r="L305" i="2"/>
  <c r="N305" i="2" s="1"/>
  <c r="L283" i="2"/>
  <c r="N283" i="2" s="1"/>
  <c r="Q120" i="2"/>
  <c r="L1220" i="2"/>
  <c r="N1220" i="2" s="1"/>
  <c r="L1154" i="2"/>
  <c r="N1154" i="2" s="1"/>
  <c r="L1094" i="2"/>
  <c r="N1094" i="2" s="1"/>
  <c r="L996" i="2"/>
  <c r="N996" i="2" s="1"/>
  <c r="L937" i="2"/>
  <c r="N937" i="2" s="1"/>
  <c r="L895" i="2"/>
  <c r="N895" i="2" s="1"/>
  <c r="L871" i="2"/>
  <c r="N871" i="2" s="1"/>
  <c r="L833" i="2"/>
  <c r="N833" i="2" s="1"/>
  <c r="L734" i="2"/>
  <c r="N734" i="2" s="1"/>
  <c r="L607" i="2"/>
  <c r="N607" i="2" s="1"/>
  <c r="L575" i="2"/>
  <c r="N575" i="2" s="1"/>
  <c r="L444" i="2"/>
  <c r="N444" i="2" s="1"/>
  <c r="L381" i="2"/>
  <c r="N381" i="2" s="1"/>
  <c r="P157" i="2"/>
  <c r="L156" i="2"/>
  <c r="N156" i="2" s="1"/>
  <c r="L83" i="2"/>
  <c r="J4" i="2"/>
  <c r="J1221" i="2" s="1"/>
  <c r="L19" i="2" l="1"/>
  <c r="J524" i="1"/>
  <c r="J523" i="1"/>
  <c r="J516" i="1"/>
  <c r="J515" i="1"/>
  <c r="J514" i="1"/>
  <c r="J505" i="1"/>
  <c r="J504" i="1"/>
  <c r="J499" i="1"/>
  <c r="J518" i="1"/>
  <c r="J519" i="1"/>
  <c r="J520" i="1"/>
  <c r="J521" i="1"/>
  <c r="J522" i="1"/>
  <c r="J517" i="1"/>
  <c r="J511" i="1"/>
  <c r="J510" i="1"/>
  <c r="J509" i="1"/>
  <c r="J508" i="1"/>
  <c r="J503" i="1"/>
  <c r="J502" i="1"/>
  <c r="J513" i="1"/>
  <c r="J512" i="1"/>
  <c r="J507" i="1"/>
  <c r="J506" i="1"/>
  <c r="J501" i="1"/>
  <c r="J500" i="1"/>
  <c r="J490" i="1"/>
  <c r="J491" i="1"/>
  <c r="J498" i="1"/>
  <c r="J489" i="1"/>
  <c r="J485" i="1"/>
  <c r="J488" i="1"/>
  <c r="J487" i="1"/>
  <c r="J486" i="1"/>
  <c r="J476" i="1"/>
  <c r="J477" i="1"/>
  <c r="J478" i="1"/>
  <c r="J479" i="1"/>
  <c r="J480" i="1"/>
  <c r="J481" i="1"/>
  <c r="J482" i="1"/>
  <c r="J483" i="1"/>
  <c r="J484" i="1"/>
  <c r="J475" i="1"/>
  <c r="J470" i="1"/>
  <c r="J469" i="1"/>
  <c r="J472" i="1"/>
  <c r="J473" i="1"/>
  <c r="J474" i="1"/>
  <c r="J471" i="1"/>
  <c r="J462" i="1"/>
  <c r="J463" i="1"/>
  <c r="J464" i="1"/>
  <c r="J465" i="1"/>
  <c r="J466" i="1"/>
  <c r="J461" i="1"/>
  <c r="J468" i="1"/>
  <c r="J467" i="1"/>
  <c r="J457" i="1"/>
  <c r="J458" i="1"/>
  <c r="J459" i="1"/>
  <c r="J460" i="1"/>
  <c r="J456" i="1"/>
  <c r="J452" i="1"/>
  <c r="J453" i="1"/>
  <c r="J454" i="1"/>
  <c r="J455" i="1"/>
  <c r="J451" i="1"/>
  <c r="J441" i="1"/>
  <c r="J442" i="1"/>
  <c r="J443" i="1"/>
  <c r="J440" i="1"/>
  <c r="J438" i="1"/>
  <c r="J419" i="1"/>
  <c r="J420" i="1"/>
  <c r="J418" i="1"/>
  <c r="J416" i="1"/>
  <c r="J449" i="1"/>
  <c r="J446" i="1"/>
  <c r="J445" i="1"/>
  <c r="J450" i="1"/>
  <c r="J448" i="1"/>
  <c r="J447" i="1"/>
  <c r="J444" i="1"/>
  <c r="J437" i="1"/>
  <c r="J436" i="1"/>
  <c r="J428" i="1"/>
  <c r="J427" i="1"/>
  <c r="J430" i="1"/>
  <c r="J431" i="1"/>
  <c r="J432" i="1"/>
  <c r="J433" i="1"/>
  <c r="J434" i="1"/>
  <c r="J435" i="1"/>
  <c r="J429" i="1"/>
  <c r="J422" i="1"/>
  <c r="J423" i="1"/>
  <c r="J424" i="1"/>
  <c r="J425" i="1"/>
  <c r="J426" i="1"/>
  <c r="J421" i="1"/>
  <c r="J417" i="1"/>
  <c r="J415" i="1"/>
  <c r="J414" i="1"/>
  <c r="J411" i="1"/>
  <c r="J412" i="1"/>
  <c r="J413" i="1"/>
  <c r="J410" i="1"/>
  <c r="J405" i="1"/>
  <c r="J406" i="1"/>
  <c r="J407" i="1"/>
  <c r="J408" i="1"/>
  <c r="J409" i="1"/>
  <c r="J404" i="1"/>
  <c r="J389" i="1"/>
  <c r="J390" i="1"/>
  <c r="J391" i="1"/>
  <c r="J392" i="1"/>
  <c r="J393" i="1"/>
  <c r="J394" i="1"/>
  <c r="J395" i="1"/>
  <c r="J396" i="1"/>
  <c r="J397" i="1"/>
  <c r="J398" i="1"/>
  <c r="J399" i="1"/>
  <c r="J400" i="1"/>
  <c r="J401" i="1"/>
  <c r="J402" i="1"/>
  <c r="J403" i="1"/>
  <c r="J388" i="1"/>
  <c r="J387" i="1"/>
  <c r="J386" i="1"/>
  <c r="J385" i="1"/>
  <c r="J379" i="1"/>
  <c r="J366" i="1"/>
  <c r="J382" i="1"/>
  <c r="J383" i="1"/>
  <c r="J381" i="1"/>
  <c r="J369" i="1"/>
  <c r="J370" i="1"/>
  <c r="J371" i="1"/>
  <c r="J372" i="1"/>
  <c r="J368" i="1"/>
  <c r="J364" i="1"/>
  <c r="J374" i="1"/>
  <c r="J375" i="1"/>
  <c r="J376" i="1"/>
  <c r="J377" i="1"/>
  <c r="J378" i="1"/>
  <c r="J384" i="1"/>
  <c r="J380" i="1"/>
  <c r="J373" i="1"/>
  <c r="J367" i="1"/>
  <c r="J365" i="1"/>
  <c r="J363" i="1"/>
  <c r="J359" i="1"/>
  <c r="J358" i="1"/>
  <c r="J357" i="1"/>
  <c r="J354" i="1"/>
  <c r="J362" i="1"/>
  <c r="J361" i="1"/>
  <c r="J360" i="1"/>
  <c r="J356" i="1"/>
  <c r="J355" i="1"/>
  <c r="J353" i="1"/>
  <c r="J352" i="1"/>
  <c r="J340" i="1"/>
  <c r="J341" i="1"/>
  <c r="J342" i="1"/>
  <c r="J343" i="1"/>
  <c r="J344" i="1"/>
  <c r="J345" i="1"/>
  <c r="J346" i="1"/>
  <c r="J339" i="1"/>
  <c r="J348" i="1"/>
  <c r="J349" i="1"/>
  <c r="J350" i="1"/>
  <c r="J351" i="1"/>
  <c r="J347" i="1"/>
  <c r="J338" i="1"/>
  <c r="J327" i="1"/>
  <c r="J325" i="1"/>
  <c r="J328" i="1"/>
  <c r="J337" i="1"/>
  <c r="J336" i="1"/>
  <c r="J323" i="1"/>
  <c r="J330" i="1"/>
  <c r="J331" i="1"/>
  <c r="J332" i="1"/>
  <c r="J333" i="1"/>
  <c r="J334" i="1"/>
  <c r="J335" i="1"/>
  <c r="J329" i="1"/>
  <c r="J326" i="1"/>
  <c r="J324" i="1"/>
  <c r="J319" i="1"/>
  <c r="J320" i="1"/>
  <c r="J321" i="1"/>
  <c r="J322" i="1"/>
  <c r="J318" i="1"/>
  <c r="J297" i="1"/>
  <c r="J296" i="1"/>
  <c r="J315" i="1"/>
  <c r="J314" i="1"/>
  <c r="J299" i="1"/>
  <c r="J300" i="1"/>
  <c r="J301" i="1"/>
  <c r="J302" i="1"/>
  <c r="J303" i="1"/>
  <c r="J304" i="1"/>
  <c r="J305" i="1"/>
  <c r="J298" i="1"/>
  <c r="J313" i="1"/>
  <c r="J312" i="1"/>
  <c r="J317" i="1"/>
  <c r="J316" i="1"/>
  <c r="J307" i="1"/>
  <c r="J308" i="1"/>
  <c r="J309" i="1"/>
  <c r="J310" i="1"/>
  <c r="J311" i="1"/>
  <c r="J306" i="1"/>
  <c r="J295" i="1"/>
  <c r="L317" i="1" s="1"/>
  <c r="J283" i="1"/>
  <c r="J274" i="1"/>
  <c r="J275" i="1"/>
  <c r="J276" i="1"/>
  <c r="J277" i="1"/>
  <c r="J278" i="1"/>
  <c r="J273" i="1"/>
  <c r="J271" i="1"/>
  <c r="J287" i="1"/>
  <c r="J288" i="1"/>
  <c r="J286" i="1"/>
  <c r="J290" i="1"/>
  <c r="J291" i="1"/>
  <c r="J292" i="1"/>
  <c r="J293" i="1"/>
  <c r="J294" i="1"/>
  <c r="J289" i="1"/>
  <c r="J285" i="1"/>
  <c r="J280" i="1"/>
  <c r="J281" i="1"/>
  <c r="J282" i="1"/>
  <c r="J284" i="1"/>
  <c r="J279" i="1"/>
  <c r="J272" i="1"/>
  <c r="J269" i="1"/>
  <c r="J270" i="1"/>
  <c r="J264" i="1"/>
  <c r="J245" i="1"/>
  <c r="J255" i="1"/>
  <c r="J248" i="1"/>
  <c r="J247" i="1"/>
  <c r="J246" i="1"/>
  <c r="J266" i="1"/>
  <c r="J267" i="1"/>
  <c r="J268" i="1"/>
  <c r="J265" i="1"/>
  <c r="J257" i="1"/>
  <c r="J258" i="1"/>
  <c r="J259" i="1"/>
  <c r="J260" i="1"/>
  <c r="J261" i="1"/>
  <c r="J262" i="1"/>
  <c r="J263" i="1"/>
  <c r="J256" i="1"/>
  <c r="J250" i="1"/>
  <c r="J251" i="1"/>
  <c r="J252" i="1"/>
  <c r="J253" i="1"/>
  <c r="J254" i="1"/>
  <c r="J249" i="1"/>
  <c r="J242" i="1"/>
  <c r="J243" i="1"/>
  <c r="J244" i="1"/>
  <c r="J238" i="1"/>
  <c r="J237" i="1"/>
  <c r="J241" i="1"/>
  <c r="J240" i="1"/>
  <c r="J236" i="1"/>
  <c r="J235" i="1"/>
  <c r="J234" i="1"/>
  <c r="J233" i="1"/>
  <c r="J232" i="1"/>
  <c r="J231" i="1"/>
  <c r="J230" i="1"/>
  <c r="J229" i="1"/>
  <c r="J228" i="1"/>
  <c r="J226" i="1"/>
  <c r="J225" i="1"/>
  <c r="J227" i="1"/>
  <c r="J224" i="1"/>
  <c r="J221" i="1"/>
  <c r="J222" i="1"/>
  <c r="J223" i="1"/>
  <c r="J220" i="1"/>
  <c r="J216" i="1"/>
  <c r="J217" i="1"/>
  <c r="J218" i="1"/>
  <c r="J219" i="1"/>
  <c r="J215" i="1"/>
  <c r="J214" i="1"/>
  <c r="J213" i="1"/>
  <c r="J210" i="1"/>
  <c r="J207" i="1"/>
  <c r="J206" i="1"/>
  <c r="J212" i="1"/>
  <c r="J211" i="1"/>
  <c r="J209" i="1"/>
  <c r="J208" i="1"/>
  <c r="J205" i="1"/>
  <c r="J204" i="1"/>
  <c r="J193" i="1"/>
  <c r="J194" i="1"/>
  <c r="J195" i="1"/>
  <c r="J196" i="1"/>
  <c r="J197" i="1"/>
  <c r="J198" i="1"/>
  <c r="J199" i="1"/>
  <c r="J200" i="1"/>
  <c r="J201" i="1"/>
  <c r="J202" i="1"/>
  <c r="J203" i="1"/>
  <c r="J186" i="1"/>
  <c r="J191" i="1"/>
  <c r="J190" i="1"/>
  <c r="J192" i="1"/>
  <c r="J188" i="1"/>
  <c r="J187" i="1"/>
  <c r="J189" i="1"/>
  <c r="J185" i="1"/>
  <c r="J184" i="1"/>
  <c r="J181" i="1"/>
  <c r="J183" i="1"/>
  <c r="J182" i="1"/>
  <c r="J175" i="1"/>
  <c r="J176" i="1"/>
  <c r="J177" i="1"/>
  <c r="J178" i="1"/>
  <c r="J179" i="1"/>
  <c r="J180" i="1"/>
  <c r="J174" i="1"/>
  <c r="J172" i="1"/>
  <c r="J173" i="1"/>
  <c r="J171" i="1"/>
  <c r="J170" i="1"/>
  <c r="J169" i="1"/>
  <c r="J168" i="1"/>
  <c r="J167" i="1"/>
  <c r="J166" i="1"/>
  <c r="J165" i="1"/>
  <c r="J164" i="1"/>
  <c r="J163" i="1"/>
  <c r="J162" i="1"/>
  <c r="J161" i="1"/>
  <c r="J160" i="1"/>
  <c r="J156" i="1"/>
  <c r="J157" i="1"/>
  <c r="J158" i="1"/>
  <c r="J159" i="1"/>
  <c r="J155" i="1"/>
  <c r="J152" i="1"/>
  <c r="J153" i="1"/>
  <c r="J154" i="1"/>
  <c r="J151" i="1"/>
  <c r="J150" i="1"/>
  <c r="J149" i="1"/>
  <c r="J148" i="1"/>
  <c r="J147" i="1"/>
  <c r="J146" i="1"/>
  <c r="J145" i="1"/>
  <c r="J144" i="1"/>
  <c r="J138" i="1"/>
  <c r="J139" i="1"/>
  <c r="J140" i="1"/>
  <c r="J141" i="1"/>
  <c r="J142" i="1"/>
  <c r="J143" i="1"/>
  <c r="J137" i="1"/>
  <c r="J136" i="1"/>
  <c r="J135" i="1"/>
  <c r="J134" i="1"/>
  <c r="J133" i="1"/>
  <c r="J130" i="1"/>
  <c r="J129" i="1"/>
  <c r="J132" i="1"/>
  <c r="J131" i="1"/>
  <c r="J126" i="1"/>
  <c r="J127" i="1"/>
  <c r="J128" i="1"/>
  <c r="J125" i="1"/>
  <c r="J124" i="1"/>
  <c r="J123" i="1"/>
  <c r="J120" i="1"/>
  <c r="J121" i="1"/>
  <c r="J122" i="1"/>
  <c r="J119" i="1"/>
  <c r="J115" i="1"/>
  <c r="J116" i="1"/>
  <c r="J117" i="1"/>
  <c r="J118" i="1"/>
  <c r="J114" i="1"/>
  <c r="J111" i="1"/>
  <c r="J112" i="1"/>
  <c r="J113" i="1"/>
  <c r="J109" i="1"/>
  <c r="J110" i="1"/>
  <c r="J107" i="1"/>
  <c r="J106" i="1"/>
  <c r="J108" i="1"/>
  <c r="J105" i="1"/>
  <c r="J104" i="1"/>
  <c r="J97" i="1"/>
  <c r="J92" i="1"/>
  <c r="J103" i="1"/>
  <c r="J102" i="1"/>
  <c r="J99" i="1"/>
  <c r="J101" i="1"/>
  <c r="J98" i="1"/>
  <c r="J93" i="1"/>
  <c r="J95" i="1"/>
  <c r="J96" i="1"/>
  <c r="J94" i="1"/>
  <c r="J90" i="1"/>
  <c r="J91" i="1"/>
  <c r="J59" i="1"/>
  <c r="J58" i="1"/>
  <c r="J57" i="1"/>
  <c r="J56" i="1"/>
  <c r="J55" i="1"/>
  <c r="J54" i="1"/>
  <c r="J53" i="1"/>
  <c r="J52" i="1"/>
  <c r="J51" i="1"/>
  <c r="J50" i="1"/>
  <c r="J49" i="1"/>
  <c r="J48" i="1"/>
  <c r="J47" i="1"/>
  <c r="J44" i="1"/>
  <c r="J38" i="1"/>
  <c r="J39" i="1"/>
  <c r="J40" i="1"/>
  <c r="J41" i="1"/>
  <c r="J37" i="1"/>
  <c r="J36" i="1"/>
  <c r="J35" i="1"/>
  <c r="J33" i="1"/>
  <c r="J31" i="1"/>
  <c r="J30" i="1"/>
  <c r="J29" i="1"/>
  <c r="J27" i="1"/>
  <c r="J23" i="1"/>
  <c r="J22" i="1"/>
  <c r="J18" i="1"/>
  <c r="J17" i="1"/>
  <c r="J34" i="1"/>
  <c r="J32" i="1"/>
  <c r="J28" i="1"/>
  <c r="J26" i="1"/>
  <c r="J25" i="1"/>
  <c r="J24" i="1"/>
  <c r="J21" i="1"/>
  <c r="J20" i="1"/>
  <c r="J19" i="1"/>
  <c r="J16" i="1"/>
  <c r="J15" i="1"/>
  <c r="J14" i="1"/>
  <c r="J13" i="1"/>
  <c r="J10" i="1"/>
  <c r="J11" i="1"/>
  <c r="J12" i="1"/>
  <c r="J9" i="1"/>
  <c r="J8" i="1"/>
  <c r="J7" i="1"/>
  <c r="J6" i="1"/>
  <c r="J5" i="1"/>
  <c r="J4" i="1"/>
  <c r="L170" i="1" l="1"/>
  <c r="L435" i="1"/>
  <c r="L184" i="1"/>
  <c r="L192" i="1"/>
  <c r="L218" i="1"/>
  <c r="L268" i="1"/>
  <c r="L362" i="1"/>
  <c r="L450" i="1"/>
  <c r="L491" i="1"/>
  <c r="L54" i="1"/>
  <c r="L145" i="1"/>
  <c r="L241" i="1"/>
  <c r="L384" i="1"/>
  <c r="L414" i="1"/>
  <c r="L524" i="1"/>
  <c r="L36" i="1"/>
  <c r="L110" i="1"/>
  <c r="L123" i="1"/>
  <c r="L294" i="1"/>
  <c r="L337" i="1"/>
  <c r="L351" i="1"/>
  <c r="L468" i="1"/>
  <c r="L59" i="1"/>
  <c r="L18" i="1"/>
  <c r="J525" i="1"/>
  <c r="K197" i="15" l="1"/>
  <c r="H197" i="15" l="1"/>
  <c r="I9" i="14" l="1"/>
  <c r="K1760" i="8" l="1"/>
  <c r="L1221" i="2" l="1"/>
  <c r="M1221" i="2" s="1"/>
  <c r="M1761" i="8" l="1"/>
  <c r="O1761" i="8" s="1"/>
  <c r="K1762" i="8"/>
  <c r="M1765" i="8"/>
  <c r="O1765" i="8" s="1"/>
  <c r="M1757" i="8"/>
  <c r="O1757" i="8" s="1"/>
  <c r="M1758" i="8"/>
  <c r="O1758" i="8" s="1"/>
  <c r="M1759" i="8"/>
  <c r="O1759" i="8" s="1"/>
  <c r="J1762" i="8"/>
  <c r="M1764" i="8" l="1"/>
  <c r="O1764" i="8" s="1"/>
  <c r="J1761" i="8" l="1"/>
  <c r="K1761" i="8" l="1"/>
  <c r="K1763" i="8"/>
  <c r="J1763" i="8"/>
  <c r="I6" i="14"/>
  <c r="I258" i="14" l="1"/>
  <c r="I260" i="14" s="1"/>
  <c r="J9" i="14"/>
  <c r="L525" i="1" l="1"/>
  <c r="J528" i="1" l="1"/>
  <c r="J1224" i="2" l="1"/>
</calcChain>
</file>

<file path=xl/comments1.xml><?xml version="1.0" encoding="utf-8"?>
<comments xmlns="http://schemas.openxmlformats.org/spreadsheetml/2006/main">
  <authors>
    <author>user</author>
  </authors>
  <commentList>
    <comment ref="G15" authorId="0">
      <text>
        <r>
          <rPr>
            <b/>
            <sz val="9"/>
            <color indexed="81"/>
            <rFont val="Tahoma"/>
            <family val="2"/>
          </rPr>
          <t>user:</t>
        </r>
        <r>
          <rPr>
            <sz val="9"/>
            <color indexed="81"/>
            <rFont val="Tahoma"/>
            <family val="2"/>
          </rPr>
          <t xml:space="preserve">
dikirim ke tangkil tgl 2/11</t>
        </r>
      </text>
    </comment>
    <comment ref="G16" authorId="0">
      <text>
        <r>
          <rPr>
            <b/>
            <sz val="9"/>
            <color indexed="81"/>
            <rFont val="Tahoma"/>
            <family val="2"/>
          </rPr>
          <t>user:</t>
        </r>
        <r>
          <rPr>
            <sz val="9"/>
            <color indexed="81"/>
            <rFont val="Tahoma"/>
            <family val="2"/>
          </rPr>
          <t xml:space="preserve">
dikirim ke tangkil tgl 2/11</t>
        </r>
      </text>
    </comment>
    <comment ref="I20" authorId="0">
      <text>
        <r>
          <rPr>
            <b/>
            <sz val="9"/>
            <color indexed="81"/>
            <rFont val="Tahoma"/>
            <family val="2"/>
          </rPr>
          <t>user:</t>
        </r>
        <r>
          <rPr>
            <sz val="9"/>
            <color indexed="81"/>
            <rFont val="Tahoma"/>
            <family val="2"/>
          </rPr>
          <t xml:space="preserve">
harga gabungan 135+20=155</t>
        </r>
      </text>
    </comment>
    <comment ref="J44" authorId="0">
      <text>
        <r>
          <rPr>
            <b/>
            <sz val="9"/>
            <color indexed="81"/>
            <rFont val="Tahoma"/>
            <family val="2"/>
          </rPr>
          <t>user:</t>
        </r>
        <r>
          <rPr>
            <sz val="9"/>
            <color indexed="81"/>
            <rFont val="Tahoma"/>
            <family val="2"/>
          </rPr>
          <t xml:space="preserve">
dipakai 4/11 1 pcs</t>
        </r>
      </text>
    </comment>
    <comment ref="J48" authorId="0">
      <text>
        <r>
          <rPr>
            <b/>
            <sz val="9"/>
            <color indexed="81"/>
            <rFont val="Tahoma"/>
            <family val="2"/>
          </rPr>
          <t>user:</t>
        </r>
        <r>
          <rPr>
            <sz val="9"/>
            <color indexed="81"/>
            <rFont val="Tahoma"/>
            <family val="2"/>
          </rPr>
          <t xml:space="preserve">
dipakai 1pcs</t>
        </r>
      </text>
    </comment>
    <comment ref="J49" authorId="0">
      <text>
        <r>
          <rPr>
            <b/>
            <sz val="9"/>
            <color indexed="81"/>
            <rFont val="Tahoma"/>
            <family val="2"/>
          </rPr>
          <t>user:</t>
        </r>
        <r>
          <rPr>
            <sz val="9"/>
            <color indexed="81"/>
            <rFont val="Tahoma"/>
            <family val="2"/>
          </rPr>
          <t xml:space="preserve">
dipakai 2pcs</t>
        </r>
      </text>
    </comment>
    <comment ref="I57" authorId="0">
      <text>
        <r>
          <rPr>
            <b/>
            <sz val="9"/>
            <color indexed="81"/>
            <rFont val="Tahoma"/>
            <family val="2"/>
          </rPr>
          <t>sblmnya blm dikasih harga</t>
        </r>
      </text>
    </comment>
    <comment ref="I58" authorId="0">
      <text>
        <r>
          <rPr>
            <b/>
            <sz val="9"/>
            <color indexed="81"/>
            <rFont val="Tahoma"/>
            <family val="2"/>
          </rPr>
          <t>user:</t>
        </r>
        <r>
          <rPr>
            <sz val="9"/>
            <color indexed="81"/>
            <rFont val="Tahoma"/>
            <family val="2"/>
          </rPr>
          <t xml:space="preserve">
sebelumnya belum dikasih harga</t>
        </r>
      </text>
    </comment>
    <comment ref="I71" authorId="0">
      <text>
        <r>
          <rPr>
            <b/>
            <sz val="9"/>
            <color indexed="81"/>
            <rFont val="Tahoma"/>
            <family val="2"/>
          </rPr>
          <t>user:</t>
        </r>
        <r>
          <rPr>
            <sz val="9"/>
            <color indexed="81"/>
            <rFont val="Tahoma"/>
            <family val="2"/>
          </rPr>
          <t xml:space="preserve">
harga di pemakaian tdk sama</t>
        </r>
      </text>
    </comment>
    <comment ref="J85" authorId="0">
      <text>
        <r>
          <rPr>
            <b/>
            <sz val="9"/>
            <color indexed="81"/>
            <rFont val="Tahoma"/>
            <family val="2"/>
          </rPr>
          <t>user:</t>
        </r>
        <r>
          <rPr>
            <sz val="9"/>
            <color indexed="81"/>
            <rFont val="Tahoma"/>
            <family val="2"/>
          </rPr>
          <t xml:space="preserve">
dikirim 9/11</t>
        </r>
      </text>
    </comment>
    <comment ref="J93" authorId="0">
      <text>
        <r>
          <rPr>
            <b/>
            <sz val="9"/>
            <color indexed="81"/>
            <rFont val="Tahoma"/>
            <family val="2"/>
          </rPr>
          <t>user:</t>
        </r>
        <r>
          <rPr>
            <sz val="9"/>
            <color indexed="81"/>
            <rFont val="Tahoma"/>
            <family val="2"/>
          </rPr>
          <t xml:space="preserve">
dipakai 1 pcs</t>
        </r>
      </text>
    </comment>
    <comment ref="J98" authorId="0">
      <text>
        <r>
          <rPr>
            <b/>
            <sz val="9"/>
            <color indexed="81"/>
            <rFont val="Tahoma"/>
            <family val="2"/>
          </rPr>
          <t>user:</t>
        </r>
        <r>
          <rPr>
            <sz val="9"/>
            <color indexed="81"/>
            <rFont val="Tahoma"/>
            <family val="2"/>
          </rPr>
          <t xml:space="preserve">
pemakaian 11/11</t>
        </r>
      </text>
    </comment>
    <comment ref="J101" authorId="0">
      <text>
        <r>
          <rPr>
            <b/>
            <sz val="9"/>
            <color indexed="81"/>
            <rFont val="Tahoma"/>
            <family val="2"/>
          </rPr>
          <t>dikirim 9/11</t>
        </r>
      </text>
    </comment>
    <comment ref="I104" authorId="0">
      <text>
        <r>
          <rPr>
            <b/>
            <sz val="9"/>
            <color indexed="81"/>
            <rFont val="Tahoma"/>
            <family val="2"/>
          </rPr>
          <t>user:</t>
        </r>
        <r>
          <rPr>
            <sz val="9"/>
            <color indexed="81"/>
            <rFont val="Tahoma"/>
            <family val="2"/>
          </rPr>
          <t xml:space="preserve">
di p agung harga 4.250.000</t>
        </r>
      </text>
    </comment>
    <comment ref="I105" authorId="0">
      <text>
        <r>
          <rPr>
            <b/>
            <sz val="9"/>
            <color indexed="81"/>
            <rFont val="Tahoma"/>
            <family val="2"/>
          </rPr>
          <t>user:</t>
        </r>
        <r>
          <rPr>
            <sz val="9"/>
            <color indexed="81"/>
            <rFont val="Tahoma"/>
            <family val="2"/>
          </rPr>
          <t xml:space="preserve">
di p agung harga 3.575.000</t>
        </r>
      </text>
    </comment>
    <comment ref="J109" authorId="0">
      <text>
        <r>
          <rPr>
            <b/>
            <sz val="9"/>
            <color indexed="81"/>
            <rFont val="Tahoma"/>
            <family val="2"/>
          </rPr>
          <t>user:</t>
        </r>
        <r>
          <rPr>
            <sz val="9"/>
            <color indexed="81"/>
            <rFont val="Tahoma"/>
            <family val="2"/>
          </rPr>
          <t xml:space="preserve">
harga tdk sama di pemakaian</t>
        </r>
      </text>
    </comment>
    <comment ref="I118" authorId="0">
      <text>
        <r>
          <rPr>
            <b/>
            <sz val="9"/>
            <color indexed="81"/>
            <rFont val="Tahoma"/>
            <family val="2"/>
          </rPr>
          <t>user:</t>
        </r>
        <r>
          <rPr>
            <sz val="9"/>
            <color indexed="81"/>
            <rFont val="Tahoma"/>
            <family val="2"/>
          </rPr>
          <t xml:space="preserve">
di p agung harga 810.668</t>
        </r>
      </text>
    </comment>
    <comment ref="J131" authorId="0">
      <text>
        <r>
          <rPr>
            <b/>
            <sz val="9"/>
            <color indexed="81"/>
            <rFont val="Tahoma"/>
            <family val="2"/>
          </rPr>
          <t>user:</t>
        </r>
        <r>
          <rPr>
            <sz val="9"/>
            <color indexed="81"/>
            <rFont val="Tahoma"/>
            <family val="2"/>
          </rPr>
          <t xml:space="preserve">
tidak beli tapi tukar barang dg pembelian 20/10</t>
        </r>
      </text>
    </comment>
    <comment ref="J136" authorId="0">
      <text>
        <r>
          <rPr>
            <b/>
            <sz val="9"/>
            <color indexed="81"/>
            <rFont val="Tahoma"/>
            <family val="2"/>
          </rPr>
          <t>user:</t>
        </r>
        <r>
          <rPr>
            <sz val="9"/>
            <color indexed="81"/>
            <rFont val="Tahoma"/>
            <family val="2"/>
          </rPr>
          <t xml:space="preserve">
pemakaian 10/11</t>
        </r>
      </text>
    </comment>
    <comment ref="I157" authorId="0">
      <text>
        <r>
          <rPr>
            <b/>
            <sz val="9"/>
            <color indexed="81"/>
            <rFont val="Tahoma"/>
            <family val="2"/>
          </rPr>
          <t>user:</t>
        </r>
        <r>
          <rPr>
            <sz val="9"/>
            <color indexed="81"/>
            <rFont val="Tahoma"/>
            <family val="2"/>
          </rPr>
          <t xml:space="preserve">
sblmnya blm dikasih harga</t>
        </r>
      </text>
    </comment>
    <comment ref="I158" authorId="0">
      <text>
        <r>
          <rPr>
            <b/>
            <sz val="9"/>
            <color indexed="81"/>
            <rFont val="Tahoma"/>
            <family val="2"/>
          </rPr>
          <t>user:harga di p agung 490.000</t>
        </r>
      </text>
    </comment>
    <comment ref="I162" authorId="0">
      <text>
        <r>
          <rPr>
            <b/>
            <sz val="9"/>
            <color indexed="81"/>
            <rFont val="Tahoma"/>
            <family val="2"/>
          </rPr>
          <t>user:</t>
        </r>
        <r>
          <rPr>
            <sz val="9"/>
            <color indexed="81"/>
            <rFont val="Tahoma"/>
            <family val="2"/>
          </rPr>
          <t xml:space="preserve">
harga di p agung 785.000
</t>
        </r>
      </text>
    </comment>
    <comment ref="J162" authorId="0">
      <text>
        <r>
          <rPr>
            <b/>
            <sz val="9"/>
            <color indexed="81"/>
            <rFont val="Tahoma"/>
            <family val="2"/>
          </rPr>
          <t>user:</t>
        </r>
        <r>
          <rPr>
            <sz val="9"/>
            <color indexed="81"/>
            <rFont val="Tahoma"/>
            <family val="2"/>
          </rPr>
          <t xml:space="preserve">
harga di pemakaian tdk sama</t>
        </r>
      </text>
    </comment>
    <comment ref="I163" authorId="0">
      <text>
        <r>
          <rPr>
            <b/>
            <sz val="9"/>
            <color indexed="81"/>
            <rFont val="Tahoma"/>
            <family val="2"/>
          </rPr>
          <t>user:</t>
        </r>
        <r>
          <rPr>
            <sz val="9"/>
            <color indexed="81"/>
            <rFont val="Tahoma"/>
            <family val="2"/>
          </rPr>
          <t xml:space="preserve">
harga di p agung 775.000</t>
        </r>
      </text>
    </comment>
    <comment ref="I164" authorId="0">
      <text>
        <r>
          <rPr>
            <b/>
            <sz val="9"/>
            <color indexed="81"/>
            <rFont val="Tahoma"/>
            <family val="2"/>
          </rPr>
          <t>user:</t>
        </r>
        <r>
          <rPr>
            <sz val="9"/>
            <color indexed="81"/>
            <rFont val="Tahoma"/>
            <family val="2"/>
          </rPr>
          <t xml:space="preserve">
sblmnya blm dikasih harga</t>
        </r>
      </text>
    </comment>
    <comment ref="I165" authorId="0">
      <text>
        <r>
          <rPr>
            <b/>
            <sz val="9"/>
            <color indexed="81"/>
            <rFont val="Tahoma"/>
            <family val="2"/>
          </rPr>
          <t>user:</t>
        </r>
        <r>
          <rPr>
            <sz val="9"/>
            <color indexed="81"/>
            <rFont val="Tahoma"/>
            <family val="2"/>
          </rPr>
          <t xml:space="preserve">
sblmnya blm dikasih harga</t>
        </r>
      </text>
    </comment>
    <comment ref="I166" authorId="0">
      <text>
        <r>
          <rPr>
            <b/>
            <sz val="9"/>
            <color indexed="81"/>
            <rFont val="Tahoma"/>
            <family val="2"/>
          </rPr>
          <t>user:</t>
        </r>
        <r>
          <rPr>
            <sz val="9"/>
            <color indexed="81"/>
            <rFont val="Tahoma"/>
            <family val="2"/>
          </rPr>
          <t xml:space="preserve">
sblmnya blm dikasih harga</t>
        </r>
      </text>
    </comment>
    <comment ref="J225" authorId="0">
      <text>
        <r>
          <rPr>
            <b/>
            <sz val="9"/>
            <color indexed="81"/>
            <rFont val="Tahoma"/>
            <family val="2"/>
          </rPr>
          <t>user:</t>
        </r>
        <r>
          <rPr>
            <sz val="9"/>
            <color indexed="81"/>
            <rFont val="Tahoma"/>
            <family val="2"/>
          </rPr>
          <t xml:space="preserve">
pemakaian 16/11</t>
        </r>
      </text>
    </comment>
    <comment ref="J228" authorId="0">
      <text>
        <r>
          <rPr>
            <b/>
            <sz val="9"/>
            <color indexed="81"/>
            <rFont val="Tahoma"/>
            <family val="2"/>
          </rPr>
          <t>user:</t>
        </r>
        <r>
          <rPr>
            <sz val="9"/>
            <color indexed="81"/>
            <rFont val="Tahoma"/>
            <family val="2"/>
          </rPr>
          <t xml:space="preserve">
pemakaian 16/11</t>
        </r>
      </text>
    </comment>
    <comment ref="J229" authorId="0">
      <text>
        <r>
          <rPr>
            <b/>
            <sz val="9"/>
            <color indexed="81"/>
            <rFont val="Tahoma"/>
            <family val="2"/>
          </rPr>
          <t>user:</t>
        </r>
        <r>
          <rPr>
            <sz val="9"/>
            <color indexed="81"/>
            <rFont val="Tahoma"/>
            <family val="2"/>
          </rPr>
          <t xml:space="preserve">
pemakaian ende 16/11 20 pcs</t>
        </r>
      </text>
    </comment>
    <comment ref="J230" authorId="0">
      <text>
        <r>
          <rPr>
            <b/>
            <sz val="9"/>
            <color indexed="81"/>
            <rFont val="Tahoma"/>
            <family val="2"/>
          </rPr>
          <t>user:</t>
        </r>
        <r>
          <rPr>
            <sz val="9"/>
            <color indexed="81"/>
            <rFont val="Tahoma"/>
            <family val="2"/>
          </rPr>
          <t xml:space="preserve">
pemakaian ende 16/11 10pcs</t>
        </r>
      </text>
    </comment>
    <comment ref="J232" authorId="0">
      <text>
        <r>
          <rPr>
            <b/>
            <sz val="9"/>
            <color indexed="81"/>
            <rFont val="Tahoma"/>
            <family val="2"/>
          </rPr>
          <t>pemakaian SBD 17/11 semua</t>
        </r>
      </text>
    </comment>
    <comment ref="I236" authorId="0">
      <text>
        <r>
          <rPr>
            <b/>
            <sz val="9"/>
            <color indexed="81"/>
            <rFont val="Tahoma"/>
            <family val="2"/>
          </rPr>
          <t>user:</t>
        </r>
        <r>
          <rPr>
            <sz val="9"/>
            <color indexed="81"/>
            <rFont val="Tahoma"/>
            <family val="2"/>
          </rPr>
          <t xml:space="preserve">
sblmnya blm dikasih harga</t>
        </r>
      </text>
    </comment>
    <comment ref="J237" authorId="0">
      <text>
        <r>
          <rPr>
            <b/>
            <sz val="9"/>
            <color indexed="81"/>
            <rFont val="Tahoma"/>
            <family val="2"/>
          </rPr>
          <t>user:</t>
        </r>
        <r>
          <rPr>
            <sz val="9"/>
            <color indexed="81"/>
            <rFont val="Tahoma"/>
            <family val="2"/>
          </rPr>
          <t xml:space="preserve">
pemakaian 16/11</t>
        </r>
      </text>
    </comment>
    <comment ref="J238" authorId="0">
      <text>
        <r>
          <rPr>
            <b/>
            <sz val="9"/>
            <color indexed="81"/>
            <rFont val="Tahoma"/>
            <family val="2"/>
          </rPr>
          <t>user:</t>
        </r>
        <r>
          <rPr>
            <sz val="9"/>
            <color indexed="81"/>
            <rFont val="Tahoma"/>
            <family val="2"/>
          </rPr>
          <t xml:space="preserve">
pemakaian 16/11</t>
        </r>
      </text>
    </comment>
    <comment ref="J239" authorId="0">
      <text>
        <r>
          <rPr>
            <b/>
            <sz val="9"/>
            <color indexed="81"/>
            <rFont val="Tahoma"/>
            <family val="2"/>
          </rPr>
          <t>user:</t>
        </r>
        <r>
          <rPr>
            <sz val="9"/>
            <color indexed="81"/>
            <rFont val="Tahoma"/>
            <family val="2"/>
          </rPr>
          <t xml:space="preserve">
pemakaian 16/11</t>
        </r>
      </text>
    </comment>
    <comment ref="J312" authorId="0">
      <text>
        <r>
          <rPr>
            <b/>
            <sz val="9"/>
            <color indexed="81"/>
            <rFont val="Tahoma"/>
            <family val="2"/>
          </rPr>
          <t>user:</t>
        </r>
        <r>
          <rPr>
            <sz val="9"/>
            <color indexed="81"/>
            <rFont val="Tahoma"/>
            <family val="2"/>
          </rPr>
          <t xml:space="preserve">
pemakaian 24/11</t>
        </r>
      </text>
    </comment>
    <comment ref="J313" authorId="0">
      <text>
        <r>
          <rPr>
            <b/>
            <sz val="9"/>
            <color indexed="81"/>
            <rFont val="Tahoma"/>
            <family val="2"/>
          </rPr>
          <t>user:</t>
        </r>
        <r>
          <rPr>
            <sz val="9"/>
            <color indexed="81"/>
            <rFont val="Tahoma"/>
            <family val="2"/>
          </rPr>
          <t xml:space="preserve">
pemakaian 24/11</t>
        </r>
      </text>
    </comment>
    <comment ref="I320" authorId="0">
      <text>
        <r>
          <rPr>
            <b/>
            <sz val="9"/>
            <color indexed="81"/>
            <rFont val="Tahoma"/>
            <family val="2"/>
          </rPr>
          <t>user:</t>
        </r>
        <r>
          <rPr>
            <sz val="9"/>
            <color indexed="81"/>
            <rFont val="Tahoma"/>
            <family val="2"/>
          </rPr>
          <t xml:space="preserve">
sblmnya blm dikasih harga</t>
        </r>
      </text>
    </comment>
    <comment ref="I321" authorId="0">
      <text>
        <r>
          <rPr>
            <b/>
            <sz val="9"/>
            <color indexed="81"/>
            <rFont val="Tahoma"/>
            <family val="2"/>
          </rPr>
          <t>user:</t>
        </r>
        <r>
          <rPr>
            <sz val="9"/>
            <color indexed="81"/>
            <rFont val="Tahoma"/>
            <family val="2"/>
          </rPr>
          <t xml:space="preserve">
sblmnya blm dikasih harga</t>
        </r>
      </text>
    </comment>
    <comment ref="J328" authorId="0">
      <text>
        <r>
          <rPr>
            <b/>
            <sz val="9"/>
            <color indexed="81"/>
            <rFont val="Tahoma"/>
            <family val="2"/>
          </rPr>
          <t>user:</t>
        </r>
        <r>
          <rPr>
            <sz val="9"/>
            <color indexed="81"/>
            <rFont val="Tahoma"/>
            <family val="2"/>
          </rPr>
          <t xml:space="preserve">
pemakaian 24/11</t>
        </r>
      </text>
    </comment>
    <comment ref="I359" authorId="0">
      <text>
        <r>
          <rPr>
            <b/>
            <sz val="9"/>
            <color indexed="81"/>
            <rFont val="Tahoma"/>
            <family val="2"/>
          </rPr>
          <t>user:</t>
        </r>
        <r>
          <rPr>
            <sz val="9"/>
            <color indexed="81"/>
            <rFont val="Tahoma"/>
            <family val="2"/>
          </rPr>
          <t xml:space="preserve">
harga di p agung 1.586.194</t>
        </r>
      </text>
    </comment>
    <comment ref="J363" authorId="0">
      <text>
        <r>
          <rPr>
            <b/>
            <sz val="9"/>
            <color indexed="81"/>
            <rFont val="Tahoma"/>
            <family val="2"/>
          </rPr>
          <t>user:</t>
        </r>
        <r>
          <rPr>
            <sz val="9"/>
            <color indexed="81"/>
            <rFont val="Tahoma"/>
            <family val="2"/>
          </rPr>
          <t xml:space="preserve">
pemakaian 24/11</t>
        </r>
      </text>
    </comment>
    <comment ref="I379" authorId="0">
      <text>
        <r>
          <rPr>
            <b/>
            <sz val="9"/>
            <color indexed="81"/>
            <rFont val="Tahoma"/>
            <family val="2"/>
          </rPr>
          <t>user:</t>
        </r>
        <r>
          <rPr>
            <sz val="9"/>
            <color indexed="81"/>
            <rFont val="Tahoma"/>
            <family val="2"/>
          </rPr>
          <t xml:space="preserve">
harga dari p agung per liter 340.000</t>
        </r>
      </text>
    </comment>
    <comment ref="J387" authorId="0">
      <text>
        <r>
          <rPr>
            <b/>
            <sz val="9"/>
            <color indexed="81"/>
            <rFont val="Tahoma"/>
            <family val="2"/>
          </rPr>
          <t>Alokasi TM 219 Tangkil Pemakaian 25/11 semua</t>
        </r>
      </text>
    </comment>
    <comment ref="I409" authorId="0">
      <text>
        <r>
          <rPr>
            <b/>
            <sz val="9"/>
            <color indexed="81"/>
            <rFont val="Tahoma"/>
            <family val="2"/>
          </rPr>
          <t>user:</t>
        </r>
        <r>
          <rPr>
            <sz val="9"/>
            <color indexed="81"/>
            <rFont val="Tahoma"/>
            <family val="2"/>
          </rPr>
          <t xml:space="preserve">
52.500 p agung</t>
        </r>
      </text>
    </comment>
    <comment ref="J427" authorId="0">
      <text>
        <r>
          <rPr>
            <b/>
            <sz val="9"/>
            <color indexed="81"/>
            <rFont val="Tahoma"/>
            <family val="2"/>
          </rPr>
          <t>user:</t>
        </r>
        <r>
          <rPr>
            <sz val="9"/>
            <color indexed="81"/>
            <rFont val="Tahoma"/>
            <family val="2"/>
          </rPr>
          <t xml:space="preserve">
pemakaian 27/11 2 pcs</t>
        </r>
      </text>
    </comment>
    <comment ref="J428" authorId="0">
      <text>
        <r>
          <rPr>
            <b/>
            <sz val="9"/>
            <color indexed="81"/>
            <rFont val="Tahoma"/>
            <family val="2"/>
          </rPr>
          <t>user:</t>
        </r>
        <r>
          <rPr>
            <sz val="9"/>
            <color indexed="81"/>
            <rFont val="Tahoma"/>
            <family val="2"/>
          </rPr>
          <t xml:space="preserve">
pemakaian 27/11 2 pcs</t>
        </r>
      </text>
    </comment>
    <comment ref="E430" authorId="0">
      <text>
        <r>
          <rPr>
            <b/>
            <sz val="9"/>
            <color indexed="81"/>
            <rFont val="Tahoma"/>
            <family val="2"/>
          </rPr>
          <t>user:</t>
        </r>
        <r>
          <rPr>
            <sz val="9"/>
            <color indexed="81"/>
            <rFont val="Tahoma"/>
            <family val="2"/>
          </rPr>
          <t xml:space="preserve">
jumlah di p agung 48</t>
        </r>
      </text>
    </comment>
    <comment ref="J439" authorId="0">
      <text>
        <r>
          <rPr>
            <b/>
            <sz val="9"/>
            <color indexed="81"/>
            <rFont val="Tahoma"/>
            <family val="2"/>
          </rPr>
          <t>user:</t>
        </r>
        <r>
          <rPr>
            <sz val="9"/>
            <color indexed="81"/>
            <rFont val="Tahoma"/>
            <family val="2"/>
          </rPr>
          <t xml:space="preserve">
pemakaian 28/11</t>
        </r>
      </text>
    </comment>
    <comment ref="I445" authorId="0">
      <text>
        <r>
          <rPr>
            <b/>
            <sz val="9"/>
            <color indexed="81"/>
            <rFont val="Tahoma"/>
            <family val="2"/>
          </rPr>
          <t>user:</t>
        </r>
        <r>
          <rPr>
            <sz val="9"/>
            <color indexed="81"/>
            <rFont val="Tahoma"/>
            <family val="2"/>
          </rPr>
          <t xml:space="preserve">
100kg/4=25kg/krg
per karung 20k
20.000x25=500.000</t>
        </r>
      </text>
    </comment>
    <comment ref="I454" authorId="0">
      <text>
        <r>
          <rPr>
            <b/>
            <sz val="9"/>
            <color indexed="81"/>
            <rFont val="Tahoma"/>
            <family val="2"/>
          </rPr>
          <t>user:</t>
        </r>
        <r>
          <rPr>
            <sz val="9"/>
            <color indexed="81"/>
            <rFont val="Tahoma"/>
            <family val="2"/>
          </rPr>
          <t xml:space="preserve">
1000pcs/10=100pcs/pac
100*125=12.500</t>
        </r>
      </text>
    </comment>
    <comment ref="H494" authorId="0">
      <text>
        <r>
          <rPr>
            <b/>
            <sz val="9"/>
            <color indexed="81"/>
            <rFont val="Tahoma"/>
            <family val="2"/>
          </rPr>
          <t>user:</t>
        </r>
        <r>
          <rPr>
            <sz val="9"/>
            <color indexed="81"/>
            <rFont val="Tahoma"/>
            <family val="2"/>
          </rPr>
          <t xml:space="preserve">
pemakaian 1/12</t>
        </r>
      </text>
    </comment>
    <comment ref="J494" authorId="0">
      <text>
        <r>
          <rPr>
            <b/>
            <sz val="9"/>
            <color indexed="81"/>
            <rFont val="Tahoma"/>
            <family val="2"/>
          </rPr>
          <t>user:</t>
        </r>
        <r>
          <rPr>
            <sz val="9"/>
            <color indexed="81"/>
            <rFont val="Tahoma"/>
            <family val="2"/>
          </rPr>
          <t xml:space="preserve">
pemakaian 1/12</t>
        </r>
      </text>
    </comment>
    <comment ref="K494" authorId="0">
      <text>
        <r>
          <rPr>
            <b/>
            <sz val="9"/>
            <color indexed="81"/>
            <rFont val="Tahoma"/>
            <family val="2"/>
          </rPr>
          <t>user:</t>
        </r>
        <r>
          <rPr>
            <sz val="9"/>
            <color indexed="81"/>
            <rFont val="Tahoma"/>
            <family val="2"/>
          </rPr>
          <t xml:space="preserve">
pemakaian 1/12</t>
        </r>
      </text>
    </comment>
    <comment ref="H495" authorId="0">
      <text>
        <r>
          <rPr>
            <b/>
            <sz val="9"/>
            <color indexed="81"/>
            <rFont val="Tahoma"/>
            <family val="2"/>
          </rPr>
          <t>user:</t>
        </r>
        <r>
          <rPr>
            <sz val="9"/>
            <color indexed="81"/>
            <rFont val="Tahoma"/>
            <family val="2"/>
          </rPr>
          <t xml:space="preserve">
pemakaian 1/12 crusher kediri</t>
        </r>
      </text>
    </comment>
    <comment ref="J495" authorId="0">
      <text>
        <r>
          <rPr>
            <b/>
            <sz val="9"/>
            <color indexed="81"/>
            <rFont val="Tahoma"/>
            <family val="2"/>
          </rPr>
          <t>user:</t>
        </r>
        <r>
          <rPr>
            <sz val="9"/>
            <color indexed="81"/>
            <rFont val="Tahoma"/>
            <family val="2"/>
          </rPr>
          <t xml:space="preserve">
pemakaian 1/12 crusher kediri</t>
        </r>
      </text>
    </comment>
    <comment ref="K495" authorId="0">
      <text>
        <r>
          <rPr>
            <b/>
            <sz val="9"/>
            <color indexed="81"/>
            <rFont val="Tahoma"/>
            <family val="2"/>
          </rPr>
          <t>user:</t>
        </r>
        <r>
          <rPr>
            <sz val="9"/>
            <color indexed="81"/>
            <rFont val="Tahoma"/>
            <family val="2"/>
          </rPr>
          <t xml:space="preserve">
pemakaian 1/12 crusher kediri</t>
        </r>
      </text>
    </comment>
  </commentList>
</comments>
</file>

<file path=xl/comments2.xml><?xml version="1.0" encoding="utf-8"?>
<comments xmlns="http://schemas.openxmlformats.org/spreadsheetml/2006/main">
  <authors>
    <author>user</author>
  </authors>
  <commentList>
    <comment ref="C114" authorId="0">
      <text/>
    </comment>
    <comment ref="I205" authorId="0">
      <text>
        <r>
          <rPr>
            <b/>
            <sz val="9"/>
            <color indexed="81"/>
            <rFont val="Tahoma"/>
            <family val="2"/>
          </rPr>
          <t>user:</t>
        </r>
        <r>
          <rPr>
            <sz val="9"/>
            <color indexed="81"/>
            <rFont val="Tahoma"/>
            <family val="2"/>
          </rPr>
          <t xml:space="preserve">
harga p agung 800.000</t>
        </r>
      </text>
    </comment>
    <comment ref="I534" authorId="0">
      <text>
        <r>
          <rPr>
            <b/>
            <sz val="9"/>
            <color indexed="81"/>
            <rFont val="Tahoma"/>
            <family val="2"/>
          </rPr>
          <t>user:</t>
        </r>
        <r>
          <rPr>
            <sz val="9"/>
            <color indexed="81"/>
            <rFont val="Tahoma"/>
            <family val="2"/>
          </rPr>
          <t xml:space="preserve">
harga p agung 817-821 3.575.000</t>
        </r>
      </text>
    </comment>
    <comment ref="I596" authorId="0">
      <text>
        <r>
          <rPr>
            <b/>
            <sz val="9"/>
            <color indexed="81"/>
            <rFont val="Tahoma"/>
            <family val="2"/>
          </rPr>
          <t>user:</t>
        </r>
        <r>
          <rPr>
            <sz val="9"/>
            <color indexed="81"/>
            <rFont val="Tahoma"/>
            <family val="2"/>
          </rPr>
          <t xml:space="preserve">
sblmnya blm dikasih harga</t>
        </r>
      </text>
    </comment>
    <comment ref="G889" authorId="0">
      <text>
        <r>
          <rPr>
            <b/>
            <sz val="9"/>
            <color indexed="81"/>
            <rFont val="Tahoma"/>
            <family val="2"/>
          </rPr>
          <t>user:</t>
        </r>
        <r>
          <rPr>
            <sz val="9"/>
            <color indexed="81"/>
            <rFont val="Tahoma"/>
            <family val="2"/>
          </rPr>
          <t xml:space="preserve">
service di malang brgkt di mamuju</t>
        </r>
      </text>
    </comment>
    <comment ref="I889" authorId="0">
      <text>
        <r>
          <rPr>
            <b/>
            <sz val="9"/>
            <color indexed="81"/>
            <rFont val="Tahoma"/>
            <family val="2"/>
          </rPr>
          <t>user:</t>
        </r>
        <r>
          <rPr>
            <sz val="9"/>
            <color indexed="81"/>
            <rFont val="Tahoma"/>
            <family val="2"/>
          </rPr>
          <t xml:space="preserve">
harga dari p agung per liter 340.000</t>
        </r>
      </text>
    </comment>
    <comment ref="D936" authorId="0">
      <text>
        <r>
          <rPr>
            <b/>
            <sz val="9"/>
            <color indexed="81"/>
            <rFont val="Tahoma"/>
            <family val="2"/>
          </rPr>
          <t>user:</t>
        </r>
        <r>
          <rPr>
            <sz val="9"/>
            <color indexed="81"/>
            <rFont val="Tahoma"/>
            <family val="2"/>
          </rPr>
          <t xml:space="preserve">
DI PEMBELIAN TGL 25/11</t>
        </r>
      </text>
    </comment>
    <comment ref="E1038" authorId="0">
      <text>
        <r>
          <rPr>
            <b/>
            <sz val="9"/>
            <color indexed="81"/>
            <rFont val="Tahoma"/>
            <family val="2"/>
          </rPr>
          <t>user:</t>
        </r>
        <r>
          <rPr>
            <sz val="9"/>
            <color indexed="81"/>
            <rFont val="Tahoma"/>
            <family val="2"/>
          </rPr>
          <t xml:space="preserve">
di pembelian p agung 48</t>
        </r>
      </text>
    </comment>
  </commentList>
</comments>
</file>

<file path=xl/comments3.xml><?xml version="1.0" encoding="utf-8"?>
<comments xmlns="http://schemas.openxmlformats.org/spreadsheetml/2006/main">
  <authors>
    <author>user</author>
    <author>PC</author>
  </authors>
  <commentList>
    <comment ref="I111" authorId="0">
      <text>
        <r>
          <rPr>
            <b/>
            <sz val="9"/>
            <color indexed="81"/>
            <rFont val="Tahoma"/>
            <family val="2"/>
          </rPr>
          <t>user:</t>
        </r>
        <r>
          <rPr>
            <sz val="9"/>
            <color indexed="81"/>
            <rFont val="Tahoma"/>
            <family val="2"/>
          </rPr>
          <t xml:space="preserve">
sblmnya blm dikasih harga</t>
        </r>
      </text>
    </comment>
    <comment ref="E253" authorId="1">
      <text>
        <r>
          <rPr>
            <b/>
            <sz val="9"/>
            <color indexed="81"/>
            <rFont val="Tahoma"/>
            <family val="2"/>
          </rPr>
          <t>PC:</t>
        </r>
        <r>
          <rPr>
            <sz val="9"/>
            <color indexed="81"/>
            <rFont val="Tahoma"/>
            <family val="2"/>
          </rPr>
          <t xml:space="preserve">
di Tagihan ke SUS 2 pcs</t>
        </r>
      </text>
    </comment>
    <comment ref="E283" authorId="0">
      <text>
        <r>
          <rPr>
            <b/>
            <sz val="9"/>
            <color indexed="81"/>
            <rFont val="Tahoma"/>
            <family val="2"/>
          </rPr>
          <t>user:</t>
        </r>
        <r>
          <rPr>
            <sz val="9"/>
            <color indexed="81"/>
            <rFont val="Tahoma"/>
            <family val="2"/>
          </rPr>
          <t xml:space="preserve">
di pembelian p agung 48</t>
        </r>
      </text>
    </comment>
    <comment ref="I341" authorId="0">
      <text>
        <r>
          <rPr>
            <b/>
            <sz val="9"/>
            <color indexed="81"/>
            <rFont val="Tahoma"/>
            <family val="2"/>
          </rPr>
          <t>user:</t>
        </r>
        <r>
          <rPr>
            <sz val="9"/>
            <color indexed="81"/>
            <rFont val="Tahoma"/>
            <family val="2"/>
          </rPr>
          <t xml:space="preserve">
harga p agung 800.000</t>
        </r>
      </text>
    </comment>
    <comment ref="O399" authorId="0">
      <text>
        <r>
          <rPr>
            <b/>
            <sz val="9"/>
            <color indexed="81"/>
            <rFont val="Tahoma"/>
            <family val="2"/>
          </rPr>
          <t>user:</t>
        </r>
        <r>
          <rPr>
            <sz val="9"/>
            <color indexed="81"/>
            <rFont val="Tahoma"/>
            <family val="2"/>
          </rPr>
          <t xml:space="preserve">
DI PEMBELIAN TGL 25/11</t>
        </r>
      </text>
    </comment>
    <comment ref="G791" authorId="0">
      <text>
        <r>
          <rPr>
            <b/>
            <sz val="9"/>
            <color indexed="81"/>
            <rFont val="Tahoma"/>
            <family val="2"/>
          </rPr>
          <t>user:</t>
        </r>
        <r>
          <rPr>
            <sz val="9"/>
            <color indexed="81"/>
            <rFont val="Tahoma"/>
            <family val="2"/>
          </rPr>
          <t xml:space="preserve">
service di malang brgkt di mamuju</t>
        </r>
      </text>
    </comment>
    <comment ref="I791" authorId="0">
      <text>
        <r>
          <rPr>
            <b/>
            <sz val="9"/>
            <color indexed="81"/>
            <rFont val="Tahoma"/>
            <family val="2"/>
          </rPr>
          <t>user:</t>
        </r>
        <r>
          <rPr>
            <sz val="9"/>
            <color indexed="81"/>
            <rFont val="Tahoma"/>
            <family val="2"/>
          </rPr>
          <t xml:space="preserve">
harga dari p agung per liter 340.000</t>
        </r>
      </text>
    </comment>
    <comment ref="C928" authorId="0">
      <text/>
    </comment>
    <comment ref="I1033" authorId="0">
      <text>
        <r>
          <rPr>
            <b/>
            <sz val="9"/>
            <color indexed="81"/>
            <rFont val="Tahoma"/>
            <family val="2"/>
          </rPr>
          <t>user:</t>
        </r>
        <r>
          <rPr>
            <sz val="9"/>
            <color indexed="81"/>
            <rFont val="Tahoma"/>
            <family val="2"/>
          </rPr>
          <t xml:space="preserve">
harga p agung 817-821 3.575.000</t>
        </r>
      </text>
    </comment>
  </commentList>
</comments>
</file>

<file path=xl/comments4.xml><?xml version="1.0" encoding="utf-8"?>
<comments xmlns="http://schemas.openxmlformats.org/spreadsheetml/2006/main">
  <authors>
    <author>user</author>
  </authors>
  <commentList>
    <comment ref="F87" authorId="0">
      <text>
        <r>
          <rPr>
            <b/>
            <sz val="9"/>
            <color indexed="81"/>
            <rFont val="Tahoma"/>
            <family val="2"/>
          </rPr>
          <t>user:</t>
        </r>
        <r>
          <rPr>
            <sz val="9"/>
            <color indexed="81"/>
            <rFont val="Tahoma"/>
            <family val="2"/>
          </rPr>
          <t xml:space="preserve">
di pembelian p agung 48</t>
        </r>
      </text>
    </comment>
    <comment ref="H126" authorId="0">
      <text>
        <r>
          <rPr>
            <b/>
            <sz val="9"/>
            <color indexed="81"/>
            <rFont val="Tahoma"/>
            <family val="2"/>
          </rPr>
          <t>user:</t>
        </r>
        <r>
          <rPr>
            <sz val="9"/>
            <color indexed="81"/>
            <rFont val="Tahoma"/>
            <family val="2"/>
          </rPr>
          <t xml:space="preserve">
harga p agung 800.000</t>
        </r>
      </text>
    </comment>
  </commentList>
</comments>
</file>

<file path=xl/sharedStrings.xml><?xml version="1.0" encoding="utf-8"?>
<sst xmlns="http://schemas.openxmlformats.org/spreadsheetml/2006/main" count="17488" uniqueCount="2335">
  <si>
    <t>NO</t>
  </si>
  <si>
    <t>TANGGAL</t>
  </si>
  <si>
    <t>Qty</t>
  </si>
  <si>
    <t>NOMER PART</t>
  </si>
  <si>
    <t>DESKRIPSI</t>
  </si>
  <si>
    <t xml:space="preserve">HARGA </t>
  </si>
  <si>
    <t>JUMLAH</t>
  </si>
  <si>
    <t>PENGGUNA</t>
  </si>
  <si>
    <t>DATA LAPORAN PERBAIKAN LOGISTIK</t>
  </si>
  <si>
    <t>QTY</t>
  </si>
  <si>
    <t>HARGA</t>
  </si>
  <si>
    <t>TOTAL</t>
  </si>
  <si>
    <t>No Lamb</t>
  </si>
  <si>
    <t>KETERANGAN</t>
  </si>
  <si>
    <t>TOTAL BIAYA PAK ABDULLOH</t>
  </si>
  <si>
    <t>TOTAL BIAYA TRUK LUAR</t>
  </si>
  <si>
    <t>N 9566 UG</t>
  </si>
  <si>
    <t>N 9491 UH</t>
  </si>
  <si>
    <t>Mekanik</t>
  </si>
  <si>
    <t>N 8271 UE</t>
  </si>
  <si>
    <t>15W-40</t>
  </si>
  <si>
    <t>N 8502 UA</t>
  </si>
  <si>
    <t>Crusher</t>
  </si>
  <si>
    <t>Tabung o2</t>
  </si>
  <si>
    <t>*</t>
  </si>
  <si>
    <t>N 9663 UH</t>
  </si>
  <si>
    <t>N 8428 BF</t>
  </si>
  <si>
    <t>8 - 97122937 - 0</t>
  </si>
  <si>
    <t>DOT 3</t>
  </si>
  <si>
    <t>16-97247 514-0</t>
  </si>
  <si>
    <t>N 8417 UE</t>
  </si>
  <si>
    <t>N 9435 UG</t>
  </si>
  <si>
    <t>Tangkil</t>
  </si>
  <si>
    <t>N 9849 UH</t>
  </si>
  <si>
    <t>N 8515 UH</t>
  </si>
  <si>
    <t>N 9456 UG</t>
  </si>
  <si>
    <t>RORED HDA 140</t>
  </si>
  <si>
    <t>Pcs</t>
  </si>
  <si>
    <t>ltr</t>
  </si>
  <si>
    <t>pcs</t>
  </si>
  <si>
    <t>set</t>
  </si>
  <si>
    <t xml:space="preserve">Pcs </t>
  </si>
  <si>
    <t>mtr</t>
  </si>
  <si>
    <t>kg</t>
  </si>
  <si>
    <t>tbg</t>
  </si>
  <si>
    <t>Oil Engine MEDITRAN SX</t>
  </si>
  <si>
    <t>Sat</t>
  </si>
  <si>
    <t>73 Motor</t>
  </si>
  <si>
    <t>No Nota/Kwitansi</t>
  </si>
  <si>
    <t>N 9058 UF</t>
  </si>
  <si>
    <t>SBM</t>
  </si>
  <si>
    <t>N 9492 UH</t>
  </si>
  <si>
    <t xml:space="preserve">Kas </t>
  </si>
  <si>
    <t>NO. REQUEST</t>
  </si>
  <si>
    <t>Oil Hydraulic MEDITRAN S10W</t>
  </si>
  <si>
    <t>SAE 10 W</t>
  </si>
  <si>
    <t>P/N</t>
  </si>
  <si>
    <t>drum</t>
  </si>
  <si>
    <t>Putra Cakra</t>
  </si>
  <si>
    <t>SIWA JAYA</t>
  </si>
  <si>
    <t>HARGA SAT</t>
  </si>
  <si>
    <t>RM Surabaya</t>
  </si>
  <si>
    <t>WA 01</t>
  </si>
  <si>
    <t xml:space="preserve">Total Tagihan CP </t>
  </si>
  <si>
    <t>16-97172549-0</t>
  </si>
  <si>
    <t>btg</t>
  </si>
  <si>
    <t>CAHAYA GUNUNG JATI</t>
  </si>
  <si>
    <t>Makmur Motor</t>
  </si>
  <si>
    <t>TOTAL BIAYA LAIN-LAIN</t>
  </si>
  <si>
    <t>30213 JR / KOYO</t>
  </si>
  <si>
    <t>Fuel Filter  HINO 23401/PAK MUQ</t>
  </si>
  <si>
    <t>Prima Sekar</t>
  </si>
  <si>
    <t>32210 J KOYO</t>
  </si>
  <si>
    <t>Triyenny</t>
  </si>
  <si>
    <t>Ban Luar ORI 1000-20 BS/BSN</t>
  </si>
  <si>
    <t>Oil hydraulic TuraliK 69</t>
  </si>
  <si>
    <t>Fuel Filter NKR &amp; NMR / ASTRA</t>
  </si>
  <si>
    <t xml:space="preserve">TOTAL SEMUA </t>
  </si>
  <si>
    <t>TAGIHAN BIAYA CONCRETE PUMP (DARI UJB PAVING)</t>
  </si>
  <si>
    <t>TAGIHAN BIAYA CONCRETE PUMP (DARI PLANT BABAT)</t>
  </si>
  <si>
    <t>TAGIHAN BIAYA CONCRETE PUMP (DARI PLANT KEDIRI)</t>
  </si>
  <si>
    <t>unit</t>
  </si>
  <si>
    <t>Sejati Motor</t>
  </si>
  <si>
    <t xml:space="preserve">ASTRA INTERNATIONAL </t>
  </si>
  <si>
    <t>Total Tagihan dari ASTRA</t>
  </si>
  <si>
    <t xml:space="preserve">TOTAL </t>
  </si>
  <si>
    <t>Bearing Roda Belakang Luar / JUB</t>
  </si>
  <si>
    <t>TANGKIL</t>
  </si>
  <si>
    <t>ABADI BINTANG</t>
  </si>
  <si>
    <t>73 MOTOR</t>
  </si>
  <si>
    <t>MAKMUR MOTOR</t>
  </si>
  <si>
    <t>28680/22 KOYO</t>
  </si>
  <si>
    <t>Oil Filter NKR &amp; NMR/ Astra</t>
  </si>
  <si>
    <t>Oil Engine Meditran S-50</t>
  </si>
  <si>
    <t>CAHAYA Gunung JATI</t>
  </si>
  <si>
    <t>N 8310 UH</t>
  </si>
  <si>
    <t xml:space="preserve"> I8 98037481-A</t>
  </si>
  <si>
    <t>1</t>
  </si>
  <si>
    <t>2</t>
  </si>
  <si>
    <t>5</t>
  </si>
  <si>
    <t>ACCU NS70 12V RCA BATT</t>
  </si>
  <si>
    <t>DIRGAPUTRA EKAPRATAMA</t>
  </si>
  <si>
    <t>Kas</t>
  </si>
  <si>
    <t>CAKRA MOTOR</t>
  </si>
  <si>
    <t>PUTRA CAKRA</t>
  </si>
  <si>
    <t>TOKO 27</t>
  </si>
  <si>
    <t>Unit</t>
  </si>
  <si>
    <t>Kawat Las RB 4.0 mm</t>
  </si>
  <si>
    <t>N 9429 UG</t>
  </si>
  <si>
    <t>Cakra Motor</t>
  </si>
  <si>
    <t>N 8761 UG</t>
  </si>
  <si>
    <t>N 8303 UH</t>
  </si>
  <si>
    <t>Untuk Las Velg</t>
  </si>
  <si>
    <t>Paving Puntir</t>
  </si>
  <si>
    <t>Ban Luar 7.50-16 BS/BSN</t>
  </si>
  <si>
    <t>3</t>
  </si>
  <si>
    <t>N 9452 UG</t>
  </si>
  <si>
    <t>BAROKAH</t>
  </si>
  <si>
    <t>4</t>
  </si>
  <si>
    <t>Air Filter NMR / ASTRA</t>
  </si>
  <si>
    <t>18-98321 413-A</t>
  </si>
  <si>
    <t>DA 1205 KD</t>
  </si>
  <si>
    <t>Baut Stud nap/ASTRA</t>
  </si>
  <si>
    <t>8-97359803-0</t>
  </si>
  <si>
    <t>8 - 94336-317-1</t>
  </si>
  <si>
    <t>N 8444 UF</t>
  </si>
  <si>
    <t>10</t>
  </si>
  <si>
    <t>pail</t>
  </si>
  <si>
    <t>Paving 1</t>
  </si>
  <si>
    <t>Lem Silicone Kecil</t>
  </si>
  <si>
    <t>N 9490 UH</t>
  </si>
  <si>
    <t>kawat Las RB 4.0 mm</t>
  </si>
  <si>
    <t>Velg repair L6-12 mm / Model Mercy</t>
  </si>
  <si>
    <t>20</t>
  </si>
  <si>
    <t>TM 208</t>
  </si>
  <si>
    <t>TM 219</t>
  </si>
  <si>
    <t>No</t>
  </si>
  <si>
    <t>Description</t>
  </si>
  <si>
    <t>Part Number</t>
  </si>
  <si>
    <t>sat</t>
  </si>
  <si>
    <t>Date In</t>
  </si>
  <si>
    <t>Price</t>
  </si>
  <si>
    <t>Total</t>
  </si>
  <si>
    <t>BJL Service</t>
  </si>
  <si>
    <t>Ban Luar ORI 1100-20 BS/BSN</t>
  </si>
  <si>
    <t>Ban Sentra Niaga</t>
  </si>
  <si>
    <t>Set</t>
  </si>
  <si>
    <t>Bearing Pinion NKR 71</t>
  </si>
  <si>
    <t>P 27-6604 NSK</t>
  </si>
  <si>
    <t xml:space="preserve">J8620120 </t>
  </si>
  <si>
    <t>Oil Filter BEIBEN (DONALDSON)</t>
  </si>
  <si>
    <t>Rubber Engine Foot LH</t>
  </si>
  <si>
    <t>8-97122895-1 LH</t>
  </si>
  <si>
    <t>Rubber Engine Foot RH</t>
  </si>
  <si>
    <t>8-97122-893-0 RH</t>
  </si>
  <si>
    <t>Seal Pinion/MOB gardan  / PM SBY</t>
  </si>
  <si>
    <t>8-97047609-0</t>
  </si>
  <si>
    <t>8-94336-316-0</t>
  </si>
  <si>
    <t>8-94248117-1</t>
  </si>
  <si>
    <t>Fuel Filter FVZ Atas/ASTRA</t>
  </si>
  <si>
    <t>I8-98162 897-A</t>
  </si>
  <si>
    <t>Fuel Filter FVZ Bawah/ASTRA</t>
  </si>
  <si>
    <t>I8-98092 481-A</t>
  </si>
  <si>
    <t>ASTRA ISUZU</t>
  </si>
  <si>
    <t>BENGKEL GUNUNG MAS</t>
  </si>
  <si>
    <t>Oil Engine MEDITRAN SX 15W-40</t>
  </si>
  <si>
    <t>roll</t>
  </si>
  <si>
    <t>Paving 2</t>
  </si>
  <si>
    <t>CRUSHER</t>
  </si>
  <si>
    <t>N 8432 BF</t>
  </si>
  <si>
    <t>Bambang AS</t>
  </si>
  <si>
    <t>Tangkil TM 219</t>
  </si>
  <si>
    <t>N 8624 UG</t>
  </si>
  <si>
    <t>Velg repair L6-12mm</t>
  </si>
  <si>
    <t>FUEL FILTER DMAX I6-98159 693-0</t>
  </si>
  <si>
    <t>TM 207</t>
  </si>
  <si>
    <t>CV. ARNEX</t>
  </si>
  <si>
    <t>MINYAK REM PRESTONE</t>
  </si>
  <si>
    <t>N 8105 UB</t>
  </si>
  <si>
    <t>pack</t>
  </si>
  <si>
    <t>Kawat Las RB 3.2 mm</t>
  </si>
  <si>
    <t>N 8430 BF</t>
  </si>
  <si>
    <t>B19</t>
  </si>
  <si>
    <t>Toko 27</t>
  </si>
  <si>
    <t>IPUL ELECTRIC</t>
  </si>
  <si>
    <t>N 9616 UH</t>
  </si>
  <si>
    <t>LAHAR JAYA</t>
  </si>
  <si>
    <t>SAKTI PUTRA P</t>
  </si>
  <si>
    <t>Lahar Jaya</t>
  </si>
  <si>
    <t>REJO JOYO</t>
  </si>
  <si>
    <t>N 8333 UF</t>
  </si>
  <si>
    <t>Cahaya Gunung Jati</t>
  </si>
  <si>
    <t>KEDIRI</t>
  </si>
  <si>
    <t>FORKLIFT KUNING</t>
  </si>
  <si>
    <t>OMEGA TECH</t>
  </si>
  <si>
    <t>N 9426 UG</t>
  </si>
  <si>
    <t>TRIYENNY JAYA</t>
  </si>
  <si>
    <t>-</t>
  </si>
  <si>
    <t>Pak Kris</t>
  </si>
  <si>
    <t xml:space="preserve">Logistik Babat </t>
  </si>
  <si>
    <t>Virgo Motor</t>
  </si>
  <si>
    <t>Logistik Kediri</t>
  </si>
  <si>
    <t>8-1</t>
  </si>
  <si>
    <t xml:space="preserve">Klaim Kediri </t>
  </si>
  <si>
    <t xml:space="preserve">Klaim Babat </t>
  </si>
  <si>
    <t>Klaim Puntir</t>
  </si>
  <si>
    <t xml:space="preserve">BABAT </t>
  </si>
  <si>
    <t xml:space="preserve">STOK DLL </t>
  </si>
  <si>
    <t>TM 212</t>
  </si>
  <si>
    <t>TM 213</t>
  </si>
  <si>
    <t>UJB PAVING (SPARE PART)</t>
  </si>
  <si>
    <t>BJL MALANG</t>
  </si>
  <si>
    <t>ENTERTAINT</t>
  </si>
  <si>
    <t>Total Tagihan dari BJL</t>
  </si>
  <si>
    <t xml:space="preserve">Total </t>
  </si>
  <si>
    <t>Thinner Super</t>
  </si>
  <si>
    <t>Clamp ACCU</t>
  </si>
  <si>
    <t>Triyenny Jaya</t>
  </si>
  <si>
    <t>Gerinda Potong 4"</t>
  </si>
  <si>
    <t>N 8427 BF</t>
  </si>
  <si>
    <t>B.19</t>
  </si>
  <si>
    <t>N 8076 UF</t>
  </si>
  <si>
    <t>Paving 3</t>
  </si>
  <si>
    <t>lsn</t>
  </si>
  <si>
    <t>THINNER SUPER</t>
  </si>
  <si>
    <t>BAUT RODA JUMBO UNIVERSAL RR-RH/IBK</t>
  </si>
  <si>
    <t>Ban DALAM 900-20 IBK</t>
  </si>
  <si>
    <t>Ban Dalam 1000-20 IBK</t>
  </si>
  <si>
    <t>Oil Engine MEDITRAN SX PLUS ( 200 L )</t>
  </si>
  <si>
    <t>lmbr</t>
  </si>
  <si>
    <t>Lem Silicone Hitam</t>
  </si>
  <si>
    <t>Marshet IBK R20 + Besi</t>
  </si>
  <si>
    <t>Anugerah</t>
  </si>
  <si>
    <t>UNP EQ 80</t>
  </si>
  <si>
    <t>Ipul Electric</t>
  </si>
  <si>
    <t>Babat</t>
  </si>
  <si>
    <t>Omega Tech</t>
  </si>
  <si>
    <t>T8902-HNJ4822</t>
  </si>
  <si>
    <t>N 9433 UG</t>
  </si>
  <si>
    <t>Siwa Jaya</t>
  </si>
  <si>
    <t>N 8448 UF</t>
  </si>
  <si>
    <t>GAYA MAKMUR MOBIL</t>
  </si>
  <si>
    <t>UD Sempurna</t>
  </si>
  <si>
    <t>VIRGO MOTOR</t>
  </si>
  <si>
    <t>B 9319 UIU</t>
  </si>
  <si>
    <t>Oil Meditran S40</t>
  </si>
  <si>
    <t>MARSHET R16 GT</t>
  </si>
  <si>
    <t>TM 210</t>
  </si>
  <si>
    <t>SOLASI KERTAS BESAR</t>
  </si>
  <si>
    <t>Bearing Roda Depan Dalam / JUB</t>
  </si>
  <si>
    <t>SINARMAS BAJA P</t>
  </si>
  <si>
    <t>Seal Roda Belakang Dalam NMR  - RM</t>
  </si>
  <si>
    <t>Aneka Logam</t>
  </si>
  <si>
    <t>N 9489 UH</t>
  </si>
  <si>
    <t>N 9443 UG</t>
  </si>
  <si>
    <t>KAWAT LAS RB 2.6</t>
  </si>
  <si>
    <t>BAMBANG AS</t>
  </si>
  <si>
    <t>AKBAR JAYA</t>
  </si>
  <si>
    <t>MP 80</t>
  </si>
  <si>
    <t>Tangkil TM 212</t>
  </si>
  <si>
    <t>Crusher Kediri</t>
  </si>
  <si>
    <t>AIR ACCU TAMBAH</t>
  </si>
  <si>
    <t>VANES AKI</t>
  </si>
  <si>
    <t>btl</t>
  </si>
  <si>
    <t>Bearing Roda Depan Luar / JUB</t>
  </si>
  <si>
    <t>P553771 / J8610962</t>
  </si>
  <si>
    <t>Fuel Filter Donaldson / UD SMPRN</t>
  </si>
  <si>
    <t>ANEKA LOGAM</t>
  </si>
  <si>
    <t>Krebet</t>
  </si>
  <si>
    <t>SUNDUK PIR DEPAN CANTER</t>
  </si>
  <si>
    <t>REBUILT KANVAS KOPLING ELF</t>
  </si>
  <si>
    <t>Rudi STRG</t>
  </si>
  <si>
    <t>CV ARNEX</t>
  </si>
  <si>
    <t>SJ BY NOTA</t>
  </si>
  <si>
    <t>PRIMA SEKAR</t>
  </si>
  <si>
    <t>SUMBER BERKAT DIESEL</t>
  </si>
  <si>
    <t>BPO TANGKIL</t>
  </si>
  <si>
    <t>jurigen</t>
  </si>
  <si>
    <t>GREASE CHASIS COBRA</t>
  </si>
  <si>
    <t>Stock Awal</t>
  </si>
  <si>
    <t>Kanvas Rem NKR 71</t>
  </si>
  <si>
    <t>Seal Roda blk Luar NKR &amp; NMR - RM</t>
  </si>
  <si>
    <t>Seal Roda Belakang Dalam NKR - RM</t>
  </si>
  <si>
    <t>Seal Roda Depan / 73 Motor</t>
  </si>
  <si>
    <t>Stock Akhir (31/8)</t>
  </si>
  <si>
    <t>DT 9577 UF</t>
  </si>
  <si>
    <t>DATA LAPORAN PEMBELIAN LOGISTIK (BELUM SELESAI CEK)</t>
  </si>
  <si>
    <t>TAGIHAN BELUM DATANG (Harga blm tau)</t>
  </si>
  <si>
    <t>Kas - SIWA JAYA</t>
  </si>
  <si>
    <t>3-1</t>
  </si>
  <si>
    <t>3-2</t>
  </si>
  <si>
    <t>4-1</t>
  </si>
  <si>
    <t>G</t>
  </si>
  <si>
    <t>D</t>
  </si>
  <si>
    <t>C</t>
  </si>
  <si>
    <t>F</t>
  </si>
  <si>
    <t>A</t>
  </si>
  <si>
    <t>E</t>
  </si>
  <si>
    <t>3-3</t>
  </si>
  <si>
    <t>3-5</t>
  </si>
  <si>
    <t>3-6</t>
  </si>
  <si>
    <t>3-7</t>
  </si>
  <si>
    <t>3-8</t>
  </si>
  <si>
    <t>3-9</t>
  </si>
  <si>
    <t>3-10</t>
  </si>
  <si>
    <t>3-11</t>
  </si>
  <si>
    <t xml:space="preserve">DATA LAPORAN PERBAIKAN LOGISTIK </t>
  </si>
  <si>
    <t>Barokah</t>
  </si>
  <si>
    <t>TRONTON DT 9577 UF</t>
  </si>
  <si>
    <t>SJ 000990</t>
  </si>
  <si>
    <t>PUNTIR PAVING</t>
  </si>
  <si>
    <t>PUNTIR READYMIX</t>
  </si>
  <si>
    <t>SJ 000989</t>
  </si>
  <si>
    <t>MEKANIK</t>
  </si>
  <si>
    <t>SEAL REM NKR71 40493</t>
  </si>
  <si>
    <t>Ban 1100 GT / EX Mixer Hino Baru</t>
  </si>
  <si>
    <t>Vernis + Thiner AUTOGLOW</t>
  </si>
  <si>
    <t>SJ 000992</t>
  </si>
  <si>
    <t>SJ 000995</t>
  </si>
  <si>
    <t>CP 06</t>
  </si>
  <si>
    <t>SJ 000991</t>
  </si>
  <si>
    <t>PUNTIR CRUSHER</t>
  </si>
  <si>
    <t>SJ 000996</t>
  </si>
  <si>
    <t>CRUSHER KEDIRI</t>
  </si>
  <si>
    <t>SJ 000993</t>
  </si>
  <si>
    <t>Anugerah Jaya</t>
  </si>
  <si>
    <t>REPAIR KIT TURBO NKR71</t>
  </si>
  <si>
    <t>KEDIRI READYMIX</t>
  </si>
  <si>
    <t>SJ 000994</t>
  </si>
  <si>
    <t>SJ 000998</t>
  </si>
  <si>
    <t>N 9210 UF</t>
  </si>
  <si>
    <t>H1101-HNJ4722</t>
  </si>
  <si>
    <t>Kas - CAKRA MOTOR</t>
  </si>
  <si>
    <t>Sinarmas</t>
  </si>
  <si>
    <t>Bongkar Pasang Ban</t>
  </si>
  <si>
    <t>BAN DALAM 700/750-16 IBK</t>
  </si>
  <si>
    <t>PRIMA JAYA BAN</t>
  </si>
  <si>
    <t>Puntir TM 221</t>
  </si>
  <si>
    <t>PAVING 3</t>
  </si>
  <si>
    <t>CUTTING STICKER UJB KECIL</t>
  </si>
  <si>
    <t>QUEENS</t>
  </si>
  <si>
    <t>SAKTI PUTRA PERDANA</t>
  </si>
  <si>
    <t>KLAKSON 24V DENSO</t>
  </si>
  <si>
    <t>Sumber Baru Motor</t>
  </si>
  <si>
    <t>Stoper Depan NKR 71</t>
  </si>
  <si>
    <t>PAVING PUNTIR</t>
  </si>
  <si>
    <t>Bengkel Triyeny</t>
  </si>
  <si>
    <t>N 8464 UH</t>
  </si>
  <si>
    <t>KEDIRI CRUSHER</t>
  </si>
  <si>
    <t>Akbar Jaya</t>
  </si>
  <si>
    <t>S 9148 AA/L 8292 UI</t>
  </si>
  <si>
    <t>Ban Depan Luar 750-16 BS Ex DT / ASTRA ISUZU</t>
  </si>
  <si>
    <t>Puntir TM 225</t>
  </si>
  <si>
    <t>Kabel NYAF 35/Accu</t>
  </si>
  <si>
    <t>Sehat Kabel</t>
  </si>
  <si>
    <t>KAIN WARNA</t>
  </si>
  <si>
    <t>SPIDER DIFF/PALANG NMR71</t>
  </si>
  <si>
    <t>SJ By Nota</t>
  </si>
  <si>
    <t>gros</t>
  </si>
  <si>
    <t>Tangkil TM 208</t>
  </si>
  <si>
    <t>B 9969 KYU</t>
  </si>
  <si>
    <t>H1102-HNJ4822</t>
  </si>
  <si>
    <t>73 motor</t>
  </si>
  <si>
    <t>DRIK LAKER NKR71 78TKL4801 NSK</t>
  </si>
  <si>
    <t>VALVE KIT/PENTIL SOLAR</t>
  </si>
  <si>
    <t>Kas - Cakra Motor</t>
  </si>
  <si>
    <t>Jaya Utama Bearing</t>
  </si>
  <si>
    <t>SUMBER ALAM ATK</t>
  </si>
  <si>
    <t>N 8477 UG</t>
  </si>
  <si>
    <t>BAN DALAM 1000-20 IBK</t>
  </si>
  <si>
    <t>TM 209</t>
  </si>
  <si>
    <t>FUSE/SEKRING 15A</t>
  </si>
  <si>
    <t>UD. SEMPURNA</t>
  </si>
  <si>
    <t>FUEL FILTER SAKURA EF-10080</t>
  </si>
  <si>
    <t>BONGKAR PASANG BAN+IMPACT</t>
  </si>
  <si>
    <t>BONGKAR PASANG BAN SEREP</t>
  </si>
  <si>
    <t>PIR EXTRA NKR NO.3/IZ0075-H03</t>
  </si>
  <si>
    <t>KAWEL PIR 35 CM</t>
  </si>
  <si>
    <t>SUMBER BARU MOTOR</t>
  </si>
  <si>
    <t>T8901-HNJ0723</t>
  </si>
  <si>
    <t>B/P Roda</t>
  </si>
  <si>
    <t>Garuk Tukar Drum</t>
  </si>
  <si>
    <t>MOJOAGUNG</t>
  </si>
  <si>
    <t>Clamp Accu</t>
  </si>
  <si>
    <t>FAW Tangkil</t>
  </si>
  <si>
    <t>BAUT RODA NKR71 RR-LH (IBK)</t>
  </si>
  <si>
    <t>Astra Isuzu</t>
  </si>
  <si>
    <t>Ban Jasa Vulkansir Panas 1000-20 / BSJ</t>
  </si>
  <si>
    <t>OIL FILTER SAKURA EO-2404</t>
  </si>
  <si>
    <t>Paving Babat</t>
  </si>
  <si>
    <t>RM Kediri</t>
  </si>
  <si>
    <t>Gerinda Potong WD 4''</t>
  </si>
  <si>
    <t>PAVING</t>
  </si>
  <si>
    <t>LOGISTIK</t>
  </si>
  <si>
    <t>H</t>
  </si>
  <si>
    <t>Minyak Rem Prestone</t>
  </si>
  <si>
    <t>CP 01</t>
  </si>
  <si>
    <t>Ban Dalam 900</t>
  </si>
  <si>
    <t>TM 205</t>
  </si>
  <si>
    <t xml:space="preserve">Oli Hidrolis </t>
  </si>
  <si>
    <t>TAGIHAN BIAYA CONCRETE PUMP (DARI BENGKEL GUNUNG MAS)</t>
  </si>
  <si>
    <t xml:space="preserve">BENGKEL GUNUNG MAS </t>
  </si>
  <si>
    <t xml:space="preserve">Total Tagihan Bengkel Gunung Mas </t>
  </si>
  <si>
    <t>4-2</t>
  </si>
  <si>
    <t>4-3</t>
  </si>
  <si>
    <t>4-4</t>
  </si>
  <si>
    <t>4-5</t>
  </si>
  <si>
    <t>4-6</t>
  </si>
  <si>
    <t>Service Tie Rod</t>
  </si>
  <si>
    <t>Kas - TRI STAR</t>
  </si>
  <si>
    <t>Kas - 73 Motor</t>
  </si>
  <si>
    <t>Kas - MAKMUR MOTOR</t>
  </si>
  <si>
    <t>Kas - B19</t>
  </si>
  <si>
    <t>RING PIR 5/8</t>
  </si>
  <si>
    <t>HOSE + SPRING</t>
  </si>
  <si>
    <t>Kas - ASIA TIMUR (RD Slang)</t>
  </si>
  <si>
    <t>TOPI / DAUN VELG R20  L 8 13mm</t>
  </si>
  <si>
    <t xml:space="preserve">LAMPU CABIN DEPAN ASSY LH FUSO 220PS </t>
  </si>
  <si>
    <t>LAMPU CABIN DEPAN ASSY RH FUSO 220PS</t>
  </si>
  <si>
    <t>REBUILT KANVAS ELF</t>
  </si>
  <si>
    <t>Kas - BENGKEL GUNUNG MAS</t>
  </si>
  <si>
    <t xml:space="preserve">BAUT BAJA M20x70 </t>
  </si>
  <si>
    <t>Kas - HASIL FASTINDO</t>
  </si>
  <si>
    <t>SERVIS REK END</t>
  </si>
  <si>
    <t>BOOT BALL JOINT</t>
  </si>
  <si>
    <t>REBUILT AS KRUK HINO RK100</t>
  </si>
  <si>
    <t>Kas - SUKA AMAN</t>
  </si>
  <si>
    <t>SERVIS DONGKRAK 32 TON MERAH</t>
  </si>
  <si>
    <t>Kas - BENGKEL ANDALAN</t>
  </si>
  <si>
    <t>Drum</t>
  </si>
  <si>
    <t>Oil Filter HINO EK 100 15607-1341 L</t>
  </si>
  <si>
    <t>Oil Filter HINO EK 100 15607-1560 L</t>
  </si>
  <si>
    <t>Repair KIT Snail Rem FUSO</t>
  </si>
  <si>
    <t>Snail Rem Fuso ( Panjang )</t>
  </si>
  <si>
    <t>STOCK</t>
  </si>
  <si>
    <t>DT 9577 UF/AG 9309 UP</t>
  </si>
  <si>
    <t>LOADER SEM TANGKIL</t>
  </si>
  <si>
    <t>HINO EK 100 BABAT DIPERBAIKI TANGKIL</t>
  </si>
  <si>
    <t>SPOORING</t>
  </si>
  <si>
    <t>Kas - Tri Star</t>
  </si>
  <si>
    <t>Boot Bols Joint</t>
  </si>
  <si>
    <t>GASKET CYLINDER HEAD HINO EK100</t>
  </si>
  <si>
    <t>Kas - 73 MOTOR</t>
  </si>
  <si>
    <t>METAL BULAN  HINO EK100</t>
  </si>
  <si>
    <t>TUBE / LEDENG SOLAR HINO FG/FL/FM</t>
  </si>
  <si>
    <t>SPRING / PIR REM NKR66/71</t>
  </si>
  <si>
    <t>DEMPUL ALFA GALON</t>
  </si>
  <si>
    <t>Kas - UD BAROKAH</t>
  </si>
  <si>
    <t>Kas - SUMBER ALAM ATK</t>
  </si>
  <si>
    <t>Kas - CV Purnama Inti Gas</t>
  </si>
  <si>
    <t>CAT TOP COLOR WHITE 0001</t>
  </si>
  <si>
    <t>Kg</t>
  </si>
  <si>
    <t>Velg L8 800-R20</t>
  </si>
  <si>
    <t>ANUGERAH</t>
  </si>
  <si>
    <t>Pompa NS 50</t>
  </si>
  <si>
    <t>Kas - BUDI JAYA</t>
  </si>
  <si>
    <t>Pipa Nozzle Lonjaran</t>
  </si>
  <si>
    <t>Gunung MAS</t>
  </si>
  <si>
    <t>Pipa Nozzle Lohan</t>
  </si>
  <si>
    <t>N 8271 UF</t>
  </si>
  <si>
    <t>Stock</t>
  </si>
  <si>
    <t>GENSET PUNTIR</t>
  </si>
  <si>
    <t>Req Banjarmasin</t>
  </si>
  <si>
    <t>Sambung As Joint</t>
  </si>
  <si>
    <t>Kas - Triyenny</t>
  </si>
  <si>
    <t>Bor Baut Nap M10</t>
  </si>
  <si>
    <t>Bikin Bundaran dl 62x32xtbl 3,5 + Bundaran 80 tbl 42 Lb 50</t>
  </si>
  <si>
    <t>Snail Rem Fuso ( Pendek )</t>
  </si>
  <si>
    <t>Kas - TOKO 27 Martadinata</t>
  </si>
  <si>
    <t>RING SATELIT GARDAN BESAR</t>
  </si>
  <si>
    <t>RING SATELIT GARDAN KECIL</t>
  </si>
  <si>
    <t>SEAL RODA DEPAN</t>
  </si>
  <si>
    <t xml:space="preserve">LEM THREEBOND </t>
  </si>
  <si>
    <t>LEM GASKET SHELLAC</t>
  </si>
  <si>
    <t>CROSS JOINT GIGA FVZ GUIS-67 GMB</t>
  </si>
  <si>
    <t>BAUT RODA NKR71 RR-RH</t>
  </si>
  <si>
    <t>BAUT RODA NKR71 RR-LH</t>
  </si>
  <si>
    <t>PINION CROWN WHEEL NKR71 ( 6x41)</t>
  </si>
  <si>
    <t>KACA DEPAN FUSO FM517</t>
  </si>
  <si>
    <t>Tampar</t>
  </si>
  <si>
    <t>Kas - UD Barokah</t>
  </si>
  <si>
    <t>UNP EQ 150</t>
  </si>
  <si>
    <t>Kas - SINARMAS</t>
  </si>
  <si>
    <t>Bensin Ecer untuk Cuci Gardan</t>
  </si>
  <si>
    <t>liter</t>
  </si>
  <si>
    <t>Ayakan pasir Paving Puntir</t>
  </si>
  <si>
    <t>Dongkrak Panjang Mekanik 2</t>
  </si>
  <si>
    <t>Pengganti Mojoagung</t>
  </si>
  <si>
    <t>CAT TOP COLOR MITS SEPHIA ORANGE 1239</t>
  </si>
  <si>
    <t>Ban Vulkanisir Ready Panas 1000-20/BSJ</t>
  </si>
  <si>
    <t>Berkah Sigma Jaya</t>
  </si>
  <si>
    <t>Jasa Ban Vulkanisir PNS 750-16 / BSJ</t>
  </si>
  <si>
    <t>Jasa Ban Vulkanisir PNS 750-16 / BSJ / OT</t>
  </si>
  <si>
    <t>FUSE / SEKRING 20 A</t>
  </si>
  <si>
    <t>FUSE / SEKRING 25 A</t>
  </si>
  <si>
    <t>SELANG BONIT 10mmx1,5mm</t>
  </si>
  <si>
    <t>PIR KANVAS REM FUSO</t>
  </si>
  <si>
    <t>SEAL RODA BELAKANG DALAM FVZ NOK</t>
  </si>
  <si>
    <t>SEAL RODA BELAKANG LUAR FM215</t>
  </si>
  <si>
    <t>Penggaris SIKU</t>
  </si>
  <si>
    <t>Kas - BAROKAH</t>
  </si>
  <si>
    <t>Sikat Kawat</t>
  </si>
  <si>
    <t>Kas - Akbar Jaya</t>
  </si>
  <si>
    <t>Baut + Mur 10</t>
  </si>
  <si>
    <t>Plat Hitam 8 x 4 x 8</t>
  </si>
  <si>
    <t>Kas - Sinarmas</t>
  </si>
  <si>
    <t>Pas KIP Nap Dalam</t>
  </si>
  <si>
    <t>Pas KIP Nap Luar</t>
  </si>
  <si>
    <t>SARUNG TANGAN PUTIH POLOS</t>
  </si>
  <si>
    <t>Kas - PRIMA SEKAR</t>
  </si>
  <si>
    <t>CUTTING TIP / MATA BLANDER TYPE A-2</t>
  </si>
  <si>
    <t>Kas - REJO JOYO</t>
  </si>
  <si>
    <t>BAUT RODA NKR71 RR-RH MITSUDA</t>
  </si>
  <si>
    <t>BAUT RODA NKR71 RR-LH IBK</t>
  </si>
  <si>
    <t>SEAL RODA DEPAN NKR71</t>
  </si>
  <si>
    <t>SEAL REM 40493 R</t>
  </si>
  <si>
    <t xml:space="preserve">KLEM ACCU </t>
  </si>
  <si>
    <t>Grease Bearing SHELL - Gadus S2V150C 3</t>
  </si>
  <si>
    <t>Panca Putra Mitra Tama</t>
  </si>
  <si>
    <t>Dynamo HANCO 3phase 3Hp,50Hz,1500 Rpm</t>
  </si>
  <si>
    <t>Kas - INTERJAYA</t>
  </si>
  <si>
    <t>Bensin Ecer untuk Cuci Klaker</t>
  </si>
  <si>
    <t>Tambal Ban</t>
  </si>
  <si>
    <t>Kas - Prima Jaya Ban</t>
  </si>
  <si>
    <t>Oper Velg</t>
  </si>
  <si>
    <t>Sepatu Karyawan</t>
  </si>
  <si>
    <t>26</t>
  </si>
  <si>
    <t xml:space="preserve">Paving 1,2,3 </t>
  </si>
  <si>
    <t>Ayakan Crusher</t>
  </si>
  <si>
    <t>STOCK ( Turun Tangkil )</t>
  </si>
  <si>
    <t>Sopir Tronton + Mekanik</t>
  </si>
  <si>
    <t>Mur + baut UNC 5/8'' x 3</t>
  </si>
  <si>
    <t>Kas - Hasil Fastindo</t>
  </si>
  <si>
    <t>Bubut Sprocket Lb 44.5</t>
  </si>
  <si>
    <t>Kas - Triyenny Jaya</t>
  </si>
  <si>
    <t>Air Accu PEGASUS</t>
  </si>
  <si>
    <t>dus</t>
  </si>
  <si>
    <t>GERINDA KINIK 7''</t>
  </si>
  <si>
    <t>AMPLAS 1000</t>
  </si>
  <si>
    <t>AMPLAS GULUNG</t>
  </si>
  <si>
    <t>CUTTING TIP / MATA BLANDER TYPE A-1</t>
  </si>
  <si>
    <t>KAWAT LAS RB 4.0 (5 KG)</t>
  </si>
  <si>
    <t>FILTER OLI TRAGA</t>
  </si>
  <si>
    <t>Kas - JAYA MOTOR</t>
  </si>
  <si>
    <t>ROLLER CHAIN / RANTAI RS 60-2</t>
  </si>
  <si>
    <t>Kas - OMEGA TECH</t>
  </si>
  <si>
    <t>SAMBUNGAN RANTAI RS 60-2</t>
  </si>
  <si>
    <t>PULLEY B2 5"</t>
  </si>
  <si>
    <t>COVER CLUTCH / PLAT MATAHARI NKR71</t>
  </si>
  <si>
    <t>KANVAS KOPLING NKR/NMR71 (JAPAN)</t>
  </si>
  <si>
    <t>BAN LUAR ORI 1000-20 BS/BSN</t>
  </si>
  <si>
    <t>Kas - PUTRA CAKRA</t>
  </si>
  <si>
    <t>BAUT MBNC 5/8x3</t>
  </si>
  <si>
    <t>CUTTING TIP / MATA BLANDER TYPE A-3</t>
  </si>
  <si>
    <t>PLAT HITAM 6x4x8 FULL</t>
  </si>
  <si>
    <t>Kas - SINARMAS BAJA P</t>
  </si>
  <si>
    <t>Ayakan Pasir Paving+1 pc Stock</t>
  </si>
  <si>
    <t>TRAGA</t>
  </si>
  <si>
    <t>BANJARMASIN</t>
  </si>
  <si>
    <t>Corong Crusher Puntir</t>
  </si>
  <si>
    <t>Tabung Gas LPG  12 kg</t>
  </si>
  <si>
    <t>Kas - UD Rizky Gas</t>
  </si>
  <si>
    <t>Bearing Raket PHS 28</t>
  </si>
  <si>
    <t>Kas - Lahar Jaya</t>
  </si>
  <si>
    <t>O-ring Vit / Cylinder Hydrauic Paving</t>
  </si>
  <si>
    <t>Kas - Virgo Motor</t>
  </si>
  <si>
    <t xml:space="preserve">Marshet IBK R16 </t>
  </si>
  <si>
    <t>Mur + baut 5/8'' x 6</t>
  </si>
  <si>
    <t>Kas - Putra Cakra</t>
  </si>
  <si>
    <t>Mur 5/8''</t>
  </si>
  <si>
    <t>Service Katrol / Chain Block</t>
  </si>
  <si>
    <t>Kas - Budi Jaya</t>
  </si>
  <si>
    <t>Hose Hydraulic 3/8</t>
  </si>
  <si>
    <t>Kas 9/11 - Asia Timur</t>
  </si>
  <si>
    <t>Oil Pump Hydraulic Paving V10-1P6P-1C20</t>
  </si>
  <si>
    <t>Kas 6/11 - Global Hydraulic</t>
  </si>
  <si>
    <t>Bubut Puli Diameter 28 + Spi + Borek</t>
  </si>
  <si>
    <t>Sok Bundaran Diameter 8,8 lbg 70 x10 + Spi + Borek</t>
  </si>
  <si>
    <t>Popok PEN + Popok As + Drat</t>
  </si>
  <si>
    <t>Bikin Seal Nilon 38x63x1cm</t>
  </si>
  <si>
    <t>Mur + Baut 1/2'' x 1 3/4''</t>
  </si>
  <si>
    <t>WP 12x30</t>
  </si>
  <si>
    <t>WL 1/2''</t>
  </si>
  <si>
    <t xml:space="preserve">DABINTER Tukar Pompa Air Simizu PS-135 </t>
  </si>
  <si>
    <t>Sumber TIRTO</t>
  </si>
  <si>
    <t>Kas - Brilliant</t>
  </si>
  <si>
    <t>Pack</t>
  </si>
  <si>
    <t>Mur UNCL 1 1/4''</t>
  </si>
  <si>
    <t>V belt Mitsuboshi B 67</t>
  </si>
  <si>
    <t>Kas - Omega Tech</t>
  </si>
  <si>
    <t>V belt Mitsuboshi B 40</t>
  </si>
  <si>
    <t>Head Lamp Assy Dutro New RH</t>
  </si>
  <si>
    <t>Master Kopling Bawah NKR / NMR 71 ORY</t>
  </si>
  <si>
    <t>Baut Roda Depan NKR 71 RH</t>
  </si>
  <si>
    <t>Kunci Roda Fuso / Canter 41 x 21</t>
  </si>
  <si>
    <t>Baut Nap Fe Halus</t>
  </si>
  <si>
    <t>Pembelian Totok Babi Hino Lohan</t>
  </si>
  <si>
    <t>Kas - lumintu</t>
  </si>
  <si>
    <t>Sarung Tangan Merah Ibachi</t>
  </si>
  <si>
    <t>Kas - CV Brilliant</t>
  </si>
  <si>
    <t>Bongkar Pasang Velg</t>
  </si>
  <si>
    <t>Pembelian Askruk EK 100 Molen</t>
  </si>
  <si>
    <t>Kas - Lumintu</t>
  </si>
  <si>
    <t>Banjarmasin</t>
  </si>
  <si>
    <t>2pcs Banjar / 1 Pcs Babat / 1 Pcs Stock</t>
  </si>
  <si>
    <t>Tangkil TM 207</t>
  </si>
  <si>
    <t xml:space="preserve"> Hino 500 dump Truk kediri B 9335 KYZ</t>
  </si>
  <si>
    <t>Stock 6/11</t>
  </si>
  <si>
    <t>TM 201 Tangkil</t>
  </si>
  <si>
    <t>COP SELANG BESI 1"</t>
  </si>
  <si>
    <t>Kas - SUMBER TIRTO</t>
  </si>
  <si>
    <t>MASTER KOPLING ATAS GIGA FVZ</t>
  </si>
  <si>
    <t>LIS KACA PINTU NKR RH OUT</t>
  </si>
  <si>
    <t>LIS KACA PINTU NKR RH IN</t>
  </si>
  <si>
    <t>SPACER COLLAR PINION Gardan NKR 8-97047 097-0</t>
  </si>
  <si>
    <t>WIPRO FLOW METER 4 DIGIT FM-40G</t>
  </si>
  <si>
    <t>Kas  - SAKTI PUTRA P</t>
  </si>
  <si>
    <t>STOP KRAN 1" SAILING</t>
  </si>
  <si>
    <t>BAUT BAJA 27x100</t>
  </si>
  <si>
    <t>RING PLAT 27/28</t>
  </si>
  <si>
    <t>ENGINE MOUNTING BLK BEIBEN (TINGGI)</t>
  </si>
  <si>
    <t>RESERVOIR RADIATOR BEIBEN</t>
  </si>
  <si>
    <t>KING PIN BEIBEN</t>
  </si>
  <si>
    <t>DRIK LAKER / RELEASE BEARING BEIBEN</t>
  </si>
  <si>
    <t>FILTER AIR DYER BEIBEN</t>
  </si>
  <si>
    <t>SLACK ADJUSTER REAR ( R ) BEIBEN</t>
  </si>
  <si>
    <t>SLACK ADJUSTER REAR ( L ) BEIBEN</t>
  </si>
  <si>
    <t>SLACK ADJUSTER DPN RH BEIBEN</t>
  </si>
  <si>
    <t>SLACK ADJUSTER DPN LH BEIBEN</t>
  </si>
  <si>
    <t>V BELT 10x800 BEIBEN</t>
  </si>
  <si>
    <t>SEAL RODA BELAKANG BEIBEN</t>
  </si>
  <si>
    <t>O RING BEIBEN</t>
  </si>
  <si>
    <t>BAN LUAR 750-16 BS/BSN</t>
  </si>
  <si>
    <t>BAN SENTRA NIAGA</t>
  </si>
  <si>
    <t>GREASE FALCON</t>
  </si>
  <si>
    <t>Mata Gerinda 110 mm</t>
  </si>
  <si>
    <t>Figerprint Revo WFV-208</t>
  </si>
  <si>
    <t>Kas - PT Singhasari Jaya</t>
  </si>
  <si>
    <t>TM 225 PUNTIR READYMIX</t>
  </si>
  <si>
    <t>Proyek Coban Glotak</t>
  </si>
  <si>
    <t>GULUNG MOTOR GEARBOX(KONVEYOR) 3 PHASE 2 HP + MOPOK BUBUT AS LAKER 2pc</t>
  </si>
  <si>
    <t>Kas - ARY DINAMO</t>
  </si>
  <si>
    <t>Velg Baru L6 - 12 mm Mercy</t>
  </si>
  <si>
    <t>Kaca depan NMR 71</t>
  </si>
  <si>
    <t>OLI MEDITRAN SX 15W-40</t>
  </si>
  <si>
    <t>FUEL FILTER AXOR PARKER R-160-D-RCR-01</t>
  </si>
  <si>
    <t xml:space="preserve">KUNCI RODA FUSO 32x33x445mm </t>
  </si>
  <si>
    <t>FOG LAMP FUSO RH DNY</t>
  </si>
  <si>
    <t>BRACKET FUEL FILTER AXOR KOTAMA</t>
  </si>
  <si>
    <t>FOG LAMP FUSO LH LUCID</t>
  </si>
  <si>
    <t>Bearing gerinda 6201 KOYO</t>
  </si>
  <si>
    <t xml:space="preserve">Repair Bospom &amp; Ganti Plunger </t>
  </si>
  <si>
    <t>Kas - Bengkel Ganesha</t>
  </si>
  <si>
    <t>Gerinda Mekanik</t>
  </si>
  <si>
    <t>N 9420 UV /  Tronton DT</t>
  </si>
  <si>
    <t>SEAL DEBU NKR71</t>
  </si>
  <si>
    <t>SERVIS DINAMO AMP BEIBEN</t>
  </si>
  <si>
    <t>BJL SERVICE</t>
  </si>
  <si>
    <t>SERVIS DINAMO STATER NKR71</t>
  </si>
  <si>
    <t>Tutup Radiator Besar</t>
  </si>
  <si>
    <t>Kas - Nusa Gatra Supraba</t>
  </si>
  <si>
    <t>Chasis NMR 71</t>
  </si>
  <si>
    <t>Kas -  UD Barokah</t>
  </si>
  <si>
    <t>1 Pc Stock/ 1 Pc L 9156 UA</t>
  </si>
  <si>
    <t>Pengganti Banjarmasin</t>
  </si>
  <si>
    <t>Rumah NAP HINO Ranger FL/FM NEW</t>
  </si>
  <si>
    <t>Bearing Roda HINO 32218 JR / KOYO</t>
  </si>
  <si>
    <t>Bearing Roda HINO 32217 JR / KOYO</t>
  </si>
  <si>
    <t>Seal Roda RR-In HINO</t>
  </si>
  <si>
    <t>Seal Roda RR-Out HINO</t>
  </si>
  <si>
    <t>Baut Roda HINO New RR-RH</t>
  </si>
  <si>
    <t>U-Bolt / Kawel Pir FAW2912411x196/ 47 CM</t>
  </si>
  <si>
    <t>Center Bolt / Sunduk Pir FAW 2902161-DC98</t>
  </si>
  <si>
    <t>Nut U Bolt Front Spring FAW 2902413-03</t>
  </si>
  <si>
    <t>Center Bolt / Sunduk Pir FAW Rear 2912161-D9004</t>
  </si>
  <si>
    <t>King Pin Repair KIT FAW 44XL-300104416</t>
  </si>
  <si>
    <t>CROSS JOINT GUD 88</t>
  </si>
  <si>
    <t xml:space="preserve">TIMBA COR </t>
  </si>
  <si>
    <t>MUDGUARD / SLEBOR NKR RR-RH</t>
  </si>
  <si>
    <t>MUDGUARD / SLEBOR NKR RR-LH</t>
  </si>
  <si>
    <t xml:space="preserve">SEAL DEBU </t>
  </si>
  <si>
    <t>SPROCKET RS80-24T</t>
  </si>
  <si>
    <t>Plat Potong Model + Lubang ( 28 kg )</t>
  </si>
  <si>
    <t>Kas - Aneka Logam</t>
  </si>
  <si>
    <t>Seal As Roda RR BLK FAW Luar</t>
  </si>
  <si>
    <t>Seal As Roda RR BLK FAW dalam</t>
  </si>
  <si>
    <t>Meteran Tanah</t>
  </si>
  <si>
    <t>By adm tf TK 73</t>
  </si>
  <si>
    <t>BBM Traga 22,59 liter</t>
  </si>
  <si>
    <t>Kas - SPBU</t>
  </si>
  <si>
    <t xml:space="preserve">Makan minum (P. Hadi + P. Edi + P. Rudi) </t>
  </si>
  <si>
    <t>orang</t>
  </si>
  <si>
    <t>1 N 8271 UE / 1 STOCK</t>
  </si>
  <si>
    <t>REQ MOJOAGUNG</t>
  </si>
  <si>
    <t>P. Hadi storing ke candipuro lumajang B 9319 UIU</t>
  </si>
  <si>
    <t xml:space="preserve"> Storing B 9319 UIU ke candipuro lumajang </t>
  </si>
  <si>
    <t>Popok ' T ' Tabung Hydraulic LH&amp;RH</t>
  </si>
  <si>
    <t>Bongkar Pasang Velg Besar</t>
  </si>
  <si>
    <t>BONGKAR PASANG VELG R16</t>
  </si>
  <si>
    <t>PASANG DAUN VELG R16</t>
  </si>
  <si>
    <t>PASANG DAUN VELG R16 2 JADI 1</t>
  </si>
  <si>
    <t>Service Lubang Nap</t>
  </si>
  <si>
    <t>Jarum Keras M24</t>
  </si>
  <si>
    <t>Kas - B.19</t>
  </si>
  <si>
    <t>Baut + Mur 8x30+WP+WL</t>
  </si>
  <si>
    <t>Baut + Mur 10x30+WP+WL</t>
  </si>
  <si>
    <t>Lampu Sorot LED MIKALITE 100 W</t>
  </si>
  <si>
    <t>Kas - Sehat Electric</t>
  </si>
  <si>
    <t>NEPEL GREASE 10 mm - Straight</t>
  </si>
  <si>
    <t>NEPEL GREASE 10 mm - 90 Deg</t>
  </si>
  <si>
    <t xml:space="preserve">Selang Solar 6mm </t>
  </si>
  <si>
    <t>Kas - Sejati Motor</t>
  </si>
  <si>
    <t>METAL JALAN 0.50 HINO EK100 NDC</t>
  </si>
  <si>
    <t>FILTER OLI KERTAS HINO EK100 15607-1560</t>
  </si>
  <si>
    <t>FILTER OLI KERTAS BESAR HINO EK100 15607-1341L</t>
  </si>
  <si>
    <t>FILTER SOLAR SAKURA F-1304</t>
  </si>
  <si>
    <t>JAW PLATE 400x600 F 12T</t>
  </si>
  <si>
    <t>BEST CRUSHER SENTRALINDOJAYA</t>
  </si>
  <si>
    <t>Handle Pintu HINO 500 New RH/ OUT</t>
  </si>
  <si>
    <t>Handle Pintu HINO 500 New LH/ OUT</t>
  </si>
  <si>
    <t>Turbo Assy Canter FE 74/75</t>
  </si>
  <si>
    <t>Bensin Ecer untuk Nyuci Borem</t>
  </si>
  <si>
    <t>Pelunasan Compression Machine</t>
  </si>
  <si>
    <t>Req Readymix ENDE</t>
  </si>
  <si>
    <t>20 Pcs Req ENDE/15 Stock</t>
  </si>
  <si>
    <t>10 Pcs Req ENDE/5 Stock</t>
  </si>
  <si>
    <t>TM PUNTIR DIPERBAIKI DI TANGKIL</t>
  </si>
  <si>
    <t>TM BABAT &amp; TM PUNTIR DIPERBAIKI DI TANGKIL</t>
  </si>
  <si>
    <t>Req Genset Readymix ENDE</t>
  </si>
  <si>
    <t xml:space="preserve">BAUT + MUR </t>
  </si>
  <si>
    <t>Kas - AKBAR JAYA</t>
  </si>
  <si>
    <t>UCFL 208-1 1/2</t>
  </si>
  <si>
    <t>Kas - LAHAR JAYA</t>
  </si>
  <si>
    <t>UCF 208-1 1/2</t>
  </si>
  <si>
    <t>PLAT POTONG D:50cm T:16mm</t>
  </si>
  <si>
    <t>Kas - ANEKA LOGAM</t>
  </si>
  <si>
    <t>BEARING 22318 RZKW33 SPHERICAL RB KOYO</t>
  </si>
  <si>
    <t>Kas - JAYA UTAMA BEARINGS</t>
  </si>
  <si>
    <t>BEARING 28680/22 KOYO</t>
  </si>
  <si>
    <t>BEARING 30213 JR KOYO</t>
  </si>
  <si>
    <t>BAN LUAR AEOLUS GC08 750-16/SBM</t>
  </si>
  <si>
    <t>2B230853860</t>
  </si>
  <si>
    <t>2B230846749</t>
  </si>
  <si>
    <t>WIREMESH LEMBAR SNI M8 FULL</t>
  </si>
  <si>
    <t>PLAT HITAM 4x4x8</t>
  </si>
  <si>
    <t>UNP 120</t>
  </si>
  <si>
    <t>STREP BHIR 8x3x5.4mtr</t>
  </si>
  <si>
    <t>Seal KIT Borm Sterring NKR 71</t>
  </si>
  <si>
    <t>Kas - Makmur Motor</t>
  </si>
  <si>
    <t>Kontaktor S-T65 220 V</t>
  </si>
  <si>
    <t>Kas - IPUL ELECTRIC</t>
  </si>
  <si>
    <t>Kontaktor S-T50 220 V</t>
  </si>
  <si>
    <t>Thermal TH-T50 35A ( 30-40A )</t>
  </si>
  <si>
    <t>Thermal TH-T25 15A ( 12-18A )</t>
  </si>
  <si>
    <t>Kontaktor S-T25 220 V</t>
  </si>
  <si>
    <t>Push Button Hanyong</t>
  </si>
  <si>
    <t>Selector 1 * 0 * 2 Hanyong</t>
  </si>
  <si>
    <t>MCB 3P / 20 A SCH</t>
  </si>
  <si>
    <t>MCB 3P / 40 A SCH</t>
  </si>
  <si>
    <t>Terminal BLOCK 150 A Hanyong</t>
  </si>
  <si>
    <t xml:space="preserve">BOX Panel 60 x 80 x 20 </t>
  </si>
  <si>
    <t>Masrhet R-20 Coklat</t>
  </si>
  <si>
    <t xml:space="preserve">BBM Grandmax 5 liter KM 201095 - P. Kris </t>
  </si>
  <si>
    <t xml:space="preserve">REQ CRUSHER KEDIRI </t>
  </si>
  <si>
    <t>Yang Benar Stock Semua</t>
  </si>
  <si>
    <t>Puntir Cone Crusher</t>
  </si>
  <si>
    <t>Yang Benar Workshop Mekanik</t>
  </si>
  <si>
    <t>S 9148 AA/L 8292 UI &amp; 1 PC Stock</t>
  </si>
  <si>
    <t>Storing antar ban ke kepanjen N 9452 UG</t>
  </si>
  <si>
    <t xml:space="preserve">Rumah Sekering Mini </t>
  </si>
  <si>
    <t>OIL MEDITRAN SX 15W-40</t>
  </si>
  <si>
    <t>GEARBOX / WORM STEERING NKR 71</t>
  </si>
  <si>
    <t>SKUN ACCU</t>
  </si>
  <si>
    <t>SEKRING / FUSE MINI 15A ( 50 PC )</t>
  </si>
  <si>
    <t>box</t>
  </si>
  <si>
    <t>SEKRING / FUSE MINI 10A ( 50 PC )</t>
  </si>
  <si>
    <t>BAUT RODA NKR71 RR-LH MTSD</t>
  </si>
  <si>
    <t>BAUT RODA NKR71 RR-RH MTSD</t>
  </si>
  <si>
    <t>BAUT 5/8x5" NC</t>
  </si>
  <si>
    <t>Clamp Selang 3/4''</t>
  </si>
  <si>
    <t>Kas - Barokah</t>
  </si>
  <si>
    <t>Sekrup JP 8 x 3/4''</t>
  </si>
  <si>
    <t>Sekrup JP 10 x 3/4''</t>
  </si>
  <si>
    <t>OTOMATIS KLAKSON</t>
  </si>
  <si>
    <t>DUDUKAN CABIN BLKG NKR71</t>
  </si>
  <si>
    <t>MCB 1p 16a</t>
  </si>
  <si>
    <t>Kas - Toko Delta</t>
  </si>
  <si>
    <t>Terminal Blok 100a</t>
  </si>
  <si>
    <t xml:space="preserve">Kabel NYAF 10mm </t>
  </si>
  <si>
    <t>WIPRO FITTING SPL 06-02</t>
  </si>
  <si>
    <t>Kas - SAKTI PUTRA P</t>
  </si>
  <si>
    <t>METAL DUDUK OVERSIZE 0.50 EK100 NDC</t>
  </si>
  <si>
    <t>BEARING WATER PUMP BESAR 6206/2RS SKF</t>
  </si>
  <si>
    <t>FLASHER SEIN 24V KAKI 3</t>
  </si>
  <si>
    <t>PACK CYLINDER HEAD EK 100</t>
  </si>
  <si>
    <t>Pembelian Alat Capping Benda Uji</t>
  </si>
  <si>
    <t>3 Pcs N 8432 BF &amp; 3 Pcs Stock</t>
  </si>
  <si>
    <t>Fadilah N 8198 UH</t>
  </si>
  <si>
    <t>2 TM FUSO L 9156 UA TANGKIL/1 STOCK</t>
  </si>
  <si>
    <t>Mata Bor Piramida</t>
  </si>
  <si>
    <t>Tabung Acceteline</t>
  </si>
  <si>
    <t>Kas - Purnama Inti GAS</t>
  </si>
  <si>
    <t>Pnuematic Butterfly Valve (BALLMATIC)</t>
  </si>
  <si>
    <t>Kas - PT Bhisma JAYA</t>
  </si>
  <si>
    <t>Kas - Prima Sekar</t>
  </si>
  <si>
    <t>Kunci Ring Rachet Impact 24 x 27</t>
  </si>
  <si>
    <t>Kas - Prima Teknik</t>
  </si>
  <si>
    <t>Kunci Ring Pas SET 8-32 mm SATIN</t>
  </si>
  <si>
    <t>Kas - Sakti Tekhnik (CV Sakti Putra Perdana)</t>
  </si>
  <si>
    <t>KUNCI L TEKIRO Long 2-10</t>
  </si>
  <si>
    <t>Wipro Kunci L Long 12mm</t>
  </si>
  <si>
    <t>Wipro Kunci L Long 14mm</t>
  </si>
  <si>
    <t>Wipro Kunci L Long 17mm</t>
  </si>
  <si>
    <t>Wipro Palu Batu 2 kg</t>
  </si>
  <si>
    <t>Kabel NYAF 16mm</t>
  </si>
  <si>
    <t>Kas - Ipul Electric</t>
  </si>
  <si>
    <t>Pilot Lamp</t>
  </si>
  <si>
    <t>Head Lamp Assy NKR 71-LH</t>
  </si>
  <si>
    <t>Head Lamp Assy NKR 71-RH</t>
  </si>
  <si>
    <t>Lamp Turn Signal NKR 71 - LH</t>
  </si>
  <si>
    <t>Lamp Turn Signal NKR 71 - RH</t>
  </si>
  <si>
    <t>KARET DING DONG/ STABILIZER TRONTON</t>
  </si>
  <si>
    <t>BAUT STABILIZER TRONTON</t>
  </si>
  <si>
    <t>RING VELG R20</t>
  </si>
  <si>
    <t>MASTER KOPLING ATAS NKR SANYCO</t>
  </si>
  <si>
    <t>Semen</t>
  </si>
  <si>
    <t>Kas - Langgeng Arto</t>
  </si>
  <si>
    <t>Valve 3 Way Nissan</t>
  </si>
  <si>
    <t>Req Tangkil</t>
  </si>
  <si>
    <t>Req R.M Puntir</t>
  </si>
  <si>
    <t>TM 226 PUNTIR</t>
  </si>
  <si>
    <t>Proyek Sabililah P.Eko</t>
  </si>
  <si>
    <t>Ban Jasa Vulkanisir Panas 1100-20 / BSJ</t>
  </si>
  <si>
    <t>Ban Jasa Vulkanisir Panas 900-20 / MJS</t>
  </si>
  <si>
    <t>Kas - TOKO 27</t>
  </si>
  <si>
    <t>8</t>
  </si>
  <si>
    <t>CAT MIX JAGOAN ABU DASHBOARD</t>
  </si>
  <si>
    <t>VALVE 3 WAY/ OTOMATIS GARDAN NISSAN</t>
  </si>
  <si>
    <t>CLAMP ACCU</t>
  </si>
  <si>
    <t>GANTI NOZZLE  FUSO DENSO</t>
  </si>
  <si>
    <t>Kas - BENGKEL GANESHA</t>
  </si>
  <si>
    <t>BAUT STABILIZER TRONTON (M18X)</t>
  </si>
  <si>
    <t>Oil Filter FVZ I8-94396 375-A</t>
  </si>
  <si>
    <t>Fuel Filter FVZ Bawah I8-98092 481-A</t>
  </si>
  <si>
    <t>Fuel Filter FVZ Atas I8-98162 897-A</t>
  </si>
  <si>
    <t>Oil Filter NKR &amp; NMR I6-97247 514-0</t>
  </si>
  <si>
    <t>Fuel Filter NKR &amp; NMR I8 98037 481-A</t>
  </si>
  <si>
    <t>Fuel Filter NKR &amp; NMR I6-97172 549-0</t>
  </si>
  <si>
    <t>Gear Pinion Crown Wheel / NMR 71 / 43x7</t>
  </si>
  <si>
    <t>Otomatis Sanyi</t>
  </si>
  <si>
    <t>Kas - UD Akbar Jaya II</t>
  </si>
  <si>
    <t>Hanco Worm Gear Speed Reducer</t>
  </si>
  <si>
    <t>Kas - PT Interjaya Suryamegah</t>
  </si>
  <si>
    <t>TM FUSO L 9156 UA</t>
  </si>
  <si>
    <t>DT 9578 UF/N 9420 UV</t>
  </si>
  <si>
    <t>Paving</t>
  </si>
  <si>
    <t>REGULATOR LPG WIN</t>
  </si>
  <si>
    <t>Cat Tc White TT</t>
  </si>
  <si>
    <t xml:space="preserve">Kas - Toko 27 </t>
  </si>
  <si>
    <t>Cat Tc Taxi Yellow</t>
  </si>
  <si>
    <t xml:space="preserve">Cat Tc Black TT </t>
  </si>
  <si>
    <t>Epoxy Dana Grey + Hardener</t>
  </si>
  <si>
    <t>Vernis Autoglow 40:10 + Thiner</t>
  </si>
  <si>
    <t>Amplas Lembaran 1000</t>
  </si>
  <si>
    <t>Oil Hydraulic Turalik 69</t>
  </si>
  <si>
    <t>Kas - Purnama INTI</t>
  </si>
  <si>
    <t>Sekering Kotak 25 Amp</t>
  </si>
  <si>
    <t>Tabung Gas LPG isi 12 kh</t>
  </si>
  <si>
    <t>UM storing ke dampit P. Hadi + P. Rudi + P. Edi</t>
  </si>
  <si>
    <t>Selenoid Valve 220V</t>
  </si>
  <si>
    <t>Kas - Tokopedia</t>
  </si>
  <si>
    <t>TM 216</t>
  </si>
  <si>
    <t>Koran Bekas</t>
  </si>
  <si>
    <t>Palstik PP</t>
  </si>
  <si>
    <t>BAN LUAR 750-16 DURATURN Y601/SBM</t>
  </si>
  <si>
    <t>OIL COOLER HINO EK100</t>
  </si>
  <si>
    <t>BAN DALAM 900-20 IBK</t>
  </si>
  <si>
    <t>MARSHET R 20 + BESI</t>
  </si>
  <si>
    <t>ACCU N120 12V RCA BATT</t>
  </si>
  <si>
    <t>Kaleng TC Orans</t>
  </si>
  <si>
    <t>Lem G</t>
  </si>
  <si>
    <t>Bikin Kunci</t>
  </si>
  <si>
    <t>Stock Mekanik</t>
  </si>
  <si>
    <t>REQ BABAT</t>
  </si>
  <si>
    <t>Suprafit</t>
  </si>
  <si>
    <t>POMPA OLI ASSY EK100</t>
  </si>
  <si>
    <t>BONGKAR PASANG VELG R20</t>
  </si>
  <si>
    <t>Kas - TRIYENNY JAYA</t>
  </si>
  <si>
    <t>BUBUT SPROCKET D:60mm+SEPI+BOREK</t>
  </si>
  <si>
    <t>Kas 1/12 - TRIYENNY JAYA</t>
  </si>
  <si>
    <t>BUBUT PLAT T:17mm, Lbg:12cm, D:50cm</t>
  </si>
  <si>
    <t>SARUNG TANGAN ABU-ABU</t>
  </si>
  <si>
    <t>STOP LAMP LED DNY</t>
  </si>
  <si>
    <t>Kas - SUMBER BARU MOTOR</t>
  </si>
  <si>
    <t>LAMPU ROTARY MITSUBA</t>
  </si>
  <si>
    <t>Center Bearing NKR / Bandul JAPOON</t>
  </si>
  <si>
    <t>Hanger Drop / Rumah Bearing Bandul NKR 71 ORI</t>
  </si>
  <si>
    <t>UNP EQ 50</t>
  </si>
  <si>
    <t>PLAT BORDES 2.3mm IMPORT</t>
  </si>
  <si>
    <t>PIPA GAS SCH40 SPINDO 1"</t>
  </si>
  <si>
    <t>PIPA GAS SCH40 SPINDO 1/2"</t>
  </si>
  <si>
    <t>SPRAY GUN KENTARO F75</t>
  </si>
  <si>
    <t>TERPAL 3x5</t>
  </si>
  <si>
    <t>LTR</t>
  </si>
  <si>
    <t>WIPER BLADE 20"</t>
  </si>
  <si>
    <t>Oil Hydraulic Turalik 69 (20L) x 7 jurigen</t>
  </si>
  <si>
    <t xml:space="preserve">TALI TAMPAR </t>
  </si>
  <si>
    <t>CP.04 TANGKIL</t>
  </si>
  <si>
    <t xml:space="preserve">THINNER SUPER </t>
  </si>
  <si>
    <t>BOSTEL BOR</t>
  </si>
  <si>
    <t>SEAL RODA BELAKANG DALAM DUTRO</t>
  </si>
  <si>
    <t>SUNDUK PIR BELAKANG DUTRO</t>
  </si>
  <si>
    <t>KABEL TIES 150</t>
  </si>
  <si>
    <t>SPINDLE / ENDTUBE DUTRO 130 HD RH</t>
  </si>
  <si>
    <t>SPINDLE / ENDTUBE DUTRO 130 HD LH</t>
  </si>
  <si>
    <t>BEARING RODA RR/OUT DUTRO 32211JR</t>
  </si>
  <si>
    <t>PIR BABOK BLKG/ NO.1 DUTRO 130 HD</t>
  </si>
  <si>
    <t>PIR BLKG NO.2 DUTRO 130 HD</t>
  </si>
  <si>
    <t>SEAL RODA BELAKANG LUAR DUTRO</t>
  </si>
  <si>
    <t>KANVAS REM DUTRO 130 HD</t>
  </si>
  <si>
    <t>PIN PIR DUTRO 130 HD</t>
  </si>
  <si>
    <t>BUSHING PIR DUTRO 130 HD</t>
  </si>
  <si>
    <t>U BOLT / KAWEL PIR 18x7x40</t>
  </si>
  <si>
    <t>TAMPEL PIR BLKG DUTRO</t>
  </si>
  <si>
    <t>MUR BAGONG DUTRO LH</t>
  </si>
  <si>
    <t>MUR BAGONG DUTRO RH</t>
  </si>
  <si>
    <t>AS RODA DUTRO 130 HD</t>
  </si>
  <si>
    <t>CAT TOP COLOR BLACK 0020</t>
  </si>
  <si>
    <t>CAT TOP COLOR TAXI YELLOW 2515</t>
  </si>
  <si>
    <t>EPOXY DANA GREY + H</t>
  </si>
  <si>
    <t>VERNIS AUTOGLOW 4010 + H</t>
  </si>
  <si>
    <t>THINNER AUTOGLOW 3910</t>
  </si>
  <si>
    <t>klg</t>
  </si>
  <si>
    <t>UCF 213 DIM 65mm ( Tanpa Rumah )</t>
  </si>
  <si>
    <t>Sambung Center Blombong Dutro</t>
  </si>
  <si>
    <t>Pas KIP FUSO</t>
  </si>
  <si>
    <t>Tandokan / Stoper bearing</t>
  </si>
  <si>
    <t>Dudukan Alat Caping Beton</t>
  </si>
  <si>
    <t>Bima Santosa Tekhnik</t>
  </si>
  <si>
    <t>GERINDA MEKANIK</t>
  </si>
  <si>
    <t>TM 219 TANGKIL</t>
  </si>
  <si>
    <t>PUNTIR CONE CRUSHER</t>
  </si>
  <si>
    <t>BanjarMasin</t>
  </si>
  <si>
    <t>Kayu Mearanti 6x10x400</t>
  </si>
  <si>
    <t>Kas - Indra Surya</t>
  </si>
  <si>
    <t>PIR EXTRA NKR71 NO.1 I6-66000 241-0</t>
  </si>
  <si>
    <t>Tap 3/8'' x 16</t>
  </si>
  <si>
    <t>Wiper Blade 18'' / Kipas Kaca</t>
  </si>
  <si>
    <t>Ban Vulkanisir Ready Panas 7.50-16</t>
  </si>
  <si>
    <t>Ban Vulkanisir Ready Panas 8.25-16</t>
  </si>
  <si>
    <t>Sock Baut Nap NMR 71</t>
  </si>
  <si>
    <t>Membesar Kan Baut NAP 12mm</t>
  </si>
  <si>
    <t>Bikin Sambungan AS Diamtr 80x40x23x65</t>
  </si>
  <si>
    <t>Pasrah Kayu</t>
  </si>
  <si>
    <t>Kas - Mebel Arjowinangun</t>
  </si>
  <si>
    <t>Kawel Pir Belakang NKR 71 40 cm</t>
  </si>
  <si>
    <t>Kas - Sumber baru</t>
  </si>
  <si>
    <t>Regulator / Rel KACA NMR 71 RH</t>
  </si>
  <si>
    <t xml:space="preserve">Seal Roda FAW 98 x 130 x12 </t>
  </si>
  <si>
    <t>Gaya Makmur Mobil</t>
  </si>
  <si>
    <t>Seal Roda FAW 53x63x8</t>
  </si>
  <si>
    <t>Kanvas Rem FAW Rear 1104324</t>
  </si>
  <si>
    <t>Keling / Rivet kanvas REM Rear</t>
  </si>
  <si>
    <t>Kanvas Rem FAW Front 110533</t>
  </si>
  <si>
    <t>Keling / Rivet kanvas REM Front</t>
  </si>
  <si>
    <t>Tambah Angin</t>
  </si>
  <si>
    <t>Pasang Ban</t>
  </si>
  <si>
    <t>FAW TANGKIL/2 Stock</t>
  </si>
  <si>
    <t>FAW TANGKIL</t>
  </si>
  <si>
    <t>Supra X</t>
  </si>
  <si>
    <t>BAUT BHK 10x100</t>
  </si>
  <si>
    <t>GULUNG MOTOR DINAMO 3 PHASE 2,2 KW 3HP RPM 1400</t>
  </si>
  <si>
    <t>Kas 2/12 - ARY DINAMO</t>
  </si>
  <si>
    <t>KAWAT LAS RB 3.2 ( 5 KG )</t>
  </si>
  <si>
    <t>SELING HANDREM GIGA FVZ</t>
  </si>
  <si>
    <t>AS RODA NKR 71</t>
  </si>
  <si>
    <t>RUMAH FILTER NMR71</t>
  </si>
  <si>
    <t>BAUT RODA NKR71 RR-LH MITSUDA</t>
  </si>
  <si>
    <t>Belerang Halus</t>
  </si>
  <si>
    <t>Kas - Mekar Sari</t>
  </si>
  <si>
    <t>karung</t>
  </si>
  <si>
    <t>Metal Bulan Hino EK 100</t>
  </si>
  <si>
    <t>Screen 28(7mm)x800+Hx3700</t>
  </si>
  <si>
    <t>Screen 6(3mm)x800+Hx3500</t>
  </si>
  <si>
    <t>Motor Dinamo 5,5 HP (4Kw) 220/380V HANCO</t>
  </si>
  <si>
    <t>Ban IRC Jasa + Tambal Ban</t>
  </si>
  <si>
    <t>REQ PUNTIR READYMIX</t>
  </si>
  <si>
    <t>Req Mamuju</t>
  </si>
  <si>
    <t>Hino EK 100 Puntir Perbaikan Tangkil</t>
  </si>
  <si>
    <t>Supra x</t>
  </si>
  <si>
    <t>KAWAT LAS RB 3.2 ( 5KG )</t>
  </si>
  <si>
    <t>Kas - BRILLIANT</t>
  </si>
  <si>
    <t>BAUT KONVEYOR 1/4x1 1/2</t>
  </si>
  <si>
    <t>RING 6M KONVEYOR</t>
  </si>
  <si>
    <t>GEAR SIDE NMR71</t>
  </si>
  <si>
    <t>GEAR PINION NKR/NMR71</t>
  </si>
  <si>
    <t>BALL YOKE PS100</t>
  </si>
  <si>
    <t>FLANGE JOINT PS100</t>
  </si>
  <si>
    <t>CROSS JOINT GUM93</t>
  </si>
  <si>
    <t>VELG R16 T:12mm</t>
  </si>
  <si>
    <t>DAUN VELG R16 MODEL MERCY</t>
  </si>
  <si>
    <t>BAN JASA VULKANISIR DINGIN 750-16</t>
  </si>
  <si>
    <t>MAJU JAYA SEMBADA</t>
  </si>
  <si>
    <t>BAN JASA VULKANISIR DINGIN 1000-20/MJS</t>
  </si>
  <si>
    <t>Bensin Ecer untuk Nyuci Gardan</t>
  </si>
  <si>
    <t>UM storing ke dau P. Rudi + P. Hadi + P. Edi</t>
  </si>
  <si>
    <t>REQ MAMUJU</t>
  </si>
  <si>
    <t>CATRIDGE/ ROTATING KIT TURBO NMR71</t>
  </si>
  <si>
    <t>FILTER SOLAR SAKURA F-1003</t>
  </si>
  <si>
    <t>FILTER SOLAR SAKURA F-1008</t>
  </si>
  <si>
    <t>FILTER OLI SAKURA O-1006</t>
  </si>
  <si>
    <t>KONTAKTOR ST50 MITSUBISHI</t>
  </si>
  <si>
    <t>KONTAKTOR ST35 MITSUBISHI</t>
  </si>
  <si>
    <t>KONTAKTOR ST21 MITSUBISHI</t>
  </si>
  <si>
    <t>THERMAL OVERLOAD THT25 (22A/15A) MITSUBISHI</t>
  </si>
  <si>
    <t>THERMAL OVERLOAD THT50 (29A) MITSUBISHI</t>
  </si>
  <si>
    <t>PUSH BUTTON NONC</t>
  </si>
  <si>
    <t>KABEL NYAF 6mm</t>
  </si>
  <si>
    <t>KABEL NYAF 10mm</t>
  </si>
  <si>
    <t>WIPRO KUNCI SOK 3/4" S-6 46mm</t>
  </si>
  <si>
    <t>WIPRO SLIDING L CHROME 3/4 (450mm)</t>
  </si>
  <si>
    <t>WIPRO GEMBOK G-6L 40mm</t>
  </si>
  <si>
    <t xml:space="preserve">Grease Bearing SHELL - Gadus S2V220 2 </t>
  </si>
  <si>
    <t>BBM Carry baru N 8047 A 10 liter storing ke selecta</t>
  </si>
  <si>
    <t>UM storing P. Hadi + P. Rudi + P. Edi</t>
  </si>
  <si>
    <t>Air filter donaldson 910-6773</t>
  </si>
  <si>
    <t>Kas - UD Sempurna</t>
  </si>
  <si>
    <t>N 9844 UG DIPERBAIKI DI KEDIRI</t>
  </si>
  <si>
    <t>1 L 9573 CH/1 STOCK</t>
  </si>
  <si>
    <t>PLANT MOJOAGUNG</t>
  </si>
  <si>
    <t>Loader Mamuju</t>
  </si>
  <si>
    <t>MUR AS PS</t>
  </si>
  <si>
    <t>SOLASI LISTRIK NATIONAL</t>
  </si>
  <si>
    <t>Kas  - BAROKAH</t>
  </si>
  <si>
    <t>Service Dinamo Vibro 3 Phase</t>
  </si>
  <si>
    <t>Bearing T306</t>
  </si>
  <si>
    <t>TERMINAL BLOK RAIL 60A FORT</t>
  </si>
  <si>
    <t>Kas  - IPUL ELECTRIC</t>
  </si>
  <si>
    <t xml:space="preserve">STOPPER </t>
  </si>
  <si>
    <t>KAWAT LAS RB 4.0mm (5KG)</t>
  </si>
  <si>
    <t>Kas 1/12 - BRILLIANT</t>
  </si>
  <si>
    <t>SEAL WORM STEER 20x32x8</t>
  </si>
  <si>
    <t>Kas - PRIMA JAYA BAN</t>
  </si>
  <si>
    <t>BAN LUAR 825-16 SWL/SBM</t>
  </si>
  <si>
    <t>BAN DALAM 750-16 SWL/SBM</t>
  </si>
  <si>
    <t>VELG R16 L6 T:12mm</t>
  </si>
  <si>
    <t>Kas  - BENGKEL TRI STAR</t>
  </si>
  <si>
    <t>BOOT BALLS JOINT</t>
  </si>
  <si>
    <t xml:space="preserve">Gerinda 12/11 </t>
  </si>
  <si>
    <t>Kas - Sinar Sakti</t>
  </si>
  <si>
    <t>Ungkal Asah 12/11</t>
  </si>
  <si>
    <t>Kabel 12/11</t>
  </si>
  <si>
    <t>Adapter Sleeves 80mm</t>
  </si>
  <si>
    <t>Kas - PT Jaya Utama Bearing</t>
  </si>
  <si>
    <t>Spherical RB</t>
  </si>
  <si>
    <t>Selenoid valve 4V410-15 + Asuransi produk</t>
  </si>
  <si>
    <t>Kas - Tokped</t>
  </si>
  <si>
    <t>Selenoid valve airtac 4V310</t>
  </si>
  <si>
    <t xml:space="preserve">Pembuatan panel crusher (byr ke P.Purnomo) </t>
  </si>
  <si>
    <t>Kas - Electrical Work</t>
  </si>
  <si>
    <t xml:space="preserve">DP ayakan </t>
  </si>
  <si>
    <t>TM 210 TANGKIL</t>
  </si>
  <si>
    <t>TM 213 TANGKIL</t>
  </si>
  <si>
    <t>REQ BANJARMASIN</t>
  </si>
  <si>
    <t>P. Samadi</t>
  </si>
  <si>
    <t>Mamuju</t>
  </si>
  <si>
    <t>ASIA TIMUR</t>
  </si>
  <si>
    <t>TRI STAR</t>
  </si>
  <si>
    <t>OIL PERTAMINA SAE 140</t>
  </si>
  <si>
    <t>Tie Rod Univ / Verseneling</t>
  </si>
  <si>
    <t>HASIL FASTINDO</t>
  </si>
  <si>
    <t>SUKA AMAN</t>
  </si>
  <si>
    <t>Tangkil CP 04</t>
  </si>
  <si>
    <t>Pir Extra No 4 /DIRGA</t>
  </si>
  <si>
    <t>IZ115H/04</t>
  </si>
  <si>
    <t>Velg repair L6-12mm - UJB</t>
  </si>
  <si>
    <t xml:space="preserve">Daun Velg L6-12mm </t>
  </si>
  <si>
    <t>Tri Star</t>
  </si>
  <si>
    <t>BAUT RODA NKR/NMR71 RR-RH (IBK)</t>
  </si>
  <si>
    <t>Baut Roda BLK NKR 71 LH</t>
  </si>
  <si>
    <t>Baut Roda BLK LH NKR 71</t>
  </si>
  <si>
    <t>Isolasi Kertas Besar</t>
  </si>
  <si>
    <t>FLAPDISC 60</t>
  </si>
  <si>
    <t>CV Purnama Inti Gas</t>
  </si>
  <si>
    <t>KingPin Kit NKR 71</t>
  </si>
  <si>
    <t>SEAL DEBU CANTER/NKR71</t>
  </si>
  <si>
    <t>32207 J KOYO</t>
  </si>
  <si>
    <t>Minyak Rem PRESTONE / ARNEX</t>
  </si>
  <si>
    <t>SIKAT MANGKOK EINHILL</t>
  </si>
  <si>
    <t>DK 5565-53/DJ0723 KM 278105</t>
  </si>
  <si>
    <t>DK 5565-1/DJ0723</t>
  </si>
  <si>
    <t>T8901-HNJ4822</t>
  </si>
  <si>
    <t>H1101-HNJ4822</t>
  </si>
  <si>
    <t>1,5</t>
  </si>
  <si>
    <t>N 8235 UG</t>
  </si>
  <si>
    <t>CETAKAN BENDA UJI</t>
  </si>
  <si>
    <t>Filter Air Dryer Beiben</t>
  </si>
  <si>
    <t>10514 &amp; 547</t>
  </si>
  <si>
    <t>UJB 789</t>
  </si>
  <si>
    <t>UJB 791</t>
  </si>
  <si>
    <t>UJB 790</t>
  </si>
  <si>
    <t>UJB 792</t>
  </si>
  <si>
    <t>FILTER SOLAR DUTRO SAKURA F 1008</t>
  </si>
  <si>
    <t>Lem silicone / Treebond / RTV</t>
  </si>
  <si>
    <t>MINIMIX DUTRO TANGKIL</t>
  </si>
  <si>
    <t>HOSE 3/8</t>
  </si>
  <si>
    <t>SERVIS DONGKRAK 35T</t>
  </si>
  <si>
    <t>BENGKEL ANDALAN</t>
  </si>
  <si>
    <t>Ban Dalam IBK 700/750-16</t>
  </si>
  <si>
    <t>SINARMAS</t>
  </si>
  <si>
    <t>6</t>
  </si>
  <si>
    <t>Kawat Las RB 2.6mm</t>
  </si>
  <si>
    <t>BAUT RODA NKR/NMR71 RR-LH (IBK)</t>
  </si>
  <si>
    <t>9</t>
  </si>
  <si>
    <t>SUSIONO / N 8761 EG</t>
  </si>
  <si>
    <t xml:space="preserve"> N 8477 UG</t>
  </si>
  <si>
    <t>Rumah Nap NMR 71 (bekas layak pakai)</t>
  </si>
  <si>
    <t>Bearing Roda 28680/22</t>
  </si>
  <si>
    <t>Jaya Utama bearing</t>
  </si>
  <si>
    <t>Mur Nap/ SBM / Rebuild</t>
  </si>
  <si>
    <t>SBM / Rebuild</t>
  </si>
  <si>
    <t>Washer Nap/ SBM / Rebuild</t>
  </si>
  <si>
    <t>UJB 770</t>
  </si>
  <si>
    <t>Ring Velg R-20</t>
  </si>
  <si>
    <t xml:space="preserve">N 8198 UH / FADILAH </t>
  </si>
  <si>
    <t>UJB 778</t>
  </si>
  <si>
    <t>UJB 797</t>
  </si>
  <si>
    <t>UJB 798</t>
  </si>
  <si>
    <t>UJB 793</t>
  </si>
  <si>
    <t>CP.02</t>
  </si>
  <si>
    <t>PENGGANTI READYMIX PUNTIR</t>
  </si>
  <si>
    <t>CP.04</t>
  </si>
  <si>
    <t>KONTAKTOR ST21 220V MITSUBISHI</t>
  </si>
  <si>
    <t>Mojoagung-Jombang</t>
  </si>
  <si>
    <t>Gerenda Selep 4"</t>
  </si>
  <si>
    <t>T8901-HNJ0823</t>
  </si>
  <si>
    <t>T1202-HNJ0223</t>
  </si>
  <si>
    <t>T1201-HNJ0223</t>
  </si>
  <si>
    <t>Pipa Gas 5'' tbl 6mm x 110 cm</t>
  </si>
  <si>
    <t>Dari Tangkil</t>
  </si>
  <si>
    <t>BAUT 16x60 BAJA</t>
  </si>
  <si>
    <t>FUSE/SEKRING 10A</t>
  </si>
  <si>
    <t xml:space="preserve">MP 80 </t>
  </si>
  <si>
    <t>ACCU NS70 12V RCA BATT + Air Accu</t>
  </si>
  <si>
    <t>Jasa Ban Vulkanisir 825-16 / BSJ</t>
  </si>
  <si>
    <t>SWL 07219312</t>
  </si>
  <si>
    <t>BAN VULKANISIR 825-16 DGN/BSJ</t>
  </si>
  <si>
    <t>GT 1522</t>
  </si>
  <si>
    <t>TANGKIL TM 205</t>
  </si>
  <si>
    <t>Kabel PTO 3mtr</t>
  </si>
  <si>
    <t>Master Rem bawah NKR 71</t>
  </si>
  <si>
    <t>UJB 799</t>
  </si>
  <si>
    <t>UJB 800</t>
  </si>
  <si>
    <t>UJB 801</t>
  </si>
  <si>
    <t>UJB 802</t>
  </si>
  <si>
    <t>UJB 771</t>
  </si>
  <si>
    <t>UJB 772</t>
  </si>
  <si>
    <t>UJB 773</t>
  </si>
  <si>
    <t>UJB 774</t>
  </si>
  <si>
    <t>Bearing Roda Belakang Dalam NMR/JUB</t>
  </si>
  <si>
    <t>Crusher Kediri / N 9493 UH</t>
  </si>
  <si>
    <t>R.M Kediri</t>
  </si>
  <si>
    <t>BAN VULKANISIR JADI DGN 750-16 / MJS</t>
  </si>
  <si>
    <t>F4522</t>
  </si>
  <si>
    <t>se.</t>
  </si>
  <si>
    <t>Bearing Spherical 22318 RZKW33 KOYO</t>
  </si>
  <si>
    <t>JAYA UTAMA BEARINGS</t>
  </si>
  <si>
    <t xml:space="preserve">Hasil </t>
  </si>
  <si>
    <t xml:space="preserve">tbg </t>
  </si>
  <si>
    <t>CV BRILLIANT</t>
  </si>
  <si>
    <t>NEPEL GREASE 10 mm</t>
  </si>
  <si>
    <t>Pir Extra No 1 / DIRGA</t>
  </si>
  <si>
    <t>IZ0075-H01</t>
  </si>
  <si>
    <t>SEAL AS KRUK BLKG NKR71</t>
  </si>
  <si>
    <t>00214207</t>
  </si>
  <si>
    <t>00713302</t>
  </si>
  <si>
    <t>SPROCKET RS60-2B 14</t>
  </si>
  <si>
    <t>F 0522</t>
  </si>
  <si>
    <t>F 4921</t>
  </si>
  <si>
    <t>T 1202-HNJ0223</t>
  </si>
  <si>
    <t>T 8901-HNJ0823</t>
  </si>
  <si>
    <t>CRUSHER PUNTIR</t>
  </si>
  <si>
    <t>ARMADA PAVING CRUSHER PUNTIR</t>
  </si>
  <si>
    <t>B 9981 PDC</t>
  </si>
  <si>
    <t>Budi Jaya</t>
  </si>
  <si>
    <t xml:space="preserve">Asia Timur </t>
  </si>
  <si>
    <t>UD Rizky Gas</t>
  </si>
  <si>
    <t>SOLASI HITAM NASIONAL</t>
  </si>
  <si>
    <t>Bulbs/Bolam H4-24V</t>
  </si>
  <si>
    <t>Makmur</t>
  </si>
  <si>
    <t>BAUT RODA DEPAN KANAN IBK NKR71</t>
  </si>
  <si>
    <t>BAUT RODA JUMBO UNIVERSAL RR-LH/IBK</t>
  </si>
  <si>
    <t>Baut NAP FE Halus</t>
  </si>
  <si>
    <t>KOP SURAT FULL COLOR</t>
  </si>
  <si>
    <t>rim</t>
  </si>
  <si>
    <t>BUKU MEMO HVS 70</t>
  </si>
  <si>
    <t>NOTA LBR HARIAN RITASI R-2</t>
  </si>
  <si>
    <t>SURAT JALAN RANGKAP 4 + NOMOR</t>
  </si>
  <si>
    <t>KWITANSI PEMBAYARAN RANGKAP 4 + NOMOR</t>
  </si>
  <si>
    <t>BUKTI PEMAKAIAN CP RANGKAP 4 + NOMOR</t>
  </si>
  <si>
    <t>GOOD DOKET RANGKAP 3 + NOMOR</t>
  </si>
  <si>
    <t>SURAT PENAWARAN RANGKAP 4 + NOMOR 2 SISI</t>
  </si>
  <si>
    <t>DESPATCHER SHEET RANGKAP 2</t>
  </si>
  <si>
    <t>CONCRETE PUMP SHEET RANGKAP 4</t>
  </si>
  <si>
    <t>BPO SHEET RANGKAP 2</t>
  </si>
  <si>
    <t>CETAKAN BU KUBUS</t>
  </si>
  <si>
    <t>TRAFO LAS WIPRO BX1-250-2</t>
  </si>
  <si>
    <t>KABEL LAS SUPERFLEX 35mm</t>
  </si>
  <si>
    <t>KABEL ENGKEL</t>
  </si>
  <si>
    <t>EX TOBELLO</t>
  </si>
  <si>
    <t>Selang Las NCR Dobel</t>
  </si>
  <si>
    <t>Chain Block / KATROL SHUANG GE 2 TONx10 M</t>
  </si>
  <si>
    <t>BUDI JAYA</t>
  </si>
  <si>
    <t>UJB 796</t>
  </si>
  <si>
    <t>UJB 795</t>
  </si>
  <si>
    <t>NOTA TANDA TERIMA RANGKAP 2</t>
  </si>
  <si>
    <t>NOTA READYMIX RANGKAP 2</t>
  </si>
  <si>
    <t>KEDOK / TOPENG LAS WIPRO</t>
  </si>
  <si>
    <t>KACA LAS HITAM NO.11</t>
  </si>
  <si>
    <t>KACA LAS PUTIH</t>
  </si>
  <si>
    <t>WIPRO ALAT Test Kekerasan BETON Manual (Hammer Test)</t>
  </si>
  <si>
    <t>UJB 794</t>
  </si>
  <si>
    <t>UJB 803</t>
  </si>
  <si>
    <t>CETAKAN BU SILINDER</t>
  </si>
  <si>
    <t>CONE SLUMP</t>
  </si>
  <si>
    <t>ALAS SLUMP</t>
  </si>
  <si>
    <t>GERINDA MAKITA M0900B 100mm 540W</t>
  </si>
  <si>
    <t>Timbangan DIGITAL 40 kg</t>
  </si>
  <si>
    <t>Toko Gunung Jati</t>
  </si>
  <si>
    <t>FINGER PRINT</t>
  </si>
  <si>
    <t>Labu Ukur 100 ml IWALI</t>
  </si>
  <si>
    <t>Medilab</t>
  </si>
  <si>
    <t>Gelas Ukur 100 ml HERMA</t>
  </si>
  <si>
    <t>TANG LAS KURT HAUFE 600 A</t>
  </si>
  <si>
    <t>Pompa Air / Water Pump NS 50</t>
  </si>
  <si>
    <t>INTERJAYA</t>
  </si>
  <si>
    <t>DUDUKAN WATER PUMP + DINAMO</t>
  </si>
  <si>
    <t>Dudukan Pompa Air Banjarmasin</t>
  </si>
  <si>
    <t>N 9613 UH / Lukman</t>
  </si>
  <si>
    <t>Traga</t>
  </si>
  <si>
    <t>Banjarmasin N 8115 UH</t>
  </si>
  <si>
    <t>Banjarmasin N 8258 UH</t>
  </si>
  <si>
    <t>SKUN AKI</t>
  </si>
  <si>
    <t>BAUT NAP FE KASAR</t>
  </si>
  <si>
    <t>LEM AUTOSEALER</t>
  </si>
  <si>
    <t>Bearing Gardan 30310 DJR / JUB</t>
  </si>
  <si>
    <t>30310 DJR</t>
  </si>
  <si>
    <t>LAMPU STOP HINO RH</t>
  </si>
  <si>
    <t>LAMPU STOP HINO LH</t>
  </si>
  <si>
    <t>LAMPU ATRET</t>
  </si>
  <si>
    <t>UJB 117</t>
  </si>
  <si>
    <t>UJB 190</t>
  </si>
  <si>
    <t>MAINPUMP HYDRAULIC + COVER</t>
  </si>
  <si>
    <t>GLOBAL HYDRAULIC</t>
  </si>
  <si>
    <t>G.MAX TANGKIL</t>
  </si>
  <si>
    <t>TM FUSO L 9156 UA TANGKIL</t>
  </si>
  <si>
    <t>UJB 811</t>
  </si>
  <si>
    <t>UJB 804</t>
  </si>
  <si>
    <t>UJB 805</t>
  </si>
  <si>
    <t>UJB 806</t>
  </si>
  <si>
    <t>UJB 807</t>
  </si>
  <si>
    <t>UJB 808</t>
  </si>
  <si>
    <t>UJB 809</t>
  </si>
  <si>
    <t>SUMBER TIRTO</t>
  </si>
  <si>
    <t>TM 222 PUNTIR</t>
  </si>
  <si>
    <t>TM 225 PUNTIR</t>
  </si>
  <si>
    <t>ARY DINAMO</t>
  </si>
  <si>
    <t>Kaca depan NMR 71 ( Claim Supir )</t>
  </si>
  <si>
    <t>Wiper Blade 18''</t>
  </si>
  <si>
    <t>DJ 0222 / DK 5565-33</t>
  </si>
  <si>
    <t>DJ 2922 / DK 5565-2</t>
  </si>
  <si>
    <t>OIL FILTER TRAGA 6-97309 927-0</t>
  </si>
  <si>
    <t>JAYA MOTOR</t>
  </si>
  <si>
    <t>Bengkel Ganesha</t>
  </si>
  <si>
    <t>N 9420 UV</t>
  </si>
  <si>
    <t>Skun Kabel Accu</t>
  </si>
  <si>
    <t>Seal Rem SC 40493 R</t>
  </si>
  <si>
    <t>UJB 837</t>
  </si>
  <si>
    <t>UJB 838</t>
  </si>
  <si>
    <t>UJB 839</t>
  </si>
  <si>
    <t>UJB 840</t>
  </si>
  <si>
    <t>Fuel Filter Donaldson J86-21842</t>
  </si>
  <si>
    <t xml:space="preserve"> UD Sempurna</t>
  </si>
  <si>
    <t>STRAINER SF-30055-MD</t>
  </si>
  <si>
    <t>T 3521</t>
  </si>
  <si>
    <t>Nusa Gatra Supraba</t>
  </si>
  <si>
    <t>Mix Fuso L 9156 UA</t>
  </si>
  <si>
    <t>T8902-HNJ0723</t>
  </si>
  <si>
    <t>T1201-HNJ0323</t>
  </si>
  <si>
    <t>UJB 823</t>
  </si>
  <si>
    <t>UJB 824</t>
  </si>
  <si>
    <t>UJB 825</t>
  </si>
  <si>
    <t>UJB 826</t>
  </si>
  <si>
    <t>UJB 827</t>
  </si>
  <si>
    <t>UJB 828</t>
  </si>
  <si>
    <t>UJB 829</t>
  </si>
  <si>
    <t>UJB 830</t>
  </si>
  <si>
    <t>Global Hydraulic</t>
  </si>
  <si>
    <t>Babat Pondok</t>
  </si>
  <si>
    <t>R.M BABAT</t>
  </si>
  <si>
    <t>Oil Filter FVZ/ASTRA</t>
  </si>
  <si>
    <t>I8-94396 375-A</t>
  </si>
  <si>
    <t>UJB 831</t>
  </si>
  <si>
    <t>UJB 832</t>
  </si>
  <si>
    <t>UJB 833</t>
  </si>
  <si>
    <t>UJB 834</t>
  </si>
  <si>
    <t>UJB 835</t>
  </si>
  <si>
    <t>UJB 836</t>
  </si>
  <si>
    <t>UJB 817</t>
  </si>
  <si>
    <t>UJB 818</t>
  </si>
  <si>
    <t>UJB 819</t>
  </si>
  <si>
    <t>UJB 820</t>
  </si>
  <si>
    <t>UJB 821</t>
  </si>
  <si>
    <t>BLOMBONGAN NKR71 BEKAS EX N 8624 UG</t>
  </si>
  <si>
    <t>Ayakan GRADASI LAB</t>
  </si>
  <si>
    <t>Ex TOBELO</t>
  </si>
  <si>
    <t>Sleve Shaker AYAKAN LAB</t>
  </si>
  <si>
    <t>Daun Velg L-6 LANTECH</t>
  </si>
  <si>
    <t>Banjarmasin / CP DA 8966 JI</t>
  </si>
  <si>
    <t>DONGKRAK MEKANIK 2</t>
  </si>
  <si>
    <t>MASTER KOPLING BAWAH NKR71</t>
  </si>
  <si>
    <t>REBUILD KANVAS ELF</t>
  </si>
  <si>
    <t>Release Bearing/Drik laker / JUB</t>
  </si>
  <si>
    <t>78 TKL 3801 AR / NSK</t>
  </si>
  <si>
    <t>Gerinda Potong 4''</t>
  </si>
  <si>
    <t>PACK KNALPOT NKR BULAT</t>
  </si>
  <si>
    <t>Filter Hydraulic Donaldson P550816</t>
  </si>
  <si>
    <t>UD. Sempurna</t>
  </si>
  <si>
    <t>Baut Roda + Mur BEIBEN</t>
  </si>
  <si>
    <t>Tangkil TM 210</t>
  </si>
  <si>
    <t>Tangkil Mix L 9156 UA</t>
  </si>
  <si>
    <t>TM AXOR BABAT ( Perbaikan Di Tangkil )</t>
  </si>
  <si>
    <t>Armada Puntir Bukan Ready MIX</t>
  </si>
  <si>
    <t>Tabung O2</t>
  </si>
  <si>
    <t>Sehat Electric</t>
  </si>
  <si>
    <t>Velg repair L6-12mm / Pindah Daun</t>
  </si>
  <si>
    <t>01218309</t>
  </si>
  <si>
    <t>Daun Velg L 10 - R 20</t>
  </si>
  <si>
    <t>PASANG DAUN VELG FUSO R20 L 10</t>
  </si>
  <si>
    <t>Mix Quester L 8758 UM</t>
  </si>
  <si>
    <t>MIx Quester L 8744 UM</t>
  </si>
  <si>
    <t>Minimix G 9104 CB</t>
  </si>
  <si>
    <t>Minimix G 9105 CB</t>
  </si>
  <si>
    <t>Minimix G 9107 CB</t>
  </si>
  <si>
    <t>Concrete Pump DA 8966 JI</t>
  </si>
  <si>
    <t>MIX HINO Baru N 8582 UG</t>
  </si>
  <si>
    <t>MIX HINO Baru N 8258 UH</t>
  </si>
  <si>
    <t>MIX HINO Baru N 8634 UG</t>
  </si>
  <si>
    <t>MIX HINO Baru N 8115 UH</t>
  </si>
  <si>
    <t>T1202-HNJ0323</t>
  </si>
  <si>
    <t xml:space="preserve">Daun Velg NKR66 5Hole </t>
  </si>
  <si>
    <t>Req ENDE</t>
  </si>
  <si>
    <t>GENSET ENDE</t>
  </si>
  <si>
    <t>UJB 841</t>
  </si>
  <si>
    <t>UJB 842</t>
  </si>
  <si>
    <t>F 2223</t>
  </si>
  <si>
    <t>F 0922</t>
  </si>
  <si>
    <t>CRAINE PRECAST TANGKIL</t>
  </si>
  <si>
    <t>DK 5565-41/DJ0923</t>
  </si>
  <si>
    <t>Pir Extra No.1 IZ0075-H01</t>
  </si>
  <si>
    <t>Dirgaputra</t>
  </si>
  <si>
    <t>Kediri N 9493 UH</t>
  </si>
  <si>
    <t xml:space="preserve">N 8432 BF </t>
  </si>
  <si>
    <t>Cone Crusher</t>
  </si>
  <si>
    <t>ACCU N120 12 V RCA BATT</t>
  </si>
  <si>
    <t>UJB 810</t>
  </si>
  <si>
    <t>BEARING WATER PUMP / Fly Wheel BESAR 6206/2RS SKF</t>
  </si>
  <si>
    <t>TM Babat DIPERBAIKI DI TANGKIL</t>
  </si>
  <si>
    <t>Master Kopling Atas NKR 71</t>
  </si>
  <si>
    <t>V Belt B65</t>
  </si>
  <si>
    <t>Ban Luar 7.50-16 AULUS /Pak Muq</t>
  </si>
  <si>
    <t>ZC230107005</t>
  </si>
  <si>
    <t>ZC230235022</t>
  </si>
  <si>
    <t>N 9683 UH / ARIS Jupri DT Baru</t>
  </si>
  <si>
    <t>Plat Nomor Honda Vario Merah + STNK</t>
  </si>
  <si>
    <t>Mojoagung</t>
  </si>
  <si>
    <t>MUR BAGONG NKR71</t>
  </si>
  <si>
    <t>Grease Bearing SHELL</t>
  </si>
  <si>
    <t>GADUS S2 V150C3</t>
  </si>
  <si>
    <t>Steker BROCO</t>
  </si>
  <si>
    <t>ZC230714701</t>
  </si>
  <si>
    <t>Bearing Screen Crusher KOYO 22318 RZKW33+Adaptor H2318</t>
  </si>
  <si>
    <t>Adapter Shock H2318</t>
  </si>
  <si>
    <t>UJB 024</t>
  </si>
  <si>
    <t>UJB 164</t>
  </si>
  <si>
    <t>UJB 195</t>
  </si>
  <si>
    <t>UJB 209</t>
  </si>
  <si>
    <t>UJB 258</t>
  </si>
  <si>
    <t>UJB 343</t>
  </si>
  <si>
    <t xml:space="preserve">Dinamo Stater BEIBEN </t>
  </si>
  <si>
    <t>Bekas Kediri RM</t>
  </si>
  <si>
    <t>Askruk WA CAT BABAT</t>
  </si>
  <si>
    <t>Bekas / Patah</t>
  </si>
  <si>
    <t>Roller Chain RS 80-1</t>
  </si>
  <si>
    <t>DK 5565-35/DJ0723 KM 411614</t>
  </si>
  <si>
    <t xml:space="preserve"> GT F1823</t>
  </si>
  <si>
    <t xml:space="preserve">Toko 27 </t>
  </si>
  <si>
    <t>Epoxy Dana Grey + H</t>
  </si>
  <si>
    <t>Velg Baru L6 - 12 mm Mercy/UJB</t>
  </si>
  <si>
    <t>DJ3422-DH05565-67</t>
  </si>
  <si>
    <t>DJ3422-DK 5565-36</t>
  </si>
  <si>
    <t>N 8761 EG (SUSIONO)</t>
  </si>
  <si>
    <t>UJB 072</t>
  </si>
  <si>
    <t>UJB 167</t>
  </si>
  <si>
    <t>UJB 384</t>
  </si>
  <si>
    <t>UJB 843</t>
  </si>
  <si>
    <t>UJB 844</t>
  </si>
  <si>
    <t>UJB 845</t>
  </si>
  <si>
    <t>308 204 5290</t>
  </si>
  <si>
    <t>308 103 8247</t>
  </si>
  <si>
    <t>308 303 6816</t>
  </si>
  <si>
    <t>308 201 5635</t>
  </si>
  <si>
    <t>Matras Paving</t>
  </si>
  <si>
    <t>FUEL FILTER DONALDSON J86-21842</t>
  </si>
  <si>
    <t>HEAD ASSY/RUMAH FILTER NMR71</t>
  </si>
  <si>
    <t>N 9683 UH (ARIS)</t>
  </si>
  <si>
    <t>Purnama Inti GAS</t>
  </si>
  <si>
    <t>Radiator Bekas CP 01 Dari Kediri</t>
  </si>
  <si>
    <t>UJB 812</t>
  </si>
  <si>
    <t>UJB 813</t>
  </si>
  <si>
    <t>UJB 822</t>
  </si>
  <si>
    <t>UJB 846</t>
  </si>
  <si>
    <t>UJB 847</t>
  </si>
  <si>
    <t>UJB 848</t>
  </si>
  <si>
    <t>Tangkil TM FUSO L 9156 UA</t>
  </si>
  <si>
    <t>PT Bhisma JAYA</t>
  </si>
  <si>
    <t>As Gearbox Mixer Paving</t>
  </si>
  <si>
    <t>Triyenni</t>
  </si>
  <si>
    <t>AS RODA NKR71 / Untuk Mixer Paving</t>
  </si>
  <si>
    <t>PUNTIR CONE CRUSHER / Perbaikan Di Malang</t>
  </si>
  <si>
    <t>TM 226 PUNTIR READYMIX</t>
  </si>
  <si>
    <t>Fuel Filter J8620120</t>
  </si>
  <si>
    <t>Las Velg</t>
  </si>
  <si>
    <t>Indra Surya</t>
  </si>
  <si>
    <t>Mebel Arjowinangun</t>
  </si>
  <si>
    <t>Sumber baru</t>
  </si>
  <si>
    <t>UJB 744</t>
  </si>
  <si>
    <t>DK 5565-34/DJ0723</t>
  </si>
  <si>
    <t>DT BARU SUS N 8761 EG</t>
  </si>
  <si>
    <t>N 8833 UH / TM 216</t>
  </si>
  <si>
    <t>UJB 814</t>
  </si>
  <si>
    <t>UJB 815</t>
  </si>
  <si>
    <t>UJB 816</t>
  </si>
  <si>
    <t>Pir Extra No.4 IZ0115H-H04</t>
  </si>
  <si>
    <t>Sunduk Pir  BLK</t>
  </si>
  <si>
    <t>Center Bearing NKR / Bandul</t>
  </si>
  <si>
    <t>F2222</t>
  </si>
  <si>
    <t>N 9446 UG</t>
  </si>
  <si>
    <t>KATROL BAN SEREP</t>
  </si>
  <si>
    <t>Axl Shaft /as Roda / 73 motor</t>
  </si>
  <si>
    <t>NKR 71</t>
  </si>
  <si>
    <t>PANEL CONE CRUSHER</t>
  </si>
  <si>
    <t>brg jadi</t>
  </si>
  <si>
    <t>Puntir TM 222</t>
  </si>
  <si>
    <t>Main Pump Mixer</t>
  </si>
  <si>
    <t>Bintang Teknik</t>
  </si>
  <si>
    <t>Cross Joint Pump</t>
  </si>
  <si>
    <t>VELG Baru R16 T:12mm / UJB</t>
  </si>
  <si>
    <t>Dropsite L 9573 CH</t>
  </si>
  <si>
    <t>ARIS ( DT BARU )</t>
  </si>
  <si>
    <t>Ban Vulkanisir Ready Panas 8.25-16/BSJ</t>
  </si>
  <si>
    <t>F 3621</t>
  </si>
  <si>
    <t>UJB 264</t>
  </si>
  <si>
    <t>UJB 334</t>
  </si>
  <si>
    <t>UJB 439</t>
  </si>
  <si>
    <t>UJB 235</t>
  </si>
  <si>
    <t>UJB 326</t>
  </si>
  <si>
    <t>UJB 396</t>
  </si>
  <si>
    <t>Meja Kantor Kecil</t>
  </si>
  <si>
    <t>UJB 186</t>
  </si>
  <si>
    <t>UJB 168</t>
  </si>
  <si>
    <t>UJB 023</t>
  </si>
  <si>
    <t>UJB 138</t>
  </si>
  <si>
    <t>UJB 045</t>
  </si>
  <si>
    <t>UJB 187</t>
  </si>
  <si>
    <t>UJB 132</t>
  </si>
  <si>
    <t>UJB 856</t>
  </si>
  <si>
    <t>UJB 857</t>
  </si>
  <si>
    <t>UJB 858</t>
  </si>
  <si>
    <t>UJB 859</t>
  </si>
  <si>
    <t>UJB 855</t>
  </si>
  <si>
    <t>Puntir Ready MIX</t>
  </si>
  <si>
    <t>B 9319 UIU-GIONO</t>
  </si>
  <si>
    <t>N 8076 UF-BADAR</t>
  </si>
  <si>
    <t>P 9359 GM - Rohman</t>
  </si>
  <si>
    <t>Vernis AUTOGLOW + Thinner ALFA</t>
  </si>
  <si>
    <t>SUMBER ALAM JAYA ATK</t>
  </si>
  <si>
    <t>UJB 850</t>
  </si>
  <si>
    <t>UJB 865</t>
  </si>
  <si>
    <t>UJB 866</t>
  </si>
  <si>
    <t>BENGKEL TRI STAR</t>
  </si>
  <si>
    <t>DUDUKAN VIBRATOR CRUSHER PUNTIR</t>
  </si>
  <si>
    <t>DK 5565-54/DJ 0723</t>
  </si>
  <si>
    <t>Bearing Screen Crusher KOYO 22318 RZKW33</t>
  </si>
  <si>
    <t>BUBUT PLAT T:16mm, Lbg:12cm, D:50cm</t>
  </si>
  <si>
    <t>Daun Velg L8-R20</t>
  </si>
  <si>
    <t>MATRAS KANSTIN CATOK</t>
  </si>
  <si>
    <t>BANDUL AYAKAN CRUSHER Kediri</t>
  </si>
  <si>
    <t>N9493 UH (PONIRAN)</t>
  </si>
  <si>
    <t>N 9844 UG DIPERBAIKI DI KEDIRI READYMIX</t>
  </si>
  <si>
    <t>?</t>
  </si>
  <si>
    <t>PUNTIR TM 223</t>
  </si>
  <si>
    <t>PUNTIR TM 225</t>
  </si>
  <si>
    <t>Puntir TM 224</t>
  </si>
  <si>
    <t>Puntir STOCK</t>
  </si>
  <si>
    <t>5-1</t>
  </si>
  <si>
    <t>4-7</t>
  </si>
  <si>
    <t>N 3467 EFC</t>
  </si>
  <si>
    <t>7-1</t>
  </si>
  <si>
    <t>4-8</t>
  </si>
  <si>
    <t>TM 219 Mercy N 9415 UH</t>
  </si>
  <si>
    <t>TM BABAT DIPERBAIKI DI TANGKIL</t>
  </si>
  <si>
    <t>Pembelian MJS 28/11/2023</t>
  </si>
  <si>
    <t>maju jaya atau berkah ???</t>
  </si>
  <si>
    <t>??</t>
  </si>
  <si>
    <t>pembelian bsj 20/11/2023</t>
  </si>
  <si>
    <t>Pembelian Pak Muq 21/10</t>
  </si>
  <si>
    <t>Pembelian BSN</t>
  </si>
  <si>
    <t>Pembelian SBM 16/11</t>
  </si>
  <si>
    <t>Pembelian SBM 22/11</t>
  </si>
  <si>
    <t>Pembelian BSN 20/10</t>
  </si>
  <si>
    <t>Pembelian BSN 31/10</t>
  </si>
  <si>
    <t>Pembelian BSN 7/11</t>
  </si>
  <si>
    <t>Pembelian BSN 28/11</t>
  </si>
  <si>
    <t>Pembelian BSJ 5/8</t>
  </si>
  <si>
    <t>Pembelian MJS 21/10</t>
  </si>
  <si>
    <t>Pembelian BSJ 30/10</t>
  </si>
  <si>
    <t>Pembelian BSJ 4/11</t>
  </si>
  <si>
    <t>Pembelian BSJ 11/11</t>
  </si>
  <si>
    <t>Pembelian BSJ 25/11</t>
  </si>
  <si>
    <t>Pembelian BSJ 14/10</t>
  </si>
  <si>
    <t>Pembelian BSJ 20/11</t>
  </si>
  <si>
    <t>Pembelian BSN 27/10</t>
  </si>
  <si>
    <t>pembelian BSJ 14/10</t>
  </si>
  <si>
    <t>Ex DT</t>
  </si>
  <si>
    <t>Ex Mix Hino</t>
  </si>
  <si>
    <t>Pembelian BSN 10/11</t>
  </si>
  <si>
    <t>Pembelian BSN 17/11</t>
  </si>
  <si>
    <t>Pembelian BSN 22/11</t>
  </si>
  <si>
    <t>tagihan 21/11 blm ada</t>
  </si>
  <si>
    <t>SJ 000974</t>
  </si>
  <si>
    <t>Req 001485</t>
  </si>
  <si>
    <t>Req 001488</t>
  </si>
  <si>
    <t>Req 001489</t>
  </si>
  <si>
    <t>Req 001486</t>
  </si>
  <si>
    <t>Req 001311</t>
  </si>
  <si>
    <t>Req 001310</t>
  </si>
  <si>
    <t>Req 001312</t>
  </si>
  <si>
    <t>SJ 000979</t>
  </si>
  <si>
    <t>SJ 000980</t>
  </si>
  <si>
    <t>SJ 000981</t>
  </si>
  <si>
    <t>Req 001491</t>
  </si>
  <si>
    <t>Req 001490</t>
  </si>
  <si>
    <t>Req 001492</t>
  </si>
  <si>
    <t>SJ 000982</t>
  </si>
  <si>
    <t>Req 001493</t>
  </si>
  <si>
    <t>SJ 000983</t>
  </si>
  <si>
    <t>SJ 000984 / DI Bawa Herman N 8303 UH</t>
  </si>
  <si>
    <t>Req 001494</t>
  </si>
  <si>
    <t>Req 001313</t>
  </si>
  <si>
    <t>Req 001314</t>
  </si>
  <si>
    <t>SJ 000988</t>
  </si>
  <si>
    <t>SJ 000987</t>
  </si>
  <si>
    <t>SJ 000985</t>
  </si>
  <si>
    <t>Req 001316</t>
  </si>
  <si>
    <t>Req 001495</t>
  </si>
  <si>
    <t>Req 001497</t>
  </si>
  <si>
    <t>Req 001496</t>
  </si>
  <si>
    <t>Req 001315</t>
  </si>
  <si>
    <t>Req 001103</t>
  </si>
  <si>
    <t>Req 001101</t>
  </si>
  <si>
    <t>NS 82969</t>
  </si>
  <si>
    <t>Req 001104</t>
  </si>
  <si>
    <t>Req 001102</t>
  </si>
  <si>
    <t>Req 001498</t>
  </si>
  <si>
    <t>Req 001499</t>
  </si>
  <si>
    <t>Req 001500</t>
  </si>
  <si>
    <t>Req 001105</t>
  </si>
  <si>
    <t>SJ 000997</t>
  </si>
  <si>
    <t>Req 001201 / Claim Supir</t>
  </si>
  <si>
    <t>Req 001106</t>
  </si>
  <si>
    <t>NS KM 82376</t>
  </si>
  <si>
    <t>Req 001203</t>
  </si>
  <si>
    <t>SJ 001302</t>
  </si>
  <si>
    <t>SJ 001301</t>
  </si>
  <si>
    <t>SJ 001000</t>
  </si>
  <si>
    <t>Req 001107</t>
  </si>
  <si>
    <t xml:space="preserve">SJ 001306 </t>
  </si>
  <si>
    <t>Req 001108</t>
  </si>
  <si>
    <t>SJ 001308</t>
  </si>
  <si>
    <t>Req 001204</t>
  </si>
  <si>
    <t>SJ 001305</t>
  </si>
  <si>
    <t>SJ 001307</t>
  </si>
  <si>
    <t>SJ 001310</t>
  </si>
  <si>
    <t>Req 001308</t>
  </si>
  <si>
    <t>Req 001109</t>
  </si>
  <si>
    <t>Req 001319</t>
  </si>
  <si>
    <t>Req 001206</t>
  </si>
  <si>
    <t>Req 001205</t>
  </si>
  <si>
    <t>Req 001320</t>
  </si>
  <si>
    <t>SJ 001311</t>
  </si>
  <si>
    <t>LGSG DIBAWA DROPSITE N 9933 UG</t>
  </si>
  <si>
    <t>Perbaikan Di Malang</t>
  </si>
  <si>
    <t>SJ 001312</t>
  </si>
  <si>
    <t>Req 001207</t>
  </si>
  <si>
    <t>Req 001208</t>
  </si>
  <si>
    <t>SJ 001313</t>
  </si>
  <si>
    <t>SJ 001314</t>
  </si>
  <si>
    <t>Req 001209</t>
  </si>
  <si>
    <t>Req 001210</t>
  </si>
  <si>
    <t>SJ 001315 / Di bawa Pak JIBUT</t>
  </si>
  <si>
    <t>Req 001213</t>
  </si>
  <si>
    <t>Req 001211</t>
  </si>
  <si>
    <t>Req 001212</t>
  </si>
  <si>
    <t>Req 001323</t>
  </si>
  <si>
    <t>Req 001321</t>
  </si>
  <si>
    <t>SJ 001317</t>
  </si>
  <si>
    <t>SJ 001318</t>
  </si>
  <si>
    <t>RUDI STORING</t>
  </si>
  <si>
    <t>Req 001325</t>
  </si>
  <si>
    <t>Req 001324</t>
  </si>
  <si>
    <t>Req 001214</t>
  </si>
  <si>
    <t>Req 001326</t>
  </si>
  <si>
    <t>Req 001216</t>
  </si>
  <si>
    <t>Req 001215</t>
  </si>
  <si>
    <t>SJ 001319</t>
  </si>
  <si>
    <t>SJ 001321</t>
  </si>
  <si>
    <t>SJ 001320</t>
  </si>
  <si>
    <t>SJ 001217</t>
  </si>
  <si>
    <t>Puntir</t>
  </si>
  <si>
    <t>Req 001219</t>
  </si>
  <si>
    <t>Req 001218</t>
  </si>
  <si>
    <t>BY NOTA</t>
  </si>
  <si>
    <t>Req 001220</t>
  </si>
  <si>
    <t>Langsung Kirim Ke Banjarmasin</t>
  </si>
  <si>
    <t>SJ 001309</t>
  </si>
  <si>
    <t>SJ 001322</t>
  </si>
  <si>
    <t>SJ By NOTA</t>
  </si>
  <si>
    <t>SJ 001324</t>
  </si>
  <si>
    <t>SJ 001323</t>
  </si>
  <si>
    <t>Di bawa Pak Muq</t>
  </si>
  <si>
    <t>Req 001222</t>
  </si>
  <si>
    <t>Req 001221</t>
  </si>
  <si>
    <t>Req 001327</t>
  </si>
  <si>
    <t>Req 001328</t>
  </si>
  <si>
    <t>SJ 001325</t>
  </si>
  <si>
    <t>SJ 001327</t>
  </si>
  <si>
    <t>Req 001223</t>
  </si>
  <si>
    <t>Req 001224</t>
  </si>
  <si>
    <t>Req 001225</t>
  </si>
  <si>
    <t>Req 001226</t>
  </si>
  <si>
    <t>Req 001228</t>
  </si>
  <si>
    <t>Req 001227</t>
  </si>
  <si>
    <t>Req 001331</t>
  </si>
  <si>
    <t>SJ 001326</t>
  </si>
  <si>
    <t>Req 001229</t>
  </si>
  <si>
    <t>Req 001231</t>
  </si>
  <si>
    <t>Req 001230</t>
  </si>
  <si>
    <t>Req 001232</t>
  </si>
  <si>
    <t>SJ 001329</t>
  </si>
  <si>
    <t>SJ 001328</t>
  </si>
  <si>
    <t>SJ 001331</t>
  </si>
  <si>
    <t>Req 001234</t>
  </si>
  <si>
    <t>Req 001233</t>
  </si>
  <si>
    <t>Req 001110</t>
  </si>
  <si>
    <t>RUDI STRG</t>
  </si>
  <si>
    <t>SJ 001334</t>
  </si>
  <si>
    <t>SJ 001332</t>
  </si>
  <si>
    <t>SJ001333</t>
  </si>
  <si>
    <t>Req 001236</t>
  </si>
  <si>
    <t>SJ 001340 (DIKIRIM KE KEDIRI CRUSHER)</t>
  </si>
  <si>
    <t>Req 001237</t>
  </si>
  <si>
    <t>SJ 001338</t>
  </si>
  <si>
    <t>SJ 001340</t>
  </si>
  <si>
    <t>SJ 001339</t>
  </si>
  <si>
    <t>SJ 001341</t>
  </si>
  <si>
    <t>SJ 001304</t>
  </si>
  <si>
    <t>SJ 000999</t>
  </si>
  <si>
    <t>Kas - Toko Mur Bait B19</t>
  </si>
  <si>
    <t>Kas  - SUMBER ALAM JAYA ATK</t>
  </si>
  <si>
    <t>1 TM 219/1 STOCK</t>
  </si>
  <si>
    <t>HANDLE 1:0:2 40A LINDER</t>
  </si>
  <si>
    <t>KABEL NYY 3x2.5 EX (50mtr)</t>
  </si>
  <si>
    <t>SELECTOR 1:0:2 HANYOUNG</t>
  </si>
  <si>
    <t>ISOLASI WARNA NACHI</t>
  </si>
  <si>
    <t>BAN JASA VULKANISIR PANAS 1100-20/MJS</t>
  </si>
  <si>
    <t>Pembelian BSJ 7/10</t>
  </si>
  <si>
    <t>Jasa Ban Vulkanisir PNS 750-16 /BSJ</t>
  </si>
  <si>
    <t>PERIODE NOVEMBER 2023</t>
  </si>
  <si>
    <t xml:space="preserve">Vulkanisir 750 </t>
  </si>
  <si>
    <t xml:space="preserve">S 9088 JA </t>
  </si>
  <si>
    <t xml:space="preserve">Paving babat </t>
  </si>
  <si>
    <t>Tdk dibebankan</t>
  </si>
  <si>
    <t>Ltr</t>
  </si>
  <si>
    <t xml:space="preserve">Baut roda </t>
  </si>
  <si>
    <t>N 9847 UG</t>
  </si>
  <si>
    <t>Las velg</t>
  </si>
  <si>
    <t xml:space="preserve">N 9816 UG </t>
  </si>
  <si>
    <t xml:space="preserve">Seal gardan </t>
  </si>
  <si>
    <t xml:space="preserve">Dop H4 </t>
  </si>
  <si>
    <t xml:space="preserve">Bubut daun velk </t>
  </si>
  <si>
    <t xml:space="preserve">Sil rem </t>
  </si>
  <si>
    <t>Mur Nap/ASTRA</t>
  </si>
  <si>
    <t>17-05110 010-A</t>
  </si>
  <si>
    <t>Washer Nap/ASTRA</t>
  </si>
  <si>
    <t>8-97360004-0</t>
  </si>
  <si>
    <t>JULI 2023</t>
  </si>
  <si>
    <t xml:space="preserve">Filter solar atas </t>
  </si>
  <si>
    <t xml:space="preserve">N 8309 UH </t>
  </si>
  <si>
    <t xml:space="preserve">Flaser </t>
  </si>
  <si>
    <t>Bubut las velk</t>
  </si>
  <si>
    <t>Dop H4 24V</t>
  </si>
  <si>
    <t>Seal KIT Cylinder Cylinder TILT WA 200</t>
  </si>
  <si>
    <t>Hossana Tractor</t>
  </si>
  <si>
    <t>Loader Baru</t>
  </si>
  <si>
    <t>Cable PTO 2,5 m</t>
  </si>
  <si>
    <t>TM 02</t>
  </si>
  <si>
    <t>Marshet R-20 IBK</t>
  </si>
  <si>
    <t>TM 04</t>
  </si>
  <si>
    <t>7-2</t>
  </si>
  <si>
    <t>UJB 603</t>
  </si>
  <si>
    <t>TM 08</t>
  </si>
  <si>
    <t>7-3</t>
  </si>
  <si>
    <t>Ban Jasa Vulkanisir Dgn 1100-20/Mjs</t>
  </si>
  <si>
    <t>UJB 189</t>
  </si>
  <si>
    <t>Jasa Ban Vulkanisir 1100-20 Pns/Bsj</t>
  </si>
  <si>
    <t>UJB 522</t>
  </si>
  <si>
    <t>Ban Dalam 1000-20 Gt</t>
  </si>
  <si>
    <t>SEJATI MOTOR</t>
  </si>
  <si>
    <t>TM 09</t>
  </si>
  <si>
    <t>7-4</t>
  </si>
  <si>
    <t>GT 2221</t>
  </si>
  <si>
    <t>TM 214</t>
  </si>
  <si>
    <t>7-5</t>
  </si>
  <si>
    <t>GT 1621</t>
  </si>
  <si>
    <t>TM 215 (FAW)</t>
  </si>
  <si>
    <t>7-6</t>
  </si>
  <si>
    <t xml:space="preserve">Fuel Filter Donaldson </t>
  </si>
  <si>
    <t>Fuel Filter MIX FAW J86-21842</t>
  </si>
  <si>
    <t>Prapat Tunggal Cipta</t>
  </si>
  <si>
    <t>Seal master Kopling FAW 21x6x7mm</t>
  </si>
  <si>
    <t>Virgo</t>
  </si>
  <si>
    <t>7-7</t>
  </si>
  <si>
    <t>UJB 523</t>
  </si>
  <si>
    <t>Ongkos bongkar pasang - N 8309 UH</t>
  </si>
  <si>
    <t>Transport panggilan - N 8309 UH</t>
  </si>
  <si>
    <t>Siler HTM - N 8309 UH</t>
  </si>
  <si>
    <t>Ongkos bentulan - N 9816 UG</t>
  </si>
  <si>
    <t>Las slumbung + bongkar pasang ganti sil rem - N 9844 UG</t>
  </si>
  <si>
    <t>Service radiator - N 9847 UG</t>
  </si>
  <si>
    <t xml:space="preserve">Filter oli </t>
  </si>
  <si>
    <t xml:space="preserve">BL 750/16 </t>
  </si>
  <si>
    <t xml:space="preserve">Lampu H4 </t>
  </si>
  <si>
    <t xml:space="preserve">Bongkar pasang ban + Imopex </t>
  </si>
  <si>
    <t xml:space="preserve">Later gardan kyoso </t>
  </si>
  <si>
    <t xml:space="preserve">Tierod elf </t>
  </si>
  <si>
    <t xml:space="preserve">Piniom NKR7 </t>
  </si>
  <si>
    <t xml:space="preserve">Ganti velg  </t>
  </si>
  <si>
    <t xml:space="preserve">Las velg </t>
  </si>
  <si>
    <t xml:space="preserve">Marset </t>
  </si>
  <si>
    <t xml:space="preserve">Bongkar pasang ban </t>
  </si>
  <si>
    <t xml:space="preserve">Stempet </t>
  </si>
  <si>
    <t xml:space="preserve">Minyak rim </t>
  </si>
  <si>
    <t xml:space="preserve">Teerod </t>
  </si>
  <si>
    <t xml:space="preserve">Spion </t>
  </si>
  <si>
    <t xml:space="preserve">Sil gardan </t>
  </si>
  <si>
    <t xml:space="preserve">BL swallow HD 750/16 </t>
  </si>
  <si>
    <t xml:space="preserve">Impex </t>
  </si>
  <si>
    <t xml:space="preserve">Swit rem </t>
  </si>
  <si>
    <t xml:space="preserve">Swallow HD 750-16 </t>
  </si>
  <si>
    <t xml:space="preserve">Bongkar pasang </t>
  </si>
  <si>
    <t xml:space="preserve">Karet tutup </t>
  </si>
  <si>
    <t xml:space="preserve">Karet wiper </t>
  </si>
  <si>
    <t xml:space="preserve">BD BS 750/16 </t>
  </si>
  <si>
    <t xml:space="preserve">Pasang </t>
  </si>
  <si>
    <t xml:space="preserve">Selang radiator </t>
  </si>
  <si>
    <t xml:space="preserve">Laker roda dalam </t>
  </si>
  <si>
    <t xml:space="preserve">Bubut nap </t>
  </si>
  <si>
    <t xml:space="preserve">Kawel </t>
  </si>
  <si>
    <t xml:space="preserve">Sil roda </t>
  </si>
  <si>
    <t xml:space="preserve">Ban dalam R16 </t>
  </si>
  <si>
    <t xml:space="preserve">Tie roud </t>
  </si>
  <si>
    <t xml:space="preserve"> N 9844 UG</t>
  </si>
  <si>
    <t xml:space="preserve"> N 9847 UG </t>
  </si>
  <si>
    <t xml:space="preserve"> N 8299 UH</t>
  </si>
  <si>
    <t xml:space="preserve"> N 9816 UG</t>
  </si>
  <si>
    <t xml:space="preserve">Lem  Las slumbung </t>
  </si>
  <si>
    <t xml:space="preserve">Service radiator </t>
  </si>
  <si>
    <t>Drak link</t>
  </si>
  <si>
    <t xml:space="preserve">Pir extra no 1 </t>
  </si>
  <si>
    <t>N 9053 UF</t>
  </si>
  <si>
    <t xml:space="preserve">Logistik Kediri </t>
  </si>
  <si>
    <t xml:space="preserve">Universal joint GMB 6U13- 73 </t>
  </si>
  <si>
    <t>Baut join 17an</t>
  </si>
  <si>
    <t>Ban dalam 700</t>
  </si>
  <si>
    <t>Marset 700</t>
  </si>
  <si>
    <t>Seal kopling bwh</t>
  </si>
  <si>
    <t>Baut roda R Bel msd</t>
  </si>
  <si>
    <t>Seal tromol dlm NKR</t>
  </si>
  <si>
    <t>Velg R16 repair (Triyeni)</t>
  </si>
  <si>
    <t>16-97247 5140</t>
  </si>
  <si>
    <t>N 9053 UF (SERVICE</t>
  </si>
  <si>
    <t>Filter solar</t>
  </si>
  <si>
    <t>23401-1332L</t>
  </si>
  <si>
    <t>Pull aki</t>
  </si>
  <si>
    <t>Velg baru R16</t>
  </si>
  <si>
    <t>N 8381 GF</t>
  </si>
  <si>
    <t>Per extra no 2</t>
  </si>
  <si>
    <t>Per extra no 3</t>
  </si>
  <si>
    <t>Per extra no 4</t>
  </si>
  <si>
    <t>N 8381 GF C Service</t>
  </si>
  <si>
    <t>Oil filter NMR/ NKR</t>
  </si>
  <si>
    <t>Baut roda R msd bel</t>
  </si>
  <si>
    <t>Baut L + 14 an</t>
  </si>
  <si>
    <t>Baut nap</t>
  </si>
  <si>
    <t>15607-2190L</t>
  </si>
  <si>
    <t>Fuel filter atas</t>
  </si>
  <si>
    <t>23414-LAA10</t>
  </si>
  <si>
    <t>Element fuel solar</t>
  </si>
  <si>
    <t>N1644497001D</t>
  </si>
  <si>
    <t>Marset R20</t>
  </si>
  <si>
    <t>Kampas rem</t>
  </si>
  <si>
    <t>Rifet kampas</t>
  </si>
  <si>
    <t>Seal rem</t>
  </si>
  <si>
    <t>Baut roda R. Bel atas</t>
  </si>
  <si>
    <t>Seal tromol dalam bekas</t>
  </si>
  <si>
    <t>Rumah klip tromol bekas</t>
  </si>
  <si>
    <t>Baut roda R.Bel</t>
  </si>
  <si>
    <t>Ban dalam 900</t>
  </si>
  <si>
    <t>Ban dalam 1100</t>
  </si>
  <si>
    <t>B 9335 KYZ</t>
  </si>
  <si>
    <t>Filter solar bawah element</t>
  </si>
  <si>
    <t>23304-JAC70</t>
  </si>
  <si>
    <t>Seal oli asscruk</t>
  </si>
  <si>
    <t>Tutup tangki solar</t>
  </si>
  <si>
    <t>Filter solar bawah</t>
  </si>
  <si>
    <t>23401-LBH30</t>
  </si>
  <si>
    <t>Skun Kuningan</t>
  </si>
  <si>
    <t>Baut roda R bel</t>
  </si>
  <si>
    <t>N 8235 UG (Qosim)</t>
  </si>
  <si>
    <t>Baut Roda L Bet msd</t>
  </si>
  <si>
    <t>Air aki</t>
  </si>
  <si>
    <t>Dop engkel 24 V</t>
  </si>
  <si>
    <t>Dop dobel 24V</t>
  </si>
  <si>
    <t>Pelek R20 L10 Ganti daun</t>
  </si>
  <si>
    <t>N 9839 UE</t>
  </si>
  <si>
    <t xml:space="preserve">Filter solar bwh </t>
  </si>
  <si>
    <t>UJB 721</t>
  </si>
  <si>
    <t>Lampu H4</t>
  </si>
  <si>
    <t>Seal piston rem</t>
  </si>
  <si>
    <t>Seal debu rem</t>
  </si>
  <si>
    <t>Baut roda L belakang msd</t>
  </si>
  <si>
    <t>Seal debu</t>
  </si>
  <si>
    <t>Baut roda grandong</t>
  </si>
  <si>
    <t>N 8429 BF</t>
  </si>
  <si>
    <t>Arang blower</t>
  </si>
  <si>
    <t>N 8308 UH</t>
  </si>
  <si>
    <t>Paku rifet kampas rem</t>
  </si>
  <si>
    <t xml:space="preserve">Bearing roda bel. Dlm </t>
  </si>
  <si>
    <t xml:space="preserve">Bearing roda bel. Luar </t>
  </si>
  <si>
    <t>Mur Slumbung</t>
  </si>
  <si>
    <t>16-971725490</t>
  </si>
  <si>
    <t>Dop engkel 24v</t>
  </si>
  <si>
    <t>Bearing assy (laker gantung)</t>
  </si>
  <si>
    <t>N 9816 UG</t>
  </si>
  <si>
    <t>N 9844 UG</t>
  </si>
  <si>
    <t>Bearing roda dpn dlm</t>
  </si>
  <si>
    <t>32210JR</t>
  </si>
  <si>
    <t>N 8309 UH</t>
  </si>
  <si>
    <t xml:space="preserve">Bearing roda dpn luar </t>
  </si>
  <si>
    <t xml:space="preserve">Seal tromol dpn dlm </t>
  </si>
  <si>
    <t>Seal tromol depan</t>
  </si>
  <si>
    <t>N 8358 UA</t>
  </si>
  <si>
    <t>Mur kunci slumbung</t>
  </si>
  <si>
    <t>akrilik pintu kiri 5mm</t>
  </si>
  <si>
    <t>Mtr</t>
  </si>
  <si>
    <t xml:space="preserve">SDH MASUK OKT </t>
  </si>
  <si>
    <t>Selang PTO 3,5 mtr</t>
  </si>
  <si>
    <t>Filter solar racor</t>
  </si>
  <si>
    <t>555591034 Sakura</t>
  </si>
  <si>
    <t xml:space="preserve">Blombongan NKR </t>
  </si>
  <si>
    <t>Marset ban R20</t>
  </si>
  <si>
    <t xml:space="preserve">Ban luar 1000-20 Ori </t>
  </si>
  <si>
    <t>Kabel 0,85</t>
  </si>
  <si>
    <t>Klem aki -+</t>
  </si>
  <si>
    <t>Ban Dalam Loader 17.5 R.25</t>
  </si>
  <si>
    <t>Set Ban Serep Loader</t>
  </si>
  <si>
    <t xml:space="preserve">oil filter </t>
  </si>
  <si>
    <t>P553771</t>
  </si>
  <si>
    <t>LOADER KOMATSU (SERVICE)</t>
  </si>
  <si>
    <t>Wiper</t>
  </si>
  <si>
    <t>PANTER MOBIL</t>
  </si>
  <si>
    <t>Ban luar ori 1000</t>
  </si>
  <si>
    <t>TM GIGA 01</t>
  </si>
  <si>
    <t>8-2</t>
  </si>
  <si>
    <t>Stop kran 1/2</t>
  </si>
  <si>
    <t>TM GIGA 02</t>
  </si>
  <si>
    <t>8-3</t>
  </si>
  <si>
    <t>TM GIGA 03</t>
  </si>
  <si>
    <t>8-4</t>
  </si>
  <si>
    <t>Miror spion kiri</t>
  </si>
  <si>
    <t>UJB 783</t>
  </si>
  <si>
    <t>TM Giga 03</t>
  </si>
  <si>
    <t>Stop kran kuningan 1/2</t>
  </si>
  <si>
    <t xml:space="preserve">SDH MASUK DI STOK TM </t>
  </si>
  <si>
    <t>Filter oli giga FVZ</t>
  </si>
  <si>
    <t>Filter solar giga</t>
  </si>
  <si>
    <t xml:space="preserve">Filter solar Giga FVZ </t>
  </si>
  <si>
    <t>Seal rem dpn hino 500</t>
  </si>
  <si>
    <t>50123</t>
  </si>
  <si>
    <t>TM HINO LOHAN 04</t>
  </si>
  <si>
    <t>8-5</t>
  </si>
  <si>
    <t>Wheel cylinder bet (rempiston set)</t>
  </si>
  <si>
    <t>Seal Piston rem depan</t>
  </si>
  <si>
    <t>Rep kit cluctch master hino</t>
  </si>
  <si>
    <t>Ring velg baru</t>
  </si>
  <si>
    <t>TM GIGA 05</t>
  </si>
  <si>
    <t>8-6</t>
  </si>
  <si>
    <t>Fuse 15 A</t>
  </si>
  <si>
    <t>Fuse 20 A</t>
  </si>
  <si>
    <t>Kampas kopling repair</t>
  </si>
  <si>
    <t>TM BEIBEN 06</t>
  </si>
  <si>
    <t>8-7</t>
  </si>
  <si>
    <t>Baut 27 an</t>
  </si>
  <si>
    <t>Baut 19an + Ring</t>
  </si>
  <si>
    <t>Rumah filter nissan</t>
  </si>
  <si>
    <t>Fuel filter astra</t>
  </si>
  <si>
    <t>N 1644497001D</t>
  </si>
  <si>
    <t>Kelm selang 3/4</t>
  </si>
  <si>
    <t>Selang solar bening</t>
  </si>
  <si>
    <t>Drik Laker Beiben</t>
  </si>
  <si>
    <t>Switch Rem</t>
  </si>
  <si>
    <t>Head lamp</t>
  </si>
  <si>
    <t>TM BEIBEN 07</t>
  </si>
  <si>
    <t>8-8</t>
  </si>
  <si>
    <t>Fuel pump set (titekiyek)</t>
  </si>
  <si>
    <t>King pen beiben</t>
  </si>
  <si>
    <t>Karet chamber T24</t>
  </si>
  <si>
    <t xml:space="preserve">Filter solar </t>
  </si>
  <si>
    <t>Pull aki +</t>
  </si>
  <si>
    <t>TM BEIBEN 08</t>
  </si>
  <si>
    <t>8-9</t>
  </si>
  <si>
    <t>TM Beiben 08</t>
  </si>
  <si>
    <t xml:space="preserve">Auto suspension steering parts kotama </t>
  </si>
  <si>
    <t>330761805</t>
  </si>
  <si>
    <t>TM FUSO 09</t>
  </si>
  <si>
    <t>8-10</t>
  </si>
  <si>
    <t>Head lamp falcon</t>
  </si>
  <si>
    <t>TM FUSO 11</t>
  </si>
  <si>
    <t>8-11</t>
  </si>
  <si>
    <t>Baut 30 an</t>
  </si>
  <si>
    <t>TM Fuso 11 L 8149 UA Heri</t>
  </si>
  <si>
    <t>8-12</t>
  </si>
  <si>
    <t>Body assy fuel</t>
  </si>
  <si>
    <t>Fuel filter</t>
  </si>
  <si>
    <t>23390-JAA10</t>
  </si>
  <si>
    <t>Kokle Auto Suspension Kotama</t>
  </si>
  <si>
    <t>Universal joint GUM 88</t>
  </si>
  <si>
    <t>Minimix BG 8593 UR</t>
  </si>
  <si>
    <t>8-13</t>
  </si>
  <si>
    <t>15613-LAA70</t>
  </si>
  <si>
    <t>BG 8593 UR</t>
  </si>
  <si>
    <t xml:space="preserve">Fuel filter NMR 71 </t>
  </si>
  <si>
    <t>I8-98037 481-A</t>
  </si>
  <si>
    <t>MINIMIX G 9106 CB SBA</t>
  </si>
  <si>
    <t xml:space="preserve">Element fuel filter </t>
  </si>
  <si>
    <t>I8-98159 693-A</t>
  </si>
  <si>
    <t>Ban dalam bongkar + impex - B 9969 KYU</t>
  </si>
  <si>
    <t>Pasang ban - CP 01</t>
  </si>
  <si>
    <t>UM tyo safiq - Ambil pipa CP</t>
  </si>
  <si>
    <t>Pertalite N 8268 EE 10 liter - Seting Pipa CP</t>
  </si>
  <si>
    <t xml:space="preserve">Pertalite N 8268 EE 15 liter KM 146424 ke Mlg Antar Pipa - CP </t>
  </si>
  <si>
    <t>Pertalite N 8268 EE 10 lier KM 146595 ke kediri balik - CP</t>
  </si>
  <si>
    <t xml:space="preserve">Rem kopling bawah </t>
  </si>
  <si>
    <t xml:space="preserve">Flasher sein 24v </t>
  </si>
  <si>
    <t xml:space="preserve">Perxtra no 1 </t>
  </si>
  <si>
    <t xml:space="preserve">Perxtra no 2 </t>
  </si>
  <si>
    <t xml:space="preserve">Perxtra no 3 </t>
  </si>
  <si>
    <t xml:space="preserve">Baut roda Hino 260 </t>
  </si>
  <si>
    <t xml:space="preserve">Bearing roda blk dlm </t>
  </si>
  <si>
    <t xml:space="preserve">Packing cylinder head </t>
  </si>
  <si>
    <t xml:space="preserve">Lem gasket treebon </t>
  </si>
  <si>
    <t xml:space="preserve">Kaca spion luar bulat </t>
  </si>
  <si>
    <t xml:space="preserve">Soket Cap SCR M08X </t>
  </si>
  <si>
    <t xml:space="preserve">SPR Lock washer </t>
  </si>
  <si>
    <t xml:space="preserve">Test nozzle </t>
  </si>
  <si>
    <t xml:space="preserve">Filter solar set </t>
  </si>
  <si>
    <t xml:space="preserve">Lampu sorot </t>
  </si>
  <si>
    <t xml:space="preserve">G mata </t>
  </si>
  <si>
    <t xml:space="preserve">Kupu bolong </t>
  </si>
  <si>
    <t xml:space="preserve">K. Shok recet </t>
  </si>
  <si>
    <t xml:space="preserve"> N 9614 UH</t>
  </si>
  <si>
    <t xml:space="preserve"> N 9053 UF Yudi </t>
  </si>
  <si>
    <t xml:space="preserve"> Spare N 9617 UH</t>
  </si>
  <si>
    <t xml:space="preserve"> B 9969 KYU </t>
  </si>
  <si>
    <t xml:space="preserve"> B 9969 KYU</t>
  </si>
  <si>
    <t xml:space="preserve"> B 9355 KYZ </t>
  </si>
  <si>
    <t xml:space="preserve"> B 9335 KYZ</t>
  </si>
  <si>
    <t xml:space="preserve"> N 8464 UH</t>
  </si>
  <si>
    <t xml:space="preserve"> CP 01</t>
  </si>
  <si>
    <t>Ganti velg 21/11</t>
  </si>
  <si>
    <t>Impex 21/11</t>
  </si>
  <si>
    <t>Bongkar pasang  13/11</t>
  </si>
  <si>
    <t>Impex 13/11</t>
  </si>
  <si>
    <t>Lem fox kampas 3/11</t>
  </si>
  <si>
    <t>Bongkar pasang 6/11</t>
  </si>
  <si>
    <t>Oper + Impex 6/11</t>
  </si>
  <si>
    <t>Ban</t>
  </si>
  <si>
    <t>Klaim Kediri</t>
  </si>
  <si>
    <t>CP</t>
  </si>
  <si>
    <t>Baut roda L bel msd</t>
  </si>
  <si>
    <t>Grease Cobra</t>
  </si>
  <si>
    <t>Pail</t>
  </si>
  <si>
    <t>Armada</t>
  </si>
  <si>
    <t>Logistik Puntir</t>
  </si>
  <si>
    <t>Air Accu</t>
  </si>
  <si>
    <t>botol</t>
  </si>
  <si>
    <t>L 9573 CH</t>
  </si>
  <si>
    <t>Grease Shell</t>
  </si>
  <si>
    <t xml:space="preserve">GADUS </t>
  </si>
  <si>
    <t xml:space="preserve">Crusher Puntir </t>
  </si>
  <si>
    <t>Sproket</t>
  </si>
  <si>
    <t>RS60-2B 14</t>
  </si>
  <si>
    <t xml:space="preserve">Paving Puntir </t>
  </si>
  <si>
    <t>Ban Luar 750-16 Bs</t>
  </si>
  <si>
    <t>T1202-HN C223</t>
  </si>
  <si>
    <t>T8901-HN 6823</t>
  </si>
  <si>
    <t xml:space="preserve">Oli Meditran </t>
  </si>
  <si>
    <t>S40</t>
  </si>
  <si>
    <t xml:space="preserve">Kun Crusher Puntir </t>
  </si>
  <si>
    <t xml:space="preserve">Plat Hitam 6 x 4 x 8 Full </t>
  </si>
  <si>
    <t xml:space="preserve">Lbr </t>
  </si>
  <si>
    <t xml:space="preserve">As Gearbox Paving </t>
  </si>
  <si>
    <t>Panel Cone Cruser</t>
  </si>
  <si>
    <t>Cros Joint Sit</t>
  </si>
  <si>
    <t>PS 100</t>
  </si>
  <si>
    <t xml:space="preserve">Logistik Puntir </t>
  </si>
  <si>
    <t>Service jok - DA 1205 KD</t>
  </si>
  <si>
    <t>Lampu - DA 1205 KD</t>
  </si>
  <si>
    <t>Sekun - DA 1205 KD</t>
  </si>
  <si>
    <t>Bor + Patang - N 9614 UH</t>
  </si>
  <si>
    <t>Ongkos jasa perbaikan - N 9614 UH</t>
  </si>
  <si>
    <t>Baut senai - N 9489 UH</t>
  </si>
  <si>
    <t>Ganti baut roda 2 Pcs - DT 9578 UF</t>
  </si>
  <si>
    <t xml:space="preserve">Karet rem  </t>
  </si>
  <si>
    <t xml:space="preserve">Minyak rem preston </t>
  </si>
  <si>
    <t xml:space="preserve">Minyak rem jumbo </t>
  </si>
  <si>
    <t xml:space="preserve">Kabel tranmisi </t>
  </si>
  <si>
    <t xml:space="preserve">Baut roda giga RR LH </t>
  </si>
  <si>
    <t xml:space="preserve">Baut roda volvo RR LH </t>
  </si>
  <si>
    <t xml:space="preserve">Nepel accu </t>
  </si>
  <si>
    <t xml:space="preserve">Per 1246 H NO3 </t>
  </si>
  <si>
    <t xml:space="preserve">Per 115 no 4 </t>
  </si>
  <si>
    <t xml:space="preserve">Sunduk </t>
  </si>
  <si>
    <t xml:space="preserve">Lampu utama </t>
  </si>
  <si>
    <t xml:space="preserve">Wiper </t>
  </si>
  <si>
    <t xml:space="preserve">Baut nap canter </t>
  </si>
  <si>
    <t xml:space="preserve">Baut L senei </t>
  </si>
  <si>
    <t xml:space="preserve">Baut nap </t>
  </si>
  <si>
    <t xml:space="preserve">Stelan kampas rem </t>
  </si>
  <si>
    <t xml:space="preserve">Baut join </t>
  </si>
  <si>
    <t xml:space="preserve">Seal roda rr luar giga </t>
  </si>
  <si>
    <t xml:space="preserve">Seal roda rr dalam giga </t>
  </si>
  <si>
    <t xml:space="preserve">Semb pu l2 </t>
  </si>
  <si>
    <t xml:space="preserve">Filter solar 15056 </t>
  </si>
  <si>
    <t xml:space="preserve">Filter oli Fuso 17314 </t>
  </si>
  <si>
    <t xml:space="preserve">Spion 2007 EMGI </t>
  </si>
  <si>
    <t xml:space="preserve">Spion 2006 EMGI </t>
  </si>
  <si>
    <t xml:space="preserve">Separator nissan un </t>
  </si>
  <si>
    <t xml:space="preserve">Belt bando RPF </t>
  </si>
  <si>
    <t xml:space="preserve">Stoper gardan belakang </t>
  </si>
  <si>
    <t xml:space="preserve">Maur baut </t>
  </si>
  <si>
    <t xml:space="preserve">Pangkon mesin depan </t>
  </si>
  <si>
    <t xml:space="preserve">FC 1005 </t>
  </si>
  <si>
    <t xml:space="preserve">Talang air </t>
  </si>
  <si>
    <t xml:space="preserve"> N 9613 UH</t>
  </si>
  <si>
    <t xml:space="preserve"> DA 1205 KD</t>
  </si>
  <si>
    <t xml:space="preserve"> L 9573 CH</t>
  </si>
  <si>
    <t xml:space="preserve"> N 9489 UH</t>
  </si>
  <si>
    <t xml:space="preserve"> DT 9578 UF</t>
  </si>
  <si>
    <t xml:space="preserve"> N 8076 UF</t>
  </si>
  <si>
    <t xml:space="preserve">Master kopling </t>
  </si>
  <si>
    <t xml:space="preserve">Bongkar pelex </t>
  </si>
  <si>
    <t>Baut roda depan RH</t>
  </si>
  <si>
    <t xml:space="preserve">Baut roda depan LH </t>
  </si>
  <si>
    <t xml:space="preserve">Baut Roda PS Depan RH </t>
  </si>
  <si>
    <t xml:space="preserve"> AD 9520 UV</t>
  </si>
  <si>
    <t>Solar Industri</t>
  </si>
  <si>
    <t>Loader SEM</t>
  </si>
  <si>
    <t>S 9088 JA</t>
  </si>
  <si>
    <t>Oli Mesin</t>
  </si>
  <si>
    <t>Oli Hydraulic</t>
  </si>
  <si>
    <t xml:space="preserve">KEDIRI </t>
  </si>
  <si>
    <t>N 8889 UH</t>
  </si>
  <si>
    <t>N 8299 UG</t>
  </si>
  <si>
    <t>Crusher KDR</t>
  </si>
  <si>
    <t>Logistik Crusher KDR</t>
  </si>
  <si>
    <t>Klaim Crusher KDR</t>
  </si>
  <si>
    <t>Ring plat M6x18</t>
  </si>
  <si>
    <t xml:space="preserve">Amplas No. 400 </t>
  </si>
  <si>
    <t>meter</t>
  </si>
  <si>
    <t xml:space="preserve">Besi 6 SNI </t>
  </si>
  <si>
    <t>lonjor</t>
  </si>
  <si>
    <t>Mata gerinda potong</t>
  </si>
  <si>
    <t xml:space="preserve">Baut 3/8x6 </t>
  </si>
  <si>
    <t xml:space="preserve">Mur 14mm </t>
  </si>
  <si>
    <t xml:space="preserve">Ring plat  </t>
  </si>
  <si>
    <t xml:space="preserve">Baut 1/4x11/2 </t>
  </si>
  <si>
    <t>gross</t>
  </si>
  <si>
    <t>Ring plat M6x20</t>
  </si>
  <si>
    <t>Bearing Ayakan Koyo</t>
  </si>
  <si>
    <t>2218RZKW33</t>
  </si>
  <si>
    <t>Adapter ASB</t>
  </si>
  <si>
    <t>H2318</t>
  </si>
  <si>
    <t>Kawat las RB 4mm</t>
  </si>
  <si>
    <t>Kawat las RB 3.2 mm</t>
  </si>
  <si>
    <t>Sketmat 6 inch enzo</t>
  </si>
  <si>
    <t>Mata bor nachi 3,5 mm</t>
  </si>
  <si>
    <t>Pipa Trilliun 3/4 AW</t>
  </si>
  <si>
    <t xml:space="preserve">Tosen royal 3/4 </t>
  </si>
  <si>
    <t>Gergaji besi</t>
  </si>
  <si>
    <t>Lem pvc</t>
  </si>
  <si>
    <t xml:space="preserve">Shock drat 3/4 </t>
  </si>
  <si>
    <t>Grease Shell bearing</t>
  </si>
  <si>
    <t xml:space="preserve">ring kng </t>
  </si>
  <si>
    <t>Solasi nasional</t>
  </si>
  <si>
    <t xml:space="preserve">Steker JK </t>
  </si>
  <si>
    <t>Gembok 40L</t>
  </si>
  <si>
    <t>Resibon nipon</t>
  </si>
  <si>
    <t xml:space="preserve">Baut NC 5/8x3 </t>
  </si>
  <si>
    <t>Mata bor nachi 12 mm</t>
  </si>
  <si>
    <t>Bearing ayakan (koyo)</t>
  </si>
  <si>
    <t>22318RZKW33</t>
  </si>
  <si>
    <t>Hanole L 3/4</t>
  </si>
  <si>
    <t>Shock 46 mm 3/4</t>
  </si>
  <si>
    <t>Bandul Ayakan</t>
  </si>
  <si>
    <t>Ayakan / Screen mesh 28mm</t>
  </si>
  <si>
    <t>lembar</t>
  </si>
  <si>
    <t>Plendes</t>
  </si>
  <si>
    <t>SUNDUK PIR BLKG CANTER</t>
  </si>
  <si>
    <t>N 9493 UH</t>
  </si>
  <si>
    <t xml:space="preserve">Kabel PTO </t>
  </si>
  <si>
    <t>Baut roda belakang kiri</t>
  </si>
  <si>
    <t>Dop H3</t>
  </si>
  <si>
    <t xml:space="preserve">Dop rating </t>
  </si>
  <si>
    <t xml:space="preserve">Seal roda belakang dalam </t>
  </si>
  <si>
    <t>Sealer</t>
  </si>
  <si>
    <t>Center &amp; las selumbung</t>
  </si>
  <si>
    <t>Kawel pir belakang</t>
  </si>
  <si>
    <t>Seal rem belakang</t>
  </si>
  <si>
    <t>Master Rem belakang</t>
  </si>
  <si>
    <t>Oli Gardan/SAE 140</t>
  </si>
  <si>
    <t>Bongkar pasang ban</t>
  </si>
  <si>
    <t>Master rem belakang</t>
  </si>
  <si>
    <t>Daun Velg R 16 - LG model mercy</t>
  </si>
  <si>
    <t xml:space="preserve">Dop reting </t>
  </si>
  <si>
    <t>las bubut daun velg</t>
  </si>
  <si>
    <t xml:space="preserve">Pir Extra Belakang NKR 71 No.1 </t>
  </si>
  <si>
    <t xml:space="preserve">Dop Phillip 24v </t>
  </si>
  <si>
    <t>Dop rating 24v</t>
  </si>
  <si>
    <t>Minyak rem prestone</t>
  </si>
  <si>
    <t>Cylinder master rem belakang</t>
  </si>
  <si>
    <t>Dop H0 kecil</t>
  </si>
  <si>
    <t>Las cucuk serumbung ditempat</t>
  </si>
  <si>
    <t>Nepel aki</t>
  </si>
  <si>
    <t>Baut Roda Belakang Kiri</t>
  </si>
  <si>
    <t>N 9617 UH</t>
  </si>
  <si>
    <t>Flasher turn</t>
  </si>
  <si>
    <t>Fuel filter bawah</t>
  </si>
  <si>
    <t>Oil filter NKR/NMR</t>
  </si>
  <si>
    <t>Fuel filter Hop</t>
  </si>
  <si>
    <t xml:space="preserve">Sunduk Pir Belakang </t>
  </si>
  <si>
    <t>Pir Extra belakang No. 1</t>
  </si>
  <si>
    <t>NKR-71</t>
  </si>
  <si>
    <t>Seal roda RR-IN</t>
  </si>
  <si>
    <t>Bubut las keep</t>
  </si>
  <si>
    <t xml:space="preserve">Bubut tromol </t>
  </si>
  <si>
    <t>N 9615 UH</t>
  </si>
  <si>
    <t>8-97122937</t>
  </si>
  <si>
    <t>Baut nap NKR</t>
  </si>
  <si>
    <t>Bor tap baut nap</t>
  </si>
  <si>
    <t>Dop depan 24v phillip</t>
  </si>
  <si>
    <t xml:space="preserve">Dop H3 hella </t>
  </si>
  <si>
    <t xml:space="preserve">Baut Nap FE </t>
  </si>
  <si>
    <t>Fuel Filter NKR &amp; NMR / ASTRA/BAWAH</t>
  </si>
  <si>
    <t>N 9204 UF</t>
  </si>
  <si>
    <t>Filter Oli NKR/NMR</t>
  </si>
  <si>
    <t xml:space="preserve">Filter Solar HOP Atas </t>
  </si>
  <si>
    <t>Bongkar pasang ban + ganti baut</t>
  </si>
  <si>
    <t>Ban dalam eversave</t>
  </si>
  <si>
    <t>Marset</t>
  </si>
  <si>
    <t>Daun velg lantech 12 mm</t>
  </si>
  <si>
    <t xml:space="preserve">   </t>
  </si>
  <si>
    <t>Velg R-16 Repair</t>
  </si>
  <si>
    <t>(B A) 2:1</t>
  </si>
  <si>
    <t>Seal kopling</t>
  </si>
  <si>
    <t>Piston Knoor 20 mm</t>
  </si>
  <si>
    <t>Baut Roda Belakang Kanan</t>
  </si>
  <si>
    <t>As roda belakang NMR</t>
  </si>
  <si>
    <t>Cylinder rem belakang</t>
  </si>
  <si>
    <t>Center serombong kanan kiri</t>
  </si>
  <si>
    <t>Copot baut nap</t>
  </si>
  <si>
    <t xml:space="preserve">Sealer </t>
  </si>
  <si>
    <t>Baut pinion gardan</t>
  </si>
  <si>
    <t>Baut nap FE</t>
  </si>
  <si>
    <t>UJB 748</t>
  </si>
  <si>
    <t>UJB 749</t>
  </si>
  <si>
    <t>TM 10</t>
  </si>
  <si>
    <t>UJB 750</t>
  </si>
  <si>
    <t>7-8</t>
  </si>
  <si>
    <t>SDH MASUK DI LKH</t>
  </si>
  <si>
    <t>8-14</t>
  </si>
  <si>
    <t>Mobil SBA tp dipakai KDR</t>
  </si>
  <si>
    <t>SDH MASUK BEBAN NOV (25,343,360)</t>
  </si>
  <si>
    <t>SDH MASUK BEBAN NOV (51,356,675)</t>
  </si>
  <si>
    <t>SUDAH MASUK BEBAN NOV (17,644,525)</t>
  </si>
  <si>
    <t>SDH MASUK BEBAN NOV (36,586,000)</t>
  </si>
  <si>
    <t xml:space="preserve">SDH MASUK BEBAN CRUSHER KDR NOV </t>
  </si>
  <si>
    <t>4-9</t>
  </si>
  <si>
    <t>SDH MASUK BEBAN NOV (50,663,058)</t>
  </si>
  <si>
    <t>SUDAH MASUK BEBAN PUNTIR R NOV 2023 (41,386,792)</t>
  </si>
  <si>
    <t>SDH MASUK BEBAN ENDE NOV 2023 (3,535,000)</t>
  </si>
  <si>
    <t>Loader Crusher</t>
  </si>
  <si>
    <t>Mixer Readymix</t>
  </si>
  <si>
    <t>Genset Readymix</t>
  </si>
  <si>
    <t>1-15 NOV SUDAH MASUK INVESTASI. 16-30 NOV SUDAH MASUK MERGER BIAYA NOV 2023 (2,923,200)</t>
  </si>
  <si>
    <t>TOTAL TAGIHAN NOVEMBER 2023 (SEMUA TM + CP)</t>
  </si>
  <si>
    <t>DATA TAGIHAN TANGKIL NOVEMBER 2023</t>
  </si>
  <si>
    <t>TM 201</t>
  </si>
  <si>
    <t>Vina Tagihkan ke SUS</t>
  </si>
  <si>
    <t>Sdh Vina Tagihkan ke SUS</t>
  </si>
  <si>
    <t xml:space="preserve">Service Indikator Engne + Clean di Astra </t>
  </si>
  <si>
    <t>002850</t>
  </si>
  <si>
    <t xml:space="preserve">Bikin Betul Amper Beiben </t>
  </si>
  <si>
    <t xml:space="preserve">1 </t>
  </si>
  <si>
    <t>000377</t>
  </si>
  <si>
    <t xml:space="preserve">Valve Otomatis Angin </t>
  </si>
  <si>
    <t xml:space="preserve">BPO </t>
  </si>
  <si>
    <t>000180</t>
  </si>
  <si>
    <t>Filter F-1503</t>
  </si>
  <si>
    <t>Filter FC-1003</t>
  </si>
  <si>
    <t xml:space="preserve">Kawat </t>
  </si>
  <si>
    <t xml:space="preserve">Set </t>
  </si>
  <si>
    <t xml:space="preserve">Kampas Rem FAW </t>
  </si>
  <si>
    <t>TM 212+213</t>
  </si>
  <si>
    <t xml:space="preserve">Rebuild Kampas Rem </t>
  </si>
  <si>
    <t>000387</t>
  </si>
  <si>
    <t xml:space="preserve">Engsel Dutro ORI </t>
  </si>
  <si>
    <t>000383</t>
  </si>
  <si>
    <t xml:space="preserve">Cartridge Dutro </t>
  </si>
  <si>
    <t>lbr</t>
  </si>
  <si>
    <t>Materai 10.000</t>
  </si>
  <si>
    <t>Retribusi parkir motor (Belanja keperluan tangkil)</t>
  </si>
  <si>
    <t>x</t>
  </si>
  <si>
    <t>000378</t>
  </si>
  <si>
    <t>Radiator PF 7</t>
  </si>
  <si>
    <t>000384</t>
  </si>
  <si>
    <t xml:space="preserve">Kampas Rem CP </t>
  </si>
  <si>
    <t>CP 03</t>
  </si>
  <si>
    <t>000390</t>
  </si>
  <si>
    <t>CP 02</t>
  </si>
  <si>
    <t>CP 04</t>
  </si>
  <si>
    <t>CP 05</t>
  </si>
  <si>
    <t xml:space="preserve">Ring Piston </t>
  </si>
  <si>
    <t xml:space="preserve">Metal Bulan </t>
  </si>
  <si>
    <t xml:space="preserve">Metal Jalan </t>
  </si>
  <si>
    <t xml:space="preserve">Metal Duduk </t>
  </si>
  <si>
    <t>000391</t>
  </si>
  <si>
    <t xml:space="preserve">Baut Silinder Head 8PC </t>
  </si>
  <si>
    <t xml:space="preserve">Packing Set Tonico </t>
  </si>
  <si>
    <t xml:space="preserve">Liner </t>
  </si>
  <si>
    <t xml:space="preserve">Botolan Klep Lepasan </t>
  </si>
  <si>
    <t xml:space="preserve">Pompa Oli Mesin </t>
  </si>
  <si>
    <t xml:space="preserve">Pangkon Mesin Depan </t>
  </si>
  <si>
    <t>Selang Oli</t>
  </si>
  <si>
    <t>000392</t>
  </si>
  <si>
    <t xml:space="preserve">Bosch Klep 8PC in/Ex </t>
  </si>
  <si>
    <t>SDH VINA TAGIHKAN ke TANGKIL NOV 2023 (135.578.348)</t>
  </si>
  <si>
    <t xml:space="preserve">N 8515 UH </t>
  </si>
  <si>
    <t>SEWA TRUK DROPSIDE PVG UTK AMBIL BETONIT dr TUBAN DIBAWA KE TANGKIL</t>
  </si>
  <si>
    <t xml:space="preserve">N 8417 UE </t>
  </si>
  <si>
    <t xml:space="preserve">SDH VINA TAGIHKAN NOV </t>
  </si>
  <si>
    <t>Vina Bebankan ke Mamuju (karna mobil stelah perbaikan dibawa ke MAMUJU)</t>
  </si>
  <si>
    <t xml:space="preserve">SDH MASUK BEBAN NOV </t>
  </si>
  <si>
    <t>awalnya salah di logistik 534,000</t>
  </si>
  <si>
    <t>SUDAH MASUK MERGER BIAYA MAMUJU NOV (26,056,911)</t>
  </si>
  <si>
    <t>15-1</t>
  </si>
  <si>
    <t>TM 219 Axor yg dikirim ke Mamuju (Vina salah bebankan ke Babat R karna vina blm tau kalau ini dikirim ke Mamuju)</t>
  </si>
  <si>
    <t>TM Hino Mini 219 Tangkil</t>
  </si>
  <si>
    <t xml:space="preserve">TM 219 Axor Ex Babat </t>
  </si>
  <si>
    <t>mobil dikirim ke Mamuju 8/12</t>
  </si>
  <si>
    <t>Belum Vina Bebankan karna blm jelas bebannya siapa. Dan trnyata 9/12 dikirim ke Puntir R jd vina bebankan Puntir R DESEMBER 2023</t>
  </si>
  <si>
    <t>Tdk vina tagihkan ke SUS karna sptnya kedobelan antara biaya di Logistik dan Klaim. Jd yg vina bebankan yg dr Klaim Kediri R</t>
  </si>
  <si>
    <t>Kiriman 7/11/23</t>
  </si>
  <si>
    <t>Vina Bebankan 1/12</t>
  </si>
  <si>
    <t>Dipakai 1 Pcs , yg 1 pcs vina bebankan des</t>
  </si>
  <si>
    <t>Dipakai 1 Pcs (STOK)</t>
  </si>
  <si>
    <t>seharusnya beban mamuju karna trnyata mobil dikirim ke mamuju 8/12/2023 bersama TM 216. Karna terlanjur vina tagihkan ke Tangkil, maka sama pak Abdulloh disuruh mengurangkan ke tagihan tangkil desember. Dan biayanya vina bebankan ke mamuju NOV karna di mbak ayuk nov belum laporan</t>
  </si>
  <si>
    <t>Vina Tagihkan ke SUS, tp TTP VINA BEBANKAN KE READYMIX PUNTIR DES 2023</t>
  </si>
  <si>
    <t>VINA BEBANKAN PUNTIR R DES (4.072.171)</t>
  </si>
  <si>
    <t>Vina Tagihkan ke SUS Januari (jdi vina kurangkan ke beban truk des)</t>
  </si>
  <si>
    <t>Req 001365</t>
  </si>
  <si>
    <t xml:space="preserve">Oli Gardan </t>
  </si>
  <si>
    <t xml:space="preserve">N 9491 UH ANDIK </t>
  </si>
  <si>
    <t>PINION CROWN WHEEL NMR I6-41210 531-0</t>
  </si>
  <si>
    <t>Ring Satelite Gardan Kecil</t>
  </si>
  <si>
    <t>Ring Satelite Gardan Besar</t>
  </si>
  <si>
    <t>BEARING GARDAN 30309 DJR KOYO</t>
  </si>
  <si>
    <t>Bearing Gardan 30310J</t>
  </si>
  <si>
    <t>Lahar jaya</t>
  </si>
  <si>
    <t>SPACER COLLAR PINION Gardan NMR 1-41219004-0</t>
  </si>
  <si>
    <t>Bearing Pinion NMR /JUB</t>
  </si>
  <si>
    <t>1-098110062-1/J 30</t>
  </si>
  <si>
    <t>BEARING GARDAN 3984/20 KOYO</t>
  </si>
  <si>
    <t xml:space="preserve">Bensin Ecer </t>
  </si>
  <si>
    <t xml:space="preserve">ltr </t>
  </si>
  <si>
    <t xml:space="preserve">Slang PTO 3mtr </t>
  </si>
  <si>
    <t xml:space="preserve"> N 9491 UH</t>
  </si>
  <si>
    <t>Oli gardan - N 9491 UH</t>
  </si>
  <si>
    <t xml:space="preserve">Ban vulkanisir B/K </t>
  </si>
  <si>
    <t xml:space="preserve">Ban vulkanisir B/D </t>
  </si>
  <si>
    <t>Ban vulkanisir bong ps - N 9491 UH</t>
  </si>
  <si>
    <t xml:space="preserve">UM Storing ke Puntir </t>
  </si>
  <si>
    <t>N 9491 UH (50%)</t>
  </si>
  <si>
    <t>GARDAN SET NMR</t>
  </si>
  <si>
    <t>Rudi STRG SJ 001041</t>
  </si>
  <si>
    <t xml:space="preserve">Gardan Set </t>
  </si>
  <si>
    <t>NMR</t>
  </si>
  <si>
    <t>SET</t>
  </si>
  <si>
    <t>N 9491 UH ANDIK</t>
  </si>
  <si>
    <t xml:space="preserve">Bensin Ecer Cuci Gardan </t>
  </si>
  <si>
    <t xml:space="preserve">N 9491 UH </t>
  </si>
  <si>
    <t>PLAT KANCING GARDAN NMR71</t>
  </si>
  <si>
    <t>YANG DI KLAIM KAN YANG GANTI KEDUA DAN KETIGA</t>
  </si>
  <si>
    <t>Pas Tgl 7/11 itu N 9491 UH ganti brg baru, jd bukan biaya perbaikan atas yg dirusakkan andik. Sdgkan biaya perbaikan atas gardan yg dirusakkan andik itu di tgl 10/11</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</si>
</sst>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42" formatCode="_-&quot;Rp&quot;* #,##0_-;\-&quot;Rp&quot;* #,##0_-;_-&quot;Rp&quot;* &quot;-&quot;_-;_-@_-"/>
    <numFmt numFmtId="41" formatCode="_-* #,##0_-;\-* #,##0_-;_-* &quot;-&quot;_-;_-@_-"/>
    <numFmt numFmtId="44" formatCode="_-&quot;Rp&quot;* #,##0.00_-;\-&quot;Rp&quot;* #,##0.00_-;_-&quot;Rp&quot;* &quot;-&quot;??_-;_-@_-"/>
    <numFmt numFmtId="43" formatCode="_-* #,##0.00_-;\-* #,##0.00_-;_-* &quot;-&quot;??_-;_-@_-"/>
    <numFmt numFmtId="164" formatCode="_(&quot;Rp&quot;* #,##0_);_(&quot;Rp&quot;* \(#,##0\);_(&quot;Rp&quot;* &quot;-&quot;_);_(@_)"/>
    <numFmt numFmtId="165" formatCode="_(* #,##0.00_);_(* \(#,##0.00\);_(* &quot;-&quot;??_);_(@_)"/>
    <numFmt numFmtId="166" formatCode="[$-F800]dddd\,\ mmmm\ dd\,\ yyyy"/>
    <numFmt numFmtId="167" formatCode="dd/mm/yyyy;@"/>
    <numFmt numFmtId="168" formatCode="_([$Rp-421]* #,##0_);_([$Rp-421]* \(#,##0\);_([$Rp-421]* &quot;-&quot;??_);_(@_)"/>
    <numFmt numFmtId="169" formatCode="[$-409]dd\-mmm\-yy;@"/>
    <numFmt numFmtId="170" formatCode="_(* #,##0_);_(* \(#,##0\);_(* &quot;-&quot;??_);_(@_)"/>
    <numFmt numFmtId="171" formatCode="#,##0;[Red]#,##0"/>
    <numFmt numFmtId="172" formatCode="_-[$Rp-421]* #,##0_-;\-[$Rp-421]* #,##0_-;_-[$Rp-421]* &quot;-&quot;??_-;_-@_-"/>
    <numFmt numFmtId="173" formatCode="[$-409]d\-mmm\-yy;@"/>
    <numFmt numFmtId="174" formatCode="_-[$Rp-3809]* #,##0_-;\-[$Rp-3809]* #,##0_-;_-[$Rp-3809]* &quot;-&quot;??_-;_-@_-"/>
    <numFmt numFmtId="175" formatCode="dd\.mm\.yyyy;@"/>
    <numFmt numFmtId="176" formatCode="[$-421]dd\ mmmm\ yyyy;@"/>
    <numFmt numFmtId="177" formatCode="0.0"/>
    <numFmt numFmtId="178" formatCode="_-&quot;Rp&quot;* #,##0_-;\-&quot;Rp&quot;* #,##0_-;_-&quot;Rp&quot;* &quot;-&quot;??_-;_-@_-"/>
    <numFmt numFmtId="179" formatCode="_(* #,##0.0_);_(* \(#,##0.0\);_(* &quot;-&quot;_);_(@_)"/>
    <numFmt numFmtId="180" formatCode="_([$Rp-421]* #,##0_);_([$Rp-421]* \(#,##0\);_([$Rp-421]* &quot;-&quot;_);_(@_)"/>
    <numFmt numFmtId="181" formatCode="0;[Red]0"/>
  </numFmts>
  <fonts count="17" x14ac:knownFonts="1">
    <font>
      <sz val="11"/>
      <color theme="1"/>
      <name val="Calibri"/>
      <family val="2"/>
      <charset val="1"/>
      <scheme val="minor"/>
    </font>
    <font>
      <sz val="11"/>
      <color theme="1"/>
      <name val="Calibri"/>
      <family val="2"/>
      <charset val="1"/>
      <scheme val="minor"/>
    </font>
    <font>
      <sz val="11"/>
      <color theme="1"/>
      <name val="Calibri"/>
      <family val="2"/>
      <scheme val="minor"/>
    </font>
    <font>
      <b/>
      <sz val="12"/>
      <color theme="1"/>
      <name val="Times New Roman"/>
      <family val="1"/>
    </font>
    <font>
      <sz val="12"/>
      <color theme="1"/>
      <name val="Times New Roman"/>
      <family val="1"/>
    </font>
    <font>
      <b/>
      <sz val="16"/>
      <color theme="1"/>
      <name val="Times New Roman"/>
      <family val="1"/>
    </font>
    <font>
      <sz val="12"/>
      <name val="Times New Roman"/>
      <family val="1"/>
    </font>
    <font>
      <sz val="12"/>
      <color rgb="FFFF0000"/>
      <name val="Times New Roman"/>
      <family val="1"/>
    </font>
    <font>
      <b/>
      <sz val="9"/>
      <color indexed="81"/>
      <name val="Tahoma"/>
      <family val="2"/>
    </font>
    <font>
      <sz val="9"/>
      <color indexed="81"/>
      <name val="Tahoma"/>
      <family val="2"/>
    </font>
    <font>
      <b/>
      <sz val="12"/>
      <name val="Times New Roman"/>
      <family val="1"/>
    </font>
    <font>
      <b/>
      <sz val="12"/>
      <color rgb="FFFF0000"/>
      <name val="Times New Roman"/>
      <family val="1"/>
    </font>
    <font>
      <sz val="11"/>
      <color rgb="FFFF0000"/>
      <name val="Calibri"/>
      <family val="2"/>
      <scheme val="minor"/>
    </font>
    <font>
      <sz val="8"/>
      <color theme="1"/>
      <name val="Times New Roman"/>
      <family val="1"/>
    </font>
    <font>
      <sz val="10"/>
      <color theme="1"/>
      <name val="Times New Roman"/>
      <family val="1"/>
    </font>
    <font>
      <sz val="9"/>
      <color rgb="FFFF0000"/>
      <name val="Times New Roman"/>
      <family val="1"/>
    </font>
    <font>
      <sz val="8"/>
      <color rgb="FFFF0000"/>
      <name val="Times New Roman"/>
      <family val="1"/>
    </font>
  </fonts>
  <fills count="1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0"/>
        <bgColor indexed="64"/>
      </patternFill>
    </fill>
    <fill>
      <patternFill patternType="solid">
        <fgColor rgb="FF00B05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7" tint="0.79998168889431442"/>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hair">
        <color indexed="64"/>
      </top>
      <bottom style="hair">
        <color indexed="64"/>
      </bottom>
      <diagonal/>
    </border>
    <border>
      <left style="medium">
        <color auto="1"/>
      </left>
      <right style="thin">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auto="1"/>
      </left>
      <right style="thin">
        <color auto="1"/>
      </right>
      <top style="hair">
        <color auto="1"/>
      </top>
      <bottom style="thin">
        <color auto="1"/>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auto="1"/>
      </left>
      <right style="thin">
        <color auto="1"/>
      </right>
      <top style="medium">
        <color indexed="64"/>
      </top>
      <bottom style="hair">
        <color auto="1"/>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style="thin">
        <color indexed="64"/>
      </right>
      <top/>
      <bottom style="medium">
        <color indexed="64"/>
      </bottom>
      <diagonal/>
    </border>
    <border>
      <left style="thin">
        <color indexed="64"/>
      </left>
      <right style="medium">
        <color indexed="64"/>
      </right>
      <top style="hair">
        <color indexed="64"/>
      </top>
      <bottom style="hair">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indexed="64"/>
      </right>
      <top style="medium">
        <color auto="1"/>
      </top>
      <bottom style="medium">
        <color auto="1"/>
      </bottom>
      <diagonal/>
    </border>
    <border>
      <left style="medium">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auto="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style="thin">
        <color indexed="64"/>
      </right>
      <top style="medium">
        <color indexed="64"/>
      </top>
      <bottom style="medium">
        <color indexed="64"/>
      </bottom>
      <diagonal/>
    </border>
    <border>
      <left style="thin">
        <color auto="1"/>
      </left>
      <right/>
      <top style="hair">
        <color auto="1"/>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hair">
        <color indexed="64"/>
      </bottom>
      <diagonal/>
    </border>
    <border>
      <left style="thin">
        <color indexed="64"/>
      </left>
      <right/>
      <top style="medium">
        <color indexed="64"/>
      </top>
      <bottom style="medium">
        <color indexed="64"/>
      </bottom>
      <diagonal/>
    </border>
    <border>
      <left style="thin">
        <color auto="1"/>
      </left>
      <right/>
      <top/>
      <bottom style="thin">
        <color auto="1"/>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right/>
      <top style="hair">
        <color indexed="64"/>
      </top>
      <bottom/>
      <diagonal/>
    </border>
    <border>
      <left/>
      <right style="thin">
        <color indexed="64"/>
      </right>
      <top style="hair">
        <color indexed="64"/>
      </top>
      <bottom/>
      <diagonal/>
    </border>
  </borders>
  <cellStyleXfs count="38">
    <xf numFmtId="0" fontId="0" fillId="0" borderId="0"/>
    <xf numFmtId="164" fontId="1"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 fillId="0" borderId="0" applyFont="0" applyFill="0" applyBorder="0" applyAlignment="0" applyProtection="0"/>
    <xf numFmtId="165" fontId="2" fillId="0" borderId="0" applyFont="0" applyFill="0" applyBorder="0" applyAlignment="0" applyProtection="0"/>
    <xf numFmtId="44" fontId="1" fillId="0" borderId="0" applyFont="0" applyFill="0" applyBorder="0" applyAlignment="0" applyProtection="0"/>
    <xf numFmtId="0" fontId="2" fillId="0" borderId="0"/>
    <xf numFmtId="41" fontId="1" fillId="0" borderId="0" applyFont="0" applyFill="0" applyBorder="0" applyAlignment="0" applyProtection="0"/>
    <xf numFmtId="164" fontId="2" fillId="0" borderId="0" applyFont="0" applyFill="0" applyBorder="0" applyAlignment="0" applyProtection="0"/>
  </cellStyleXfs>
  <cellXfs count="857">
    <xf numFmtId="0" fontId="0" fillId="0" borderId="0" xfId="0"/>
    <xf numFmtId="0" fontId="4"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left" vertical="center"/>
    </xf>
    <xf numFmtId="0" fontId="4" fillId="0" borderId="2" xfId="0" applyFont="1" applyBorder="1" applyAlignment="1">
      <alignment horizontal="center" vertical="center"/>
    </xf>
    <xf numFmtId="166" fontId="4" fillId="0" borderId="2" xfId="0" applyNumberFormat="1" applyFont="1" applyBorder="1" applyAlignment="1">
      <alignment horizontal="center" vertical="center"/>
    </xf>
    <xf numFmtId="1" fontId="4" fillId="0" borderId="0" xfId="0" applyNumberFormat="1" applyFont="1" applyAlignment="1">
      <alignment horizontal="center" vertical="center"/>
    </xf>
    <xf numFmtId="164" fontId="3" fillId="0" borderId="0" xfId="1" applyFont="1" applyFill="1" applyBorder="1" applyAlignment="1">
      <alignment horizontal="center" vertical="center"/>
    </xf>
    <xf numFmtId="0" fontId="6" fillId="0" borderId="4" xfId="0" applyFont="1" applyBorder="1" applyAlignment="1">
      <alignment horizontal="center" vertical="center"/>
    </xf>
    <xf numFmtId="169" fontId="6" fillId="0" borderId="4" xfId="0" applyNumberFormat="1" applyFont="1" applyBorder="1" applyAlignment="1">
      <alignment horizontal="center" vertical="center"/>
    </xf>
    <xf numFmtId="0" fontId="6" fillId="0" borderId="0" xfId="0" applyFont="1" applyAlignment="1">
      <alignment vertical="center"/>
    </xf>
    <xf numFmtId="0" fontId="3" fillId="0" borderId="0" xfId="0" applyFont="1" applyAlignment="1">
      <alignment horizontal="center" vertical="center"/>
    </xf>
    <xf numFmtId="1" fontId="4" fillId="0" borderId="0" xfId="1" applyNumberFormat="1" applyFont="1" applyFill="1" applyBorder="1" applyAlignment="1">
      <alignment horizontal="center" vertical="center"/>
    </xf>
    <xf numFmtId="164" fontId="3" fillId="0" borderId="9" xfId="1" applyFont="1" applyFill="1" applyBorder="1" applyAlignment="1">
      <alignment horizontal="center" vertical="center"/>
    </xf>
    <xf numFmtId="1" fontId="3" fillId="0" borderId="9" xfId="2" applyNumberFormat="1" applyFont="1" applyBorder="1" applyAlignment="1">
      <alignment horizontal="center" vertical="center"/>
    </xf>
    <xf numFmtId="0" fontId="3" fillId="0" borderId="9" xfId="2" applyFont="1" applyBorder="1" applyAlignment="1">
      <alignment horizontal="center" vertical="center"/>
    </xf>
    <xf numFmtId="0" fontId="3" fillId="0" borderId="9" xfId="2" applyFont="1" applyBorder="1" applyAlignment="1">
      <alignment horizontal="left" vertical="center"/>
    </xf>
    <xf numFmtId="0" fontId="3" fillId="0" borderId="9" xfId="0" applyFont="1" applyBorder="1" applyAlignment="1">
      <alignment horizontal="center" vertical="center"/>
    </xf>
    <xf numFmtId="0" fontId="4" fillId="0" borderId="4" xfId="0" applyFont="1" applyBorder="1" applyAlignment="1">
      <alignment horizontal="center" vertical="center" wrapText="1"/>
    </xf>
    <xf numFmtId="164" fontId="4" fillId="0" borderId="0" xfId="1" applyFont="1" applyAlignment="1">
      <alignment vertical="center" wrapText="1"/>
    </xf>
    <xf numFmtId="0" fontId="4" fillId="0" borderId="0" xfId="0" applyFont="1" applyAlignment="1">
      <alignment vertical="center" wrapText="1"/>
    </xf>
    <xf numFmtId="0" fontId="6" fillId="0" borderId="2" xfId="0" applyFont="1" applyBorder="1" applyAlignment="1">
      <alignment horizontal="center"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0" xfId="0" applyFont="1" applyAlignment="1">
      <alignment vertical="center"/>
    </xf>
    <xf numFmtId="164" fontId="4" fillId="0" borderId="0" xfId="1" applyFont="1" applyFill="1" applyBorder="1" applyAlignment="1">
      <alignment horizontal="center" vertical="center"/>
    </xf>
    <xf numFmtId="168" fontId="3" fillId="0" borderId="11" xfId="0" applyNumberFormat="1" applyFont="1" applyBorder="1" applyAlignment="1">
      <alignment horizontal="center" vertical="center"/>
    </xf>
    <xf numFmtId="0" fontId="4" fillId="5" borderId="4" xfId="0" applyFont="1" applyFill="1" applyBorder="1" applyAlignment="1">
      <alignment horizontal="center" vertical="center" wrapText="1"/>
    </xf>
    <xf numFmtId="0" fontId="4" fillId="5" borderId="4" xfId="0" applyFont="1" applyFill="1" applyBorder="1" applyAlignment="1">
      <alignment horizontal="center" vertical="center"/>
    </xf>
    <xf numFmtId="164" fontId="4" fillId="5" borderId="4" xfId="1" applyFont="1" applyFill="1" applyBorder="1" applyAlignment="1">
      <alignment horizontal="center" vertical="center" wrapText="1"/>
    </xf>
    <xf numFmtId="167" fontId="4" fillId="5" borderId="4" xfId="0" applyNumberFormat="1" applyFont="1" applyFill="1" applyBorder="1" applyAlignment="1">
      <alignment horizontal="left" vertical="center" wrapText="1"/>
    </xf>
    <xf numFmtId="0" fontId="4" fillId="5" borderId="4" xfId="0" applyFont="1" applyFill="1" applyBorder="1" applyAlignment="1">
      <alignment vertical="center"/>
    </xf>
    <xf numFmtId="172" fontId="3" fillId="0" borderId="1" xfId="0" applyNumberFormat="1" applyFont="1" applyBorder="1" applyAlignment="1">
      <alignment horizontal="center" vertical="center"/>
    </xf>
    <xf numFmtId="164" fontId="6" fillId="0" borderId="0" xfId="0" applyNumberFormat="1" applyFont="1" applyAlignment="1">
      <alignment horizontal="center" vertical="center"/>
    </xf>
    <xf numFmtId="168" fontId="3" fillId="4" borderId="11" xfId="0" applyNumberFormat="1" applyFont="1" applyFill="1" applyBorder="1" applyAlignment="1">
      <alignment horizontal="center" vertical="center"/>
    </xf>
    <xf numFmtId="168" fontId="3" fillId="6" borderId="12" xfId="0" applyNumberFormat="1" applyFont="1" applyFill="1" applyBorder="1" applyAlignment="1">
      <alignment horizontal="center" vertical="center"/>
    </xf>
    <xf numFmtId="0" fontId="10" fillId="0" borderId="14" xfId="0" applyFont="1" applyBorder="1" applyAlignment="1">
      <alignment horizontal="center" vertical="center"/>
    </xf>
    <xf numFmtId="166" fontId="10" fillId="0" borderId="14" xfId="0" applyNumberFormat="1" applyFont="1" applyBorder="1" applyAlignment="1">
      <alignment horizontal="center" vertical="center"/>
    </xf>
    <xf numFmtId="0" fontId="10" fillId="0" borderId="14" xfId="2" applyFont="1" applyBorder="1" applyAlignment="1">
      <alignment horizontal="center" vertical="center"/>
    </xf>
    <xf numFmtId="1" fontId="10" fillId="0" borderId="14" xfId="2" applyNumberFormat="1" applyFont="1" applyBorder="1" applyAlignment="1">
      <alignment horizontal="center" vertical="center"/>
    </xf>
    <xf numFmtId="172" fontId="4" fillId="5" borderId="4" xfId="1" applyNumberFormat="1" applyFont="1" applyFill="1" applyBorder="1" applyAlignment="1">
      <alignment horizontal="center" vertical="center" wrapText="1"/>
    </xf>
    <xf numFmtId="173" fontId="4" fillId="5" borderId="4" xfId="0" applyNumberFormat="1" applyFont="1" applyFill="1" applyBorder="1" applyAlignment="1">
      <alignment horizontal="center" vertical="center"/>
    </xf>
    <xf numFmtId="0" fontId="4" fillId="0" borderId="0" xfId="0" applyFont="1" applyAlignment="1">
      <alignment horizontal="center" vertical="center" wrapText="1"/>
    </xf>
    <xf numFmtId="168" fontId="4" fillId="7" borderId="4" xfId="0" applyNumberFormat="1" applyFont="1" applyFill="1" applyBorder="1" applyAlignment="1">
      <alignment vertical="center" wrapText="1"/>
    </xf>
    <xf numFmtId="168" fontId="4" fillId="0" borderId="4" xfId="0" applyNumberFormat="1" applyFont="1" applyBorder="1" applyAlignment="1">
      <alignment horizontal="center" vertical="center" wrapText="1"/>
    </xf>
    <xf numFmtId="168" fontId="4" fillId="5" borderId="4" xfId="0" applyNumberFormat="1" applyFont="1" applyFill="1" applyBorder="1" applyAlignment="1">
      <alignment horizontal="center" vertical="center" wrapText="1"/>
    </xf>
    <xf numFmtId="174" fontId="3" fillId="2" borderId="16" xfId="34" applyNumberFormat="1" applyFont="1" applyFill="1" applyBorder="1" applyAlignment="1">
      <alignment horizontal="center" vertical="center"/>
    </xf>
    <xf numFmtId="174" fontId="4" fillId="0" borderId="0" xfId="0" applyNumberFormat="1" applyFont="1" applyAlignment="1">
      <alignment vertical="center"/>
    </xf>
    <xf numFmtId="174" fontId="3" fillId="0" borderId="0" xfId="0" applyNumberFormat="1" applyFont="1" applyAlignment="1">
      <alignment horizontal="center" vertical="center"/>
    </xf>
    <xf numFmtId="0" fontId="4" fillId="0" borderId="2" xfId="0" applyFont="1" applyBorder="1" applyAlignment="1">
      <alignment vertical="center"/>
    </xf>
    <xf numFmtId="0" fontId="6" fillId="0" borderId="0" xfId="0" applyFont="1" applyAlignment="1">
      <alignment horizontal="center" vertical="center"/>
    </xf>
    <xf numFmtId="0" fontId="4" fillId="0" borderId="2" xfId="0" applyFont="1" applyBorder="1" applyAlignment="1">
      <alignment horizontal="left" vertical="center" wrapText="1"/>
    </xf>
    <xf numFmtId="0" fontId="10" fillId="0" borderId="14" xfId="2" applyFont="1" applyBorder="1" applyAlignment="1">
      <alignment horizontal="center" vertical="center" wrapText="1"/>
    </xf>
    <xf numFmtId="0" fontId="4" fillId="0" borderId="0" xfId="0" applyFont="1" applyAlignment="1">
      <alignment horizontal="left" vertical="center" wrapText="1"/>
    </xf>
    <xf numFmtId="167" fontId="4" fillId="0" borderId="0" xfId="0" applyNumberFormat="1" applyFont="1" applyAlignment="1">
      <alignment horizontal="left" vertical="center" wrapText="1"/>
    </xf>
    <xf numFmtId="167" fontId="4" fillId="0" borderId="4" xfId="0" applyNumberFormat="1" applyFont="1" applyBorder="1" applyAlignment="1">
      <alignment horizontal="left" vertical="center"/>
    </xf>
    <xf numFmtId="0" fontId="4" fillId="0" borderId="4" xfId="0" applyFont="1" applyBorder="1" applyAlignment="1">
      <alignment vertical="center"/>
    </xf>
    <xf numFmtId="0" fontId="4" fillId="0" borderId="4" xfId="0" applyFont="1" applyBorder="1" applyAlignment="1">
      <alignment horizontal="center" vertical="center"/>
    </xf>
    <xf numFmtId="164" fontId="4" fillId="0" borderId="4" xfId="0" applyNumberFormat="1" applyFont="1" applyBorder="1" applyAlignment="1">
      <alignment horizontal="center" vertical="center"/>
    </xf>
    <xf numFmtId="0" fontId="6" fillId="0" borderId="4" xfId="0" applyFont="1" applyBorder="1" applyAlignment="1">
      <alignment vertical="center"/>
    </xf>
    <xf numFmtId="167" fontId="4" fillId="0" borderId="4" xfId="0" applyNumberFormat="1" applyFont="1" applyBorder="1" applyAlignment="1">
      <alignment vertical="center"/>
    </xf>
    <xf numFmtId="0" fontId="4" fillId="0" borderId="4" xfId="0" applyFont="1" applyBorder="1" applyAlignment="1">
      <alignment horizontal="left" vertical="center"/>
    </xf>
    <xf numFmtId="0" fontId="10" fillId="0" borderId="0" xfId="0" applyFont="1" applyAlignment="1">
      <alignment vertical="center"/>
    </xf>
    <xf numFmtId="0" fontId="6" fillId="0" borderId="0" xfId="0" applyFont="1" applyAlignment="1">
      <alignment vertical="center" wrapText="1"/>
    </xf>
    <xf numFmtId="172" fontId="6" fillId="0" borderId="0" xfId="0" applyNumberFormat="1" applyFont="1" applyAlignment="1">
      <alignment vertical="center"/>
    </xf>
    <xf numFmtId="166" fontId="4" fillId="0" borderId="0" xfId="0" applyNumberFormat="1" applyFont="1" applyAlignment="1">
      <alignment horizontal="center" vertical="center" wrapText="1"/>
    </xf>
    <xf numFmtId="168" fontId="4" fillId="0" borderId="0" xfId="0" applyNumberFormat="1" applyFont="1" applyAlignment="1">
      <alignment vertical="center" wrapText="1"/>
    </xf>
    <xf numFmtId="168" fontId="4" fillId="0" borderId="0" xfId="0" applyNumberFormat="1" applyFont="1" applyAlignment="1">
      <alignment horizontal="center" vertical="center" wrapText="1"/>
    </xf>
    <xf numFmtId="168" fontId="4" fillId="3" borderId="4" xfId="0" applyNumberFormat="1" applyFont="1" applyFill="1" applyBorder="1" applyAlignment="1">
      <alignment horizontal="center" vertical="center" wrapText="1"/>
    </xf>
    <xf numFmtId="172" fontId="4" fillId="0" borderId="0" xfId="0" applyNumberFormat="1" applyFont="1" applyAlignment="1">
      <alignment vertical="center" wrapText="1"/>
    </xf>
    <xf numFmtId="0" fontId="3" fillId="5" borderId="4" xfId="0" applyFont="1" applyFill="1" applyBorder="1" applyAlignment="1">
      <alignment vertical="center"/>
    </xf>
    <xf numFmtId="164" fontId="4" fillId="5" borderId="4" xfId="0" applyNumberFormat="1" applyFont="1" applyFill="1" applyBorder="1" applyAlignment="1">
      <alignment vertical="center" wrapText="1"/>
    </xf>
    <xf numFmtId="0" fontId="4" fillId="5" borderId="4" xfId="0" applyFont="1" applyFill="1" applyBorder="1" applyAlignment="1">
      <alignment horizontal="left" vertical="center"/>
    </xf>
    <xf numFmtId="168" fontId="0" fillId="0" borderId="0" xfId="0" applyNumberFormat="1" applyAlignment="1">
      <alignment vertical="center" wrapText="1"/>
    </xf>
    <xf numFmtId="0" fontId="6" fillId="5" borderId="4" xfId="0" applyFont="1" applyFill="1" applyBorder="1" applyAlignment="1">
      <alignment horizontal="center" vertical="center"/>
    </xf>
    <xf numFmtId="172" fontId="4" fillId="0" borderId="0" xfId="0" applyNumberFormat="1" applyFont="1" applyAlignment="1">
      <alignment horizontal="left" vertical="center"/>
    </xf>
    <xf numFmtId="172" fontId="4" fillId="0" borderId="4" xfId="33" quotePrefix="1" applyNumberFormat="1" applyFont="1" applyFill="1" applyBorder="1" applyAlignment="1">
      <alignment horizontal="right" vertical="center"/>
    </xf>
    <xf numFmtId="171" fontId="4" fillId="0" borderId="4" xfId="33" applyNumberFormat="1" applyFont="1" applyFill="1" applyBorder="1" applyAlignment="1">
      <alignment horizontal="center" vertical="center"/>
    </xf>
    <xf numFmtId="168" fontId="6" fillId="0" borderId="0" xfId="0" applyNumberFormat="1" applyFont="1" applyAlignment="1">
      <alignment vertical="center"/>
    </xf>
    <xf numFmtId="0" fontId="6" fillId="0" borderId="0" xfId="0" applyFont="1" applyAlignment="1">
      <alignment horizontal="left" vertical="center"/>
    </xf>
    <xf numFmtId="172" fontId="4" fillId="0" borderId="0" xfId="1" applyNumberFormat="1" applyFont="1" applyFill="1" applyBorder="1" applyAlignment="1">
      <alignment horizontal="left" vertical="center"/>
    </xf>
    <xf numFmtId="172" fontId="3" fillId="0" borderId="9" xfId="1" applyNumberFormat="1" applyFont="1" applyFill="1" applyBorder="1" applyAlignment="1">
      <alignment horizontal="center" vertical="center"/>
    </xf>
    <xf numFmtId="172" fontId="3" fillId="0" borderId="10" xfId="0" applyNumberFormat="1" applyFont="1" applyBorder="1" applyAlignment="1">
      <alignment horizontal="left" vertical="center"/>
    </xf>
    <xf numFmtId="172" fontId="3" fillId="4" borderId="1" xfId="0" applyNumberFormat="1" applyFont="1" applyFill="1" applyBorder="1" applyAlignment="1">
      <alignment horizontal="left" vertical="center"/>
    </xf>
    <xf numFmtId="172" fontId="3" fillId="6" borderId="3" xfId="0" applyNumberFormat="1" applyFont="1" applyFill="1" applyBorder="1" applyAlignment="1">
      <alignment horizontal="left" vertical="center"/>
    </xf>
    <xf numFmtId="172" fontId="3" fillId="0" borderId="0" xfId="1" applyNumberFormat="1" applyFont="1" applyFill="1" applyBorder="1" applyAlignment="1">
      <alignment horizontal="left" vertical="center"/>
    </xf>
    <xf numFmtId="167" fontId="4" fillId="0" borderId="4" xfId="0" quotePrefix="1" applyNumberFormat="1" applyFont="1" applyBorder="1" applyAlignment="1">
      <alignment horizontal="left" vertical="center"/>
    </xf>
    <xf numFmtId="0" fontId="6" fillId="5" borderId="4" xfId="0" applyFont="1" applyFill="1" applyBorder="1" applyAlignment="1">
      <alignment horizontal="center" vertical="center" wrapText="1"/>
    </xf>
    <xf numFmtId="170" fontId="4" fillId="5" borderId="4" xfId="0" applyNumberFormat="1" applyFont="1" applyFill="1" applyBorder="1" applyAlignment="1">
      <alignment horizontal="center" vertical="center"/>
    </xf>
    <xf numFmtId="166" fontId="4" fillId="5" borderId="4" xfId="0" applyNumberFormat="1" applyFont="1" applyFill="1" applyBorder="1" applyAlignment="1">
      <alignment horizontal="center" vertical="center"/>
    </xf>
    <xf numFmtId="165" fontId="4" fillId="5" borderId="4" xfId="0" applyNumberFormat="1" applyFont="1" applyFill="1" applyBorder="1" applyAlignment="1">
      <alignment horizontal="center" vertical="center"/>
    </xf>
    <xf numFmtId="174" fontId="6" fillId="0" borderId="0" xfId="0" applyNumberFormat="1" applyFont="1" applyAlignment="1">
      <alignment vertical="center"/>
    </xf>
    <xf numFmtId="174" fontId="6" fillId="0" borderId="0" xfId="0" quotePrefix="1" applyNumberFormat="1" applyFont="1" applyAlignment="1">
      <alignment vertical="center"/>
    </xf>
    <xf numFmtId="0" fontId="4" fillId="0" borderId="4" xfId="0" quotePrefix="1" applyFont="1" applyBorder="1" applyAlignment="1">
      <alignment horizontal="left" vertical="center"/>
    </xf>
    <xf numFmtId="3" fontId="4" fillId="0" borderId="4" xfId="0" applyNumberFormat="1" applyFont="1" applyBorder="1" applyAlignment="1">
      <alignment horizontal="left" vertical="center"/>
    </xf>
    <xf numFmtId="49" fontId="4" fillId="0" borderId="4" xfId="0" quotePrefix="1" applyNumberFormat="1" applyFont="1" applyBorder="1" applyAlignment="1">
      <alignment horizontal="center" vertical="center"/>
    </xf>
    <xf numFmtId="49" fontId="4" fillId="0" borderId="4" xfId="0" applyNumberFormat="1" applyFont="1" applyBorder="1" applyAlignment="1">
      <alignment horizontal="center" vertical="center"/>
    </xf>
    <xf numFmtId="12" fontId="4" fillId="0" borderId="4" xfId="0" applyNumberFormat="1" applyFont="1" applyBorder="1" applyAlignment="1">
      <alignment vertical="center"/>
    </xf>
    <xf numFmtId="0" fontId="10" fillId="0" borderId="0" xfId="0" applyFont="1" applyAlignment="1">
      <alignment horizontal="left" vertical="center"/>
    </xf>
    <xf numFmtId="0" fontId="6" fillId="0" borderId="0" xfId="0" applyFont="1" applyAlignment="1">
      <alignment horizontal="left" vertical="center" wrapText="1"/>
    </xf>
    <xf numFmtId="174" fontId="6" fillId="0" borderId="0" xfId="0" applyNumberFormat="1" applyFont="1" applyAlignment="1">
      <alignment horizontal="left" vertical="center"/>
    </xf>
    <xf numFmtId="172" fontId="6" fillId="0" borderId="0" xfId="0" applyNumberFormat="1" applyFont="1" applyAlignment="1">
      <alignment horizontal="left" vertical="center"/>
    </xf>
    <xf numFmtId="164" fontId="6" fillId="0" borderId="0" xfId="0" applyNumberFormat="1" applyFont="1" applyAlignment="1">
      <alignment vertical="center"/>
    </xf>
    <xf numFmtId="42" fontId="6" fillId="0" borderId="0" xfId="34" applyNumberFormat="1" applyFont="1" applyFill="1" applyBorder="1" applyAlignment="1">
      <alignment horizontal="left" vertical="center"/>
    </xf>
    <xf numFmtId="42" fontId="3" fillId="2" borderId="16" xfId="34" applyNumberFormat="1" applyFont="1" applyFill="1" applyBorder="1" applyAlignment="1">
      <alignment horizontal="left" vertical="center"/>
    </xf>
    <xf numFmtId="164" fontId="4" fillId="0" borderId="4" xfId="0" applyNumberFormat="1" applyFont="1" applyBorder="1" applyAlignment="1">
      <alignment horizontal="center" vertical="center" wrapText="1"/>
    </xf>
    <xf numFmtId="172" fontId="4" fillId="0" borderId="0" xfId="0" applyNumberFormat="1" applyFont="1" applyAlignment="1">
      <alignment vertical="center"/>
    </xf>
    <xf numFmtId="167" fontId="4" fillId="5" borderId="4" xfId="0" quotePrefix="1" applyNumberFormat="1" applyFont="1" applyFill="1" applyBorder="1" applyAlignment="1">
      <alignment horizontal="left" vertical="center"/>
    </xf>
    <xf numFmtId="174" fontId="10" fillId="0" borderId="0" xfId="0" applyNumberFormat="1" applyFont="1" applyAlignment="1">
      <alignment horizontal="center" vertical="center"/>
    </xf>
    <xf numFmtId="174" fontId="6" fillId="0" borderId="8" xfId="0" applyNumberFormat="1" applyFont="1" applyBorder="1" applyAlignment="1">
      <alignment vertical="center"/>
    </xf>
    <xf numFmtId="167" fontId="4" fillId="0" borderId="7" xfId="0" applyNumberFormat="1" applyFont="1" applyBorder="1" applyAlignment="1">
      <alignment horizontal="left" vertical="center"/>
    </xf>
    <xf numFmtId="0" fontId="4" fillId="0" borderId="7" xfId="0" applyFont="1" applyBorder="1" applyAlignment="1">
      <alignment horizontal="center" vertical="center"/>
    </xf>
    <xf numFmtId="14" fontId="4" fillId="0" borderId="4" xfId="0" applyNumberFormat="1" applyFont="1" applyBorder="1" applyAlignment="1">
      <alignment horizontal="center" vertical="center"/>
    </xf>
    <xf numFmtId="3" fontId="4" fillId="0" borderId="4" xfId="0" applyNumberFormat="1" applyFont="1" applyBorder="1" applyAlignment="1">
      <alignment horizontal="center" vertical="center"/>
    </xf>
    <xf numFmtId="175" fontId="4" fillId="0" borderId="4" xfId="0" applyNumberFormat="1" applyFont="1" applyBorder="1" applyAlignment="1">
      <alignment horizontal="center" vertical="center"/>
    </xf>
    <xf numFmtId="14" fontId="6" fillId="0" borderId="4" xfId="0" applyNumberFormat="1" applyFont="1" applyBorder="1" applyAlignment="1">
      <alignment horizontal="center" vertical="center"/>
    </xf>
    <xf numFmtId="14" fontId="4" fillId="8" borderId="4" xfId="0" applyNumberFormat="1" applyFont="1" applyFill="1" applyBorder="1" applyAlignment="1">
      <alignment horizontal="center" vertical="center"/>
    </xf>
    <xf numFmtId="0" fontId="4" fillId="8" borderId="4" xfId="0" applyFont="1" applyFill="1" applyBorder="1" applyAlignment="1">
      <alignment horizontal="center" vertical="center"/>
    </xf>
    <xf numFmtId="16" fontId="4" fillId="0" borderId="4" xfId="0" applyNumberFormat="1" applyFont="1" applyBorder="1" applyAlignment="1">
      <alignment vertical="center"/>
    </xf>
    <xf numFmtId="14" fontId="4" fillId="0" borderId="4" xfId="33" applyNumberFormat="1" applyFont="1" applyBorder="1" applyAlignment="1">
      <alignment horizontal="center" vertical="center"/>
    </xf>
    <xf numFmtId="0" fontId="4" fillId="8" borderId="4" xfId="0" applyFont="1" applyFill="1" applyBorder="1" applyAlignment="1">
      <alignment horizontal="left" vertical="center"/>
    </xf>
    <xf numFmtId="170" fontId="4" fillId="0" borderId="4" xfId="33" applyNumberFormat="1" applyFont="1" applyBorder="1" applyAlignment="1">
      <alignment horizontal="center" vertical="center"/>
    </xf>
    <xf numFmtId="171" fontId="4" fillId="0" borderId="4" xfId="33" applyNumberFormat="1" applyFont="1" applyBorder="1" applyAlignment="1">
      <alignment horizontal="center" vertical="center"/>
    </xf>
    <xf numFmtId="0" fontId="4" fillId="8" borderId="4" xfId="0" applyFont="1" applyFill="1" applyBorder="1" applyAlignment="1">
      <alignment vertical="center"/>
    </xf>
    <xf numFmtId="170" fontId="4" fillId="8" borderId="4" xfId="33" applyNumberFormat="1" applyFont="1" applyFill="1" applyBorder="1" applyAlignment="1">
      <alignment horizontal="center" vertical="center"/>
    </xf>
    <xf numFmtId="0" fontId="4" fillId="0" borderId="4" xfId="33" applyNumberFormat="1" applyFont="1" applyBorder="1" applyAlignment="1">
      <alignment horizontal="center" vertical="center"/>
    </xf>
    <xf numFmtId="49" fontId="4" fillId="8" borderId="4" xfId="0" applyNumberFormat="1" applyFont="1" applyFill="1" applyBorder="1" applyAlignment="1">
      <alignment vertical="center"/>
    </xf>
    <xf numFmtId="0" fontId="4" fillId="0" borderId="6" xfId="0" applyFont="1" applyBorder="1" applyAlignment="1">
      <alignment vertical="center"/>
    </xf>
    <xf numFmtId="0" fontId="4" fillId="0" borderId="6" xfId="0" applyFont="1" applyBorder="1" applyAlignment="1">
      <alignment horizontal="center" vertical="center"/>
    </xf>
    <xf numFmtId="0" fontId="4" fillId="0" borderId="7" xfId="0" applyFont="1" applyBorder="1" applyAlignment="1">
      <alignment vertical="center"/>
    </xf>
    <xf numFmtId="0" fontId="4" fillId="10" borderId="6" xfId="0" applyFont="1" applyFill="1" applyBorder="1" applyAlignment="1">
      <alignment horizontal="center" vertical="center"/>
    </xf>
    <xf numFmtId="0" fontId="4" fillId="10" borderId="4" xfId="0" applyFont="1" applyFill="1" applyBorder="1" applyAlignment="1">
      <alignment horizontal="center" vertical="center"/>
    </xf>
    <xf numFmtId="3" fontId="4" fillId="10" borderId="4" xfId="0" applyNumberFormat="1" applyFont="1" applyFill="1" applyBorder="1" applyAlignment="1">
      <alignment horizontal="center" vertical="center"/>
    </xf>
    <xf numFmtId="0" fontId="4" fillId="10" borderId="7" xfId="0" applyFont="1" applyFill="1" applyBorder="1" applyAlignment="1">
      <alignment horizontal="center" vertical="center"/>
    </xf>
    <xf numFmtId="0" fontId="4" fillId="10" borderId="0" xfId="0" applyFont="1" applyFill="1" applyAlignment="1">
      <alignment horizontal="center" vertical="center"/>
    </xf>
    <xf numFmtId="168" fontId="6" fillId="0" borderId="0" xfId="0" applyNumberFormat="1" applyFont="1" applyAlignment="1">
      <alignment horizontal="left" vertical="center"/>
    </xf>
    <xf numFmtId="164" fontId="10" fillId="0" borderId="0" xfId="0" applyNumberFormat="1" applyFont="1" applyAlignment="1">
      <alignment vertical="center"/>
    </xf>
    <xf numFmtId="164" fontId="4" fillId="0" borderId="0" xfId="0" applyNumberFormat="1" applyFont="1" applyAlignment="1">
      <alignment vertical="center"/>
    </xf>
    <xf numFmtId="173" fontId="6" fillId="0" borderId="4" xfId="0" applyNumberFormat="1" applyFont="1" applyBorder="1" applyAlignment="1">
      <alignment horizontal="center" vertical="center"/>
    </xf>
    <xf numFmtId="0" fontId="11" fillId="0" borderId="0" xfId="0" applyFont="1" applyAlignment="1">
      <alignment horizontal="left" vertical="center"/>
    </xf>
    <xf numFmtId="172" fontId="11" fillId="0" borderId="0" xfId="0" applyNumberFormat="1" applyFont="1" applyAlignment="1">
      <alignment horizontal="left" vertical="center"/>
    </xf>
    <xf numFmtId="166" fontId="3" fillId="0" borderId="21" xfId="0" applyNumberFormat="1" applyFont="1" applyBorder="1" applyAlignment="1">
      <alignment horizontal="center" vertical="center" wrapText="1"/>
    </xf>
    <xf numFmtId="168" fontId="3" fillId="0" borderId="21" xfId="0" applyNumberFormat="1" applyFont="1" applyBorder="1" applyAlignment="1">
      <alignment horizontal="center" vertical="center" wrapText="1"/>
    </xf>
    <xf numFmtId="0" fontId="4" fillId="0" borderId="6" xfId="0" applyFont="1" applyBorder="1" applyAlignment="1">
      <alignment horizontal="center" vertical="center" wrapText="1"/>
    </xf>
    <xf numFmtId="168" fontId="4" fillId="0" borderId="6" xfId="0" applyNumberFormat="1" applyFont="1" applyBorder="1" applyAlignment="1">
      <alignment horizontal="center" vertical="center" wrapText="1"/>
    </xf>
    <xf numFmtId="0" fontId="4" fillId="0" borderId="4" xfId="0" quotePrefix="1" applyFont="1" applyBorder="1" applyAlignment="1">
      <alignment horizontal="center" vertical="center"/>
    </xf>
    <xf numFmtId="174" fontId="4" fillId="0" borderId="0" xfId="0" applyNumberFormat="1" applyFont="1" applyAlignment="1">
      <alignment vertical="center" wrapText="1"/>
    </xf>
    <xf numFmtId="167" fontId="4" fillId="5" borderId="4" xfId="0" applyNumberFormat="1" applyFont="1" applyFill="1" applyBorder="1" applyAlignment="1">
      <alignment horizontal="left" vertical="center"/>
    </xf>
    <xf numFmtId="164" fontId="4" fillId="5" borderId="4" xfId="0" applyNumberFormat="1" applyFont="1" applyFill="1" applyBorder="1" applyAlignment="1">
      <alignment horizontal="center" vertical="center"/>
    </xf>
    <xf numFmtId="168" fontId="4" fillId="5" borderId="4" xfId="0" applyNumberFormat="1" applyFont="1" applyFill="1" applyBorder="1" applyAlignment="1">
      <alignment horizontal="center" vertical="center"/>
    </xf>
    <xf numFmtId="49" fontId="4" fillId="5" borderId="4" xfId="0" applyNumberFormat="1" applyFont="1" applyFill="1" applyBorder="1" applyAlignment="1">
      <alignment horizontal="center" vertical="center"/>
    </xf>
    <xf numFmtId="169" fontId="10" fillId="0" borderId="4" xfId="0" applyNumberFormat="1" applyFont="1" applyBorder="1" applyAlignment="1">
      <alignment vertical="center"/>
    </xf>
    <xf numFmtId="0" fontId="4" fillId="0" borderId="4" xfId="0" applyFont="1" applyBorder="1" applyAlignment="1">
      <alignment vertical="center" wrapText="1"/>
    </xf>
    <xf numFmtId="164" fontId="6" fillId="0" borderId="4" xfId="1" applyFont="1" applyFill="1" applyBorder="1" applyAlignment="1">
      <alignment horizontal="center" vertical="center"/>
    </xf>
    <xf numFmtId="164" fontId="4" fillId="5" borderId="4" xfId="0" applyNumberFormat="1" applyFont="1" applyFill="1" applyBorder="1" applyAlignment="1">
      <alignment vertical="center"/>
    </xf>
    <xf numFmtId="0" fontId="6" fillId="0" borderId="6" xfId="0" applyFont="1" applyBorder="1" applyAlignment="1">
      <alignment horizontal="center" vertical="center"/>
    </xf>
    <xf numFmtId="42" fontId="10" fillId="0" borderId="14" xfId="1" applyNumberFormat="1" applyFont="1" applyFill="1" applyBorder="1" applyAlignment="1">
      <alignment horizontal="left" vertical="center"/>
    </xf>
    <xf numFmtId="164" fontId="4" fillId="0" borderId="2" xfId="1" applyFont="1" applyFill="1" applyBorder="1" applyAlignment="1">
      <alignment horizontal="center" vertical="center"/>
    </xf>
    <xf numFmtId="178" fontId="4" fillId="0" borderId="0" xfId="34" applyNumberFormat="1" applyFont="1" applyAlignment="1">
      <alignment vertical="center"/>
    </xf>
    <xf numFmtId="172" fontId="11" fillId="0" borderId="0" xfId="0" applyNumberFormat="1" applyFont="1" applyAlignment="1">
      <alignment vertical="center"/>
    </xf>
    <xf numFmtId="169" fontId="6" fillId="0" borderId="6" xfId="0" applyNumberFormat="1" applyFont="1" applyBorder="1" applyAlignment="1">
      <alignment horizontal="center" vertical="center"/>
    </xf>
    <xf numFmtId="167" fontId="6" fillId="0" borderId="4" xfId="0" applyNumberFormat="1" applyFont="1" applyBorder="1" applyAlignment="1">
      <alignment horizontal="left" vertical="center"/>
    </xf>
    <xf numFmtId="164" fontId="6" fillId="0" borderId="4" xfId="0" applyNumberFormat="1" applyFont="1" applyBorder="1" applyAlignment="1">
      <alignment horizontal="center" vertical="center"/>
    </xf>
    <xf numFmtId="167" fontId="6" fillId="0" borderId="4" xfId="0" applyNumberFormat="1" applyFont="1" applyBorder="1" applyAlignment="1">
      <alignment vertical="center"/>
    </xf>
    <xf numFmtId="167" fontId="6" fillId="0" borderId="4" xfId="0" quotePrefix="1" applyNumberFormat="1" applyFont="1" applyBorder="1" applyAlignment="1">
      <alignment horizontal="left" vertical="center"/>
    </xf>
    <xf numFmtId="0" fontId="6" fillId="0" borderId="4" xfId="0" applyFont="1" applyBorder="1" applyAlignment="1">
      <alignment horizontal="left" vertical="center"/>
    </xf>
    <xf numFmtId="169" fontId="6" fillId="0" borderId="7" xfId="0" applyNumberFormat="1" applyFont="1" applyBorder="1" applyAlignment="1">
      <alignment horizontal="center" vertical="center"/>
    </xf>
    <xf numFmtId="177" fontId="4" fillId="0" borderId="0" xfId="0" applyNumberFormat="1" applyFont="1" applyAlignment="1">
      <alignment horizontal="center" vertical="center"/>
    </xf>
    <xf numFmtId="0" fontId="7" fillId="0" borderId="4" xfId="0" applyFont="1" applyBorder="1" applyAlignment="1">
      <alignment vertical="center"/>
    </xf>
    <xf numFmtId="0" fontId="7" fillId="0" borderId="4" xfId="0" applyFont="1" applyBorder="1" applyAlignment="1">
      <alignment horizontal="center" vertical="center"/>
    </xf>
    <xf numFmtId="178" fontId="6" fillId="0" borderId="0" xfId="0" applyNumberFormat="1" applyFont="1" applyAlignment="1">
      <alignment vertical="center"/>
    </xf>
    <xf numFmtId="0" fontId="3" fillId="2" borderId="1" xfId="0" applyFont="1" applyFill="1" applyBorder="1" applyAlignment="1">
      <alignment horizontal="center" vertical="center"/>
    </xf>
    <xf numFmtId="164" fontId="4" fillId="0" borderId="4" xfId="0" applyNumberFormat="1" applyFont="1" applyBorder="1" applyAlignment="1">
      <alignment horizontal="left" vertical="center"/>
    </xf>
    <xf numFmtId="178" fontId="3" fillId="9" borderId="24" xfId="34" applyNumberFormat="1" applyFont="1" applyFill="1" applyBorder="1" applyAlignment="1">
      <alignment horizontal="center" vertical="center"/>
    </xf>
    <xf numFmtId="0" fontId="3" fillId="9" borderId="22" xfId="0" applyFont="1" applyFill="1" applyBorder="1" applyAlignment="1">
      <alignment horizontal="center" vertical="center"/>
    </xf>
    <xf numFmtId="178" fontId="3" fillId="9" borderId="22" xfId="34" applyNumberFormat="1" applyFont="1" applyFill="1" applyBorder="1" applyAlignment="1">
      <alignment horizontal="center" vertical="center"/>
    </xf>
    <xf numFmtId="178" fontId="4" fillId="0" borderId="6" xfId="34" applyNumberFormat="1" applyFont="1" applyBorder="1" applyAlignment="1">
      <alignment vertical="center"/>
    </xf>
    <xf numFmtId="178" fontId="4" fillId="10" borderId="6" xfId="34" applyNumberFormat="1" applyFont="1" applyFill="1" applyBorder="1" applyAlignment="1">
      <alignment vertical="center"/>
    </xf>
    <xf numFmtId="15" fontId="3" fillId="0" borderId="4" xfId="0" applyNumberFormat="1" applyFont="1" applyBorder="1" applyAlignment="1">
      <alignment horizontal="center" vertical="center"/>
    </xf>
    <xf numFmtId="178" fontId="4" fillId="0" borderId="4" xfId="34" applyNumberFormat="1" applyFont="1" applyBorder="1" applyAlignment="1">
      <alignment vertical="center"/>
    </xf>
    <xf numFmtId="178" fontId="4" fillId="10" borderId="4" xfId="34" applyNumberFormat="1" applyFont="1" applyFill="1" applyBorder="1" applyAlignment="1">
      <alignment vertical="center"/>
    </xf>
    <xf numFmtId="178" fontId="4" fillId="0" borderId="4" xfId="34" applyNumberFormat="1" applyFont="1" applyBorder="1" applyAlignment="1">
      <alignment horizontal="center" vertical="center"/>
    </xf>
    <xf numFmtId="178" fontId="4" fillId="0" borderId="4" xfId="34" applyNumberFormat="1" applyFont="1" applyBorder="1" applyAlignment="1">
      <alignment horizontal="right" vertical="center"/>
    </xf>
    <xf numFmtId="178" fontId="4" fillId="8" borderId="4" xfId="34" applyNumberFormat="1" applyFont="1" applyFill="1" applyBorder="1" applyAlignment="1">
      <alignment horizontal="right" vertical="center"/>
    </xf>
    <xf numFmtId="49" fontId="4" fillId="8" borderId="4" xfId="0" applyNumberFormat="1" applyFont="1" applyFill="1" applyBorder="1" applyAlignment="1">
      <alignment horizontal="center" vertical="center"/>
    </xf>
    <xf numFmtId="178" fontId="4" fillId="8" borderId="4" xfId="34" applyNumberFormat="1" applyFont="1" applyFill="1" applyBorder="1" applyAlignment="1">
      <alignment horizontal="center" vertical="center"/>
    </xf>
    <xf numFmtId="178" fontId="3" fillId="2" borderId="1" xfId="34" applyNumberFormat="1" applyFont="1" applyFill="1" applyBorder="1" applyAlignment="1">
      <alignment vertical="center"/>
    </xf>
    <xf numFmtId="178" fontId="4" fillId="10" borderId="0" xfId="34" applyNumberFormat="1" applyFont="1" applyFill="1" applyAlignment="1">
      <alignment vertical="center"/>
    </xf>
    <xf numFmtId="178" fontId="4" fillId="0" borderId="7" xfId="34" applyNumberFormat="1" applyFont="1" applyBorder="1" applyAlignment="1">
      <alignment vertical="center"/>
    </xf>
    <xf numFmtId="178" fontId="4" fillId="10" borderId="7" xfId="34" applyNumberFormat="1" applyFont="1" applyFill="1" applyBorder="1" applyAlignment="1">
      <alignment vertical="center"/>
    </xf>
    <xf numFmtId="3" fontId="7" fillId="0" borderId="4" xfId="0" applyNumberFormat="1" applyFont="1" applyBorder="1" applyAlignment="1">
      <alignment horizontal="left" vertical="center"/>
    </xf>
    <xf numFmtId="0" fontId="7" fillId="8" borderId="4" xfId="0" applyFont="1" applyFill="1" applyBorder="1" applyAlignment="1">
      <alignment horizontal="center" vertical="center"/>
    </xf>
    <xf numFmtId="171" fontId="7" fillId="0" borderId="4" xfId="33" applyNumberFormat="1" applyFont="1" applyBorder="1" applyAlignment="1">
      <alignment horizontal="center" vertical="center"/>
    </xf>
    <xf numFmtId="15" fontId="11" fillId="0" borderId="4" xfId="0" applyNumberFormat="1" applyFont="1" applyBorder="1" applyAlignment="1">
      <alignment horizontal="center" vertical="center"/>
    </xf>
    <xf numFmtId="178" fontId="7" fillId="8" borderId="4" xfId="34" applyNumberFormat="1" applyFont="1" applyFill="1" applyBorder="1" applyAlignment="1">
      <alignment horizontal="right" vertical="center"/>
    </xf>
    <xf numFmtId="178" fontId="7" fillId="0" borderId="4" xfId="34" applyNumberFormat="1" applyFont="1" applyBorder="1" applyAlignment="1">
      <alignment vertical="center"/>
    </xf>
    <xf numFmtId="0" fontId="7" fillId="10" borderId="4" xfId="0" applyFont="1" applyFill="1" applyBorder="1" applyAlignment="1">
      <alignment horizontal="center" vertical="center"/>
    </xf>
    <xf numFmtId="178" fontId="7" fillId="10" borderId="4" xfId="34" applyNumberFormat="1" applyFont="1" applyFill="1" applyBorder="1" applyAlignment="1">
      <alignment vertical="center"/>
    </xf>
    <xf numFmtId="0" fontId="3" fillId="2" borderId="22" xfId="0" applyFont="1" applyFill="1" applyBorder="1" applyAlignment="1">
      <alignment horizontal="center" vertical="center"/>
    </xf>
    <xf numFmtId="178" fontId="3" fillId="2" borderId="22" xfId="34" applyNumberFormat="1" applyFont="1" applyFill="1" applyBorder="1" applyAlignment="1">
      <alignment horizontal="center" vertical="center"/>
    </xf>
    <xf numFmtId="0" fontId="7" fillId="0" borderId="0" xfId="0" applyFont="1" applyAlignment="1">
      <alignment horizontal="left" vertical="center"/>
    </xf>
    <xf numFmtId="178" fontId="6" fillId="0" borderId="0" xfId="0" applyNumberFormat="1" applyFont="1" applyAlignment="1">
      <alignment horizontal="left" vertical="center"/>
    </xf>
    <xf numFmtId="174" fontId="4" fillId="5" borderId="4" xfId="32" applyNumberFormat="1" applyFont="1" applyFill="1" applyBorder="1" applyAlignment="1">
      <alignment horizontal="center" vertical="center"/>
    </xf>
    <xf numFmtId="174" fontId="4" fillId="0" borderId="4" xfId="32" applyNumberFormat="1" applyFont="1" applyFill="1" applyBorder="1" applyAlignment="1">
      <alignment horizontal="center" vertical="center"/>
    </xf>
    <xf numFmtId="0" fontId="3" fillId="5" borderId="4" xfId="0" applyFont="1" applyFill="1" applyBorder="1" applyAlignment="1">
      <alignment horizontal="center" vertical="center"/>
    </xf>
    <xf numFmtId="0" fontId="3" fillId="0" borderId="21" xfId="0" applyFont="1" applyBorder="1" applyAlignment="1">
      <alignment horizontal="center" vertical="center" wrapText="1"/>
    </xf>
    <xf numFmtId="0" fontId="3" fillId="0" borderId="6" xfId="0" applyFont="1" applyBorder="1" applyAlignment="1">
      <alignment horizontal="left" vertical="center" wrapText="1"/>
    </xf>
    <xf numFmtId="0" fontId="3" fillId="0" borderId="4" xfId="0" applyFont="1" applyBorder="1" applyAlignment="1">
      <alignment horizontal="left" vertical="center" wrapText="1"/>
    </xf>
    <xf numFmtId="173" fontId="6" fillId="0" borderId="4" xfId="3" applyNumberFormat="1" applyFont="1" applyBorder="1" applyAlignment="1">
      <alignment horizontal="center" vertical="center"/>
    </xf>
    <xf numFmtId="0" fontId="6" fillId="0" borderId="4" xfId="13" applyFont="1" applyBorder="1" applyAlignment="1">
      <alignment vertical="center"/>
    </xf>
    <xf numFmtId="169" fontId="6" fillId="5" borderId="4" xfId="0" applyNumberFormat="1" applyFont="1" applyFill="1" applyBorder="1" applyAlignment="1">
      <alignment horizontal="center" vertical="center"/>
    </xf>
    <xf numFmtId="174" fontId="4" fillId="5" borderId="4" xfId="32" quotePrefix="1" applyNumberFormat="1" applyFont="1" applyFill="1" applyBorder="1" applyAlignment="1">
      <alignment horizontal="right" vertical="center"/>
    </xf>
    <xf numFmtId="49" fontId="4" fillId="5" borderId="4" xfId="0" quotePrefix="1" applyNumberFormat="1" applyFont="1" applyFill="1" applyBorder="1" applyAlignment="1">
      <alignment horizontal="center" vertical="center"/>
    </xf>
    <xf numFmtId="0" fontId="4" fillId="5" borderId="4" xfId="0" quotePrefix="1" applyFont="1" applyFill="1" applyBorder="1" applyAlignment="1">
      <alignment horizontal="center" vertical="center"/>
    </xf>
    <xf numFmtId="0" fontId="4" fillId="0" borderId="4" xfId="0" quotePrefix="1" applyFont="1" applyBorder="1" applyAlignment="1">
      <alignment horizontal="center" vertical="center" wrapText="1"/>
    </xf>
    <xf numFmtId="168" fontId="4" fillId="3" borderId="7" xfId="0" applyNumberFormat="1" applyFont="1" applyFill="1" applyBorder="1" applyAlignment="1">
      <alignment horizontal="center" vertical="center" wrapText="1"/>
    </xf>
    <xf numFmtId="168" fontId="3" fillId="0" borderId="1" xfId="0" applyNumberFormat="1" applyFont="1" applyBorder="1" applyAlignment="1">
      <alignment horizontal="center" vertical="center" wrapText="1"/>
    </xf>
    <xf numFmtId="164" fontId="7" fillId="0" borderId="4" xfId="0" applyNumberFormat="1" applyFont="1" applyBorder="1" applyAlignment="1">
      <alignment horizontal="left" vertical="center"/>
    </xf>
    <xf numFmtId="164" fontId="7" fillId="0" borderId="4" xfId="0" applyNumberFormat="1" applyFont="1" applyBorder="1" applyAlignment="1">
      <alignment horizontal="center" vertical="center"/>
    </xf>
    <xf numFmtId="172" fontId="3" fillId="0" borderId="0" xfId="0" applyNumberFormat="1" applyFont="1" applyAlignment="1">
      <alignment horizontal="center" vertical="center"/>
    </xf>
    <xf numFmtId="172" fontId="10" fillId="0" borderId="0" xfId="0" applyNumberFormat="1" applyFont="1" applyAlignment="1">
      <alignment horizontal="center" vertical="center"/>
    </xf>
    <xf numFmtId="172" fontId="4" fillId="0" borderId="0" xfId="34" applyNumberFormat="1" applyFont="1" applyFill="1" applyBorder="1" applyAlignment="1">
      <alignment horizontal="center" vertical="center"/>
    </xf>
    <xf numFmtId="172" fontId="4" fillId="0" borderId="0" xfId="34" applyNumberFormat="1" applyFont="1" applyFill="1" applyAlignment="1">
      <alignment vertical="center"/>
    </xf>
    <xf numFmtId="172" fontId="3" fillId="0" borderId="0" xfId="0" applyNumberFormat="1" applyFont="1" applyAlignment="1">
      <alignment vertical="center"/>
    </xf>
    <xf numFmtId="0" fontId="10" fillId="2" borderId="5" xfId="0" applyFont="1" applyFill="1" applyBorder="1" applyAlignment="1">
      <alignment horizontal="center" vertical="center"/>
    </xf>
    <xf numFmtId="169" fontId="10" fillId="2" borderId="4" xfId="0" applyNumberFormat="1" applyFont="1" applyFill="1" applyBorder="1" applyAlignment="1">
      <alignment horizontal="center" vertical="center"/>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wrapText="1"/>
    </xf>
    <xf numFmtId="0" fontId="10" fillId="2" borderId="4" xfId="0" quotePrefix="1" applyFont="1" applyFill="1" applyBorder="1" applyAlignment="1">
      <alignment horizontal="center" vertical="center"/>
    </xf>
    <xf numFmtId="168" fontId="3" fillId="0" borderId="36" xfId="0" applyNumberFormat="1" applyFont="1" applyBorder="1" applyAlignment="1">
      <alignment horizontal="center" vertical="center"/>
    </xf>
    <xf numFmtId="0" fontId="11" fillId="0" borderId="0" xfId="0" applyFont="1" applyAlignment="1">
      <alignment vertical="center"/>
    </xf>
    <xf numFmtId="0" fontId="0" fillId="0" borderId="1" xfId="0" applyFill="1" applyBorder="1"/>
    <xf numFmtId="170" fontId="0" fillId="0" borderId="37" xfId="33" applyNumberFormat="1" applyFont="1" applyFill="1" applyBorder="1" applyAlignment="1">
      <alignment horizontal="center"/>
    </xf>
    <xf numFmtId="170" fontId="0" fillId="0" borderId="1" xfId="33" applyNumberFormat="1" applyFont="1" applyFill="1" applyBorder="1" applyAlignment="1">
      <alignment horizontal="center" vertical="center"/>
    </xf>
    <xf numFmtId="0" fontId="0" fillId="0" borderId="38" xfId="0" applyFill="1" applyBorder="1"/>
    <xf numFmtId="0" fontId="0" fillId="0" borderId="37" xfId="0" applyFill="1" applyBorder="1"/>
    <xf numFmtId="167" fontId="0" fillId="0" borderId="1" xfId="0" applyNumberFormat="1" applyFill="1" applyBorder="1" applyAlignment="1">
      <alignment horizontal="left" vertical="center"/>
    </xf>
    <xf numFmtId="0" fontId="0" fillId="0" borderId="1" xfId="0" applyFill="1" applyBorder="1" applyAlignment="1">
      <alignment horizontal="right"/>
    </xf>
    <xf numFmtId="0" fontId="0" fillId="0" borderId="1" xfId="0" applyFill="1" applyBorder="1" applyAlignment="1"/>
    <xf numFmtId="167" fontId="0" fillId="0" borderId="38" xfId="0" quotePrefix="1" applyNumberFormat="1" applyFill="1" applyBorder="1" applyAlignment="1">
      <alignment horizontal="left" vertical="center"/>
    </xf>
    <xf numFmtId="0" fontId="0" fillId="0" borderId="37" xfId="0" applyFill="1" applyBorder="1" applyAlignment="1">
      <alignment horizontal="right"/>
    </xf>
    <xf numFmtId="170" fontId="0" fillId="0" borderId="37" xfId="33" applyNumberFormat="1" applyFont="1" applyFill="1" applyBorder="1" applyAlignment="1">
      <alignment horizontal="center" vertical="center"/>
    </xf>
    <xf numFmtId="171" fontId="0" fillId="0" borderId="1" xfId="33" applyNumberFormat="1" applyFont="1" applyFill="1" applyBorder="1" applyAlignment="1">
      <alignment horizontal="left"/>
    </xf>
    <xf numFmtId="167" fontId="12" fillId="0" borderId="38" xfId="0" quotePrefix="1" applyNumberFormat="1" applyFont="1" applyFill="1" applyBorder="1" applyAlignment="1">
      <alignment horizontal="left" vertical="center"/>
    </xf>
    <xf numFmtId="170" fontId="0" fillId="0" borderId="1" xfId="33" applyNumberFormat="1" applyFont="1" applyFill="1" applyBorder="1" applyAlignment="1">
      <alignment horizontal="left"/>
    </xf>
    <xf numFmtId="0" fontId="6" fillId="0" borderId="4" xfId="13" applyFont="1" applyFill="1" applyBorder="1" applyAlignment="1">
      <alignment horizontal="left" vertical="center"/>
    </xf>
    <xf numFmtId="0" fontId="6" fillId="0" borderId="4" xfId="9" applyFont="1" applyFill="1" applyBorder="1" applyAlignment="1">
      <alignment horizontal="left" vertical="center"/>
    </xf>
    <xf numFmtId="164" fontId="6" fillId="0" borderId="4" xfId="0" applyNumberFormat="1" applyFont="1" applyFill="1" applyBorder="1" applyAlignment="1">
      <alignment horizontal="center" vertical="center"/>
    </xf>
    <xf numFmtId="168" fontId="4" fillId="0" borderId="2" xfId="34" applyNumberFormat="1" applyFont="1" applyFill="1" applyBorder="1" applyAlignment="1">
      <alignment horizontal="center" vertical="center"/>
    </xf>
    <xf numFmtId="168" fontId="10" fillId="0" borderId="14" xfId="34" applyNumberFormat="1" applyFont="1" applyFill="1" applyBorder="1" applyAlignment="1">
      <alignment horizontal="center" vertical="center"/>
    </xf>
    <xf numFmtId="168" fontId="6" fillId="0" borderId="4" xfId="1" applyNumberFormat="1" applyFont="1" applyFill="1" applyBorder="1" applyAlignment="1">
      <alignment horizontal="left" vertical="center"/>
    </xf>
    <xf numFmtId="168" fontId="4" fillId="0" borderId="0" xfId="34" applyNumberFormat="1" applyFont="1" applyBorder="1" applyAlignment="1">
      <alignment horizontal="center" vertical="center"/>
    </xf>
    <xf numFmtId="168" fontId="4" fillId="0" borderId="0" xfId="34" applyNumberFormat="1" applyFont="1" applyFill="1" applyBorder="1" applyAlignment="1">
      <alignment horizontal="center" vertical="center"/>
    </xf>
    <xf numFmtId="168" fontId="4" fillId="0" borderId="0" xfId="34" applyNumberFormat="1" applyFont="1" applyAlignment="1">
      <alignment vertical="center"/>
    </xf>
    <xf numFmtId="168" fontId="10" fillId="0" borderId="15" xfId="34" applyNumberFormat="1" applyFont="1" applyFill="1" applyBorder="1" applyAlignment="1">
      <alignment horizontal="center" vertical="center"/>
    </xf>
    <xf numFmtId="168" fontId="3" fillId="2" borderId="16" xfId="34" applyNumberFormat="1" applyFont="1" applyFill="1" applyBorder="1" applyAlignment="1">
      <alignment horizontal="center" vertical="center"/>
    </xf>
    <xf numFmtId="0" fontId="6" fillId="0" borderId="6" xfId="0" applyFont="1" applyFill="1" applyBorder="1" applyAlignment="1">
      <alignment horizontal="left" vertical="center"/>
    </xf>
    <xf numFmtId="168" fontId="6" fillId="0" borderId="6" xfId="1" applyNumberFormat="1" applyFont="1" applyFill="1" applyBorder="1" applyAlignment="1">
      <alignment horizontal="left" vertical="center"/>
    </xf>
    <xf numFmtId="0" fontId="6" fillId="0" borderId="4" xfId="0" applyFont="1" applyFill="1" applyBorder="1" applyAlignment="1">
      <alignment horizontal="left" vertical="center"/>
    </xf>
    <xf numFmtId="167" fontId="6" fillId="0" borderId="4" xfId="0" applyNumberFormat="1" applyFont="1" applyFill="1" applyBorder="1" applyAlignment="1">
      <alignment horizontal="left" vertical="center"/>
    </xf>
    <xf numFmtId="0" fontId="6" fillId="0" borderId="4" xfId="0" applyFont="1" applyFill="1" applyBorder="1" applyAlignment="1">
      <alignment horizontal="center" vertical="center"/>
    </xf>
    <xf numFmtId="0" fontId="6" fillId="0" borderId="4" xfId="0" applyNumberFormat="1" applyFont="1" applyFill="1" applyBorder="1" applyAlignment="1">
      <alignment horizontal="center" vertical="center"/>
    </xf>
    <xf numFmtId="167" fontId="6" fillId="0" borderId="7" xfId="0" applyNumberFormat="1" applyFont="1" applyFill="1" applyBorder="1" applyAlignment="1">
      <alignment horizontal="left" vertical="center"/>
    </xf>
    <xf numFmtId="0" fontId="6" fillId="0" borderId="6" xfId="0" applyFont="1" applyFill="1" applyBorder="1" applyAlignment="1">
      <alignment horizontal="center" vertical="center"/>
    </xf>
    <xf numFmtId="164" fontId="6" fillId="0" borderId="6" xfId="0" applyNumberFormat="1" applyFont="1" applyFill="1" applyBorder="1" applyAlignment="1">
      <alignment horizontal="center" vertical="center"/>
    </xf>
    <xf numFmtId="0" fontId="10" fillId="0" borderId="6" xfId="0" applyFont="1" applyFill="1" applyBorder="1" applyAlignment="1">
      <alignment horizontal="center" vertical="center"/>
    </xf>
    <xf numFmtId="0" fontId="10" fillId="0" borderId="6" xfId="0" applyFont="1" applyFill="1" applyBorder="1" applyAlignment="1">
      <alignment horizontal="left" vertical="center"/>
    </xf>
    <xf numFmtId="0" fontId="10" fillId="0" borderId="4" xfId="0" applyFont="1" applyFill="1" applyBorder="1" applyAlignment="1">
      <alignment horizontal="center" vertical="center"/>
    </xf>
    <xf numFmtId="0" fontId="10" fillId="0" borderId="4" xfId="0" applyFont="1" applyFill="1" applyBorder="1" applyAlignment="1">
      <alignment horizontal="left" vertical="center"/>
    </xf>
    <xf numFmtId="167" fontId="6" fillId="0" borderId="4" xfId="0" quotePrefix="1" applyNumberFormat="1" applyFont="1" applyFill="1" applyBorder="1" applyAlignment="1">
      <alignment horizontal="left" vertical="center"/>
    </xf>
    <xf numFmtId="171" fontId="6" fillId="0" borderId="4" xfId="33" applyNumberFormat="1" applyFont="1" applyFill="1" applyBorder="1" applyAlignment="1">
      <alignment horizontal="center" vertical="center"/>
    </xf>
    <xf numFmtId="170" fontId="6" fillId="0" borderId="4" xfId="33" applyNumberFormat="1" applyFont="1" applyFill="1" applyBorder="1" applyAlignment="1">
      <alignment horizontal="center" vertical="center"/>
    </xf>
    <xf numFmtId="49" fontId="6" fillId="0" borderId="4" xfId="33" applyNumberFormat="1" applyFont="1" applyFill="1" applyBorder="1" applyAlignment="1">
      <alignment horizontal="left" vertical="center"/>
    </xf>
    <xf numFmtId="49" fontId="6" fillId="0" borderId="4" xfId="0" applyNumberFormat="1" applyFont="1" applyFill="1" applyBorder="1" applyAlignment="1">
      <alignment horizontal="center" vertical="center"/>
    </xf>
    <xf numFmtId="0" fontId="6" fillId="0" borderId="7" xfId="0" applyFont="1" applyFill="1" applyBorder="1" applyAlignment="1">
      <alignment horizontal="left" vertical="center"/>
    </xf>
    <xf numFmtId="49" fontId="6" fillId="0" borderId="7" xfId="0" applyNumberFormat="1" applyFont="1" applyFill="1" applyBorder="1" applyAlignment="1">
      <alignment horizontal="center" vertical="center"/>
    </xf>
    <xf numFmtId="164" fontId="6" fillId="0" borderId="7" xfId="0" applyNumberFormat="1" applyFont="1" applyFill="1" applyBorder="1" applyAlignment="1">
      <alignment horizontal="center" vertical="center"/>
    </xf>
    <xf numFmtId="0" fontId="6" fillId="0" borderId="7" xfId="0" applyFont="1" applyFill="1" applyBorder="1" applyAlignment="1">
      <alignment horizontal="center" vertical="center"/>
    </xf>
    <xf numFmtId="168" fontId="6" fillId="0" borderId="7" xfId="1" applyNumberFormat="1" applyFont="1" applyFill="1" applyBorder="1" applyAlignment="1">
      <alignment horizontal="left" vertical="center"/>
    </xf>
    <xf numFmtId="172" fontId="10" fillId="0" borderId="0" xfId="0" applyNumberFormat="1" applyFont="1" applyFill="1" applyAlignment="1">
      <alignment horizontal="center" vertical="center"/>
    </xf>
    <xf numFmtId="169" fontId="6" fillId="0" borderId="4" xfId="0" applyNumberFormat="1" applyFont="1" applyFill="1" applyBorder="1" applyAlignment="1">
      <alignment horizontal="center" vertical="center"/>
    </xf>
    <xf numFmtId="172" fontId="6" fillId="0" borderId="0" xfId="0" applyNumberFormat="1" applyFont="1" applyFill="1" applyAlignment="1">
      <alignment horizontal="left" vertical="center"/>
    </xf>
    <xf numFmtId="172" fontId="6" fillId="0" borderId="0" xfId="0" applyNumberFormat="1" applyFont="1" applyFill="1" applyAlignment="1">
      <alignment vertical="center"/>
    </xf>
    <xf numFmtId="0" fontId="6" fillId="0" borderId="4" xfId="0" quotePrefix="1" applyFont="1" applyFill="1" applyBorder="1" applyAlignment="1">
      <alignment horizontal="center" vertical="center"/>
    </xf>
    <xf numFmtId="172" fontId="6" fillId="0" borderId="0" xfId="0" quotePrefix="1" applyNumberFormat="1" applyFont="1" applyFill="1" applyAlignment="1">
      <alignment vertical="center"/>
    </xf>
    <xf numFmtId="168" fontId="4" fillId="0" borderId="4" xfId="33" applyNumberFormat="1" applyFont="1" applyBorder="1" applyAlignment="1">
      <alignment horizontal="center" vertical="center"/>
    </xf>
    <xf numFmtId="168" fontId="4" fillId="0" borderId="4" xfId="33" applyNumberFormat="1" applyFont="1" applyFill="1" applyBorder="1" applyAlignment="1">
      <alignment horizontal="center" vertical="center"/>
    </xf>
    <xf numFmtId="168" fontId="4" fillId="0" borderId="4" xfId="33" applyNumberFormat="1" applyFont="1" applyBorder="1" applyAlignment="1">
      <alignment vertical="center"/>
    </xf>
    <xf numFmtId="0" fontId="4" fillId="0" borderId="4" xfId="0" applyNumberFormat="1" applyFont="1" applyBorder="1" applyAlignment="1">
      <alignment horizontal="left" vertical="center"/>
    </xf>
    <xf numFmtId="168" fontId="4" fillId="0" borderId="4" xfId="0" applyNumberFormat="1" applyFont="1" applyBorder="1" applyAlignment="1">
      <alignment vertical="center"/>
    </xf>
    <xf numFmtId="168" fontId="4" fillId="8" borderId="4" xfId="33" applyNumberFormat="1" applyFont="1" applyFill="1" applyBorder="1" applyAlignment="1">
      <alignment horizontal="right" vertical="center"/>
    </xf>
    <xf numFmtId="0" fontId="4" fillId="0" borderId="4" xfId="0" applyFont="1" applyFill="1" applyBorder="1" applyAlignment="1">
      <alignment vertical="center"/>
    </xf>
    <xf numFmtId="0" fontId="4" fillId="0" borderId="4" xfId="0" applyFont="1" applyFill="1" applyBorder="1" applyAlignment="1">
      <alignment horizontal="center" vertical="center"/>
    </xf>
    <xf numFmtId="164" fontId="4" fillId="0" borderId="4" xfId="0" applyNumberFormat="1" applyFont="1" applyFill="1" applyBorder="1" applyAlignment="1">
      <alignment horizontal="center" vertical="center"/>
    </xf>
    <xf numFmtId="167" fontId="4" fillId="0" borderId="4" xfId="0" applyNumberFormat="1" applyFont="1" applyFill="1" applyBorder="1" applyAlignment="1">
      <alignment horizontal="left" vertical="center"/>
    </xf>
    <xf numFmtId="49" fontId="4" fillId="0" borderId="4" xfId="0" quotePrefix="1" applyNumberFormat="1" applyFont="1" applyFill="1" applyBorder="1" applyAlignment="1">
      <alignment horizontal="center" vertical="center"/>
    </xf>
    <xf numFmtId="49" fontId="4" fillId="0" borderId="4" xfId="33" applyNumberFormat="1" applyFont="1" applyBorder="1" applyAlignment="1">
      <alignment horizontal="left" vertical="center"/>
    </xf>
    <xf numFmtId="168" fontId="6" fillId="0" borderId="4" xfId="33" applyNumberFormat="1" applyFont="1" applyBorder="1" applyAlignment="1">
      <alignment horizontal="center" vertical="center"/>
    </xf>
    <xf numFmtId="49" fontId="4" fillId="0" borderId="4" xfId="33" applyNumberFormat="1" applyFont="1" applyBorder="1" applyAlignment="1">
      <alignment horizontal="center" vertical="center"/>
    </xf>
    <xf numFmtId="0" fontId="4" fillId="0" borderId="4" xfId="0" quotePrefix="1" applyFont="1" applyBorder="1" applyAlignment="1">
      <alignment vertical="center"/>
    </xf>
    <xf numFmtId="171" fontId="4" fillId="8" borderId="4" xfId="33" applyNumberFormat="1" applyFont="1" applyFill="1" applyBorder="1" applyAlignment="1">
      <alignment horizontal="center" vertical="center"/>
    </xf>
    <xf numFmtId="0" fontId="4" fillId="8" borderId="4" xfId="0" quotePrefix="1" applyFont="1" applyFill="1" applyBorder="1" applyAlignment="1">
      <alignment vertical="center"/>
    </xf>
    <xf numFmtId="168" fontId="4" fillId="0" borderId="4" xfId="33" applyNumberFormat="1" applyFont="1" applyBorder="1" applyAlignment="1">
      <alignment horizontal="right" vertical="center"/>
    </xf>
    <xf numFmtId="49" fontId="6" fillId="0" borderId="4" xfId="33" applyNumberFormat="1" applyFont="1" applyBorder="1" applyAlignment="1">
      <alignment horizontal="left" vertical="center"/>
    </xf>
    <xf numFmtId="171" fontId="6" fillId="0" borderId="4" xfId="33" applyNumberFormat="1" applyFont="1" applyBorder="1" applyAlignment="1">
      <alignment horizontal="center" vertical="center"/>
    </xf>
    <xf numFmtId="0" fontId="6" fillId="0" borderId="4" xfId="0" quotePrefix="1" applyFont="1" applyBorder="1" applyAlignment="1">
      <alignment vertical="center"/>
    </xf>
    <xf numFmtId="49" fontId="6" fillId="0" borderId="4" xfId="0" quotePrefix="1" applyNumberFormat="1" applyFont="1" applyBorder="1" applyAlignment="1">
      <alignment horizontal="center" vertical="center"/>
    </xf>
    <xf numFmtId="168" fontId="4" fillId="8" borderId="4" xfId="33" applyNumberFormat="1" applyFont="1" applyFill="1" applyBorder="1" applyAlignment="1">
      <alignment horizontal="center" vertical="center"/>
    </xf>
    <xf numFmtId="168" fontId="4" fillId="0" borderId="4" xfId="33" applyNumberFormat="1" applyFont="1" applyFill="1" applyBorder="1" applyAlignment="1">
      <alignment horizontal="right" vertical="center"/>
    </xf>
    <xf numFmtId="168" fontId="4" fillId="0" borderId="4" xfId="0" applyNumberFormat="1" applyFont="1" applyFill="1" applyBorder="1" applyAlignment="1">
      <alignment vertical="center"/>
    </xf>
    <xf numFmtId="165" fontId="4" fillId="0" borderId="4" xfId="33" applyFont="1" applyBorder="1" applyAlignment="1">
      <alignment horizontal="left" vertical="center"/>
    </xf>
    <xf numFmtId="168" fontId="4" fillId="0" borderId="4" xfId="33" quotePrefix="1" applyNumberFormat="1" applyFont="1" applyBorder="1" applyAlignment="1">
      <alignment horizontal="right" vertical="center"/>
    </xf>
    <xf numFmtId="0" fontId="6" fillId="0" borderId="4" xfId="13" applyFont="1" applyFill="1" applyBorder="1" applyAlignment="1">
      <alignment vertical="center"/>
    </xf>
    <xf numFmtId="0" fontId="6" fillId="0" borderId="4" xfId="9" applyFont="1" applyFill="1" applyBorder="1" applyAlignment="1">
      <alignment vertical="center"/>
    </xf>
    <xf numFmtId="0" fontId="4" fillId="0" borderId="4" xfId="0" applyNumberFormat="1" applyFont="1" applyFill="1" applyBorder="1" applyAlignment="1">
      <alignment horizontal="center" vertical="center"/>
    </xf>
    <xf numFmtId="16" fontId="6" fillId="0" borderId="4" xfId="0" quotePrefix="1" applyNumberFormat="1" applyFont="1" applyFill="1" applyBorder="1" applyAlignment="1">
      <alignment horizontal="center" vertical="center"/>
    </xf>
    <xf numFmtId="0" fontId="7" fillId="0" borderId="4" xfId="0" applyFont="1" applyFill="1" applyBorder="1" applyAlignment="1">
      <alignment horizontal="center" vertical="center"/>
    </xf>
    <xf numFmtId="177" fontId="4" fillId="0" borderId="4" xfId="0" quotePrefix="1" applyNumberFormat="1" applyFont="1" applyBorder="1" applyAlignment="1">
      <alignment horizontal="center" vertical="center"/>
    </xf>
    <xf numFmtId="177" fontId="4" fillId="0" borderId="4" xfId="0" quotePrefix="1" applyNumberFormat="1" applyFont="1" applyFill="1" applyBorder="1" applyAlignment="1">
      <alignment horizontal="center" vertical="center"/>
    </xf>
    <xf numFmtId="177" fontId="4" fillId="0" borderId="4" xfId="0" applyNumberFormat="1" applyFont="1" applyBorder="1" applyAlignment="1">
      <alignment horizontal="center" vertical="center"/>
    </xf>
    <xf numFmtId="2" fontId="4" fillId="0" borderId="0" xfId="0" applyNumberFormat="1" applyFont="1" applyAlignment="1">
      <alignment horizontal="center" vertical="center"/>
    </xf>
    <xf numFmtId="169" fontId="7" fillId="0" borderId="4" xfId="0" applyNumberFormat="1" applyFont="1" applyFill="1" applyBorder="1" applyAlignment="1">
      <alignment horizontal="center" vertical="center"/>
    </xf>
    <xf numFmtId="0" fontId="7" fillId="0" borderId="4" xfId="0" quotePrefix="1" applyFont="1" applyFill="1" applyBorder="1" applyAlignment="1">
      <alignment horizontal="center" vertical="center"/>
    </xf>
    <xf numFmtId="168" fontId="7" fillId="0" borderId="4" xfId="33" applyNumberFormat="1" applyFont="1" applyBorder="1" applyAlignment="1">
      <alignment vertical="center"/>
    </xf>
    <xf numFmtId="172" fontId="7" fillId="0" borderId="0" xfId="0" applyNumberFormat="1" applyFont="1" applyFill="1" applyAlignment="1">
      <alignment vertical="center"/>
    </xf>
    <xf numFmtId="172" fontId="7" fillId="2" borderId="0" xfId="0" applyNumberFormat="1" applyFont="1" applyFill="1" applyAlignment="1">
      <alignment vertical="center"/>
    </xf>
    <xf numFmtId="167" fontId="7" fillId="0" borderId="4" xfId="0" applyNumberFormat="1" applyFont="1" applyBorder="1" applyAlignment="1">
      <alignment horizontal="left" vertical="center"/>
    </xf>
    <xf numFmtId="170" fontId="7" fillId="0" borderId="4" xfId="33" applyNumberFormat="1" applyFont="1" applyBorder="1" applyAlignment="1">
      <alignment horizontal="center" vertical="center"/>
    </xf>
    <xf numFmtId="168" fontId="7" fillId="0" borderId="4" xfId="33" applyNumberFormat="1" applyFont="1" applyBorder="1" applyAlignment="1">
      <alignment horizontal="center" vertical="center"/>
    </xf>
    <xf numFmtId="168" fontId="6" fillId="0" borderId="4" xfId="33" applyNumberFormat="1" applyFont="1" applyBorder="1" applyAlignment="1">
      <alignment vertical="center"/>
    </xf>
    <xf numFmtId="168" fontId="4" fillId="0" borderId="39" xfId="33" applyNumberFormat="1" applyFont="1" applyFill="1" applyBorder="1" applyAlignment="1">
      <alignment horizontal="center" vertical="center"/>
    </xf>
    <xf numFmtId="168" fontId="6" fillId="0" borderId="39" xfId="33" applyNumberFormat="1" applyFont="1" applyFill="1" applyBorder="1" applyAlignment="1">
      <alignment horizontal="center" vertical="center"/>
    </xf>
    <xf numFmtId="168" fontId="7" fillId="0" borderId="39" xfId="33" applyNumberFormat="1" applyFont="1" applyFill="1" applyBorder="1" applyAlignment="1">
      <alignment horizontal="center" vertical="center"/>
    </xf>
    <xf numFmtId="172" fontId="3" fillId="0" borderId="20" xfId="34" applyNumberFormat="1" applyFont="1" applyFill="1" applyBorder="1" applyAlignment="1">
      <alignment horizontal="center" vertical="center"/>
    </xf>
    <xf numFmtId="0" fontId="4" fillId="0" borderId="0" xfId="0" applyFont="1" applyBorder="1" applyAlignment="1">
      <alignment horizontal="left" vertical="center"/>
    </xf>
    <xf numFmtId="0" fontId="6" fillId="0" borderId="40" xfId="0" applyFont="1" applyBorder="1" applyAlignment="1">
      <alignment horizontal="center" vertical="center"/>
    </xf>
    <xf numFmtId="169" fontId="6" fillId="0" borderId="40" xfId="0" applyNumberFormat="1" applyFont="1" applyFill="1" applyBorder="1" applyAlignment="1">
      <alignment horizontal="center" vertical="center"/>
    </xf>
    <xf numFmtId="0" fontId="4" fillId="0" borderId="40" xfId="0" applyFont="1" applyBorder="1" applyAlignment="1">
      <alignment vertical="center"/>
    </xf>
    <xf numFmtId="0" fontId="4" fillId="0" borderId="40" xfId="0" applyFont="1" applyBorder="1" applyAlignment="1">
      <alignment horizontal="center" vertical="center"/>
    </xf>
    <xf numFmtId="164" fontId="4" fillId="0" borderId="40" xfId="0" applyNumberFormat="1" applyFont="1" applyBorder="1" applyAlignment="1">
      <alignment horizontal="center" vertical="center"/>
    </xf>
    <xf numFmtId="0" fontId="6" fillId="0" borderId="40" xfId="0" applyFont="1" applyFill="1" applyBorder="1" applyAlignment="1">
      <alignment horizontal="center" vertical="center"/>
    </xf>
    <xf numFmtId="168" fontId="4" fillId="0" borderId="40" xfId="33" applyNumberFormat="1" applyFont="1" applyBorder="1" applyAlignment="1">
      <alignment vertical="center"/>
    </xf>
    <xf numFmtId="168" fontId="4" fillId="0" borderId="43" xfId="33" applyNumberFormat="1" applyFont="1" applyFill="1" applyBorder="1" applyAlignment="1">
      <alignment horizontal="center" vertical="center"/>
    </xf>
    <xf numFmtId="172" fontId="3" fillId="2" borderId="9" xfId="34" applyNumberFormat="1" applyFont="1" applyFill="1" applyBorder="1" applyAlignment="1">
      <alignment horizontal="center" vertical="center"/>
    </xf>
    <xf numFmtId="0" fontId="4" fillId="0" borderId="0" xfId="0" applyFont="1" applyBorder="1" applyAlignment="1">
      <alignment horizontal="center" vertical="center"/>
    </xf>
    <xf numFmtId="166" fontId="4" fillId="0" borderId="0" xfId="0" applyNumberFormat="1" applyFont="1" applyBorder="1" applyAlignment="1">
      <alignment horizontal="center" vertical="center"/>
    </xf>
    <xf numFmtId="0" fontId="4" fillId="0" borderId="0" xfId="0" applyFont="1" applyBorder="1" applyAlignment="1">
      <alignment horizontal="left" vertical="center" wrapText="1"/>
    </xf>
    <xf numFmtId="177" fontId="4" fillId="0" borderId="0" xfId="0" applyNumberFormat="1" applyFont="1" applyBorder="1" applyAlignment="1">
      <alignment horizontal="center" vertical="center"/>
    </xf>
    <xf numFmtId="164" fontId="4" fillId="0" borderId="0" xfId="1" applyFont="1" applyFill="1" applyBorder="1" applyAlignment="1">
      <alignment horizontal="center" vertical="center" wrapText="1"/>
    </xf>
    <xf numFmtId="0" fontId="6" fillId="0" borderId="0" xfId="0" applyFont="1" applyBorder="1" applyAlignment="1">
      <alignment horizontal="center" vertical="center"/>
    </xf>
    <xf numFmtId="0" fontId="6" fillId="0" borderId="41" xfId="0" applyFont="1" applyBorder="1" applyAlignment="1">
      <alignment horizontal="center" vertical="center"/>
    </xf>
    <xf numFmtId="169" fontId="6" fillId="0" borderId="41" xfId="0" applyNumberFormat="1" applyFont="1" applyFill="1" applyBorder="1" applyAlignment="1">
      <alignment horizontal="center" vertical="center"/>
    </xf>
    <xf numFmtId="0" fontId="4" fillId="0" borderId="41" xfId="0" applyFont="1" applyBorder="1" applyAlignment="1">
      <alignment vertical="center"/>
    </xf>
    <xf numFmtId="0" fontId="4" fillId="0" borderId="41" xfId="0" applyFont="1" applyBorder="1" applyAlignment="1">
      <alignment horizontal="center" vertical="center"/>
    </xf>
    <xf numFmtId="164" fontId="4" fillId="0" borderId="41" xfId="0" applyNumberFormat="1" applyFont="1" applyBorder="1" applyAlignment="1">
      <alignment horizontal="center" vertical="center"/>
    </xf>
    <xf numFmtId="0" fontId="6" fillId="0" borderId="41" xfId="0" applyFont="1" applyFill="1" applyBorder="1" applyAlignment="1">
      <alignment horizontal="center" vertical="center"/>
    </xf>
    <xf numFmtId="168" fontId="4" fillId="0" borderId="41" xfId="33" applyNumberFormat="1" applyFont="1" applyBorder="1" applyAlignment="1">
      <alignment horizontal="center" vertical="center"/>
    </xf>
    <xf numFmtId="168" fontId="4" fillId="0" borderId="46" xfId="33" applyNumberFormat="1" applyFont="1" applyFill="1" applyBorder="1" applyAlignment="1">
      <alignment horizontal="center" vertical="center"/>
    </xf>
    <xf numFmtId="0" fontId="10" fillId="0" borderId="45" xfId="0" applyFont="1" applyBorder="1" applyAlignment="1">
      <alignment horizontal="center" vertical="center"/>
    </xf>
    <xf numFmtId="166" fontId="10" fillId="0" borderId="42" xfId="0" applyNumberFormat="1" applyFont="1" applyBorder="1" applyAlignment="1">
      <alignment horizontal="center" vertical="center"/>
    </xf>
    <xf numFmtId="0" fontId="10" fillId="0" borderId="42" xfId="2" applyFont="1" applyBorder="1" applyAlignment="1">
      <alignment horizontal="center" vertical="center" wrapText="1"/>
    </xf>
    <xf numFmtId="0" fontId="10" fillId="0" borderId="42" xfId="2" applyFont="1" applyBorder="1" applyAlignment="1">
      <alignment horizontal="left" vertical="center"/>
    </xf>
    <xf numFmtId="177" fontId="10" fillId="0" borderId="42" xfId="2" applyNumberFormat="1" applyFont="1" applyBorder="1" applyAlignment="1">
      <alignment horizontal="center" vertical="center"/>
    </xf>
    <xf numFmtId="0" fontId="10" fillId="0" borderId="42" xfId="2" applyFont="1" applyBorder="1" applyAlignment="1">
      <alignment horizontal="center" vertical="center"/>
    </xf>
    <xf numFmtId="1" fontId="10" fillId="0" borderId="42" xfId="2" applyNumberFormat="1" applyFont="1" applyBorder="1" applyAlignment="1">
      <alignment horizontal="center" vertical="center"/>
    </xf>
    <xf numFmtId="172" fontId="10" fillId="0" borderId="42" xfId="34" applyNumberFormat="1" applyFont="1" applyFill="1" applyBorder="1" applyAlignment="1">
      <alignment horizontal="center" vertical="center"/>
    </xf>
    <xf numFmtId="172" fontId="10" fillId="0" borderId="47" xfId="34" applyNumberFormat="1" applyFont="1" applyFill="1" applyBorder="1" applyAlignment="1">
      <alignment horizontal="center" vertical="center"/>
    </xf>
    <xf numFmtId="1" fontId="4" fillId="0" borderId="4" xfId="0" applyNumberFormat="1" applyFont="1" applyBorder="1" applyAlignment="1">
      <alignment horizontal="center" vertical="center"/>
    </xf>
    <xf numFmtId="42" fontId="6" fillId="0" borderId="0" xfId="34" applyNumberFormat="1" applyFont="1" applyFill="1" applyBorder="1" applyAlignment="1">
      <alignment horizontal="center" vertical="center"/>
    </xf>
    <xf numFmtId="42" fontId="10" fillId="0" borderId="9" xfId="1" applyNumberFormat="1" applyFont="1" applyFill="1" applyBorder="1" applyAlignment="1">
      <alignment horizontal="center" vertical="center"/>
    </xf>
    <xf numFmtId="0" fontId="4" fillId="12" borderId="4" xfId="0" applyFont="1" applyFill="1" applyBorder="1" applyAlignment="1">
      <alignment horizontal="center" vertical="center"/>
    </xf>
    <xf numFmtId="0" fontId="4" fillId="2" borderId="4" xfId="0" applyFont="1" applyFill="1" applyBorder="1" applyAlignment="1">
      <alignment horizontal="center" vertical="center"/>
    </xf>
    <xf numFmtId="0" fontId="7" fillId="12" borderId="4" xfId="0" applyFont="1" applyFill="1" applyBorder="1" applyAlignment="1">
      <alignment horizontal="center" vertical="center"/>
    </xf>
    <xf numFmtId="0" fontId="3" fillId="0" borderId="4" xfId="0" applyFont="1" applyBorder="1" applyAlignment="1">
      <alignment horizontal="center" vertical="center"/>
    </xf>
    <xf numFmtId="0" fontId="6" fillId="12" borderId="4" xfId="0" applyFont="1" applyFill="1" applyBorder="1" applyAlignment="1">
      <alignment horizontal="center" vertical="center"/>
    </xf>
    <xf numFmtId="0" fontId="4" fillId="12" borderId="40" xfId="0" applyFont="1" applyFill="1" applyBorder="1" applyAlignment="1">
      <alignment horizontal="center" vertical="center"/>
    </xf>
    <xf numFmtId="42" fontId="3" fillId="2" borderId="9" xfId="34" applyNumberFormat="1" applyFont="1" applyFill="1" applyBorder="1" applyAlignment="1">
      <alignment horizontal="center" vertical="center"/>
    </xf>
    <xf numFmtId="0" fontId="4" fillId="0" borderId="37" xfId="0" applyFont="1" applyBorder="1"/>
    <xf numFmtId="0" fontId="4" fillId="0" borderId="1" xfId="0" applyFont="1" applyFill="1" applyBorder="1"/>
    <xf numFmtId="0" fontId="4" fillId="0" borderId="1" xfId="0" applyFont="1" applyBorder="1" applyAlignment="1">
      <alignment horizontal="right"/>
    </xf>
    <xf numFmtId="171" fontId="4" fillId="0" borderId="1" xfId="33" applyNumberFormat="1" applyFont="1" applyBorder="1" applyAlignment="1">
      <alignment horizontal="left"/>
    </xf>
    <xf numFmtId="164" fontId="4" fillId="0" borderId="1" xfId="0" applyNumberFormat="1" applyFont="1" applyBorder="1" applyAlignment="1">
      <alignment horizontal="center" vertical="center"/>
    </xf>
    <xf numFmtId="170" fontId="4" fillId="0" borderId="37" xfId="33" applyNumberFormat="1" applyFont="1" applyBorder="1" applyAlignment="1">
      <alignment horizontal="center"/>
    </xf>
    <xf numFmtId="0" fontId="4" fillId="0" borderId="1" xfId="0" applyFont="1" applyBorder="1" applyAlignment="1">
      <alignment horizontal="left"/>
    </xf>
    <xf numFmtId="0" fontId="4" fillId="0" borderId="37" xfId="0" applyFont="1" applyBorder="1" applyAlignment="1">
      <alignment horizontal="right"/>
    </xf>
    <xf numFmtId="0" fontId="4" fillId="0" borderId="48" xfId="0" applyFont="1" applyBorder="1"/>
    <xf numFmtId="170" fontId="4" fillId="0" borderId="1" xfId="33" applyNumberFormat="1" applyFont="1" applyBorder="1" applyAlignment="1">
      <alignment horizontal="center" vertical="center"/>
    </xf>
    <xf numFmtId="0" fontId="4" fillId="0" borderId="38" xfId="0" applyFont="1" applyBorder="1" applyAlignment="1">
      <alignment horizontal="right"/>
    </xf>
    <xf numFmtId="0" fontId="4" fillId="0" borderId="1" xfId="0" applyFont="1" applyBorder="1" applyAlignment="1"/>
    <xf numFmtId="167" fontId="4" fillId="0" borderId="37" xfId="0" applyNumberFormat="1" applyFont="1" applyFill="1" applyBorder="1" applyAlignment="1">
      <alignment horizontal="left" vertical="center"/>
    </xf>
    <xf numFmtId="0" fontId="4" fillId="0" borderId="37" xfId="0" applyFont="1" applyFill="1" applyBorder="1" applyAlignment="1">
      <alignment horizontal="right"/>
    </xf>
    <xf numFmtId="164" fontId="4" fillId="0" borderId="1" xfId="0" applyNumberFormat="1" applyFont="1" applyFill="1" applyBorder="1" applyAlignment="1">
      <alignment horizontal="center" vertical="center"/>
    </xf>
    <xf numFmtId="170" fontId="4" fillId="0" borderId="1" xfId="33" applyNumberFormat="1" applyFont="1" applyFill="1" applyBorder="1" applyAlignment="1">
      <alignment horizontal="center" vertical="center"/>
    </xf>
    <xf numFmtId="167" fontId="4" fillId="0" borderId="1" xfId="0" applyNumberFormat="1" applyFont="1" applyFill="1" applyBorder="1" applyAlignment="1">
      <alignment horizontal="left" vertical="center"/>
    </xf>
    <xf numFmtId="0" fontId="4" fillId="0" borderId="1" xfId="0" applyFont="1" applyFill="1" applyBorder="1" applyAlignment="1">
      <alignment horizontal="right"/>
    </xf>
    <xf numFmtId="170" fontId="4" fillId="0" borderId="37" xfId="33" applyNumberFormat="1" applyFont="1" applyFill="1" applyBorder="1" applyAlignment="1">
      <alignment horizontal="center" vertical="center"/>
    </xf>
    <xf numFmtId="0" fontId="4" fillId="0" borderId="1" xfId="0" applyFont="1" applyFill="1" applyBorder="1" applyAlignment="1"/>
    <xf numFmtId="164" fontId="6" fillId="0" borderId="1" xfId="0" applyNumberFormat="1" applyFont="1" applyFill="1" applyBorder="1" applyAlignment="1">
      <alignment horizontal="center" vertical="center"/>
    </xf>
    <xf numFmtId="170" fontId="6" fillId="0" borderId="1" xfId="33" applyNumberFormat="1" applyFont="1" applyFill="1" applyBorder="1" applyAlignment="1">
      <alignment horizontal="center" vertical="center"/>
    </xf>
    <xf numFmtId="0" fontId="4" fillId="0" borderId="37" xfId="0" applyFont="1" applyFill="1" applyBorder="1"/>
    <xf numFmtId="171" fontId="4" fillId="0" borderId="1" xfId="33" applyNumberFormat="1" applyFont="1" applyFill="1" applyBorder="1" applyAlignment="1">
      <alignment horizontal="left"/>
    </xf>
    <xf numFmtId="0" fontId="4" fillId="0" borderId="38" xfId="0" applyFont="1" applyFill="1" applyBorder="1"/>
    <xf numFmtId="170" fontId="4" fillId="0" borderId="1" xfId="33" applyNumberFormat="1" applyFont="1" applyFill="1" applyBorder="1" applyAlignment="1">
      <alignment horizontal="left"/>
    </xf>
    <xf numFmtId="168" fontId="4" fillId="0" borderId="0" xfId="0" applyNumberFormat="1" applyFont="1" applyAlignment="1">
      <alignment vertical="center"/>
    </xf>
    <xf numFmtId="168" fontId="3" fillId="0" borderId="0" xfId="0" applyNumberFormat="1" applyFont="1" applyAlignment="1">
      <alignment horizontal="center" vertical="center"/>
    </xf>
    <xf numFmtId="168" fontId="10" fillId="0" borderId="0" xfId="0" applyNumberFormat="1" applyFont="1" applyAlignment="1">
      <alignment horizontal="center" vertical="center"/>
    </xf>
    <xf numFmtId="168" fontId="7" fillId="0" borderId="0" xfId="0" applyNumberFormat="1" applyFont="1" applyAlignment="1">
      <alignment vertical="center"/>
    </xf>
    <xf numFmtId="168" fontId="6" fillId="0" borderId="0" xfId="0" applyNumberFormat="1" applyFont="1" applyFill="1" applyAlignment="1">
      <alignment vertical="center"/>
    </xf>
    <xf numFmtId="164" fontId="6" fillId="0" borderId="0" xfId="1" applyFont="1" applyAlignment="1">
      <alignment vertical="center"/>
    </xf>
    <xf numFmtId="0" fontId="4" fillId="12" borderId="4" xfId="0" applyFont="1" applyFill="1" applyBorder="1" applyAlignment="1">
      <alignment horizontal="left" vertical="center"/>
    </xf>
    <xf numFmtId="0" fontId="6" fillId="8" borderId="4" xfId="0" applyFont="1" applyFill="1" applyBorder="1" applyAlignment="1">
      <alignment horizontal="center" vertical="center"/>
    </xf>
    <xf numFmtId="0" fontId="6" fillId="2" borderId="4" xfId="0" applyFont="1" applyFill="1" applyBorder="1" applyAlignment="1">
      <alignment horizontal="center" vertical="center"/>
    </xf>
    <xf numFmtId="0" fontId="6" fillId="0" borderId="4" xfId="0" applyFont="1" applyFill="1" applyBorder="1" applyAlignment="1">
      <alignment vertical="center"/>
    </xf>
    <xf numFmtId="168" fontId="6" fillId="0" borderId="4" xfId="33" applyNumberFormat="1" applyFont="1" applyFill="1" applyBorder="1" applyAlignment="1">
      <alignment vertical="center"/>
    </xf>
    <xf numFmtId="168" fontId="6" fillId="0" borderId="4" xfId="33" applyNumberFormat="1" applyFont="1" applyFill="1" applyBorder="1" applyAlignment="1">
      <alignment horizontal="center" vertical="center"/>
    </xf>
    <xf numFmtId="0" fontId="6" fillId="12" borderId="4" xfId="0" applyFont="1" applyFill="1" applyBorder="1" applyAlignment="1">
      <alignment horizontal="left" vertical="center"/>
    </xf>
    <xf numFmtId="170" fontId="6" fillId="0" borderId="4" xfId="33" applyNumberFormat="1" applyFont="1" applyBorder="1" applyAlignment="1">
      <alignment horizontal="center" vertical="center"/>
    </xf>
    <xf numFmtId="49" fontId="4" fillId="0" borderId="4" xfId="33" applyNumberFormat="1" applyFont="1" applyFill="1" applyBorder="1" applyAlignment="1">
      <alignment horizontal="left" vertical="center"/>
    </xf>
    <xf numFmtId="0" fontId="6" fillId="0" borderId="13" xfId="0" applyFont="1" applyFill="1" applyBorder="1" applyAlignment="1">
      <alignment horizontal="center" vertical="center" wrapText="1"/>
    </xf>
    <xf numFmtId="0" fontId="6" fillId="0" borderId="5" xfId="0" applyFont="1" applyFill="1" applyBorder="1" applyAlignment="1">
      <alignment horizontal="center" vertical="center"/>
    </xf>
    <xf numFmtId="0" fontId="6" fillId="0" borderId="5" xfId="0" applyFont="1" applyFill="1" applyBorder="1" applyAlignment="1">
      <alignment horizontal="center" vertical="center" wrapText="1"/>
    </xf>
    <xf numFmtId="1" fontId="6" fillId="0" borderId="5" xfId="0" applyNumberFormat="1" applyFont="1" applyFill="1" applyBorder="1" applyAlignment="1">
      <alignment horizontal="center" vertical="center"/>
    </xf>
    <xf numFmtId="0" fontId="6" fillId="2" borderId="5" xfId="0" applyFont="1" applyFill="1" applyBorder="1" applyAlignment="1">
      <alignment horizontal="center" vertical="center" wrapText="1"/>
    </xf>
    <xf numFmtId="169" fontId="6" fillId="2" borderId="4" xfId="0" applyNumberFormat="1" applyFont="1" applyFill="1" applyBorder="1" applyAlignment="1">
      <alignment horizontal="center" vertical="center"/>
    </xf>
    <xf numFmtId="0" fontId="6" fillId="2" borderId="4" xfId="0" applyFont="1" applyFill="1" applyBorder="1" applyAlignment="1">
      <alignment vertical="center"/>
    </xf>
    <xf numFmtId="0" fontId="6" fillId="2" borderId="4" xfId="0" applyFont="1" applyFill="1" applyBorder="1" applyAlignment="1">
      <alignment horizontal="left" vertical="center"/>
    </xf>
    <xf numFmtId="164" fontId="6" fillId="2" borderId="4" xfId="0" applyNumberFormat="1" applyFont="1" applyFill="1" applyBorder="1" applyAlignment="1">
      <alignment horizontal="center" vertical="center"/>
    </xf>
    <xf numFmtId="172" fontId="6" fillId="2" borderId="4" xfId="32" applyNumberFormat="1" applyFont="1" applyFill="1" applyBorder="1" applyAlignment="1">
      <alignment vertical="center"/>
    </xf>
    <xf numFmtId="172" fontId="6" fillId="2" borderId="4" xfId="32" applyNumberFormat="1" applyFont="1" applyFill="1" applyBorder="1" applyAlignment="1">
      <alignment horizontal="center" vertical="center"/>
    </xf>
    <xf numFmtId="0" fontId="10" fillId="2" borderId="4" xfId="0" applyFont="1" applyFill="1" applyBorder="1" applyAlignment="1">
      <alignment vertical="center"/>
    </xf>
    <xf numFmtId="0" fontId="10" fillId="2" borderId="4" xfId="0" applyFont="1" applyFill="1" applyBorder="1" applyAlignment="1">
      <alignment horizontal="left" vertical="center"/>
    </xf>
    <xf numFmtId="164" fontId="10" fillId="2" borderId="4" xfId="0" applyNumberFormat="1" applyFont="1" applyFill="1" applyBorder="1" applyAlignment="1">
      <alignment horizontal="center" vertical="center"/>
    </xf>
    <xf numFmtId="172" fontId="10" fillId="2" borderId="4" xfId="32" applyNumberFormat="1" applyFont="1" applyFill="1" applyBorder="1" applyAlignment="1">
      <alignment vertical="center"/>
    </xf>
    <xf numFmtId="172" fontId="10" fillId="2" borderId="4" xfId="32" applyNumberFormat="1" applyFont="1" applyFill="1" applyBorder="1" applyAlignment="1">
      <alignment horizontal="center" vertical="center"/>
    </xf>
    <xf numFmtId="171" fontId="6" fillId="2" borderId="4" xfId="32" applyNumberFormat="1" applyFont="1" applyFill="1" applyBorder="1" applyAlignment="1">
      <alignment horizontal="center" vertical="center"/>
    </xf>
    <xf numFmtId="164" fontId="6" fillId="2" borderId="4" xfId="0" applyNumberFormat="1" applyFont="1" applyFill="1" applyBorder="1" applyAlignment="1">
      <alignment horizontal="center" vertical="center" wrapText="1"/>
    </xf>
    <xf numFmtId="0" fontId="6" fillId="2" borderId="5" xfId="0" applyFont="1" applyFill="1" applyBorder="1" applyAlignment="1">
      <alignment horizontal="center" vertical="center"/>
    </xf>
    <xf numFmtId="167" fontId="6" fillId="2" borderId="4" xfId="0" quotePrefix="1" applyNumberFormat="1" applyFont="1" applyFill="1" applyBorder="1" applyAlignment="1">
      <alignment horizontal="left" vertical="center"/>
    </xf>
    <xf numFmtId="0" fontId="6" fillId="2" borderId="4" xfId="0" quotePrefix="1" applyFont="1" applyFill="1" applyBorder="1" applyAlignment="1">
      <alignment horizontal="center" vertical="center"/>
    </xf>
    <xf numFmtId="167" fontId="6" fillId="2" borderId="4" xfId="0" applyNumberFormat="1" applyFont="1" applyFill="1" applyBorder="1" applyAlignment="1">
      <alignment horizontal="left" vertical="center"/>
    </xf>
    <xf numFmtId="172" fontId="6" fillId="2" borderId="4" xfId="0" applyNumberFormat="1" applyFont="1" applyFill="1" applyBorder="1" applyAlignment="1">
      <alignment vertical="center"/>
    </xf>
    <xf numFmtId="170" fontId="6" fillId="2" borderId="4" xfId="32" applyNumberFormat="1" applyFont="1" applyFill="1" applyBorder="1" applyAlignment="1">
      <alignment horizontal="center" vertical="center"/>
    </xf>
    <xf numFmtId="172" fontId="6" fillId="2" borderId="4" xfId="33" applyNumberFormat="1" applyFont="1" applyFill="1" applyBorder="1" applyAlignment="1">
      <alignment horizontal="center" vertical="center"/>
    </xf>
    <xf numFmtId="167" fontId="10" fillId="2" borderId="4" xfId="0" applyNumberFormat="1" applyFont="1" applyFill="1" applyBorder="1" applyAlignment="1">
      <alignment horizontal="left" vertical="center"/>
    </xf>
    <xf numFmtId="49" fontId="10" fillId="2" borderId="4" xfId="0" quotePrefix="1" applyNumberFormat="1" applyFont="1" applyFill="1" applyBorder="1" applyAlignment="1">
      <alignment horizontal="left" vertical="center"/>
    </xf>
    <xf numFmtId="49" fontId="10" fillId="2" borderId="4" xfId="0" applyNumberFormat="1" applyFont="1" applyFill="1" applyBorder="1" applyAlignment="1">
      <alignment horizontal="center" vertical="center"/>
    </xf>
    <xf numFmtId="178" fontId="10" fillId="2" borderId="4" xfId="34" applyNumberFormat="1" applyFont="1" applyFill="1" applyBorder="1" applyAlignment="1">
      <alignment horizontal="center" vertical="center"/>
    </xf>
    <xf numFmtId="167" fontId="6" fillId="2" borderId="4" xfId="0" applyNumberFormat="1" applyFont="1" applyFill="1" applyBorder="1" applyAlignment="1">
      <alignment vertical="center"/>
    </xf>
    <xf numFmtId="171" fontId="6" fillId="2" borderId="4" xfId="33" applyNumberFormat="1" applyFont="1" applyFill="1" applyBorder="1" applyAlignment="1">
      <alignment horizontal="center" vertical="center"/>
    </xf>
    <xf numFmtId="172" fontId="6" fillId="2" borderId="4" xfId="33" applyNumberFormat="1" applyFont="1" applyFill="1" applyBorder="1" applyAlignment="1">
      <alignment vertical="center"/>
    </xf>
    <xf numFmtId="171" fontId="10" fillId="2" borderId="4" xfId="33" applyNumberFormat="1" applyFont="1" applyFill="1" applyBorder="1" applyAlignment="1">
      <alignment horizontal="center" vertical="center"/>
    </xf>
    <xf numFmtId="178" fontId="10" fillId="2" borderId="4" xfId="34" applyNumberFormat="1" applyFont="1" applyFill="1" applyBorder="1" applyAlignment="1">
      <alignment horizontal="left" vertical="center"/>
    </xf>
    <xf numFmtId="172" fontId="6" fillId="2" borderId="4" xfId="32" applyNumberFormat="1" applyFont="1" applyFill="1" applyBorder="1" applyAlignment="1">
      <alignment horizontal="left" vertical="center"/>
    </xf>
    <xf numFmtId="49" fontId="6" fillId="2" borderId="4" xfId="0" applyNumberFormat="1" applyFont="1" applyFill="1" applyBorder="1" applyAlignment="1">
      <alignment horizontal="center" vertical="center"/>
    </xf>
    <xf numFmtId="172" fontId="6" fillId="2" borderId="4" xfId="32" applyNumberFormat="1" applyFont="1" applyFill="1" applyBorder="1" applyAlignment="1">
      <alignment horizontal="right" vertical="center"/>
    </xf>
    <xf numFmtId="169" fontId="6" fillId="13" borderId="4" xfId="0" applyNumberFormat="1" applyFont="1" applyFill="1" applyBorder="1" applyAlignment="1">
      <alignment horizontal="center" vertical="center"/>
    </xf>
    <xf numFmtId="0" fontId="4" fillId="13" borderId="4" xfId="0" applyFont="1" applyFill="1" applyBorder="1" applyAlignment="1">
      <alignment vertical="center"/>
    </xf>
    <xf numFmtId="0" fontId="4" fillId="13" borderId="4" xfId="0" applyFont="1" applyFill="1" applyBorder="1" applyAlignment="1">
      <alignment horizontal="center" vertical="center"/>
    </xf>
    <xf numFmtId="164" fontId="4" fillId="13" borderId="4" xfId="0" applyNumberFormat="1" applyFont="1" applyFill="1" applyBorder="1" applyAlignment="1">
      <alignment horizontal="center" vertical="center"/>
    </xf>
    <xf numFmtId="0" fontId="6" fillId="13" borderId="4" xfId="0" applyFont="1" applyFill="1" applyBorder="1" applyAlignment="1">
      <alignment horizontal="center" vertical="center"/>
    </xf>
    <xf numFmtId="168" fontId="4" fillId="13" borderId="4" xfId="33" applyNumberFormat="1" applyFont="1" applyFill="1" applyBorder="1" applyAlignment="1">
      <alignment vertical="center"/>
    </xf>
    <xf numFmtId="168" fontId="4" fillId="0" borderId="4" xfId="33" applyNumberFormat="1" applyFont="1" applyFill="1" applyBorder="1" applyAlignment="1">
      <alignment vertical="center"/>
    </xf>
    <xf numFmtId="167" fontId="3" fillId="2" borderId="4" xfId="0" applyNumberFormat="1" applyFont="1" applyFill="1" applyBorder="1" applyAlignment="1">
      <alignment horizontal="left" vertical="center"/>
    </xf>
    <xf numFmtId="0" fontId="3" fillId="2" borderId="4" xfId="0" applyFont="1" applyFill="1" applyBorder="1" applyAlignment="1">
      <alignment vertical="center"/>
    </xf>
    <xf numFmtId="0" fontId="3" fillId="2" borderId="4" xfId="0" applyFont="1" applyFill="1" applyBorder="1" applyAlignment="1">
      <alignment horizontal="center" vertical="center"/>
    </xf>
    <xf numFmtId="164" fontId="3" fillId="2" borderId="4" xfId="0" applyNumberFormat="1" applyFont="1" applyFill="1" applyBorder="1" applyAlignment="1">
      <alignment horizontal="center" vertical="center"/>
    </xf>
    <xf numFmtId="168" fontId="3" fillId="2" borderId="4" xfId="33" applyNumberFormat="1" applyFont="1" applyFill="1" applyBorder="1" applyAlignment="1">
      <alignment horizontal="center" vertical="center"/>
    </xf>
    <xf numFmtId="0" fontId="10" fillId="0" borderId="0" xfId="0" applyFont="1" applyAlignment="1">
      <alignment horizontal="left" vertical="center"/>
    </xf>
    <xf numFmtId="169" fontId="6" fillId="14" borderId="4" xfId="0" applyNumberFormat="1" applyFont="1" applyFill="1" applyBorder="1" applyAlignment="1">
      <alignment horizontal="center" vertical="center"/>
    </xf>
    <xf numFmtId="0" fontId="4" fillId="14" borderId="4" xfId="0" applyFont="1" applyFill="1" applyBorder="1" applyAlignment="1">
      <alignment vertical="center"/>
    </xf>
    <xf numFmtId="0" fontId="4" fillId="14" borderId="4" xfId="0" applyFont="1" applyFill="1" applyBorder="1" applyAlignment="1">
      <alignment horizontal="center" vertical="center"/>
    </xf>
    <xf numFmtId="164" fontId="6" fillId="14" borderId="4" xfId="0" applyNumberFormat="1" applyFont="1" applyFill="1" applyBorder="1" applyAlignment="1">
      <alignment horizontal="center" vertical="center"/>
    </xf>
    <xf numFmtId="0" fontId="6" fillId="14" borderId="4" xfId="0" applyNumberFormat="1" applyFont="1" applyFill="1" applyBorder="1" applyAlignment="1">
      <alignment horizontal="center" vertical="center"/>
    </xf>
    <xf numFmtId="168" fontId="4" fillId="14" borderId="4" xfId="33" applyNumberFormat="1" applyFont="1" applyFill="1" applyBorder="1" applyAlignment="1">
      <alignment horizontal="center" vertical="center"/>
    </xf>
    <xf numFmtId="164" fontId="6" fillId="14" borderId="4" xfId="4" applyFont="1" applyFill="1" applyBorder="1" applyAlignment="1">
      <alignment horizontal="center" vertical="center"/>
    </xf>
    <xf numFmtId="168" fontId="4" fillId="14" borderId="4" xfId="33" applyNumberFormat="1" applyFont="1" applyFill="1" applyBorder="1" applyAlignment="1">
      <alignment vertical="center"/>
    </xf>
    <xf numFmtId="169" fontId="6" fillId="15" borderId="4" xfId="0" applyNumberFormat="1" applyFont="1" applyFill="1" applyBorder="1" applyAlignment="1">
      <alignment horizontal="center" vertical="center"/>
    </xf>
    <xf numFmtId="167" fontId="4" fillId="15" borderId="4" xfId="0" applyNumberFormat="1" applyFont="1" applyFill="1" applyBorder="1" applyAlignment="1">
      <alignment vertical="center"/>
    </xf>
    <xf numFmtId="167" fontId="4" fillId="15" borderId="4" xfId="0" quotePrefix="1" applyNumberFormat="1" applyFont="1" applyFill="1" applyBorder="1" applyAlignment="1">
      <alignment horizontal="left" vertical="center"/>
    </xf>
    <xf numFmtId="0" fontId="4" fillId="15" borderId="4" xfId="0" applyFont="1" applyFill="1" applyBorder="1" applyAlignment="1">
      <alignment horizontal="center" vertical="center"/>
    </xf>
    <xf numFmtId="164" fontId="4" fillId="15" borderId="4" xfId="0" applyNumberFormat="1" applyFont="1" applyFill="1" applyBorder="1" applyAlignment="1">
      <alignment horizontal="center" vertical="center"/>
    </xf>
    <xf numFmtId="0" fontId="6" fillId="15" borderId="4" xfId="0" applyFont="1" applyFill="1" applyBorder="1" applyAlignment="1">
      <alignment horizontal="center" vertical="center"/>
    </xf>
    <xf numFmtId="168" fontId="4" fillId="15" borderId="4" xfId="33" applyNumberFormat="1" applyFont="1" applyFill="1" applyBorder="1" applyAlignment="1">
      <alignment horizontal="center" vertical="center"/>
    </xf>
    <xf numFmtId="0" fontId="6" fillId="14" borderId="4" xfId="0" applyFont="1" applyFill="1" applyBorder="1" applyAlignment="1">
      <alignment horizontal="center" vertical="center" wrapText="1"/>
    </xf>
    <xf numFmtId="164" fontId="4" fillId="14" borderId="4" xfId="4" applyFont="1" applyFill="1" applyBorder="1" applyAlignment="1">
      <alignment horizontal="right" vertical="center"/>
    </xf>
    <xf numFmtId="169" fontId="4" fillId="14" borderId="4" xfId="0" applyNumberFormat="1" applyFont="1" applyFill="1" applyBorder="1" applyAlignment="1">
      <alignment horizontal="center" vertical="center"/>
    </xf>
    <xf numFmtId="0" fontId="6" fillId="14" borderId="4" xfId="0" applyFont="1" applyFill="1" applyBorder="1" applyAlignment="1">
      <alignment vertical="center"/>
    </xf>
    <xf numFmtId="3" fontId="4" fillId="14" borderId="4" xfId="0" applyNumberFormat="1" applyFont="1" applyFill="1" applyBorder="1" applyAlignment="1">
      <alignment horizontal="center" vertical="center"/>
    </xf>
    <xf numFmtId="172" fontId="4" fillId="14" borderId="4" xfId="34" applyNumberFormat="1" applyFont="1" applyFill="1" applyBorder="1" applyAlignment="1">
      <alignment horizontal="center" vertical="center"/>
    </xf>
    <xf numFmtId="164" fontId="4" fillId="14" borderId="4" xfId="0" applyNumberFormat="1" applyFont="1" applyFill="1" applyBorder="1" applyAlignment="1">
      <alignment horizontal="center" vertical="center"/>
    </xf>
    <xf numFmtId="0" fontId="6" fillId="14" borderId="4" xfId="0" applyFont="1" applyFill="1" applyBorder="1" applyAlignment="1">
      <alignment horizontal="center" vertical="center"/>
    </xf>
    <xf numFmtId="178" fontId="4" fillId="14" borderId="4" xfId="34" applyNumberFormat="1" applyFont="1" applyFill="1" applyBorder="1" applyAlignment="1">
      <alignment horizontal="center" vertical="center"/>
    </xf>
    <xf numFmtId="0" fontId="6" fillId="14" borderId="4" xfId="0" applyFont="1" applyFill="1" applyBorder="1" applyAlignment="1">
      <alignment vertical="center" wrapText="1"/>
    </xf>
    <xf numFmtId="0" fontId="4" fillId="14" borderId="4" xfId="0" applyNumberFormat="1" applyFont="1" applyFill="1" applyBorder="1" applyAlignment="1">
      <alignment horizontal="center" vertical="center"/>
    </xf>
    <xf numFmtId="169" fontId="4" fillId="14" borderId="4" xfId="0" quotePrefix="1" applyNumberFormat="1" applyFont="1" applyFill="1" applyBorder="1" applyAlignment="1">
      <alignment horizontal="center" vertical="center"/>
    </xf>
    <xf numFmtId="164" fontId="4" fillId="14" borderId="4" xfId="4" applyFont="1" applyFill="1" applyBorder="1" applyAlignment="1">
      <alignment horizontal="center" vertical="center"/>
    </xf>
    <xf numFmtId="3" fontId="6" fillId="0" borderId="0" xfId="0" applyNumberFormat="1" applyFont="1" applyAlignment="1">
      <alignment horizontal="center" vertical="center"/>
    </xf>
    <xf numFmtId="49" fontId="4" fillId="14" borderId="4" xfId="0" applyNumberFormat="1" applyFont="1" applyFill="1" applyBorder="1" applyAlignment="1">
      <alignment horizontal="center" vertical="center"/>
    </xf>
    <xf numFmtId="170" fontId="4" fillId="14" borderId="4" xfId="32" applyNumberFormat="1" applyFont="1" applyFill="1" applyBorder="1" applyAlignment="1">
      <alignment horizontal="center" vertical="center"/>
    </xf>
    <xf numFmtId="3" fontId="6" fillId="14" borderId="4" xfId="0" applyNumberFormat="1" applyFont="1" applyFill="1" applyBorder="1" applyAlignment="1">
      <alignment horizontal="center" vertical="center"/>
    </xf>
    <xf numFmtId="49" fontId="4" fillId="14" borderId="4" xfId="0" quotePrefix="1" applyNumberFormat="1" applyFont="1" applyFill="1" applyBorder="1" applyAlignment="1">
      <alignment horizontal="center" vertical="center"/>
    </xf>
    <xf numFmtId="178" fontId="4" fillId="14" borderId="4" xfId="34" applyNumberFormat="1" applyFont="1" applyFill="1" applyBorder="1" applyAlignment="1">
      <alignment vertical="center"/>
    </xf>
    <xf numFmtId="170" fontId="4" fillId="0" borderId="0" xfId="32" applyNumberFormat="1" applyFont="1" applyFill="1" applyBorder="1" applyAlignment="1">
      <alignment vertical="center"/>
    </xf>
    <xf numFmtId="172" fontId="6" fillId="14" borderId="4" xfId="34" applyNumberFormat="1" applyFont="1" applyFill="1" applyBorder="1" applyAlignment="1">
      <alignment horizontal="center" vertical="center"/>
    </xf>
    <xf numFmtId="170" fontId="6" fillId="0" borderId="0" xfId="32" applyNumberFormat="1" applyFont="1" applyFill="1" applyBorder="1" applyAlignment="1">
      <alignment vertical="center"/>
    </xf>
    <xf numFmtId="172" fontId="6" fillId="14" borderId="4" xfId="0" applyNumberFormat="1" applyFont="1" applyFill="1" applyBorder="1" applyAlignment="1">
      <alignment vertical="center"/>
    </xf>
    <xf numFmtId="167" fontId="4" fillId="14" borderId="4" xfId="0" applyNumberFormat="1" applyFont="1" applyFill="1" applyBorder="1" applyAlignment="1">
      <alignment vertical="center"/>
    </xf>
    <xf numFmtId="178" fontId="6" fillId="14" borderId="4" xfId="34" applyNumberFormat="1" applyFont="1" applyFill="1" applyBorder="1" applyAlignment="1">
      <alignment vertical="center"/>
    </xf>
    <xf numFmtId="164" fontId="13" fillId="0" borderId="4" xfId="0" applyNumberFormat="1" applyFont="1" applyBorder="1" applyAlignment="1">
      <alignment horizontal="center" vertical="center" wrapText="1"/>
    </xf>
    <xf numFmtId="0" fontId="4" fillId="14" borderId="4" xfId="0" quotePrefix="1" applyNumberFormat="1" applyFont="1" applyFill="1" applyBorder="1" applyAlignment="1">
      <alignment horizontal="center" vertical="center"/>
    </xf>
    <xf numFmtId="167" fontId="4" fillId="14" borderId="4" xfId="0" applyNumberFormat="1" applyFont="1" applyFill="1" applyBorder="1" applyAlignment="1">
      <alignment horizontal="left" vertical="center"/>
    </xf>
    <xf numFmtId="167" fontId="6" fillId="14" borderId="4" xfId="0" quotePrefix="1" applyNumberFormat="1" applyFont="1" applyFill="1" applyBorder="1" applyAlignment="1">
      <alignment horizontal="left" vertical="center"/>
    </xf>
    <xf numFmtId="0" fontId="6" fillId="14" borderId="4" xfId="0" quotePrefix="1" applyNumberFormat="1" applyFont="1" applyFill="1" applyBorder="1" applyAlignment="1">
      <alignment horizontal="center" vertical="center"/>
    </xf>
    <xf numFmtId="0" fontId="4" fillId="14" borderId="4" xfId="0" applyFont="1" applyFill="1" applyBorder="1" applyAlignment="1">
      <alignment horizontal="left" vertical="center"/>
    </xf>
    <xf numFmtId="172" fontId="4" fillId="14" borderId="4" xfId="33" applyNumberFormat="1" applyFont="1" applyFill="1" applyBorder="1" applyAlignment="1">
      <alignment horizontal="center" vertical="center"/>
    </xf>
    <xf numFmtId="0" fontId="4" fillId="14" borderId="4" xfId="0" quotePrefix="1" applyFont="1" applyFill="1" applyBorder="1" applyAlignment="1">
      <alignment vertical="center"/>
    </xf>
    <xf numFmtId="167" fontId="6" fillId="14" borderId="4" xfId="0" applyNumberFormat="1" applyFont="1" applyFill="1" applyBorder="1" applyAlignment="1">
      <alignment horizontal="left" vertical="center"/>
    </xf>
    <xf numFmtId="167" fontId="6" fillId="14" borderId="4" xfId="0" applyNumberFormat="1" applyFont="1" applyFill="1" applyBorder="1" applyAlignment="1">
      <alignment vertical="center"/>
    </xf>
    <xf numFmtId="0" fontId="6" fillId="14" borderId="4" xfId="0" applyFont="1" applyFill="1" applyBorder="1" applyAlignment="1">
      <alignment horizontal="left" vertical="center"/>
    </xf>
    <xf numFmtId="178" fontId="4" fillId="14" borderId="4" xfId="34" quotePrefix="1" applyNumberFormat="1" applyFont="1" applyFill="1" applyBorder="1" applyAlignment="1">
      <alignment horizontal="right" vertical="center"/>
    </xf>
    <xf numFmtId="167" fontId="4" fillId="14" borderId="4" xfId="0" quotePrefix="1" applyNumberFormat="1" applyFont="1" applyFill="1" applyBorder="1" applyAlignment="1">
      <alignment horizontal="left" vertical="center"/>
    </xf>
    <xf numFmtId="0" fontId="4" fillId="0" borderId="0" xfId="0" applyFont="1" applyFill="1" applyAlignment="1">
      <alignment vertical="center"/>
    </xf>
    <xf numFmtId="172" fontId="4" fillId="14" borderId="4" xfId="0" applyNumberFormat="1" applyFont="1" applyFill="1" applyBorder="1" applyAlignment="1">
      <alignment horizontal="left" vertical="center"/>
    </xf>
    <xf numFmtId="174" fontId="4" fillId="14" borderId="4" xfId="0" applyNumberFormat="1" applyFont="1" applyFill="1" applyBorder="1" applyAlignment="1">
      <alignment horizontal="center" vertical="center"/>
    </xf>
    <xf numFmtId="180" fontId="6" fillId="14" borderId="4" xfId="0" applyNumberFormat="1" applyFont="1" applyFill="1" applyBorder="1" applyAlignment="1">
      <alignment horizontal="center" vertical="center"/>
    </xf>
    <xf numFmtId="169" fontId="4" fillId="0" borderId="0" xfId="0" applyNumberFormat="1" applyFont="1" applyAlignment="1">
      <alignment horizontal="center" vertical="center"/>
    </xf>
    <xf numFmtId="169" fontId="3" fillId="0" borderId="9" xfId="0" applyNumberFormat="1" applyFont="1" applyBorder="1" applyAlignment="1">
      <alignment horizontal="center" vertical="center"/>
    </xf>
    <xf numFmtId="169" fontId="4" fillId="14" borderId="4" xfId="0" applyNumberFormat="1" applyFont="1" applyFill="1" applyBorder="1" applyAlignment="1" applyProtection="1">
      <alignment horizontal="center" vertical="center"/>
      <protection locked="0"/>
    </xf>
    <xf numFmtId="168" fontId="10" fillId="2" borderId="17" xfId="0" applyNumberFormat="1" applyFont="1" applyFill="1" applyBorder="1" applyAlignment="1">
      <alignment horizontal="center" vertical="center"/>
    </xf>
    <xf numFmtId="0" fontId="6" fillId="0" borderId="17" xfId="0" applyFont="1" applyFill="1" applyBorder="1" applyAlignment="1">
      <alignment horizontal="center" vertical="center"/>
    </xf>
    <xf numFmtId="172" fontId="10" fillId="0" borderId="17" xfId="0" applyNumberFormat="1" applyFont="1" applyFill="1" applyBorder="1" applyAlignment="1">
      <alignment horizontal="center" vertical="center"/>
    </xf>
    <xf numFmtId="0" fontId="6" fillId="13" borderId="17" xfId="0" applyFont="1" applyFill="1" applyBorder="1" applyAlignment="1">
      <alignment horizontal="center" vertical="center"/>
    </xf>
    <xf numFmtId="172" fontId="10" fillId="2" borderId="17" xfId="0" applyNumberFormat="1" applyFont="1" applyFill="1" applyBorder="1" applyAlignment="1">
      <alignment horizontal="center" vertical="center"/>
    </xf>
    <xf numFmtId="169" fontId="6" fillId="3" borderId="4" xfId="0" applyNumberFormat="1" applyFont="1" applyFill="1" applyBorder="1" applyAlignment="1">
      <alignment horizontal="center" vertical="center"/>
    </xf>
    <xf numFmtId="0" fontId="6" fillId="3" borderId="4" xfId="0" applyFont="1" applyFill="1" applyBorder="1" applyAlignment="1">
      <alignment vertical="center"/>
    </xf>
    <xf numFmtId="1" fontId="6" fillId="3" borderId="4" xfId="0" applyNumberFormat="1" applyFont="1" applyFill="1" applyBorder="1" applyAlignment="1">
      <alignment horizontal="center" vertical="center"/>
    </xf>
    <xf numFmtId="0" fontId="6" fillId="3" borderId="4" xfId="0" applyFont="1" applyFill="1" applyBorder="1" applyAlignment="1">
      <alignment horizontal="center" vertical="center"/>
    </xf>
    <xf numFmtId="0" fontId="6" fillId="3" borderId="4" xfId="0" quotePrefix="1" applyFont="1" applyFill="1" applyBorder="1" applyAlignment="1">
      <alignment horizontal="center" vertical="center"/>
    </xf>
    <xf numFmtId="172" fontId="6" fillId="3" borderId="4" xfId="0" applyNumberFormat="1" applyFont="1" applyFill="1" applyBorder="1" applyAlignment="1">
      <alignment vertical="center"/>
    </xf>
    <xf numFmtId="174" fontId="6" fillId="3" borderId="4" xfId="1" applyNumberFormat="1" applyFont="1" applyFill="1" applyBorder="1" applyAlignment="1">
      <alignment vertical="center"/>
    </xf>
    <xf numFmtId="167" fontId="6" fillId="3" borderId="4" xfId="0" applyNumberFormat="1" applyFont="1" applyFill="1" applyBorder="1" applyAlignment="1">
      <alignment vertical="center"/>
    </xf>
    <xf numFmtId="0" fontId="6" fillId="3" borderId="4" xfId="0" applyFont="1" applyFill="1" applyBorder="1" applyAlignment="1">
      <alignment horizontal="left" vertical="center"/>
    </xf>
    <xf numFmtId="172" fontId="6" fillId="3" borderId="4" xfId="33" applyNumberFormat="1" applyFont="1" applyFill="1" applyBorder="1" applyAlignment="1">
      <alignment horizontal="center" vertical="center"/>
    </xf>
    <xf numFmtId="167" fontId="6" fillId="3" borderId="4" xfId="0" quotePrefix="1" applyNumberFormat="1" applyFont="1" applyFill="1" applyBorder="1" applyAlignment="1">
      <alignment horizontal="left" vertical="center"/>
    </xf>
    <xf numFmtId="181" fontId="6" fillId="3" borderId="4" xfId="0" applyNumberFormat="1" applyFont="1" applyFill="1" applyBorder="1" applyAlignment="1">
      <alignment horizontal="left" vertical="center"/>
    </xf>
    <xf numFmtId="0" fontId="6" fillId="3" borderId="4" xfId="0" applyFont="1" applyFill="1" applyBorder="1" applyAlignment="1">
      <alignment horizontal="center" vertical="center" wrapText="1"/>
    </xf>
    <xf numFmtId="164" fontId="6" fillId="3" borderId="4" xfId="1" applyFont="1" applyFill="1" applyBorder="1" applyAlignment="1">
      <alignment horizontal="right" vertical="center"/>
    </xf>
    <xf numFmtId="170" fontId="6" fillId="3" borderId="4" xfId="33" applyNumberFormat="1" applyFont="1" applyFill="1" applyBorder="1" applyAlignment="1">
      <alignment horizontal="center" vertical="center"/>
    </xf>
    <xf numFmtId="169" fontId="4" fillId="3" borderId="4" xfId="0" applyNumberFormat="1"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xf>
    <xf numFmtId="0" fontId="4" fillId="3" borderId="4" xfId="0" applyFont="1" applyFill="1" applyBorder="1" applyAlignment="1">
      <alignment horizontal="center" vertical="center"/>
    </xf>
    <xf numFmtId="172" fontId="6" fillId="3" borderId="4" xfId="0" applyNumberFormat="1" applyFont="1" applyFill="1" applyBorder="1" applyAlignment="1">
      <alignment horizontal="center" vertical="center"/>
    </xf>
    <xf numFmtId="0" fontId="6" fillId="3" borderId="4" xfId="33" applyNumberFormat="1" applyFont="1" applyFill="1" applyBorder="1" applyAlignment="1">
      <alignment vertical="center"/>
    </xf>
    <xf numFmtId="178" fontId="6" fillId="3" borderId="4" xfId="34" applyNumberFormat="1" applyFont="1" applyFill="1" applyBorder="1" applyAlignment="1">
      <alignment horizontal="center" vertical="center"/>
    </xf>
    <xf numFmtId="167" fontId="4" fillId="3" borderId="4" xfId="0" applyNumberFormat="1" applyFont="1" applyFill="1" applyBorder="1" applyAlignment="1">
      <alignment horizontal="left" vertical="center"/>
    </xf>
    <xf numFmtId="172" fontId="6" fillId="3" borderId="4" xfId="32" applyNumberFormat="1" applyFont="1" applyFill="1" applyBorder="1" applyAlignment="1">
      <alignment horizontal="center" vertical="center"/>
    </xf>
    <xf numFmtId="172" fontId="6" fillId="3" borderId="4" xfId="33" quotePrefix="1" applyNumberFormat="1" applyFont="1" applyFill="1" applyBorder="1" applyAlignment="1">
      <alignment horizontal="right" vertical="center"/>
    </xf>
    <xf numFmtId="172" fontId="6" fillId="3" borderId="4" xfId="33" applyNumberFormat="1" applyFont="1" applyFill="1" applyBorder="1" applyAlignment="1">
      <alignment vertical="center"/>
    </xf>
    <xf numFmtId="167" fontId="6" fillId="3" borderId="4" xfId="0" applyNumberFormat="1" applyFont="1" applyFill="1" applyBorder="1" applyAlignment="1">
      <alignment horizontal="left" vertical="center"/>
    </xf>
    <xf numFmtId="164" fontId="6" fillId="3" borderId="4" xfId="1" applyFont="1" applyFill="1" applyBorder="1" applyAlignment="1">
      <alignment horizontal="center" vertical="center"/>
    </xf>
    <xf numFmtId="164" fontId="6" fillId="3" borderId="4" xfId="0" applyNumberFormat="1" applyFont="1" applyFill="1" applyBorder="1" applyAlignment="1">
      <alignment horizontal="center" vertical="center"/>
    </xf>
    <xf numFmtId="178" fontId="6" fillId="3" borderId="4" xfId="34" applyNumberFormat="1" applyFont="1" applyFill="1" applyBorder="1" applyAlignment="1">
      <alignment vertical="center"/>
    </xf>
    <xf numFmtId="16" fontId="6" fillId="3" borderId="4" xfId="0" applyNumberFormat="1" applyFont="1" applyFill="1" applyBorder="1" applyAlignment="1">
      <alignment horizontal="left" vertical="center"/>
    </xf>
    <xf numFmtId="164" fontId="6" fillId="3" borderId="4" xfId="1" applyFont="1" applyFill="1" applyBorder="1" applyAlignment="1">
      <alignment vertical="center"/>
    </xf>
    <xf numFmtId="0" fontId="4" fillId="3" borderId="4" xfId="0" quotePrefix="1" applyFont="1" applyFill="1" applyBorder="1" applyAlignment="1">
      <alignment horizontal="left" vertical="center"/>
    </xf>
    <xf numFmtId="164" fontId="6" fillId="3" borderId="4" xfId="1" applyFont="1" applyFill="1" applyBorder="1" applyAlignment="1">
      <alignment horizontal="left" vertical="center"/>
    </xf>
    <xf numFmtId="172" fontId="4" fillId="3" borderId="4" xfId="0" applyNumberFormat="1" applyFont="1" applyFill="1" applyBorder="1" applyAlignment="1">
      <alignment vertical="center"/>
    </xf>
    <xf numFmtId="0" fontId="6" fillId="3" borderId="4" xfId="0" quotePrefix="1" applyFont="1" applyFill="1" applyBorder="1" applyAlignment="1">
      <alignment horizontal="left" vertical="center"/>
    </xf>
    <xf numFmtId="174" fontId="7" fillId="3" borderId="4" xfId="1" applyNumberFormat="1" applyFont="1" applyFill="1" applyBorder="1" applyAlignment="1">
      <alignment vertical="center"/>
    </xf>
    <xf numFmtId="181" fontId="6" fillId="3" borderId="4" xfId="0" quotePrefix="1" applyNumberFormat="1" applyFont="1" applyFill="1" applyBorder="1" applyAlignment="1">
      <alignment horizontal="left" vertical="center"/>
    </xf>
    <xf numFmtId="16" fontId="6" fillId="3" borderId="4" xfId="0" quotePrefix="1" applyNumberFormat="1" applyFont="1" applyFill="1" applyBorder="1" applyAlignment="1">
      <alignment horizontal="center" vertical="center"/>
    </xf>
    <xf numFmtId="172" fontId="6" fillId="3" borderId="4" xfId="32" applyNumberFormat="1" applyFont="1" applyFill="1" applyBorder="1" applyAlignment="1">
      <alignment vertical="center"/>
    </xf>
    <xf numFmtId="172" fontId="4" fillId="3" borderId="4" xfId="33" applyNumberFormat="1" applyFont="1" applyFill="1" applyBorder="1" applyAlignment="1">
      <alignment horizontal="center" vertical="center"/>
    </xf>
    <xf numFmtId="164" fontId="4" fillId="3" borderId="4" xfId="0" applyNumberFormat="1" applyFont="1" applyFill="1" applyBorder="1" applyAlignment="1">
      <alignment horizontal="center" vertical="center"/>
    </xf>
    <xf numFmtId="172" fontId="4" fillId="3" borderId="4" xfId="32" applyNumberFormat="1" applyFont="1" applyFill="1" applyBorder="1" applyAlignment="1">
      <alignment horizontal="center" vertical="center"/>
    </xf>
    <xf numFmtId="172" fontId="6" fillId="3" borderId="4" xfId="33" applyNumberFormat="1" applyFont="1" applyFill="1" applyBorder="1" applyAlignment="1">
      <alignment horizontal="right" vertical="center"/>
    </xf>
    <xf numFmtId="49" fontId="6" fillId="3" borderId="4" xfId="0" quotePrefix="1" applyNumberFormat="1" applyFont="1" applyFill="1" applyBorder="1" applyAlignment="1">
      <alignment horizontal="left" vertical="center"/>
    </xf>
    <xf numFmtId="167" fontId="11" fillId="3" borderId="4" xfId="0" quotePrefix="1" applyNumberFormat="1" applyFont="1" applyFill="1" applyBorder="1" applyAlignment="1">
      <alignment horizontal="left" vertical="center"/>
    </xf>
    <xf numFmtId="181" fontId="11" fillId="3" borderId="4" xfId="0" applyNumberFormat="1" applyFont="1" applyFill="1" applyBorder="1" applyAlignment="1">
      <alignment horizontal="left" vertical="center"/>
    </xf>
    <xf numFmtId="1" fontId="6" fillId="3" borderId="4" xfId="0" quotePrefix="1" applyNumberFormat="1" applyFont="1" applyFill="1" applyBorder="1" applyAlignment="1">
      <alignment horizontal="left" vertical="center"/>
    </xf>
    <xf numFmtId="167" fontId="7" fillId="3" borderId="4" xfId="0" quotePrefix="1" applyNumberFormat="1" applyFont="1" applyFill="1" applyBorder="1" applyAlignment="1">
      <alignment horizontal="left" vertical="center"/>
    </xf>
    <xf numFmtId="164" fontId="4" fillId="3" borderId="4" xfId="0" applyNumberFormat="1" applyFont="1" applyFill="1" applyBorder="1" applyAlignment="1">
      <alignment vertical="center"/>
    </xf>
    <xf numFmtId="164" fontId="6" fillId="3" borderId="4" xfId="0" applyNumberFormat="1" applyFont="1" applyFill="1" applyBorder="1" applyAlignment="1">
      <alignment vertical="center"/>
    </xf>
    <xf numFmtId="1" fontId="4" fillId="3" borderId="4" xfId="0" applyNumberFormat="1" applyFont="1" applyFill="1" applyBorder="1" applyAlignment="1">
      <alignment horizontal="center" vertical="center"/>
    </xf>
    <xf numFmtId="172" fontId="4" fillId="3" borderId="4" xfId="0" applyNumberFormat="1" applyFont="1" applyFill="1" applyBorder="1" applyAlignment="1">
      <alignment horizontal="left" vertical="center"/>
    </xf>
    <xf numFmtId="0" fontId="6" fillId="8" borderId="4" xfId="0" applyFont="1" applyFill="1" applyBorder="1" applyAlignment="1">
      <alignment horizontal="left" vertical="center"/>
    </xf>
    <xf numFmtId="172" fontId="6" fillId="3" borderId="4" xfId="0" applyNumberFormat="1" applyFont="1" applyFill="1" applyBorder="1" applyAlignment="1">
      <alignment horizontal="left" vertical="center"/>
    </xf>
    <xf numFmtId="164" fontId="3" fillId="3" borderId="17" xfId="1" applyFont="1" applyFill="1" applyBorder="1" applyAlignment="1">
      <alignment horizontal="center" vertical="center"/>
    </xf>
    <xf numFmtId="1" fontId="4" fillId="3" borderId="4" xfId="0" quotePrefix="1" applyNumberFormat="1" applyFont="1" applyFill="1" applyBorder="1" applyAlignment="1">
      <alignment horizontal="center" vertical="center"/>
    </xf>
    <xf numFmtId="0" fontId="6" fillId="16" borderId="4" xfId="0" applyFont="1" applyFill="1" applyBorder="1" applyAlignment="1">
      <alignment horizontal="center" vertical="center"/>
    </xf>
    <xf numFmtId="169" fontId="4" fillId="16" borderId="4" xfId="0" applyNumberFormat="1" applyFont="1" applyFill="1" applyBorder="1" applyAlignment="1">
      <alignment horizontal="center" vertical="center"/>
    </xf>
    <xf numFmtId="176" fontId="4" fillId="16" borderId="4" xfId="0" applyNumberFormat="1" applyFont="1" applyFill="1" applyBorder="1" applyAlignment="1">
      <alignment horizontal="left" vertical="center"/>
    </xf>
    <xf numFmtId="0" fontId="6" fillId="16" borderId="4" xfId="34" applyNumberFormat="1" applyFont="1" applyFill="1" applyBorder="1" applyAlignment="1">
      <alignment horizontal="center" vertical="center"/>
    </xf>
    <xf numFmtId="178" fontId="6" fillId="16" borderId="4" xfId="34" applyNumberFormat="1" applyFont="1" applyFill="1" applyBorder="1" applyAlignment="1">
      <alignment horizontal="right" vertical="center"/>
    </xf>
    <xf numFmtId="178" fontId="4" fillId="16" borderId="4" xfId="34" applyNumberFormat="1" applyFont="1" applyFill="1" applyBorder="1" applyAlignment="1">
      <alignment vertical="center"/>
    </xf>
    <xf numFmtId="167" fontId="4" fillId="16" borderId="4" xfId="0" applyNumberFormat="1" applyFont="1" applyFill="1" applyBorder="1" applyAlignment="1">
      <alignment vertical="center"/>
    </xf>
    <xf numFmtId="167" fontId="4" fillId="16" borderId="4" xfId="0" applyNumberFormat="1" applyFont="1" applyFill="1" applyBorder="1" applyAlignment="1">
      <alignment horizontal="left" vertical="center"/>
    </xf>
    <xf numFmtId="0" fontId="4" fillId="16" borderId="4" xfId="0" applyFont="1" applyFill="1" applyBorder="1" applyAlignment="1">
      <alignment horizontal="center" vertical="center"/>
    </xf>
    <xf numFmtId="0" fontId="4" fillId="16" borderId="4" xfId="34" applyNumberFormat="1" applyFont="1" applyFill="1" applyBorder="1" applyAlignment="1">
      <alignment horizontal="center" vertical="center"/>
    </xf>
    <xf numFmtId="178" fontId="4" fillId="16" borderId="4" xfId="34" applyNumberFormat="1" applyFont="1" applyFill="1" applyBorder="1" applyAlignment="1">
      <alignment horizontal="center" vertical="center"/>
    </xf>
    <xf numFmtId="0" fontId="4" fillId="16" borderId="4" xfId="0" applyFont="1" applyFill="1" applyBorder="1" applyAlignment="1">
      <alignment vertical="center"/>
    </xf>
    <xf numFmtId="3" fontId="4" fillId="16" borderId="4" xfId="0" applyNumberFormat="1" applyFont="1" applyFill="1" applyBorder="1" applyAlignment="1">
      <alignment horizontal="center" vertical="center"/>
    </xf>
    <xf numFmtId="178" fontId="4" fillId="16" borderId="4" xfId="34" applyNumberFormat="1" applyFont="1" applyFill="1" applyBorder="1" applyAlignment="1">
      <alignment horizontal="right" vertical="center"/>
    </xf>
    <xf numFmtId="0" fontId="4" fillId="0" borderId="0" xfId="0" applyFont="1" applyBorder="1" applyAlignment="1">
      <alignment vertical="center"/>
    </xf>
    <xf numFmtId="0" fontId="4" fillId="16" borderId="4" xfId="0" applyFont="1" applyFill="1" applyBorder="1" applyAlignment="1" applyProtection="1">
      <alignment vertical="center"/>
      <protection hidden="1"/>
    </xf>
    <xf numFmtId="0" fontId="4" fillId="16" borderId="4" xfId="0" applyFont="1" applyFill="1" applyBorder="1" applyAlignment="1">
      <alignment horizontal="left" vertical="center"/>
    </xf>
    <xf numFmtId="1" fontId="4" fillId="16" borderId="4" xfId="0" applyNumberFormat="1" applyFont="1" applyFill="1" applyBorder="1" applyAlignment="1">
      <alignment horizontal="center" vertical="center"/>
    </xf>
    <xf numFmtId="172" fontId="4" fillId="16" borderId="4" xfId="0" applyNumberFormat="1" applyFont="1" applyFill="1" applyBorder="1" applyAlignment="1">
      <alignment horizontal="left" vertical="center"/>
    </xf>
    <xf numFmtId="164" fontId="6" fillId="16" borderId="4" xfId="1" applyFont="1" applyFill="1" applyBorder="1" applyAlignment="1">
      <alignment horizontal="center" vertical="center"/>
    </xf>
    <xf numFmtId="169" fontId="6" fillId="16" borderId="4" xfId="3" applyNumberFormat="1" applyFont="1" applyFill="1" applyBorder="1" applyAlignment="1" applyProtection="1">
      <alignment horizontal="center" vertical="center"/>
      <protection hidden="1"/>
    </xf>
    <xf numFmtId="164" fontId="3" fillId="16" borderId="17" xfId="1" applyFont="1" applyFill="1" applyBorder="1" applyAlignment="1">
      <alignment horizontal="center" vertical="center"/>
    </xf>
    <xf numFmtId="169" fontId="6" fillId="6" borderId="4" xfId="0" applyNumberFormat="1" applyFont="1" applyFill="1" applyBorder="1" applyAlignment="1">
      <alignment horizontal="center" vertical="center"/>
    </xf>
    <xf numFmtId="0" fontId="4" fillId="6" borderId="4" xfId="0" applyFont="1" applyFill="1" applyBorder="1" applyAlignment="1">
      <alignment horizontal="center" vertical="center"/>
    </xf>
    <xf numFmtId="165" fontId="4" fillId="6" borderId="4" xfId="0" applyNumberFormat="1" applyFont="1" applyFill="1" applyBorder="1" applyAlignment="1">
      <alignment horizontal="center" vertical="center"/>
    </xf>
    <xf numFmtId="166" fontId="4" fillId="6" borderId="4" xfId="0" applyNumberFormat="1" applyFont="1" applyFill="1" applyBorder="1" applyAlignment="1">
      <alignment horizontal="center" vertical="center"/>
    </xf>
    <xf numFmtId="0" fontId="4" fillId="6" borderId="4" xfId="0" applyNumberFormat="1" applyFont="1" applyFill="1" applyBorder="1" applyAlignment="1">
      <alignment horizontal="center" vertical="center"/>
    </xf>
    <xf numFmtId="168" fontId="4" fillId="6" borderId="4" xfId="0" applyNumberFormat="1" applyFont="1" applyFill="1" applyBorder="1" applyAlignment="1">
      <alignment horizontal="center" vertical="center"/>
    </xf>
    <xf numFmtId="0" fontId="4" fillId="6" borderId="4" xfId="0" quotePrefix="1" applyNumberFormat="1" applyFont="1" applyFill="1" applyBorder="1" applyAlignment="1">
      <alignment horizontal="center" vertical="center"/>
    </xf>
    <xf numFmtId="179" fontId="4" fillId="6" borderId="4" xfId="36" applyNumberFormat="1" applyFont="1" applyFill="1" applyBorder="1" applyAlignment="1">
      <alignment horizontal="center" vertical="center"/>
    </xf>
    <xf numFmtId="0" fontId="4" fillId="6" borderId="4" xfId="0" applyFont="1" applyFill="1" applyBorder="1" applyAlignment="1">
      <alignment horizontal="left" vertical="center"/>
    </xf>
    <xf numFmtId="165" fontId="6" fillId="6" borderId="4" xfId="0" applyNumberFormat="1" applyFont="1" applyFill="1" applyBorder="1" applyAlignment="1">
      <alignment horizontal="center" vertical="center"/>
    </xf>
    <xf numFmtId="174" fontId="6" fillId="3" borderId="17" xfId="1" applyNumberFormat="1" applyFont="1" applyFill="1" applyBorder="1" applyAlignment="1">
      <alignment horizontal="center" vertical="center"/>
    </xf>
    <xf numFmtId="169" fontId="4" fillId="6" borderId="4" xfId="0" applyNumberFormat="1" applyFont="1" applyFill="1" applyBorder="1" applyAlignment="1">
      <alignment horizontal="center" vertical="center"/>
    </xf>
    <xf numFmtId="169" fontId="6" fillId="17" borderId="4" xfId="0" applyNumberFormat="1" applyFont="1" applyFill="1" applyBorder="1" applyAlignment="1">
      <alignment horizontal="center" vertical="center"/>
    </xf>
    <xf numFmtId="167" fontId="4" fillId="17" borderId="4" xfId="0" applyNumberFormat="1" applyFont="1" applyFill="1" applyBorder="1" applyAlignment="1">
      <alignment horizontal="left" vertical="center"/>
    </xf>
    <xf numFmtId="0" fontId="4" fillId="17" borderId="4" xfId="0" applyFont="1" applyFill="1" applyBorder="1" applyAlignment="1">
      <alignment vertical="center"/>
    </xf>
    <xf numFmtId="0" fontId="4" fillId="17" borderId="4" xfId="0" applyFont="1" applyFill="1" applyBorder="1" applyAlignment="1">
      <alignment horizontal="center" vertical="center"/>
    </xf>
    <xf numFmtId="0" fontId="6" fillId="17" borderId="4" xfId="0" applyFont="1" applyFill="1" applyBorder="1" applyAlignment="1">
      <alignment horizontal="center" vertical="center"/>
    </xf>
    <xf numFmtId="16" fontId="6" fillId="17" borderId="4" xfId="0" quotePrefix="1" applyNumberFormat="1" applyFont="1" applyFill="1" applyBorder="1" applyAlignment="1">
      <alignment horizontal="center" vertical="center"/>
    </xf>
    <xf numFmtId="168" fontId="4" fillId="17" borderId="4" xfId="33" applyNumberFormat="1" applyFont="1" applyFill="1" applyBorder="1" applyAlignment="1">
      <alignment horizontal="center" vertical="center"/>
    </xf>
    <xf numFmtId="0" fontId="6" fillId="17" borderId="4" xfId="0" quotePrefix="1" applyFont="1" applyFill="1" applyBorder="1" applyAlignment="1">
      <alignment horizontal="center" vertical="center"/>
    </xf>
    <xf numFmtId="0" fontId="4" fillId="6" borderId="17" xfId="0" applyFont="1" applyFill="1" applyBorder="1" applyAlignment="1">
      <alignment horizontal="center" vertical="center"/>
    </xf>
    <xf numFmtId="172" fontId="6" fillId="3" borderId="4" xfId="33" applyNumberFormat="1" applyFont="1" applyFill="1" applyBorder="1" applyAlignment="1">
      <alignment horizontal="center" vertical="center"/>
    </xf>
    <xf numFmtId="169" fontId="6" fillId="0" borderId="49" xfId="0" applyNumberFormat="1" applyFont="1" applyFill="1" applyBorder="1" applyAlignment="1">
      <alignment horizontal="center" vertical="center"/>
    </xf>
    <xf numFmtId="0" fontId="4" fillId="0" borderId="49" xfId="0" applyFont="1" applyBorder="1" applyAlignment="1">
      <alignment vertical="center"/>
    </xf>
    <xf numFmtId="0" fontId="4" fillId="0" borderId="49" xfId="0" applyFont="1" applyBorder="1" applyAlignment="1">
      <alignment horizontal="center" vertical="center"/>
    </xf>
    <xf numFmtId="171" fontId="4" fillId="0" borderId="49" xfId="33" applyNumberFormat="1" applyFont="1" applyBorder="1" applyAlignment="1">
      <alignment horizontal="center" vertical="center"/>
    </xf>
    <xf numFmtId="164" fontId="4" fillId="0" borderId="49" xfId="0" applyNumberFormat="1" applyFont="1" applyBorder="1" applyAlignment="1">
      <alignment horizontal="center" vertical="center"/>
    </xf>
    <xf numFmtId="0" fontId="6" fillId="0" borderId="49" xfId="0" applyFont="1" applyFill="1" applyBorder="1" applyAlignment="1">
      <alignment horizontal="center" vertical="center"/>
    </xf>
    <xf numFmtId="168" fontId="4" fillId="0" borderId="49" xfId="33" applyNumberFormat="1" applyFont="1" applyBorder="1" applyAlignment="1">
      <alignment horizontal="center" vertical="center"/>
    </xf>
    <xf numFmtId="168" fontId="4" fillId="0" borderId="49" xfId="33" applyNumberFormat="1" applyFont="1" applyFill="1" applyBorder="1" applyAlignment="1">
      <alignment horizontal="center" vertical="center"/>
    </xf>
    <xf numFmtId="0" fontId="4" fillId="0" borderId="50" xfId="0" applyFont="1" applyBorder="1" applyAlignment="1">
      <alignment horizontal="center" vertical="center"/>
    </xf>
    <xf numFmtId="0" fontId="4" fillId="8" borderId="17" xfId="0" applyFont="1" applyFill="1" applyBorder="1" applyAlignment="1">
      <alignment horizontal="center" vertical="center"/>
    </xf>
    <xf numFmtId="0" fontId="4" fillId="0" borderId="17" xfId="0" applyFont="1" applyBorder="1" applyAlignment="1">
      <alignment horizontal="center" vertical="center"/>
    </xf>
    <xf numFmtId="0" fontId="6" fillId="16" borderId="17" xfId="0" applyFont="1" applyFill="1" applyBorder="1" applyAlignment="1">
      <alignment horizontal="center" vertical="center"/>
    </xf>
    <xf numFmtId="0" fontId="3" fillId="0" borderId="17" xfId="0" applyFont="1" applyBorder="1" applyAlignment="1">
      <alignment horizontal="center" vertical="center"/>
    </xf>
    <xf numFmtId="0" fontId="4" fillId="12" borderId="17" xfId="0" applyFont="1" applyFill="1" applyBorder="1" applyAlignment="1">
      <alignment horizontal="center" vertical="center"/>
    </xf>
    <xf numFmtId="168" fontId="7" fillId="0" borderId="4" xfId="33" applyNumberFormat="1" applyFont="1" applyFill="1" applyBorder="1" applyAlignment="1">
      <alignment horizontal="center" vertical="center"/>
    </xf>
    <xf numFmtId="0" fontId="6" fillId="12" borderId="17" xfId="0" applyFont="1" applyFill="1" applyBorder="1" applyAlignment="1">
      <alignment horizontal="center" vertical="center"/>
    </xf>
    <xf numFmtId="168" fontId="4" fillId="13" borderId="4" xfId="33" applyNumberFormat="1" applyFont="1" applyFill="1" applyBorder="1" applyAlignment="1">
      <alignment horizontal="center" vertical="center"/>
    </xf>
    <xf numFmtId="1" fontId="4" fillId="0" borderId="5" xfId="0" applyNumberFormat="1" applyFont="1" applyFill="1" applyBorder="1" applyAlignment="1">
      <alignment horizontal="center" vertical="center"/>
    </xf>
    <xf numFmtId="0" fontId="4" fillId="0" borderId="5" xfId="0" applyFont="1" applyFill="1" applyBorder="1" applyAlignment="1">
      <alignment horizontal="center" vertical="center"/>
    </xf>
    <xf numFmtId="0" fontId="4" fillId="0" borderId="5" xfId="0" applyFont="1" applyBorder="1" applyAlignment="1">
      <alignment horizontal="center" vertical="center"/>
    </xf>
    <xf numFmtId="0" fontId="4" fillId="8" borderId="17" xfId="0" applyFont="1" applyFill="1" applyBorder="1" applyAlignment="1">
      <alignment horizontal="left" vertical="center"/>
    </xf>
    <xf numFmtId="169" fontId="6" fillId="2" borderId="5" xfId="0" applyNumberFormat="1" applyFont="1" applyFill="1" applyBorder="1" applyAlignment="1">
      <alignment horizontal="center" vertical="center"/>
    </xf>
    <xf numFmtId="14" fontId="6" fillId="14" borderId="17" xfId="0" applyNumberFormat="1" applyFont="1" applyFill="1" applyBorder="1" applyAlignment="1">
      <alignment horizontal="center" vertical="center"/>
    </xf>
    <xf numFmtId="0" fontId="4" fillId="15" borderId="17" xfId="0" applyFont="1" applyFill="1" applyBorder="1" applyAlignment="1">
      <alignment horizontal="center" vertical="center"/>
    </xf>
    <xf numFmtId="0" fontId="4" fillId="17" borderId="17" xfId="0" applyFont="1" applyFill="1" applyBorder="1" applyAlignment="1">
      <alignment vertical="center"/>
    </xf>
    <xf numFmtId="0" fontId="6" fillId="0" borderId="5" xfId="3" applyFont="1" applyFill="1" applyBorder="1" applyAlignment="1">
      <alignment horizontal="center" vertical="center"/>
    </xf>
    <xf numFmtId="169" fontId="10" fillId="2" borderId="5" xfId="0" applyNumberFormat="1" applyFont="1" applyFill="1" applyBorder="1" applyAlignment="1">
      <alignment horizontal="center" vertical="center"/>
    </xf>
    <xf numFmtId="0" fontId="6" fillId="0" borderId="17" xfId="0" applyFont="1" applyBorder="1" applyAlignment="1">
      <alignment horizontal="center" vertical="center"/>
    </xf>
    <xf numFmtId="164" fontId="3" fillId="14" borderId="17" xfId="1" applyFont="1" applyFill="1" applyBorder="1" applyAlignment="1">
      <alignment horizontal="center" vertical="center"/>
    </xf>
    <xf numFmtId="14" fontId="4" fillId="0" borderId="17" xfId="0" applyNumberFormat="1" applyFont="1" applyBorder="1" applyAlignment="1">
      <alignment horizontal="center" vertical="center"/>
    </xf>
    <xf numFmtId="0" fontId="6" fillId="2" borderId="51" xfId="0" applyFont="1" applyFill="1" applyBorder="1" applyAlignment="1">
      <alignment horizontal="center" vertical="center" wrapText="1"/>
    </xf>
    <xf numFmtId="169" fontId="6" fillId="2" borderId="52" xfId="0" applyNumberFormat="1" applyFont="1" applyFill="1" applyBorder="1" applyAlignment="1">
      <alignment horizontal="center" vertical="center"/>
    </xf>
    <xf numFmtId="0" fontId="6" fillId="2" borderId="52" xfId="0" applyFont="1" applyFill="1" applyBorder="1" applyAlignment="1">
      <alignment vertical="center"/>
    </xf>
    <xf numFmtId="0" fontId="6" fillId="2" borderId="52" xfId="0" applyFont="1" applyFill="1" applyBorder="1" applyAlignment="1">
      <alignment horizontal="left" vertical="center"/>
    </xf>
    <xf numFmtId="49" fontId="6" fillId="2" borderId="52" xfId="0" quotePrefix="1" applyNumberFormat="1" applyFont="1" applyFill="1" applyBorder="1" applyAlignment="1">
      <alignment horizontal="center" vertical="center"/>
    </xf>
    <xf numFmtId="0" fontId="6" fillId="2" borderId="52" xfId="0" applyFont="1" applyFill="1" applyBorder="1" applyAlignment="1">
      <alignment horizontal="center" vertical="center"/>
    </xf>
    <xf numFmtId="164" fontId="6" fillId="2" borderId="52" xfId="0" applyNumberFormat="1" applyFont="1" applyFill="1" applyBorder="1" applyAlignment="1">
      <alignment horizontal="center" vertical="center"/>
    </xf>
    <xf numFmtId="172" fontId="6" fillId="2" borderId="52" xfId="32" applyNumberFormat="1" applyFont="1" applyFill="1" applyBorder="1" applyAlignment="1">
      <alignment horizontal="center" vertical="center"/>
    </xf>
    <xf numFmtId="168" fontId="10" fillId="2" borderId="53" xfId="0" applyNumberFormat="1" applyFont="1" applyFill="1" applyBorder="1" applyAlignment="1">
      <alignment horizontal="center" vertical="center"/>
    </xf>
    <xf numFmtId="14" fontId="6" fillId="14" borderId="4" xfId="0" applyNumberFormat="1" applyFont="1" applyFill="1" applyBorder="1" applyAlignment="1">
      <alignment horizontal="left" vertical="center"/>
    </xf>
    <xf numFmtId="0" fontId="4" fillId="14" borderId="4" xfId="0" quotePrefix="1" applyFont="1" applyFill="1" applyBorder="1" applyAlignment="1">
      <alignment horizontal="center" vertical="center"/>
    </xf>
    <xf numFmtId="164" fontId="11" fillId="0" borderId="0" xfId="0" applyNumberFormat="1" applyFont="1" applyAlignment="1">
      <alignment horizontal="left" vertical="center"/>
    </xf>
    <xf numFmtId="172" fontId="6" fillId="2" borderId="0" xfId="0" applyNumberFormat="1" applyFont="1" applyFill="1" applyAlignment="1">
      <alignment vertical="center"/>
    </xf>
    <xf numFmtId="0" fontId="4" fillId="7" borderId="4" xfId="0" applyFont="1" applyFill="1" applyBorder="1" applyAlignment="1">
      <alignment horizontal="center" vertical="center" wrapText="1"/>
    </xf>
    <xf numFmtId="0" fontId="3" fillId="5" borderId="4" xfId="0" applyFont="1" applyFill="1" applyBorder="1" applyAlignment="1">
      <alignment horizontal="left" vertical="center" wrapText="1"/>
    </xf>
    <xf numFmtId="0" fontId="3" fillId="0" borderId="4" xfId="0" applyFont="1" applyBorder="1" applyAlignment="1">
      <alignment horizontal="left" vertical="center" wrapText="1"/>
    </xf>
    <xf numFmtId="0" fontId="4" fillId="2" borderId="5" xfId="0" applyFont="1" applyFill="1" applyBorder="1" applyAlignment="1">
      <alignment horizontal="center" vertical="center"/>
    </xf>
    <xf numFmtId="169" fontId="6" fillId="2" borderId="4" xfId="3" applyNumberFormat="1" applyFont="1" applyFill="1" applyBorder="1" applyAlignment="1" applyProtection="1">
      <alignment horizontal="center" vertical="center"/>
      <protection hidden="1"/>
    </xf>
    <xf numFmtId="0" fontId="4" fillId="2" borderId="4" xfId="0" applyFont="1" applyFill="1" applyBorder="1" applyAlignment="1" applyProtection="1">
      <alignment vertical="center"/>
      <protection hidden="1"/>
    </xf>
    <xf numFmtId="0" fontId="4" fillId="2" borderId="4" xfId="0" applyFont="1" applyFill="1" applyBorder="1" applyAlignment="1">
      <alignment horizontal="left" vertical="center"/>
    </xf>
    <xf numFmtId="1" fontId="4" fillId="2" borderId="4" xfId="0" applyNumberFormat="1" applyFont="1" applyFill="1" applyBorder="1" applyAlignment="1">
      <alignment horizontal="center" vertical="center"/>
    </xf>
    <xf numFmtId="172" fontId="4" fillId="2" borderId="4" xfId="0" applyNumberFormat="1" applyFont="1" applyFill="1" applyBorder="1" applyAlignment="1">
      <alignment horizontal="left" vertical="center"/>
    </xf>
    <xf numFmtId="164" fontId="6" fillId="2" borderId="4" xfId="1" applyFont="1" applyFill="1" applyBorder="1" applyAlignment="1">
      <alignment horizontal="center" vertical="center"/>
    </xf>
    <xf numFmtId="164" fontId="3" fillId="2" borderId="17" xfId="1" applyFont="1" applyFill="1" applyBorder="1" applyAlignment="1">
      <alignment horizontal="center" vertical="center"/>
    </xf>
    <xf numFmtId="170" fontId="4" fillId="0" borderId="4" xfId="33" applyNumberFormat="1" applyFont="1" applyFill="1" applyBorder="1" applyAlignment="1">
      <alignment horizontal="center" vertical="center"/>
    </xf>
    <xf numFmtId="0" fontId="4" fillId="0" borderId="4" xfId="0" applyFont="1" applyFill="1" applyBorder="1" applyAlignment="1">
      <alignment horizontal="left" vertical="center"/>
    </xf>
    <xf numFmtId="167" fontId="4" fillId="0" borderId="4" xfId="0" quotePrefix="1" applyNumberFormat="1" applyFont="1" applyFill="1" applyBorder="1" applyAlignment="1">
      <alignment horizontal="left" vertical="center"/>
    </xf>
    <xf numFmtId="49" fontId="4" fillId="0" borderId="4" xfId="0" applyNumberFormat="1" applyFont="1" applyFill="1" applyBorder="1" applyAlignment="1">
      <alignment horizontal="center" vertical="center"/>
    </xf>
    <xf numFmtId="167" fontId="4" fillId="0" borderId="4" xfId="0" applyNumberFormat="1" applyFont="1" applyFill="1" applyBorder="1" applyAlignment="1">
      <alignment vertical="center"/>
    </xf>
    <xf numFmtId="3" fontId="4" fillId="0" borderId="4" xfId="0" applyNumberFormat="1" applyFont="1" applyFill="1" applyBorder="1" applyAlignment="1">
      <alignment horizontal="left" vertical="center"/>
    </xf>
    <xf numFmtId="1" fontId="4" fillId="0" borderId="4" xfId="0" applyNumberFormat="1" applyFont="1" applyFill="1" applyBorder="1" applyAlignment="1">
      <alignment horizontal="center" vertical="center"/>
    </xf>
    <xf numFmtId="0" fontId="4" fillId="0" borderId="4" xfId="0" applyNumberFormat="1" applyFont="1" applyFill="1" applyBorder="1" applyAlignment="1">
      <alignment horizontal="left" vertical="center"/>
    </xf>
    <xf numFmtId="168" fontId="4" fillId="5" borderId="4" xfId="33" applyNumberFormat="1" applyFont="1" applyFill="1" applyBorder="1" applyAlignment="1">
      <alignment horizontal="center" vertical="center"/>
    </xf>
    <xf numFmtId="170" fontId="4" fillId="5" borderId="4" xfId="33" applyNumberFormat="1" applyFont="1" applyFill="1" applyBorder="1" applyAlignment="1">
      <alignment horizontal="center" vertical="center"/>
    </xf>
    <xf numFmtId="168" fontId="4" fillId="5" borderId="4" xfId="33" applyNumberFormat="1" applyFont="1" applyFill="1" applyBorder="1" applyAlignment="1">
      <alignment vertical="center"/>
    </xf>
    <xf numFmtId="171" fontId="4" fillId="5" borderId="4" xfId="33" applyNumberFormat="1" applyFont="1" applyFill="1" applyBorder="1" applyAlignment="1">
      <alignment horizontal="center" vertical="center"/>
    </xf>
    <xf numFmtId="165" fontId="6" fillId="5" borderId="4" xfId="0" applyNumberFormat="1" applyFont="1" applyFill="1" applyBorder="1" applyAlignment="1">
      <alignment horizontal="center" vertical="center"/>
    </xf>
    <xf numFmtId="169" fontId="4" fillId="5" borderId="4" xfId="0" applyNumberFormat="1" applyFont="1" applyFill="1" applyBorder="1" applyAlignment="1">
      <alignment horizontal="center" vertical="center"/>
    </xf>
    <xf numFmtId="179" fontId="4" fillId="5" borderId="4" xfId="36" applyNumberFormat="1" applyFont="1" applyFill="1" applyBorder="1" applyAlignment="1">
      <alignment horizontal="center" vertical="center"/>
    </xf>
    <xf numFmtId="164" fontId="3" fillId="5" borderId="4" xfId="1" applyFont="1" applyFill="1" applyBorder="1" applyAlignment="1">
      <alignment horizontal="center" vertical="center"/>
    </xf>
    <xf numFmtId="172" fontId="4" fillId="5" borderId="4" xfId="0" applyNumberFormat="1" applyFont="1" applyFill="1" applyBorder="1" applyAlignment="1">
      <alignment horizontal="left" vertical="center"/>
    </xf>
    <xf numFmtId="174" fontId="6" fillId="5" borderId="4" xfId="1" applyNumberFormat="1" applyFont="1" applyFill="1" applyBorder="1" applyAlignment="1">
      <alignment horizontal="center" vertical="center"/>
    </xf>
    <xf numFmtId="0" fontId="6" fillId="5" borderId="4" xfId="0" applyFont="1" applyFill="1" applyBorder="1" applyAlignment="1">
      <alignment vertical="center"/>
    </xf>
    <xf numFmtId="0" fontId="6" fillId="5" borderId="4" xfId="0" applyFont="1" applyFill="1" applyBorder="1" applyAlignment="1">
      <alignment horizontal="left" vertical="center"/>
    </xf>
    <xf numFmtId="172" fontId="6" fillId="5" borderId="4" xfId="32" applyNumberFormat="1" applyFont="1" applyFill="1" applyBorder="1" applyAlignment="1">
      <alignment vertical="center"/>
    </xf>
    <xf numFmtId="172" fontId="6" fillId="5" borderId="4" xfId="33" applyNumberFormat="1" applyFont="1" applyFill="1" applyBorder="1" applyAlignment="1">
      <alignment horizontal="center" vertical="center"/>
    </xf>
    <xf numFmtId="172" fontId="6" fillId="5" borderId="4" xfId="0" applyNumberFormat="1" applyFont="1" applyFill="1" applyBorder="1" applyAlignment="1">
      <alignment horizontal="center" vertical="center"/>
    </xf>
    <xf numFmtId="181" fontId="6" fillId="5" borderId="4" xfId="0" applyNumberFormat="1" applyFont="1" applyFill="1" applyBorder="1" applyAlignment="1">
      <alignment horizontal="left" vertical="center"/>
    </xf>
    <xf numFmtId="164" fontId="6" fillId="5" borderId="4" xfId="1" applyFont="1" applyFill="1" applyBorder="1" applyAlignment="1">
      <alignment horizontal="center" vertical="center"/>
    </xf>
    <xf numFmtId="169" fontId="10" fillId="0" borderId="4" xfId="0" applyNumberFormat="1" applyFont="1" applyFill="1" applyBorder="1" applyAlignment="1">
      <alignment horizontal="center" vertical="center"/>
    </xf>
    <xf numFmtId="164" fontId="4" fillId="17" borderId="4" xfId="0" applyNumberFormat="1" applyFont="1" applyFill="1" applyBorder="1" applyAlignment="1">
      <alignment horizontal="center" vertical="center"/>
    </xf>
    <xf numFmtId="0" fontId="6" fillId="17" borderId="17" xfId="0" applyFont="1" applyFill="1" applyBorder="1" applyAlignment="1">
      <alignment horizontal="center" vertical="center"/>
    </xf>
    <xf numFmtId="0" fontId="6" fillId="17" borderId="0" xfId="0" applyFont="1" applyFill="1" applyAlignment="1">
      <alignment horizontal="left" vertical="center"/>
    </xf>
    <xf numFmtId="168" fontId="4" fillId="17" borderId="4" xfId="33" applyNumberFormat="1" applyFont="1" applyFill="1" applyBorder="1" applyAlignment="1">
      <alignment vertical="center"/>
    </xf>
    <xf numFmtId="170" fontId="4" fillId="17" borderId="4" xfId="33" applyNumberFormat="1" applyFont="1" applyFill="1" applyBorder="1" applyAlignment="1">
      <alignment horizontal="center" vertical="center"/>
    </xf>
    <xf numFmtId="167" fontId="4" fillId="17" borderId="4" xfId="0" quotePrefix="1" applyNumberFormat="1" applyFont="1" applyFill="1" applyBorder="1" applyAlignment="1">
      <alignment horizontal="left" vertical="center"/>
    </xf>
    <xf numFmtId="172" fontId="10" fillId="17" borderId="17" xfId="0" applyNumberFormat="1" applyFont="1" applyFill="1" applyBorder="1" applyAlignment="1">
      <alignment horizontal="center" vertical="center"/>
    </xf>
    <xf numFmtId="164" fontId="6" fillId="17" borderId="4" xfId="0" applyNumberFormat="1" applyFont="1" applyFill="1" applyBorder="1" applyAlignment="1">
      <alignment horizontal="center" vertical="center"/>
    </xf>
    <xf numFmtId="167" fontId="4" fillId="17" borderId="4" xfId="0" applyNumberFormat="1" applyFont="1" applyFill="1" applyBorder="1" applyAlignment="1">
      <alignment vertical="center"/>
    </xf>
    <xf numFmtId="0" fontId="4" fillId="17" borderId="4" xfId="0" applyFont="1" applyFill="1" applyBorder="1" applyAlignment="1">
      <alignment horizontal="left" vertical="center"/>
    </xf>
    <xf numFmtId="171" fontId="4" fillId="17" borderId="4" xfId="33" applyNumberFormat="1" applyFont="1" applyFill="1" applyBorder="1" applyAlignment="1">
      <alignment horizontal="center" vertical="center"/>
    </xf>
    <xf numFmtId="168" fontId="4" fillId="17" borderId="4" xfId="0" applyNumberFormat="1" applyFont="1" applyFill="1" applyBorder="1" applyAlignment="1">
      <alignment vertical="center"/>
    </xf>
    <xf numFmtId="49" fontId="4" fillId="17" borderId="4" xfId="0" quotePrefix="1" applyNumberFormat="1" applyFont="1" applyFill="1" applyBorder="1" applyAlignment="1">
      <alignment horizontal="center" vertical="center"/>
    </xf>
    <xf numFmtId="0" fontId="4" fillId="17" borderId="17" xfId="0" applyFont="1" applyFill="1" applyBorder="1" applyAlignment="1">
      <alignment horizontal="center" vertical="center"/>
    </xf>
    <xf numFmtId="169" fontId="7" fillId="17" borderId="4" xfId="0" applyNumberFormat="1" applyFont="1" applyFill="1" applyBorder="1" applyAlignment="1">
      <alignment horizontal="center" vertical="center"/>
    </xf>
    <xf numFmtId="167" fontId="7" fillId="17" borderId="4" xfId="0" applyNumberFormat="1" applyFont="1" applyFill="1" applyBorder="1" applyAlignment="1">
      <alignment horizontal="left" vertical="center"/>
    </xf>
    <xf numFmtId="0" fontId="7" fillId="17" borderId="4" xfId="0" applyFont="1" applyFill="1" applyBorder="1" applyAlignment="1">
      <alignment vertical="center"/>
    </xf>
    <xf numFmtId="0" fontId="7" fillId="17" borderId="4" xfId="0" applyFont="1" applyFill="1" applyBorder="1" applyAlignment="1">
      <alignment horizontal="center" vertical="center"/>
    </xf>
    <xf numFmtId="170" fontId="7" fillId="17" borderId="4" xfId="33" applyNumberFormat="1" applyFont="1" applyFill="1" applyBorder="1" applyAlignment="1">
      <alignment horizontal="center" vertical="center"/>
    </xf>
    <xf numFmtId="164" fontId="7" fillId="17" borderId="4" xfId="0" applyNumberFormat="1" applyFont="1" applyFill="1" applyBorder="1" applyAlignment="1">
      <alignment horizontal="center" vertical="center"/>
    </xf>
    <xf numFmtId="168" fontId="7" fillId="17" borderId="4" xfId="33" applyNumberFormat="1" applyFont="1" applyFill="1" applyBorder="1" applyAlignment="1">
      <alignment horizontal="center" vertical="center"/>
    </xf>
    <xf numFmtId="49" fontId="4" fillId="17" borderId="4" xfId="0" applyNumberFormat="1" applyFont="1" applyFill="1" applyBorder="1" applyAlignment="1">
      <alignment horizontal="center" vertical="center"/>
    </xf>
    <xf numFmtId="0" fontId="6" fillId="17" borderId="5" xfId="0" applyFont="1" applyFill="1" applyBorder="1" applyAlignment="1">
      <alignment horizontal="center" vertical="center"/>
    </xf>
    <xf numFmtId="170" fontId="4" fillId="14" borderId="4" xfId="33" applyNumberFormat="1" applyFont="1" applyFill="1" applyBorder="1" applyAlignment="1">
      <alignment horizontal="center" vertical="center"/>
    </xf>
    <xf numFmtId="0" fontId="6" fillId="14" borderId="17" xfId="0" applyFont="1" applyFill="1" applyBorder="1" applyAlignment="1">
      <alignment horizontal="center" vertical="center"/>
    </xf>
    <xf numFmtId="0" fontId="11" fillId="14" borderId="0" xfId="0" applyFont="1" applyFill="1" applyAlignment="1">
      <alignment horizontal="left" vertical="center"/>
    </xf>
    <xf numFmtId="3" fontId="4" fillId="14" borderId="4" xfId="0" applyNumberFormat="1" applyFont="1" applyFill="1" applyBorder="1" applyAlignment="1">
      <alignment horizontal="left" vertical="center"/>
    </xf>
    <xf numFmtId="171" fontId="4" fillId="14" borderId="4" xfId="33" applyNumberFormat="1" applyFont="1" applyFill="1" applyBorder="1" applyAlignment="1">
      <alignment horizontal="center" vertical="center"/>
    </xf>
    <xf numFmtId="0" fontId="4" fillId="14" borderId="17" xfId="0" applyFont="1" applyFill="1" applyBorder="1" applyAlignment="1">
      <alignment horizontal="center" vertical="center"/>
    </xf>
    <xf numFmtId="168" fontId="6" fillId="14" borderId="4" xfId="33" applyNumberFormat="1" applyFont="1" applyFill="1" applyBorder="1" applyAlignment="1">
      <alignment horizontal="center" vertical="center"/>
    </xf>
    <xf numFmtId="164" fontId="6" fillId="0" borderId="0" xfId="0" applyNumberFormat="1" applyFont="1" applyAlignment="1">
      <alignment horizontal="left" vertical="center"/>
    </xf>
    <xf numFmtId="173" fontId="6" fillId="0" borderId="4" xfId="3" applyNumberFormat="1" applyFont="1" applyFill="1" applyBorder="1" applyAlignment="1">
      <alignment horizontal="center" vertical="center"/>
    </xf>
    <xf numFmtId="168" fontId="4" fillId="0" borderId="4" xfId="0" applyNumberFormat="1" applyFont="1" applyBorder="1" applyAlignment="1">
      <alignment horizontal="center" vertical="center"/>
    </xf>
    <xf numFmtId="168" fontId="4" fillId="3" borderId="4" xfId="0" applyNumberFormat="1" applyFont="1" applyFill="1" applyBorder="1" applyAlignment="1">
      <alignment horizontal="center" vertical="center"/>
    </xf>
    <xf numFmtId="168" fontId="11" fillId="0" borderId="0" xfId="0" applyNumberFormat="1" applyFont="1" applyAlignment="1">
      <alignment horizontal="left" vertical="center"/>
    </xf>
    <xf numFmtId="172" fontId="3" fillId="0" borderId="0" xfId="0" applyNumberFormat="1" applyFont="1" applyAlignment="1">
      <alignment horizontal="left" vertical="center"/>
    </xf>
    <xf numFmtId="164" fontId="14" fillId="17" borderId="4" xfId="0" applyNumberFormat="1" applyFont="1" applyFill="1" applyBorder="1" applyAlignment="1">
      <alignment horizontal="center" vertical="center" wrapText="1"/>
    </xf>
    <xf numFmtId="0" fontId="6" fillId="15" borderId="0" xfId="0" applyFont="1" applyFill="1" applyAlignment="1">
      <alignment horizontal="left" vertical="center"/>
    </xf>
    <xf numFmtId="164" fontId="15" fillId="0" borderId="4" xfId="0" applyNumberFormat="1" applyFont="1" applyBorder="1" applyAlignment="1">
      <alignment horizontal="center" vertical="center" wrapText="1"/>
    </xf>
    <xf numFmtId="164" fontId="16" fillId="0" borderId="4" xfId="0" applyNumberFormat="1" applyFont="1" applyBorder="1" applyAlignment="1">
      <alignment horizontal="center" vertical="center" wrapText="1"/>
    </xf>
    <xf numFmtId="0" fontId="6" fillId="15" borderId="0" xfId="0" applyFont="1" applyFill="1" applyAlignment="1">
      <alignment vertical="center"/>
    </xf>
    <xf numFmtId="0" fontId="6" fillId="0" borderId="0" xfId="0" applyFont="1" applyFill="1" applyAlignment="1">
      <alignment horizontal="left" vertical="center"/>
    </xf>
    <xf numFmtId="168" fontId="11" fillId="0" borderId="0" xfId="0" applyNumberFormat="1" applyFont="1" applyAlignment="1">
      <alignment vertical="center"/>
    </xf>
    <xf numFmtId="167" fontId="7" fillId="0" borderId="4" xfId="0" applyNumberFormat="1" applyFont="1" applyFill="1" applyBorder="1" applyAlignment="1">
      <alignment horizontal="left" vertical="center"/>
    </xf>
    <xf numFmtId="167" fontId="7" fillId="0" borderId="4" xfId="0" quotePrefix="1" applyNumberFormat="1" applyFont="1" applyFill="1" applyBorder="1" applyAlignment="1">
      <alignment horizontal="left" vertical="center"/>
    </xf>
    <xf numFmtId="170" fontId="7" fillId="0" borderId="4" xfId="33" applyNumberFormat="1" applyFont="1" applyFill="1" applyBorder="1" applyAlignment="1">
      <alignment horizontal="center" vertical="center"/>
    </xf>
    <xf numFmtId="164" fontId="7" fillId="0" borderId="4" xfId="0" applyNumberFormat="1" applyFont="1" applyFill="1" applyBorder="1" applyAlignment="1">
      <alignment horizontal="center" vertical="center"/>
    </xf>
    <xf numFmtId="0" fontId="7" fillId="0" borderId="4" xfId="0" applyFont="1" applyFill="1" applyBorder="1" applyAlignment="1">
      <alignment vertical="center"/>
    </xf>
    <xf numFmtId="168" fontId="7" fillId="0" borderId="4" xfId="33" applyNumberFormat="1" applyFont="1" applyFill="1" applyBorder="1" applyAlignment="1">
      <alignment vertical="center"/>
    </xf>
    <xf numFmtId="0" fontId="7" fillId="0" borderId="4" xfId="0" applyFont="1" applyFill="1" applyBorder="1" applyAlignment="1">
      <alignment horizontal="left" vertical="center"/>
    </xf>
    <xf numFmtId="171" fontId="7" fillId="0" borderId="4" xfId="33" applyNumberFormat="1" applyFont="1" applyFill="1" applyBorder="1" applyAlignment="1">
      <alignment horizontal="center" vertical="center"/>
    </xf>
    <xf numFmtId="168" fontId="7" fillId="0" borderId="4" xfId="0" applyNumberFormat="1" applyFont="1" applyFill="1" applyBorder="1" applyAlignment="1">
      <alignment vertical="center"/>
    </xf>
    <xf numFmtId="49" fontId="7" fillId="0" borderId="4" xfId="0" applyNumberFormat="1" applyFont="1" applyFill="1" applyBorder="1" applyAlignment="1">
      <alignment horizontal="center" vertical="center"/>
    </xf>
    <xf numFmtId="0" fontId="6" fillId="2" borderId="0" xfId="0" applyFont="1" applyFill="1" applyAlignment="1">
      <alignment horizontal="left" vertical="center"/>
    </xf>
    <xf numFmtId="0" fontId="4" fillId="17" borderId="0" xfId="0" applyFont="1" applyFill="1" applyAlignment="1">
      <alignment vertical="center"/>
    </xf>
    <xf numFmtId="168" fontId="4" fillId="4" borderId="4" xfId="33" applyNumberFormat="1" applyFont="1" applyFill="1" applyBorder="1" applyAlignment="1">
      <alignment horizontal="center" vertical="center"/>
    </xf>
    <xf numFmtId="168" fontId="6" fillId="0" borderId="4" xfId="0" applyNumberFormat="1" applyFont="1" applyBorder="1" applyAlignment="1">
      <alignment vertical="center"/>
    </xf>
    <xf numFmtId="49" fontId="6" fillId="8" borderId="4" xfId="0" applyNumberFormat="1" applyFont="1" applyFill="1" applyBorder="1" applyAlignment="1">
      <alignment horizontal="center" vertical="center"/>
    </xf>
    <xf numFmtId="168" fontId="10" fillId="5" borderId="0" xfId="0" applyNumberFormat="1" applyFont="1" applyFill="1" applyAlignment="1">
      <alignment vertical="center"/>
    </xf>
    <xf numFmtId="0" fontId="10" fillId="5" borderId="0" xfId="0" applyFont="1" applyFill="1" applyAlignment="1">
      <alignment vertical="center"/>
    </xf>
    <xf numFmtId="0" fontId="10" fillId="0" borderId="0" xfId="0" applyFont="1" applyAlignment="1">
      <alignment horizontal="center" vertical="center"/>
    </xf>
    <xf numFmtId="0" fontId="10" fillId="0" borderId="0" xfId="0" applyFont="1" applyAlignment="1">
      <alignment horizontal="left" vertical="center"/>
    </xf>
    <xf numFmtId="0" fontId="3" fillId="0" borderId="0" xfId="0" applyFont="1" applyAlignment="1">
      <alignment horizontal="center" vertical="center"/>
    </xf>
    <xf numFmtId="172" fontId="4" fillId="0" borderId="4" xfId="33" applyNumberFormat="1" applyFont="1" applyFill="1" applyBorder="1" applyAlignment="1">
      <alignment horizontal="center" vertical="center"/>
    </xf>
    <xf numFmtId="172" fontId="4" fillId="0" borderId="4" xfId="33" applyNumberFormat="1" applyFont="1" applyFill="1" applyBorder="1" applyAlignment="1">
      <alignment horizontal="left" vertical="center"/>
    </xf>
    <xf numFmtId="0" fontId="4" fillId="0" borderId="17" xfId="0" applyFont="1" applyFill="1" applyBorder="1" applyAlignment="1">
      <alignment horizontal="center" vertical="center"/>
    </xf>
    <xf numFmtId="172" fontId="4" fillId="0" borderId="4" xfId="33" applyNumberFormat="1" applyFont="1" applyFill="1" applyBorder="1" applyAlignment="1">
      <alignment vertical="center"/>
    </xf>
    <xf numFmtId="172" fontId="4" fillId="16" borderId="4" xfId="0" applyNumberFormat="1" applyFont="1" applyFill="1" applyBorder="1" applyAlignment="1">
      <alignment horizontal="center" vertical="center"/>
    </xf>
    <xf numFmtId="0" fontId="4" fillId="16" borderId="17" xfId="0" applyFont="1" applyFill="1" applyBorder="1" applyAlignment="1">
      <alignment horizontal="center" vertical="center"/>
    </xf>
    <xf numFmtId="49" fontId="4" fillId="0" borderId="4" xfId="0" applyNumberFormat="1" applyFont="1" applyFill="1" applyBorder="1" applyAlignment="1">
      <alignment vertical="center"/>
    </xf>
    <xf numFmtId="172" fontId="4" fillId="0" borderId="4" xfId="0" applyNumberFormat="1" applyFont="1" applyFill="1" applyBorder="1" applyAlignment="1">
      <alignment vertical="center"/>
    </xf>
    <xf numFmtId="172" fontId="4" fillId="0" borderId="4" xfId="33" applyNumberFormat="1" applyFont="1" applyFill="1" applyBorder="1" applyAlignment="1">
      <alignment horizontal="right" vertical="center"/>
    </xf>
    <xf numFmtId="164" fontId="4" fillId="0" borderId="4" xfId="0" applyNumberFormat="1" applyFont="1" applyFill="1" applyBorder="1" applyAlignment="1">
      <alignment horizontal="center" vertical="center" wrapText="1"/>
    </xf>
    <xf numFmtId="178" fontId="4" fillId="16" borderId="4" xfId="0" applyNumberFormat="1" applyFont="1" applyFill="1" applyBorder="1" applyAlignment="1">
      <alignment horizontal="center" vertical="center"/>
    </xf>
    <xf numFmtId="164" fontId="10" fillId="2" borderId="4" xfId="0" applyNumberFormat="1" applyFont="1" applyFill="1" applyBorder="1" applyAlignment="1">
      <alignment horizontal="center" vertical="center" wrapText="1"/>
    </xf>
    <xf numFmtId="172" fontId="3" fillId="12" borderId="0" xfId="0" applyNumberFormat="1" applyFont="1" applyFill="1" applyAlignment="1">
      <alignment vertical="center"/>
    </xf>
    <xf numFmtId="164" fontId="4" fillId="0" borderId="4" xfId="0" applyNumberFormat="1" applyFont="1" applyFill="1" applyBorder="1" applyAlignment="1">
      <alignment horizontal="left" vertical="center"/>
    </xf>
    <xf numFmtId="0" fontId="7" fillId="0" borderId="4" xfId="0" applyFont="1" applyBorder="1" applyAlignment="1">
      <alignment horizontal="left" vertical="center"/>
    </xf>
    <xf numFmtId="0" fontId="7" fillId="0" borderId="17" xfId="0" applyFont="1" applyBorder="1" applyAlignment="1">
      <alignment horizontal="center" vertical="center"/>
    </xf>
    <xf numFmtId="0" fontId="7" fillId="0" borderId="0" xfId="0" applyFont="1" applyFill="1" applyAlignment="1">
      <alignment vertical="center"/>
    </xf>
    <xf numFmtId="0" fontId="3" fillId="5" borderId="22" xfId="0" applyFont="1" applyFill="1" applyBorder="1" applyAlignment="1">
      <alignment horizontal="center" vertical="center"/>
    </xf>
    <xf numFmtId="0" fontId="3" fillId="5" borderId="26" xfId="0" applyFont="1" applyFill="1" applyBorder="1" applyAlignment="1">
      <alignment horizontal="center" vertical="center"/>
    </xf>
    <xf numFmtId="0" fontId="3" fillId="9" borderId="23" xfId="0" applyFont="1" applyFill="1" applyBorder="1" applyAlignment="1">
      <alignment horizontal="center" vertical="center"/>
    </xf>
    <xf numFmtId="0" fontId="3" fillId="9" borderId="24"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1" xfId="0" applyFont="1" applyFill="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3" fillId="2" borderId="18"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44" xfId="0" applyFont="1" applyFill="1" applyBorder="1" applyAlignment="1">
      <alignment horizontal="center" vertical="center"/>
    </xf>
    <xf numFmtId="0" fontId="3" fillId="2" borderId="9" xfId="0" applyFont="1" applyFill="1" applyBorder="1" applyAlignment="1">
      <alignment horizontal="center" vertical="center"/>
    </xf>
    <xf numFmtId="0" fontId="10" fillId="0" borderId="0" xfId="0" applyFont="1" applyAlignment="1">
      <alignment horizontal="center" vertical="center"/>
    </xf>
    <xf numFmtId="0" fontId="10" fillId="0" borderId="0" xfId="0" applyFont="1" applyAlignment="1">
      <alignment horizontal="left" vertical="center"/>
    </xf>
    <xf numFmtId="177" fontId="10" fillId="0" borderId="0" xfId="0" applyNumberFormat="1" applyFont="1" applyAlignment="1">
      <alignment horizontal="center" vertical="center"/>
    </xf>
    <xf numFmtId="0" fontId="10" fillId="0" borderId="0" xfId="0" applyFont="1" applyAlignment="1">
      <alignment horizontal="center" vertical="center" wrapText="1"/>
    </xf>
    <xf numFmtId="0" fontId="3" fillId="6" borderId="27" xfId="0" applyFont="1" applyFill="1" applyBorder="1" applyAlignment="1">
      <alignment horizontal="center" vertical="center"/>
    </xf>
    <xf numFmtId="0" fontId="3" fillId="6" borderId="28" xfId="0" applyFont="1" applyFill="1" applyBorder="1" applyAlignment="1">
      <alignment horizontal="center" vertical="center"/>
    </xf>
    <xf numFmtId="0" fontId="3" fillId="6" borderId="29" xfId="0" applyFont="1" applyFill="1" applyBorder="1" applyAlignment="1">
      <alignment horizontal="center" vertical="center"/>
    </xf>
    <xf numFmtId="0" fontId="3" fillId="0" borderId="0" xfId="0" applyFont="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4" borderId="30" xfId="0" applyFont="1" applyFill="1" applyBorder="1" applyAlignment="1">
      <alignment horizontal="center" vertical="center"/>
    </xf>
    <xf numFmtId="0" fontId="3" fillId="4" borderId="31" xfId="0" applyFont="1" applyFill="1" applyBorder="1" applyAlignment="1">
      <alignment horizontal="center" vertical="center"/>
    </xf>
    <xf numFmtId="0" fontId="3" fillId="4" borderId="32" xfId="0" applyFont="1" applyFill="1" applyBorder="1" applyAlignment="1">
      <alignment horizontal="center" vertical="center"/>
    </xf>
    <xf numFmtId="174" fontId="6" fillId="3" borderId="4" xfId="1" applyNumberFormat="1" applyFont="1" applyFill="1" applyBorder="1" applyAlignment="1">
      <alignment horizontal="center" vertical="center"/>
    </xf>
    <xf numFmtId="172" fontId="6" fillId="3" borderId="4" xfId="33" applyNumberFormat="1" applyFont="1" applyFill="1" applyBorder="1" applyAlignment="1">
      <alignment horizontal="center" vertical="center"/>
    </xf>
    <xf numFmtId="0" fontId="4" fillId="3" borderId="4" xfId="0" applyFont="1" applyFill="1" applyBorder="1" applyAlignment="1">
      <alignment horizontal="center" vertical="center" wrapText="1"/>
    </xf>
    <xf numFmtId="0" fontId="4" fillId="3" borderId="39" xfId="0" applyFont="1" applyFill="1" applyBorder="1" applyAlignment="1">
      <alignment horizontal="center" vertical="center" wrapText="1"/>
    </xf>
    <xf numFmtId="0" fontId="4" fillId="3" borderId="54" xfId="0" applyFont="1" applyFill="1" applyBorder="1" applyAlignment="1">
      <alignment horizontal="center" vertical="center" wrapText="1"/>
    </xf>
    <xf numFmtId="0" fontId="4" fillId="3" borderId="55" xfId="0" applyFont="1" applyFill="1" applyBorder="1" applyAlignment="1">
      <alignment horizontal="center" vertical="center" wrapText="1"/>
    </xf>
    <xf numFmtId="0" fontId="4" fillId="7" borderId="39" xfId="0" applyFont="1" applyFill="1" applyBorder="1" applyAlignment="1">
      <alignment horizontal="center" vertical="center" wrapText="1"/>
    </xf>
    <xf numFmtId="0" fontId="4" fillId="7" borderId="54" xfId="0" applyFont="1" applyFill="1" applyBorder="1" applyAlignment="1">
      <alignment horizontal="center" vertical="center" wrapText="1"/>
    </xf>
    <xf numFmtId="0" fontId="4" fillId="7" borderId="55" xfId="0" applyFont="1" applyFill="1" applyBorder="1" applyAlignment="1">
      <alignment horizontal="center" vertical="center" wrapText="1"/>
    </xf>
    <xf numFmtId="0" fontId="3" fillId="11" borderId="43" xfId="0" applyFont="1" applyFill="1" applyBorder="1" applyAlignment="1">
      <alignment horizontal="center" vertical="center" wrapText="1"/>
    </xf>
    <xf numFmtId="0" fontId="3" fillId="11" borderId="59" xfId="0" applyFont="1" applyFill="1" applyBorder="1" applyAlignment="1">
      <alignment horizontal="center" vertical="center" wrapText="1"/>
    </xf>
    <xf numFmtId="0" fontId="3" fillId="11" borderId="60" xfId="0" applyFont="1" applyFill="1" applyBorder="1" applyAlignment="1">
      <alignment horizontal="center" vertical="center" wrapText="1"/>
    </xf>
    <xf numFmtId="0" fontId="4" fillId="3" borderId="4" xfId="0" applyFont="1" applyFill="1" applyBorder="1" applyAlignment="1">
      <alignment horizontal="center" vertical="center"/>
    </xf>
    <xf numFmtId="0" fontId="3" fillId="0" borderId="39" xfId="0" applyFont="1" applyBorder="1" applyAlignment="1">
      <alignment horizontal="left" vertical="center" wrapText="1"/>
    </xf>
    <xf numFmtId="0" fontId="3" fillId="0" borderId="54" xfId="0" applyFont="1" applyBorder="1" applyAlignment="1">
      <alignment horizontal="left" vertical="center" wrapText="1"/>
    </xf>
    <xf numFmtId="0" fontId="3" fillId="0" borderId="55" xfId="0" applyFont="1" applyBorder="1" applyAlignment="1">
      <alignment horizontal="left" vertical="center" wrapText="1"/>
    </xf>
    <xf numFmtId="0" fontId="3" fillId="0" borderId="4" xfId="0" applyFont="1" applyBorder="1" applyAlignment="1">
      <alignment horizontal="left" vertical="center" wrapText="1"/>
    </xf>
    <xf numFmtId="169" fontId="10" fillId="0" borderId="4" xfId="0" applyNumberFormat="1" applyFont="1" applyBorder="1" applyAlignment="1">
      <alignment horizontal="center" vertical="center"/>
    </xf>
    <xf numFmtId="0" fontId="5" fillId="0" borderId="0" xfId="0" applyFont="1" applyAlignment="1">
      <alignment horizontal="center" vertical="center" wrapText="1"/>
    </xf>
    <xf numFmtId="0" fontId="3" fillId="0" borderId="21" xfId="0" applyFont="1" applyBorder="1" applyAlignment="1">
      <alignment horizontal="center" vertical="center" wrapText="1"/>
    </xf>
    <xf numFmtId="0" fontId="3" fillId="0" borderId="6" xfId="0" applyFont="1" applyBorder="1" applyAlignment="1">
      <alignment horizontal="left" vertical="center" wrapText="1"/>
    </xf>
    <xf numFmtId="0" fontId="4" fillId="3" borderId="56" xfId="0" applyFont="1" applyFill="1" applyBorder="1" applyAlignment="1">
      <alignment horizontal="center" vertical="center" wrapText="1"/>
    </xf>
    <xf numFmtId="0" fontId="4" fillId="3" borderId="57" xfId="0" applyFont="1" applyFill="1" applyBorder="1" applyAlignment="1">
      <alignment horizontal="center" vertical="center" wrapText="1"/>
    </xf>
    <xf numFmtId="0" fontId="4" fillId="3" borderId="58" xfId="0" applyFont="1" applyFill="1" applyBorder="1" applyAlignment="1">
      <alignment horizontal="center" vertical="center" wrapText="1"/>
    </xf>
    <xf numFmtId="0" fontId="3" fillId="0" borderId="37"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3" fillId="5" borderId="39" xfId="0" applyFont="1" applyFill="1" applyBorder="1" applyAlignment="1">
      <alignment horizontal="left" vertical="center" wrapText="1"/>
    </xf>
    <xf numFmtId="0" fontId="3" fillId="5" borderId="54" xfId="0" applyFont="1" applyFill="1" applyBorder="1" applyAlignment="1">
      <alignment horizontal="left" vertical="center" wrapText="1"/>
    </xf>
    <xf numFmtId="0" fontId="3" fillId="5" borderId="55" xfId="0" applyFont="1" applyFill="1" applyBorder="1" applyAlignment="1">
      <alignment horizontal="left" vertical="center" wrapText="1"/>
    </xf>
    <xf numFmtId="0" fontId="3" fillId="12" borderId="0" xfId="0" applyFont="1" applyFill="1" applyAlignment="1">
      <alignment horizontal="center" vertical="center"/>
    </xf>
  </cellXfs>
  <cellStyles count="38">
    <cellStyle name="Comma" xfId="32" builtinId="3"/>
    <cellStyle name="Comma [0]" xfId="36" builtinId="6"/>
    <cellStyle name="Comma 2" xfId="33"/>
    <cellStyle name="Comma 2 2" xfId="37"/>
    <cellStyle name="Currency" xfId="34" builtinId="4"/>
    <cellStyle name="Currency [0]" xfId="1" builtinId="7"/>
    <cellStyle name="Currency [0] 3" xfId="4"/>
    <cellStyle name="Currency [0] 4" xfId="6"/>
    <cellStyle name="Currency [0] 5" xfId="8"/>
    <cellStyle name="Currency [0] 6" xfId="10"/>
    <cellStyle name="Currency [0] 7" xfId="12"/>
    <cellStyle name="Currency [0] 8" xfId="14"/>
    <cellStyle name="Currency [0] 9" xfId="16"/>
    <cellStyle name="Normal" xfId="0" builtinId="0"/>
    <cellStyle name="Normal 10" xfId="17"/>
    <cellStyle name="Normal 11" xfId="18"/>
    <cellStyle name="Normal 13" xfId="19"/>
    <cellStyle name="Normal 14" xfId="20"/>
    <cellStyle name="Normal 16" xfId="21"/>
    <cellStyle name="Normal 17" xfId="22"/>
    <cellStyle name="Normal 19" xfId="23"/>
    <cellStyle name="Normal 2" xfId="2"/>
    <cellStyle name="Normal 2 2 2" xfId="35"/>
    <cellStyle name="Normal 20" xfId="24"/>
    <cellStyle name="Normal 21" xfId="25"/>
    <cellStyle name="Normal 22" xfId="26"/>
    <cellStyle name="Normal 23" xfId="27"/>
    <cellStyle name="Normal 24" xfId="28"/>
    <cellStyle name="Normal 25" xfId="29"/>
    <cellStyle name="Normal 26" xfId="30"/>
    <cellStyle name="Normal 28" xfId="31"/>
    <cellStyle name="Normal 3" xfId="3"/>
    <cellStyle name="Normal 4" xfId="5"/>
    <cellStyle name="Normal 5" xfId="7"/>
    <cellStyle name="Normal 6" xfId="9"/>
    <cellStyle name="Normal 7" xfId="11"/>
    <cellStyle name="Normal 8" xfId="13"/>
    <cellStyle name="Normal 9" xfId="1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0%20NOVEMBER%202023%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 NOVEMBER 2023"/>
      <sheetName val="02 NOVEMBER 2023"/>
      <sheetName val="03 NOVEMBER 2023"/>
      <sheetName val="04 NOVEMBER 2023"/>
      <sheetName val="06 NOVEMBER 2023"/>
      <sheetName val="07 NOVEMBER 2023"/>
      <sheetName val="08 NOVEMBER 2023"/>
      <sheetName val="09 NOVEMBER 2023"/>
      <sheetName val="10 NOVEMBER 2023"/>
      <sheetName val="11 NOVEMBER 2023"/>
      <sheetName val="13 NOVEMBER 2023"/>
      <sheetName val="14 NOVEMBER 2023"/>
      <sheetName val="15 NOVEMBER 2023"/>
      <sheetName val="16 NOVEMBER 2023"/>
      <sheetName val="17 NOVEMBER 2023"/>
      <sheetName val="18 NOVEMBER 2023"/>
      <sheetName val="20 NOVEMBER 2023"/>
      <sheetName val="21 NOVEMBER 2023"/>
      <sheetName val="22 NOVEMBER 2023"/>
      <sheetName val="23 NOVEMBER 2023"/>
      <sheetName val="24 NOVEMBER 2023"/>
      <sheetName val="25 NOVEMBER 2023 "/>
      <sheetName val="27 NOVEMBER 2023"/>
      <sheetName val="28 NOVEMBER 2023"/>
      <sheetName val="29 NOVEMBER 2023"/>
      <sheetName val="30 NOVEMBER 2023"/>
      <sheetName val="PEMBELIAN"/>
      <sheetName val="PEMAKAIAN OLI "/>
      <sheetName val="PEMAKAIAN PART"/>
      <sheetName val="PEMAKAIAN BAN"/>
      <sheetName val="BAN 750-16"/>
      <sheetName val="BAN 825-16"/>
      <sheetName val="BAN 1000-20 ORI"/>
      <sheetName val="BAN 1100-20"/>
      <sheetName val="BAN 1000-20 VULC"/>
      <sheetName val="BAN 900-20 "/>
    </sheetNames>
    <sheetDataSet>
      <sheetData sheetId="0"/>
      <sheetData sheetId="1"/>
      <sheetData sheetId="2">
        <row r="42">
          <cell r="X42">
            <v>18637340</v>
          </cell>
        </row>
      </sheetData>
      <sheetData sheetId="3">
        <row r="34">
          <cell r="X34">
            <v>19668316.119999997</v>
          </cell>
        </row>
      </sheetData>
      <sheetData sheetId="4">
        <row r="56">
          <cell r="X56">
            <v>63768214</v>
          </cell>
        </row>
      </sheetData>
      <sheetData sheetId="5">
        <row r="51">
          <cell r="X51">
            <v>35417044</v>
          </cell>
        </row>
      </sheetData>
      <sheetData sheetId="6">
        <row r="33">
          <cell r="X33">
            <v>2477000</v>
          </cell>
        </row>
      </sheetData>
      <sheetData sheetId="7">
        <row r="90">
          <cell r="X90">
            <v>46529913.159999996</v>
          </cell>
        </row>
      </sheetData>
      <sheetData sheetId="8">
        <row r="44">
          <cell r="X44">
            <v>38618613.159999996</v>
          </cell>
        </row>
      </sheetData>
      <sheetData sheetId="9">
        <row r="29">
          <cell r="X29">
            <v>12378483</v>
          </cell>
        </row>
      </sheetData>
      <sheetData sheetId="10">
        <row r="43">
          <cell r="X43">
            <v>77955818.359999999</v>
          </cell>
        </row>
      </sheetData>
      <sheetData sheetId="11">
        <row r="43">
          <cell r="X43">
            <v>8658090</v>
          </cell>
        </row>
      </sheetData>
      <sheetData sheetId="12">
        <row r="35">
          <cell r="X35">
            <v>52109500</v>
          </cell>
        </row>
      </sheetData>
      <sheetData sheetId="13">
        <row r="69">
          <cell r="X69">
            <v>69029544.200000003</v>
          </cell>
        </row>
      </sheetData>
      <sheetData sheetId="14">
        <row r="42">
          <cell r="X42">
            <v>15761632</v>
          </cell>
        </row>
      </sheetData>
      <sheetData sheetId="15">
        <row r="39">
          <cell r="X39">
            <v>10085525</v>
          </cell>
        </row>
      </sheetData>
      <sheetData sheetId="16">
        <row r="48">
          <cell r="X48">
            <v>32578960.990000002</v>
          </cell>
        </row>
      </sheetData>
      <sheetData sheetId="17">
        <row r="30">
          <cell r="X30">
            <v>4815700</v>
          </cell>
        </row>
      </sheetData>
      <sheetData sheetId="18">
        <row r="37">
          <cell r="X37">
            <v>30932458</v>
          </cell>
        </row>
      </sheetData>
      <sheetData sheetId="19">
        <row r="32">
          <cell r="X32">
            <v>6540350</v>
          </cell>
        </row>
      </sheetData>
      <sheetData sheetId="20">
        <row r="27">
          <cell r="X27">
            <v>44076728</v>
          </cell>
        </row>
      </sheetData>
      <sheetData sheetId="21">
        <row r="52">
          <cell r="X52">
            <v>30342134</v>
          </cell>
        </row>
      </sheetData>
      <sheetData sheetId="22">
        <row r="51">
          <cell r="X51">
            <v>13840688.129999999</v>
          </cell>
        </row>
      </sheetData>
      <sheetData sheetId="23">
        <row r="48">
          <cell r="X48">
            <v>11207375</v>
          </cell>
        </row>
      </sheetData>
      <sheetData sheetId="24">
        <row r="42">
          <cell r="X42">
            <v>43441516</v>
          </cell>
        </row>
      </sheetData>
      <sheetData sheetId="25">
        <row r="47">
          <cell r="R47">
            <v>716759324.11000001</v>
          </cell>
        </row>
        <row r="51">
          <cell r="X51">
            <v>57126514.670000002</v>
          </cell>
          <cell r="Y51">
            <v>772824133.78999996</v>
          </cell>
        </row>
      </sheetData>
      <sheetData sheetId="26"/>
      <sheetData sheetId="27"/>
      <sheetData sheetId="28"/>
      <sheetData sheetId="29"/>
      <sheetData sheetId="30"/>
      <sheetData sheetId="31"/>
      <sheetData sheetId="32"/>
      <sheetData sheetId="33"/>
      <sheetData sheetId="34"/>
      <sheetData sheetId="3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97"/>
  <sheetViews>
    <sheetView workbookViewId="0">
      <selection activeCell="B3" sqref="B3:H17"/>
    </sheetView>
  </sheetViews>
  <sheetFormatPr defaultColWidth="9" defaultRowHeight="21.95" customHeight="1" x14ac:dyDescent="0.25"/>
  <cols>
    <col min="1" max="1" width="7.140625" style="2" customWidth="1"/>
    <col min="2" max="2" width="38.5703125" style="2" customWidth="1"/>
    <col min="3" max="3" width="18.7109375" style="2" customWidth="1"/>
    <col min="4" max="4" width="8.42578125" style="1" customWidth="1"/>
    <col min="5" max="5" width="9" style="1"/>
    <col min="6" max="6" width="15.7109375" style="1" customWidth="1"/>
    <col min="7" max="7" width="17.140625" style="158" customWidth="1"/>
    <col min="8" max="8" width="18.28515625" style="158" customWidth="1"/>
    <col min="9" max="9" width="9" style="134" customWidth="1"/>
    <col min="10" max="10" width="9" style="134"/>
    <col min="11" max="11" width="20.85546875" style="187" customWidth="1"/>
    <col min="12" max="16384" width="9" style="2"/>
  </cols>
  <sheetData>
    <row r="1" spans="1:11" ht="21.95" customHeight="1" thickBot="1" x14ac:dyDescent="0.3">
      <c r="A1" s="794" t="s">
        <v>136</v>
      </c>
      <c r="B1" s="796" t="s">
        <v>279</v>
      </c>
      <c r="C1" s="797"/>
      <c r="D1" s="797"/>
      <c r="E1" s="797"/>
      <c r="F1" s="797"/>
      <c r="G1" s="797"/>
      <c r="H1" s="173"/>
      <c r="I1" s="798" t="s">
        <v>284</v>
      </c>
      <c r="J1" s="799"/>
      <c r="K1" s="800"/>
    </row>
    <row r="2" spans="1:11" ht="21.95" customHeight="1" x14ac:dyDescent="0.25">
      <c r="A2" s="795"/>
      <c r="B2" s="174" t="s">
        <v>137</v>
      </c>
      <c r="C2" s="174" t="s">
        <v>138</v>
      </c>
      <c r="D2" s="174" t="s">
        <v>2</v>
      </c>
      <c r="E2" s="174" t="s">
        <v>139</v>
      </c>
      <c r="F2" s="174" t="s">
        <v>140</v>
      </c>
      <c r="G2" s="175" t="s">
        <v>141</v>
      </c>
      <c r="H2" s="175" t="s">
        <v>142</v>
      </c>
      <c r="I2" s="198" t="s">
        <v>2</v>
      </c>
      <c r="J2" s="198" t="s">
        <v>46</v>
      </c>
      <c r="K2" s="199" t="s">
        <v>142</v>
      </c>
    </row>
    <row r="3" spans="1:11" ht="21.95" customHeight="1" x14ac:dyDescent="0.25">
      <c r="A3" s="128">
        <v>1</v>
      </c>
      <c r="B3" s="231"/>
      <c r="C3" s="231"/>
      <c r="D3" s="237"/>
      <c r="E3" s="231"/>
      <c r="F3" s="232"/>
      <c r="G3" s="232"/>
      <c r="H3" s="233"/>
      <c r="I3" s="130"/>
      <c r="J3" s="130"/>
      <c r="K3" s="177"/>
    </row>
    <row r="4" spans="1:11" ht="21.95" customHeight="1" x14ac:dyDescent="0.25">
      <c r="A4" s="57">
        <v>2</v>
      </c>
      <c r="B4" s="231"/>
      <c r="C4" s="231"/>
      <c r="D4" s="237"/>
      <c r="E4" s="231"/>
      <c r="F4" s="233"/>
      <c r="G4" s="233"/>
      <c r="H4" s="233"/>
      <c r="I4" s="131"/>
      <c r="J4" s="131"/>
      <c r="K4" s="180"/>
    </row>
    <row r="5" spans="1:11" ht="21.95" customHeight="1" x14ac:dyDescent="0.25">
      <c r="A5" s="57">
        <v>3</v>
      </c>
      <c r="B5" s="231"/>
      <c r="C5" s="231"/>
      <c r="D5" s="237"/>
      <c r="E5" s="238"/>
      <c r="F5" s="232"/>
      <c r="G5" s="232"/>
      <c r="H5" s="233"/>
      <c r="I5" s="131"/>
      <c r="J5" s="131"/>
      <c r="K5" s="180"/>
    </row>
    <row r="6" spans="1:11" ht="21.95" customHeight="1" x14ac:dyDescent="0.25">
      <c r="A6" s="57">
        <v>4</v>
      </c>
      <c r="B6" s="231"/>
      <c r="C6" s="239"/>
      <c r="D6" s="237"/>
      <c r="E6" s="238"/>
      <c r="F6" s="232"/>
      <c r="G6" s="232"/>
      <c r="H6" s="233"/>
      <c r="I6" s="131"/>
      <c r="J6" s="131"/>
      <c r="K6" s="180"/>
    </row>
    <row r="7" spans="1:11" ht="21.95" customHeight="1" x14ac:dyDescent="0.25">
      <c r="A7" s="57">
        <v>5</v>
      </c>
      <c r="B7" s="231"/>
      <c r="C7" s="231"/>
      <c r="D7" s="240"/>
      <c r="E7" s="231"/>
      <c r="F7" s="232"/>
      <c r="G7" s="232"/>
      <c r="H7" s="233"/>
      <c r="I7" s="131"/>
      <c r="J7" s="131"/>
      <c r="K7" s="180"/>
    </row>
    <row r="8" spans="1:11" ht="21.95" customHeight="1" x14ac:dyDescent="0.25">
      <c r="A8" s="57">
        <v>6</v>
      </c>
      <c r="B8" s="231"/>
      <c r="C8" s="231"/>
      <c r="D8" s="237"/>
      <c r="E8" s="231"/>
      <c r="F8" s="233"/>
      <c r="G8" s="233"/>
      <c r="H8" s="233"/>
      <c r="I8" s="131"/>
      <c r="J8" s="131"/>
      <c r="K8" s="180"/>
    </row>
    <row r="9" spans="1:11" ht="21.95" customHeight="1" x14ac:dyDescent="0.25">
      <c r="A9" s="57">
        <v>7</v>
      </c>
      <c r="B9" s="234"/>
      <c r="C9" s="231"/>
      <c r="D9" s="237"/>
      <c r="E9" s="238"/>
      <c r="F9" s="241"/>
      <c r="G9" s="241"/>
      <c r="H9" s="233"/>
      <c r="I9" s="131"/>
      <c r="J9" s="131"/>
      <c r="K9" s="180"/>
    </row>
    <row r="10" spans="1:11" ht="21.95" customHeight="1" x14ac:dyDescent="0.25">
      <c r="A10" s="57">
        <v>8</v>
      </c>
      <c r="B10" s="235"/>
      <c r="C10" s="231"/>
      <c r="D10" s="237"/>
      <c r="E10" s="231"/>
      <c r="F10" s="241"/>
      <c r="G10" s="241"/>
      <c r="H10" s="233"/>
      <c r="I10" s="131"/>
      <c r="J10" s="131"/>
      <c r="K10" s="180"/>
    </row>
    <row r="11" spans="1:11" ht="21.95" customHeight="1" x14ac:dyDescent="0.25">
      <c r="A11" s="57">
        <v>9</v>
      </c>
      <c r="B11" s="235"/>
      <c r="C11" s="231"/>
      <c r="D11" s="237"/>
      <c r="E11" s="242"/>
      <c r="F11" s="232"/>
      <c r="G11" s="232"/>
      <c r="H11" s="233"/>
      <c r="I11" s="131"/>
      <c r="J11" s="131"/>
      <c r="K11" s="180"/>
    </row>
    <row r="12" spans="1:11" ht="21.95" customHeight="1" x14ac:dyDescent="0.25">
      <c r="A12" s="57">
        <v>10</v>
      </c>
      <c r="B12" s="231"/>
      <c r="C12" s="231"/>
      <c r="D12" s="240"/>
      <c r="E12" s="238"/>
      <c r="F12" s="232"/>
      <c r="G12" s="232"/>
      <c r="H12" s="233"/>
      <c r="I12" s="131"/>
      <c r="J12" s="131"/>
      <c r="K12" s="180"/>
    </row>
    <row r="13" spans="1:11" ht="21.95" customHeight="1" x14ac:dyDescent="0.25">
      <c r="A13" s="57">
        <v>11</v>
      </c>
      <c r="B13" s="236"/>
      <c r="C13" s="243"/>
      <c r="D13" s="237"/>
      <c r="E13" s="244"/>
      <c r="F13" s="241"/>
      <c r="G13" s="241"/>
      <c r="H13" s="233"/>
      <c r="I13" s="131"/>
      <c r="J13" s="131"/>
      <c r="K13" s="180"/>
    </row>
    <row r="14" spans="1:11" ht="21.95" customHeight="1" x14ac:dyDescent="0.25">
      <c r="A14" s="57">
        <v>12</v>
      </c>
      <c r="B14" s="231"/>
      <c r="C14" s="231"/>
      <c r="D14" s="237"/>
      <c r="E14" s="231"/>
      <c r="F14" s="232"/>
      <c r="G14" s="232"/>
      <c r="H14" s="233"/>
      <c r="I14" s="131"/>
      <c r="J14" s="131"/>
      <c r="K14" s="180"/>
    </row>
    <row r="15" spans="1:11" ht="21.95" customHeight="1" x14ac:dyDescent="0.25">
      <c r="A15" s="57">
        <v>13</v>
      </c>
      <c r="B15" s="231"/>
      <c r="C15" s="231"/>
      <c r="D15" s="237"/>
      <c r="E15" s="231"/>
      <c r="F15" s="233"/>
      <c r="G15" s="233"/>
      <c r="H15" s="233"/>
      <c r="I15" s="131"/>
      <c r="J15" s="131"/>
      <c r="K15" s="180"/>
    </row>
    <row r="16" spans="1:11" ht="21.95" customHeight="1" x14ac:dyDescent="0.25">
      <c r="A16" s="57">
        <v>14</v>
      </c>
      <c r="B16" s="231"/>
      <c r="C16" s="231"/>
      <c r="D16" s="237"/>
      <c r="E16" s="238"/>
      <c r="F16" s="232"/>
      <c r="G16" s="232"/>
      <c r="H16" s="233"/>
      <c r="I16" s="131"/>
      <c r="J16" s="131"/>
      <c r="K16" s="180"/>
    </row>
    <row r="17" spans="1:11" ht="21.95" customHeight="1" x14ac:dyDescent="0.25">
      <c r="A17" s="57">
        <v>15</v>
      </c>
      <c r="B17" s="231"/>
      <c r="C17" s="231"/>
      <c r="D17" s="240"/>
      <c r="E17" s="231"/>
      <c r="F17" s="233"/>
      <c r="G17" s="233"/>
      <c r="H17" s="233"/>
      <c r="I17" s="131"/>
      <c r="J17" s="131"/>
      <c r="K17" s="180"/>
    </row>
    <row r="18" spans="1:11" ht="21.95" customHeight="1" x14ac:dyDescent="0.25">
      <c r="A18" s="57">
        <v>16</v>
      </c>
      <c r="B18" s="56"/>
      <c r="C18" s="56"/>
      <c r="D18" s="57"/>
      <c r="E18" s="57"/>
      <c r="F18" s="112"/>
      <c r="G18" s="179"/>
      <c r="H18" s="179"/>
      <c r="I18" s="131"/>
      <c r="J18" s="131"/>
      <c r="K18" s="180"/>
    </row>
    <row r="19" spans="1:11" ht="21.95" customHeight="1" x14ac:dyDescent="0.25">
      <c r="A19" s="57">
        <v>17</v>
      </c>
      <c r="B19" s="56"/>
      <c r="C19" s="56"/>
      <c r="D19" s="57"/>
      <c r="E19" s="57"/>
      <c r="F19" s="112"/>
      <c r="G19" s="179"/>
      <c r="H19" s="179"/>
      <c r="I19" s="131"/>
      <c r="J19" s="131"/>
      <c r="K19" s="180"/>
    </row>
    <row r="20" spans="1:11" ht="21.95" customHeight="1" x14ac:dyDescent="0.25">
      <c r="A20" s="57">
        <v>18</v>
      </c>
      <c r="B20" s="56"/>
      <c r="C20" s="56"/>
      <c r="D20" s="57"/>
      <c r="E20" s="57"/>
      <c r="F20" s="112"/>
      <c r="G20" s="179"/>
      <c r="H20" s="179"/>
      <c r="I20" s="131"/>
      <c r="J20" s="131"/>
      <c r="K20" s="180"/>
    </row>
    <row r="21" spans="1:11" ht="21.95" customHeight="1" x14ac:dyDescent="0.25">
      <c r="A21" s="57">
        <v>19</v>
      </c>
      <c r="B21" s="56"/>
      <c r="C21" s="56"/>
      <c r="D21" s="8"/>
      <c r="E21" s="57"/>
      <c r="F21" s="178"/>
      <c r="G21" s="179"/>
      <c r="H21" s="179"/>
      <c r="I21" s="131"/>
      <c r="J21" s="131"/>
      <c r="K21" s="180"/>
    </row>
    <row r="22" spans="1:11" ht="21.95" customHeight="1" x14ac:dyDescent="0.25">
      <c r="A22" s="57">
        <v>20</v>
      </c>
      <c r="B22" s="61"/>
      <c r="C22" s="55"/>
      <c r="D22" s="57"/>
      <c r="E22" s="57"/>
      <c r="F22" s="113"/>
      <c r="G22" s="179"/>
      <c r="H22" s="179"/>
      <c r="I22" s="131"/>
      <c r="J22" s="131"/>
      <c r="K22" s="180"/>
    </row>
    <row r="23" spans="1:11" ht="21.95" customHeight="1" x14ac:dyDescent="0.25">
      <c r="A23" s="57">
        <v>21</v>
      </c>
      <c r="B23" s="56"/>
      <c r="C23" s="56"/>
      <c r="D23" s="57"/>
      <c r="E23" s="57"/>
      <c r="F23" s="112"/>
      <c r="G23" s="179"/>
      <c r="H23" s="179"/>
      <c r="I23" s="131"/>
      <c r="J23" s="131"/>
      <c r="K23" s="180"/>
    </row>
    <row r="24" spans="1:11" ht="21.95" customHeight="1" x14ac:dyDescent="0.25">
      <c r="A24" s="57">
        <v>22</v>
      </c>
      <c r="B24" s="56"/>
      <c r="C24" s="56"/>
      <c r="D24" s="8"/>
      <c r="E24" s="57"/>
      <c r="F24" s="115"/>
      <c r="G24" s="179"/>
      <c r="H24" s="179"/>
      <c r="I24" s="131"/>
      <c r="J24" s="131"/>
      <c r="K24" s="180"/>
    </row>
    <row r="25" spans="1:11" ht="21.95" customHeight="1" x14ac:dyDescent="0.25">
      <c r="A25" s="57">
        <v>23</v>
      </c>
      <c r="B25" s="56"/>
      <c r="C25" s="56"/>
      <c r="D25" s="57"/>
      <c r="E25" s="57"/>
      <c r="F25" s="116"/>
      <c r="G25" s="181"/>
      <c r="H25" s="179"/>
      <c r="I25" s="131"/>
      <c r="J25" s="131"/>
      <c r="K25" s="180"/>
    </row>
    <row r="26" spans="1:11" ht="21.95" customHeight="1" x14ac:dyDescent="0.25">
      <c r="A26" s="57">
        <v>24</v>
      </c>
      <c r="B26" s="56"/>
      <c r="C26" s="56"/>
      <c r="D26" s="57"/>
      <c r="E26" s="57"/>
      <c r="F26" s="116"/>
      <c r="G26" s="181"/>
      <c r="H26" s="179"/>
      <c r="I26" s="131"/>
      <c r="J26" s="131"/>
      <c r="K26" s="180"/>
    </row>
    <row r="27" spans="1:11" ht="21.95" customHeight="1" x14ac:dyDescent="0.25">
      <c r="A27" s="57">
        <v>25</v>
      </c>
      <c r="B27" s="56"/>
      <c r="C27" s="56"/>
      <c r="D27" s="57"/>
      <c r="E27" s="57"/>
      <c r="F27" s="116"/>
      <c r="G27" s="181"/>
      <c r="H27" s="179"/>
      <c r="I27" s="131"/>
      <c r="J27" s="131"/>
      <c r="K27" s="180"/>
    </row>
    <row r="28" spans="1:11" ht="21.95" customHeight="1" x14ac:dyDescent="0.25">
      <c r="A28" s="57">
        <v>26</v>
      </c>
      <c r="B28" s="56"/>
      <c r="C28" s="56"/>
      <c r="D28" s="8"/>
      <c r="E28" s="57"/>
      <c r="F28" s="115"/>
      <c r="G28" s="179"/>
      <c r="H28" s="179"/>
      <c r="I28" s="131"/>
      <c r="J28" s="131"/>
      <c r="K28" s="180"/>
    </row>
    <row r="29" spans="1:11" ht="21.95" customHeight="1" x14ac:dyDescent="0.25">
      <c r="A29" s="57">
        <v>27</v>
      </c>
      <c r="B29" s="55"/>
      <c r="C29" s="56"/>
      <c r="D29" s="57"/>
      <c r="E29" s="57"/>
      <c r="F29" s="116"/>
      <c r="G29" s="181"/>
      <c r="H29" s="179"/>
      <c r="I29" s="131"/>
      <c r="J29" s="131"/>
      <c r="K29" s="180"/>
    </row>
    <row r="30" spans="1:11" ht="21.95" customHeight="1" x14ac:dyDescent="0.25">
      <c r="A30" s="57">
        <v>28</v>
      </c>
      <c r="B30" s="56"/>
      <c r="C30" s="56"/>
      <c r="D30" s="57"/>
      <c r="E30" s="57"/>
      <c r="F30" s="178"/>
      <c r="G30" s="179"/>
      <c r="H30" s="179"/>
      <c r="I30" s="131"/>
      <c r="J30" s="131"/>
      <c r="K30" s="180"/>
    </row>
    <row r="31" spans="1:11" ht="21.95" customHeight="1" x14ac:dyDescent="0.25">
      <c r="A31" s="57">
        <v>29</v>
      </c>
      <c r="B31" s="56"/>
      <c r="C31" s="56"/>
      <c r="D31" s="57"/>
      <c r="E31" s="57"/>
      <c r="F31" s="178"/>
      <c r="G31" s="179"/>
      <c r="H31" s="179"/>
      <c r="I31" s="131"/>
      <c r="J31" s="131"/>
      <c r="K31" s="180"/>
    </row>
    <row r="32" spans="1:11" ht="21.95" customHeight="1" x14ac:dyDescent="0.25">
      <c r="A32" s="57">
        <v>30</v>
      </c>
      <c r="B32" s="56"/>
      <c r="C32" s="56"/>
      <c r="D32" s="8"/>
      <c r="E32" s="57"/>
      <c r="F32" s="178"/>
      <c r="G32" s="179"/>
      <c r="H32" s="179"/>
      <c r="I32" s="131"/>
      <c r="J32" s="131"/>
      <c r="K32" s="180"/>
    </row>
    <row r="33" spans="1:11" ht="21.95" customHeight="1" x14ac:dyDescent="0.25">
      <c r="A33" s="57">
        <v>31</v>
      </c>
      <c r="B33" s="56"/>
      <c r="C33" s="56"/>
      <c r="D33" s="8"/>
      <c r="E33" s="57"/>
      <c r="F33" s="178"/>
      <c r="G33" s="179"/>
      <c r="H33" s="179"/>
      <c r="I33" s="131"/>
      <c r="J33" s="131"/>
      <c r="K33" s="180"/>
    </row>
    <row r="34" spans="1:11" ht="21.95" customHeight="1" x14ac:dyDescent="0.25">
      <c r="A34" s="57">
        <v>32</v>
      </c>
      <c r="B34" s="56"/>
      <c r="C34" s="61"/>
      <c r="D34" s="57"/>
      <c r="E34" s="57"/>
      <c r="F34" s="178"/>
      <c r="G34" s="181"/>
      <c r="H34" s="179"/>
      <c r="I34" s="131"/>
      <c r="J34" s="131"/>
      <c r="K34" s="180"/>
    </row>
    <row r="35" spans="1:11" ht="21.95" customHeight="1" x14ac:dyDescent="0.25">
      <c r="A35" s="57">
        <v>33</v>
      </c>
      <c r="B35" s="56"/>
      <c r="C35" s="56"/>
      <c r="D35" s="57"/>
      <c r="E35" s="57"/>
      <c r="F35" s="178"/>
      <c r="G35" s="181"/>
      <c r="H35" s="179"/>
      <c r="I35" s="131"/>
      <c r="J35" s="131"/>
      <c r="K35" s="180"/>
    </row>
    <row r="36" spans="1:11" ht="21.95" customHeight="1" x14ac:dyDescent="0.25">
      <c r="A36" s="57">
        <v>34</v>
      </c>
      <c r="B36" s="55"/>
      <c r="C36" s="56"/>
      <c r="D36" s="57"/>
      <c r="E36" s="57"/>
      <c r="F36" s="113"/>
      <c r="G36" s="179"/>
      <c r="H36" s="179"/>
      <c r="I36" s="131"/>
      <c r="J36" s="131"/>
      <c r="K36" s="180"/>
    </row>
    <row r="37" spans="1:11" ht="21.95" customHeight="1" x14ac:dyDescent="0.25">
      <c r="A37" s="57">
        <v>35</v>
      </c>
      <c r="B37" s="56"/>
      <c r="C37" s="56"/>
      <c r="D37" s="8"/>
      <c r="E37" s="57"/>
      <c r="F37" s="178"/>
      <c r="G37" s="179"/>
      <c r="H37" s="179"/>
      <c r="I37" s="131"/>
      <c r="J37" s="131"/>
      <c r="K37" s="180"/>
    </row>
    <row r="38" spans="1:11" ht="21.95" customHeight="1" x14ac:dyDescent="0.25">
      <c r="A38" s="57">
        <v>36</v>
      </c>
      <c r="B38" s="56"/>
      <c r="C38" s="56"/>
      <c r="D38" s="8"/>
      <c r="E38" s="57"/>
      <c r="F38" s="115"/>
      <c r="G38" s="179"/>
      <c r="H38" s="179"/>
      <c r="I38" s="131"/>
      <c r="J38" s="131"/>
      <c r="K38" s="180"/>
    </row>
    <row r="39" spans="1:11" ht="21.95" customHeight="1" x14ac:dyDescent="0.25">
      <c r="A39" s="57">
        <v>37</v>
      </c>
      <c r="B39" s="56"/>
      <c r="C39" s="56"/>
      <c r="D39" s="57"/>
      <c r="E39" s="8"/>
      <c r="F39" s="178"/>
      <c r="G39" s="179"/>
      <c r="H39" s="179"/>
      <c r="I39" s="131"/>
      <c r="J39" s="131"/>
      <c r="K39" s="180"/>
    </row>
    <row r="40" spans="1:11" ht="21.95" customHeight="1" x14ac:dyDescent="0.25">
      <c r="A40" s="57">
        <v>38</v>
      </c>
      <c r="B40" s="55"/>
      <c r="C40" s="61"/>
      <c r="D40" s="57"/>
      <c r="E40" s="57"/>
      <c r="F40" s="112"/>
      <c r="G40" s="179"/>
      <c r="H40" s="179"/>
      <c r="I40" s="131"/>
      <c r="J40" s="131"/>
      <c r="K40" s="180"/>
    </row>
    <row r="41" spans="1:11" ht="21.95" customHeight="1" x14ac:dyDescent="0.25">
      <c r="A41" s="57">
        <v>39</v>
      </c>
      <c r="B41" s="61"/>
      <c r="C41" s="61"/>
      <c r="D41" s="57"/>
      <c r="E41" s="57"/>
      <c r="F41" s="112"/>
      <c r="G41" s="179"/>
      <c r="H41" s="179"/>
      <c r="I41" s="131"/>
      <c r="J41" s="131"/>
      <c r="K41" s="180"/>
    </row>
    <row r="42" spans="1:11" ht="21.95" customHeight="1" x14ac:dyDescent="0.25">
      <c r="A42" s="57">
        <v>40</v>
      </c>
      <c r="B42" s="56"/>
      <c r="C42" s="56"/>
      <c r="D42" s="57"/>
      <c r="E42" s="8"/>
      <c r="F42" s="115"/>
      <c r="G42" s="179"/>
      <c r="H42" s="179"/>
      <c r="I42" s="131"/>
      <c r="J42" s="131"/>
      <c r="K42" s="180"/>
    </row>
    <row r="43" spans="1:11" ht="21.95" customHeight="1" x14ac:dyDescent="0.25">
      <c r="A43" s="57">
        <v>41</v>
      </c>
      <c r="B43" s="61"/>
      <c r="C43" s="56"/>
      <c r="D43" s="117"/>
      <c r="E43" s="57"/>
      <c r="F43" s="57"/>
      <c r="G43" s="179"/>
      <c r="H43" s="179"/>
      <c r="I43" s="131"/>
      <c r="J43" s="131"/>
      <c r="K43" s="180"/>
    </row>
    <row r="44" spans="1:11" ht="21.95" customHeight="1" x14ac:dyDescent="0.25">
      <c r="A44" s="57">
        <v>42</v>
      </c>
      <c r="B44" s="56"/>
      <c r="C44" s="56"/>
      <c r="D44" s="57"/>
      <c r="E44" s="57"/>
      <c r="F44" s="178"/>
      <c r="G44" s="179"/>
      <c r="H44" s="179"/>
      <c r="I44" s="131"/>
      <c r="J44" s="131"/>
      <c r="K44" s="180"/>
    </row>
    <row r="45" spans="1:11" ht="21.95" customHeight="1" x14ac:dyDescent="0.25">
      <c r="A45" s="57">
        <v>43</v>
      </c>
      <c r="B45" s="56"/>
      <c r="C45" s="56"/>
      <c r="D45" s="8"/>
      <c r="E45" s="57"/>
      <c r="F45" s="8"/>
      <c r="G45" s="179"/>
      <c r="H45" s="179"/>
      <c r="I45" s="131"/>
      <c r="J45" s="131"/>
      <c r="K45" s="180"/>
    </row>
    <row r="46" spans="1:11" ht="21.95" customHeight="1" x14ac:dyDescent="0.25">
      <c r="A46" s="57">
        <v>44</v>
      </c>
      <c r="B46" s="56"/>
      <c r="C46" s="56"/>
      <c r="D46" s="8"/>
      <c r="E46" s="57"/>
      <c r="F46" s="115"/>
      <c r="G46" s="179"/>
      <c r="H46" s="179"/>
      <c r="I46" s="131"/>
      <c r="J46" s="131"/>
      <c r="K46" s="180"/>
    </row>
    <row r="47" spans="1:11" ht="21.95" customHeight="1" x14ac:dyDescent="0.25">
      <c r="A47" s="57">
        <v>45</v>
      </c>
      <c r="B47" s="56"/>
      <c r="C47" s="56"/>
      <c r="D47" s="57"/>
      <c r="E47" s="57"/>
      <c r="F47" s="116"/>
      <c r="G47" s="181"/>
      <c r="H47" s="179"/>
      <c r="I47" s="131"/>
      <c r="J47" s="131"/>
      <c r="K47" s="180"/>
    </row>
    <row r="48" spans="1:11" ht="21.95" customHeight="1" x14ac:dyDescent="0.25">
      <c r="A48" s="57">
        <v>46</v>
      </c>
      <c r="B48" s="55"/>
      <c r="C48" s="55"/>
      <c r="D48" s="57"/>
      <c r="E48" s="57"/>
      <c r="F48" s="112"/>
      <c r="G48" s="179"/>
      <c r="H48" s="179"/>
      <c r="I48" s="131"/>
      <c r="J48" s="131"/>
      <c r="K48" s="180"/>
    </row>
    <row r="49" spans="1:11" ht="21.95" customHeight="1" x14ac:dyDescent="0.25">
      <c r="A49" s="57">
        <v>47</v>
      </c>
      <c r="B49" s="55"/>
      <c r="C49" s="56"/>
      <c r="D49" s="57"/>
      <c r="E49" s="57"/>
      <c r="F49" s="112"/>
      <c r="G49" s="179"/>
      <c r="H49" s="179"/>
      <c r="I49" s="131"/>
      <c r="J49" s="131"/>
      <c r="K49" s="180"/>
    </row>
    <row r="50" spans="1:11" ht="21.95" customHeight="1" x14ac:dyDescent="0.25">
      <c r="A50" s="57">
        <v>48</v>
      </c>
      <c r="B50" s="61"/>
      <c r="C50" s="118"/>
      <c r="D50" s="57"/>
      <c r="E50" s="57"/>
      <c r="F50" s="112"/>
      <c r="G50" s="179"/>
      <c r="H50" s="179"/>
      <c r="I50" s="131"/>
      <c r="J50" s="131"/>
      <c r="K50" s="180"/>
    </row>
    <row r="51" spans="1:11" ht="21.95" customHeight="1" x14ac:dyDescent="0.25">
      <c r="A51" s="57">
        <v>49</v>
      </c>
      <c r="B51" s="55"/>
      <c r="C51" s="55"/>
      <c r="D51" s="57"/>
      <c r="E51" s="57"/>
      <c r="F51" s="178"/>
      <c r="G51" s="179"/>
      <c r="H51" s="179"/>
      <c r="I51" s="131"/>
      <c r="J51" s="131"/>
      <c r="K51" s="180"/>
    </row>
    <row r="52" spans="1:11" ht="21.95" customHeight="1" x14ac:dyDescent="0.25">
      <c r="A52" s="57">
        <v>50</v>
      </c>
      <c r="B52" s="61"/>
      <c r="C52" s="118"/>
      <c r="D52" s="57"/>
      <c r="E52" s="57"/>
      <c r="F52" s="112"/>
      <c r="G52" s="179"/>
      <c r="H52" s="179"/>
      <c r="I52" s="131"/>
      <c r="J52" s="131"/>
      <c r="K52" s="180"/>
    </row>
    <row r="53" spans="1:11" ht="21.95" customHeight="1" x14ac:dyDescent="0.25">
      <c r="A53" s="57">
        <v>51</v>
      </c>
      <c r="B53" s="55"/>
      <c r="C53" s="56"/>
      <c r="D53" s="57"/>
      <c r="E53" s="57"/>
      <c r="F53" s="112"/>
      <c r="G53" s="179"/>
      <c r="H53" s="179"/>
      <c r="I53" s="131"/>
      <c r="J53" s="131"/>
      <c r="K53" s="180"/>
    </row>
    <row r="54" spans="1:11" ht="21.95" customHeight="1" x14ac:dyDescent="0.25">
      <c r="A54" s="57">
        <v>52</v>
      </c>
      <c r="B54" s="55"/>
      <c r="C54" s="56"/>
      <c r="D54" s="57"/>
      <c r="E54" s="57"/>
      <c r="F54" s="112"/>
      <c r="G54" s="179"/>
      <c r="H54" s="179"/>
      <c r="I54" s="131"/>
      <c r="J54" s="131"/>
      <c r="K54" s="180"/>
    </row>
    <row r="55" spans="1:11" ht="21.95" customHeight="1" x14ac:dyDescent="0.25">
      <c r="A55" s="57">
        <v>53</v>
      </c>
      <c r="B55" s="55"/>
      <c r="C55" s="55"/>
      <c r="D55" s="57"/>
      <c r="E55" s="57"/>
      <c r="F55" s="112"/>
      <c r="G55" s="179"/>
      <c r="H55" s="179"/>
      <c r="I55" s="131"/>
      <c r="J55" s="131"/>
      <c r="K55" s="180"/>
    </row>
    <row r="56" spans="1:11" ht="21.95" customHeight="1" x14ac:dyDescent="0.25">
      <c r="A56" s="57">
        <v>54</v>
      </c>
      <c r="B56" s="55"/>
      <c r="C56" s="55"/>
      <c r="D56" s="57"/>
      <c r="E56" s="57"/>
      <c r="F56" s="112"/>
      <c r="G56" s="179"/>
      <c r="H56" s="179"/>
      <c r="I56" s="131"/>
      <c r="J56" s="131"/>
      <c r="K56" s="180"/>
    </row>
    <row r="57" spans="1:11" ht="21.95" customHeight="1" x14ac:dyDescent="0.25">
      <c r="A57" s="57">
        <v>55</v>
      </c>
      <c r="B57" s="55"/>
      <c r="C57" s="60"/>
      <c r="D57" s="57"/>
      <c r="E57" s="57"/>
      <c r="F57" s="178"/>
      <c r="G57" s="179"/>
      <c r="H57" s="179"/>
      <c r="I57" s="131"/>
      <c r="J57" s="131"/>
      <c r="K57" s="180"/>
    </row>
    <row r="58" spans="1:11" ht="21.95" customHeight="1" x14ac:dyDescent="0.25">
      <c r="A58" s="57">
        <v>56</v>
      </c>
      <c r="B58" s="56"/>
      <c r="C58" s="56"/>
      <c r="D58" s="57"/>
      <c r="E58" s="57"/>
      <c r="F58" s="112"/>
      <c r="G58" s="179"/>
      <c r="H58" s="179"/>
      <c r="I58" s="131"/>
      <c r="J58" s="131"/>
      <c r="K58" s="180"/>
    </row>
    <row r="59" spans="1:11" ht="21.95" customHeight="1" x14ac:dyDescent="0.25">
      <c r="A59" s="57">
        <v>57</v>
      </c>
      <c r="B59" s="56"/>
      <c r="C59" s="56"/>
      <c r="D59" s="57"/>
      <c r="E59" s="57"/>
      <c r="F59" s="112"/>
      <c r="G59" s="179"/>
      <c r="H59" s="179"/>
      <c r="I59" s="131"/>
      <c r="J59" s="131"/>
      <c r="K59" s="180"/>
    </row>
    <row r="60" spans="1:11" ht="21.95" customHeight="1" x14ac:dyDescent="0.25">
      <c r="A60" s="57">
        <v>58</v>
      </c>
      <c r="B60" s="56"/>
      <c r="C60" s="56"/>
      <c r="D60" s="57"/>
      <c r="E60" s="57"/>
      <c r="F60" s="57"/>
      <c r="G60" s="179"/>
      <c r="H60" s="179"/>
      <c r="I60" s="131"/>
      <c r="J60" s="131"/>
      <c r="K60" s="180"/>
    </row>
    <row r="61" spans="1:11" ht="21.95" customHeight="1" x14ac:dyDescent="0.25">
      <c r="A61" s="57">
        <v>59</v>
      </c>
      <c r="B61" s="55"/>
      <c r="C61" s="60"/>
      <c r="D61" s="57"/>
      <c r="E61" s="57"/>
      <c r="F61" s="112"/>
      <c r="G61" s="179"/>
      <c r="H61" s="179"/>
      <c r="I61" s="131"/>
      <c r="J61" s="131"/>
      <c r="K61" s="180"/>
    </row>
    <row r="62" spans="1:11" ht="21.95" customHeight="1" x14ac:dyDescent="0.25">
      <c r="A62" s="57">
        <v>60</v>
      </c>
      <c r="B62" s="55"/>
      <c r="C62" s="56"/>
      <c r="D62" s="57"/>
      <c r="E62" s="57"/>
      <c r="F62" s="112"/>
      <c r="G62" s="179"/>
      <c r="H62" s="179"/>
      <c r="I62" s="131"/>
      <c r="J62" s="131"/>
      <c r="K62" s="180"/>
    </row>
    <row r="63" spans="1:11" ht="21.95" customHeight="1" x14ac:dyDescent="0.25">
      <c r="A63" s="57">
        <v>61</v>
      </c>
      <c r="B63" s="56"/>
      <c r="C63" s="120"/>
      <c r="D63" s="8"/>
      <c r="E63" s="57"/>
      <c r="F63" s="178"/>
      <c r="G63" s="179"/>
      <c r="H63" s="179"/>
      <c r="I63" s="131"/>
      <c r="J63" s="131"/>
      <c r="K63" s="180"/>
    </row>
    <row r="64" spans="1:11" ht="21.95" customHeight="1" x14ac:dyDescent="0.25">
      <c r="A64" s="57">
        <v>62</v>
      </c>
      <c r="B64" s="56"/>
      <c r="C64" s="56"/>
      <c r="D64" s="57"/>
      <c r="E64" s="57"/>
      <c r="F64" s="178"/>
      <c r="G64" s="179"/>
      <c r="H64" s="179"/>
      <c r="I64" s="131"/>
      <c r="J64" s="131"/>
      <c r="K64" s="180"/>
    </row>
    <row r="65" spans="1:11" ht="21.95" customHeight="1" x14ac:dyDescent="0.25">
      <c r="A65" s="57">
        <v>63</v>
      </c>
      <c r="B65" s="56"/>
      <c r="C65" s="55"/>
      <c r="D65" s="57"/>
      <c r="E65" s="57"/>
      <c r="F65" s="112"/>
      <c r="G65" s="179"/>
      <c r="H65" s="179"/>
      <c r="I65" s="131"/>
      <c r="J65" s="131"/>
      <c r="K65" s="180"/>
    </row>
    <row r="66" spans="1:11" ht="21.95" customHeight="1" x14ac:dyDescent="0.25">
      <c r="A66" s="57">
        <v>64</v>
      </c>
      <c r="B66" s="56"/>
      <c r="C66" s="56"/>
      <c r="D66" s="57"/>
      <c r="E66" s="57"/>
      <c r="F66" s="112"/>
      <c r="G66" s="179"/>
      <c r="H66" s="179"/>
      <c r="I66" s="131"/>
      <c r="J66" s="131"/>
      <c r="K66" s="180"/>
    </row>
    <row r="67" spans="1:11" ht="21.95" customHeight="1" x14ac:dyDescent="0.25">
      <c r="A67" s="57">
        <v>65</v>
      </c>
      <c r="B67" s="61"/>
      <c r="C67" s="61"/>
      <c r="D67" s="57"/>
      <c r="E67" s="8"/>
      <c r="F67" s="57"/>
      <c r="G67" s="179"/>
      <c r="H67" s="179"/>
      <c r="I67" s="131"/>
      <c r="J67" s="131"/>
      <c r="K67" s="180"/>
    </row>
    <row r="68" spans="1:11" ht="21.95" customHeight="1" x14ac:dyDescent="0.25">
      <c r="A68" s="57">
        <v>66</v>
      </c>
      <c r="B68" s="56"/>
      <c r="C68" s="56"/>
      <c r="D68" s="57"/>
      <c r="E68" s="57"/>
      <c r="F68" s="178"/>
      <c r="G68" s="179"/>
      <c r="H68" s="179"/>
      <c r="I68" s="131"/>
      <c r="J68" s="131"/>
      <c r="K68" s="180"/>
    </row>
    <row r="69" spans="1:11" ht="21.95" customHeight="1" x14ac:dyDescent="0.25">
      <c r="A69" s="57">
        <v>67</v>
      </c>
      <c r="B69" s="56"/>
      <c r="C69" s="56"/>
      <c r="D69" s="57"/>
      <c r="E69" s="57"/>
      <c r="F69" s="178"/>
      <c r="G69" s="179"/>
      <c r="H69" s="179"/>
      <c r="I69" s="131"/>
      <c r="J69" s="131"/>
      <c r="K69" s="180"/>
    </row>
    <row r="70" spans="1:11" ht="21.95" customHeight="1" x14ac:dyDescent="0.25">
      <c r="A70" s="57">
        <v>68</v>
      </c>
      <c r="B70" s="56"/>
      <c r="C70" s="56"/>
      <c r="D70" s="8"/>
      <c r="E70" s="8"/>
      <c r="F70" s="8"/>
      <c r="G70" s="179"/>
      <c r="H70" s="179"/>
      <c r="I70" s="131"/>
      <c r="J70" s="131"/>
      <c r="K70" s="180"/>
    </row>
    <row r="71" spans="1:11" ht="21.95" customHeight="1" x14ac:dyDescent="0.25">
      <c r="A71" s="57">
        <v>69</v>
      </c>
      <c r="B71" s="55"/>
      <c r="C71" s="55"/>
      <c r="D71" s="57"/>
      <c r="E71" s="57"/>
      <c r="F71" s="112"/>
      <c r="G71" s="181"/>
      <c r="H71" s="179"/>
      <c r="I71" s="131"/>
      <c r="J71" s="131"/>
      <c r="K71" s="180"/>
    </row>
    <row r="72" spans="1:11" ht="21.95" customHeight="1" x14ac:dyDescent="0.25">
      <c r="A72" s="57">
        <v>70</v>
      </c>
      <c r="B72" s="56"/>
      <c r="C72" s="56"/>
      <c r="D72" s="57"/>
      <c r="E72" s="57"/>
      <c r="F72" s="112"/>
      <c r="G72" s="179"/>
      <c r="H72" s="179"/>
      <c r="I72" s="131"/>
      <c r="J72" s="131"/>
      <c r="K72" s="180"/>
    </row>
    <row r="73" spans="1:11" ht="21.95" customHeight="1" x14ac:dyDescent="0.25">
      <c r="A73" s="57">
        <v>71</v>
      </c>
      <c r="B73" s="55"/>
      <c r="C73" s="56"/>
      <c r="D73" s="57"/>
      <c r="E73" s="57"/>
      <c r="F73" s="178"/>
      <c r="G73" s="179"/>
      <c r="H73" s="179"/>
      <c r="I73" s="131"/>
      <c r="J73" s="131"/>
      <c r="K73" s="180"/>
    </row>
    <row r="74" spans="1:11" ht="21.95" customHeight="1" x14ac:dyDescent="0.25">
      <c r="A74" s="57">
        <v>72</v>
      </c>
      <c r="B74" s="56"/>
      <c r="C74" s="56"/>
      <c r="D74" s="8"/>
      <c r="E74" s="57"/>
      <c r="F74" s="115"/>
      <c r="G74" s="179"/>
      <c r="H74" s="179"/>
      <c r="I74" s="131"/>
      <c r="J74" s="131"/>
      <c r="K74" s="180"/>
    </row>
    <row r="75" spans="1:11" ht="21.95" customHeight="1" x14ac:dyDescent="0.25">
      <c r="A75" s="57">
        <v>73</v>
      </c>
      <c r="B75" s="56"/>
      <c r="C75" s="56"/>
      <c r="D75" s="57"/>
      <c r="E75" s="8"/>
      <c r="F75" s="178"/>
      <c r="G75" s="179"/>
      <c r="H75" s="179"/>
      <c r="I75" s="131"/>
      <c r="J75" s="131"/>
      <c r="K75" s="180"/>
    </row>
    <row r="76" spans="1:11" ht="21.95" customHeight="1" x14ac:dyDescent="0.25">
      <c r="A76" s="57">
        <v>74</v>
      </c>
      <c r="B76" s="56"/>
      <c r="C76" s="56"/>
      <c r="D76" s="57"/>
      <c r="E76" s="57"/>
      <c r="F76" s="178"/>
      <c r="G76" s="179"/>
      <c r="H76" s="179"/>
      <c r="I76" s="132"/>
      <c r="J76" s="132"/>
      <c r="K76" s="180"/>
    </row>
    <row r="77" spans="1:11" ht="21.95" customHeight="1" x14ac:dyDescent="0.25">
      <c r="A77" s="57">
        <v>75</v>
      </c>
      <c r="B77" s="56"/>
      <c r="C77" s="55"/>
      <c r="D77" s="57"/>
      <c r="E77" s="57"/>
      <c r="F77" s="112"/>
      <c r="G77" s="179"/>
      <c r="H77" s="179"/>
      <c r="I77" s="131"/>
      <c r="J77" s="131"/>
      <c r="K77" s="180"/>
    </row>
    <row r="78" spans="1:11" ht="21.95" customHeight="1" x14ac:dyDescent="0.25">
      <c r="A78" s="57">
        <v>76</v>
      </c>
      <c r="B78" s="56"/>
      <c r="C78" s="56"/>
      <c r="D78" s="57"/>
      <c r="E78" s="57"/>
      <c r="F78" s="178"/>
      <c r="G78" s="179"/>
      <c r="H78" s="179"/>
      <c r="I78" s="131"/>
      <c r="J78" s="131"/>
      <c r="K78" s="180"/>
    </row>
    <row r="79" spans="1:11" ht="21.95" customHeight="1" x14ac:dyDescent="0.25">
      <c r="A79" s="57">
        <v>77</v>
      </c>
      <c r="B79" s="56"/>
      <c r="C79" s="56"/>
      <c r="D79" s="57"/>
      <c r="E79" s="57"/>
      <c r="F79" s="115"/>
      <c r="G79" s="179"/>
      <c r="H79" s="179"/>
      <c r="I79" s="131"/>
      <c r="J79" s="131"/>
      <c r="K79" s="180"/>
    </row>
    <row r="80" spans="1:11" ht="21.95" customHeight="1" x14ac:dyDescent="0.25">
      <c r="A80" s="57">
        <v>78</v>
      </c>
      <c r="B80" s="55"/>
      <c r="C80" s="86"/>
      <c r="D80" s="57"/>
      <c r="E80" s="57"/>
      <c r="F80" s="115"/>
      <c r="G80" s="179"/>
      <c r="H80" s="179"/>
      <c r="I80" s="131"/>
      <c r="J80" s="132"/>
      <c r="K80" s="180"/>
    </row>
    <row r="81" spans="1:11" ht="21.95" customHeight="1" x14ac:dyDescent="0.25">
      <c r="A81" s="57">
        <v>79</v>
      </c>
      <c r="B81" s="56"/>
      <c r="C81" s="56"/>
      <c r="D81" s="8"/>
      <c r="E81" s="57"/>
      <c r="F81" s="178"/>
      <c r="G81" s="179"/>
      <c r="H81" s="179"/>
      <c r="I81" s="131"/>
      <c r="J81" s="132"/>
      <c r="K81" s="180"/>
    </row>
    <row r="82" spans="1:11" ht="21.95" customHeight="1" x14ac:dyDescent="0.25">
      <c r="A82" s="57">
        <v>80</v>
      </c>
      <c r="B82" s="56"/>
      <c r="C82" s="56"/>
      <c r="D82" s="8"/>
      <c r="E82" s="57"/>
      <c r="F82" s="112"/>
      <c r="G82" s="179"/>
      <c r="H82" s="179"/>
      <c r="I82" s="131"/>
      <c r="J82" s="132"/>
      <c r="K82" s="180"/>
    </row>
    <row r="83" spans="1:11" ht="21.95" customHeight="1" x14ac:dyDescent="0.25">
      <c r="A83" s="57">
        <v>81</v>
      </c>
      <c r="B83" s="56"/>
      <c r="C83" s="56"/>
      <c r="D83" s="8"/>
      <c r="E83" s="57"/>
      <c r="F83" s="112"/>
      <c r="G83" s="179"/>
      <c r="H83" s="179"/>
      <c r="I83" s="131"/>
      <c r="J83" s="132"/>
      <c r="K83" s="180"/>
    </row>
    <row r="84" spans="1:11" ht="21.95" customHeight="1" x14ac:dyDescent="0.25">
      <c r="A84" s="57">
        <v>81</v>
      </c>
      <c r="B84" s="56"/>
      <c r="C84" s="56"/>
      <c r="D84" s="8"/>
      <c r="E84" s="57"/>
      <c r="F84" s="112"/>
      <c r="G84" s="179"/>
      <c r="H84" s="179"/>
      <c r="I84" s="131"/>
      <c r="J84" s="132"/>
      <c r="K84" s="180"/>
    </row>
    <row r="85" spans="1:11" ht="21.95" customHeight="1" x14ac:dyDescent="0.25">
      <c r="A85" s="57">
        <v>82</v>
      </c>
      <c r="B85" s="56"/>
      <c r="C85" s="56"/>
      <c r="D85" s="57"/>
      <c r="E85" s="57"/>
      <c r="F85" s="178"/>
      <c r="G85" s="181"/>
      <c r="H85" s="179"/>
      <c r="I85" s="131"/>
      <c r="J85" s="131"/>
      <c r="K85" s="180"/>
    </row>
    <row r="86" spans="1:11" ht="21.95" customHeight="1" x14ac:dyDescent="0.25">
      <c r="A86" s="57">
        <v>83</v>
      </c>
      <c r="B86" s="55"/>
      <c r="C86" s="56"/>
      <c r="D86" s="57"/>
      <c r="E86" s="57"/>
      <c r="F86" s="112"/>
      <c r="G86" s="179"/>
      <c r="H86" s="179"/>
      <c r="I86" s="131"/>
      <c r="J86" s="131"/>
      <c r="K86" s="180"/>
    </row>
    <row r="87" spans="1:11" ht="21.95" customHeight="1" x14ac:dyDescent="0.25">
      <c r="A87" s="57">
        <v>84</v>
      </c>
      <c r="B87" s="56"/>
      <c r="C87" s="56"/>
      <c r="D87" s="8"/>
      <c r="E87" s="57"/>
      <c r="F87" s="178"/>
      <c r="G87" s="179"/>
      <c r="H87" s="179"/>
      <c r="I87" s="131"/>
      <c r="J87" s="131"/>
      <c r="K87" s="180"/>
    </row>
    <row r="88" spans="1:11" ht="21.95" customHeight="1" x14ac:dyDescent="0.25">
      <c r="A88" s="57">
        <v>85</v>
      </c>
      <c r="B88" s="56"/>
      <c r="C88" s="56"/>
      <c r="D88" s="57"/>
      <c r="E88" s="57"/>
      <c r="F88" s="112"/>
      <c r="G88" s="179"/>
      <c r="H88" s="179"/>
      <c r="I88" s="131"/>
      <c r="J88" s="131"/>
      <c r="K88" s="180"/>
    </row>
    <row r="89" spans="1:11" ht="21.95" customHeight="1" x14ac:dyDescent="0.25">
      <c r="A89" s="57">
        <v>86</v>
      </c>
      <c r="B89" s="55"/>
      <c r="C89" s="56"/>
      <c r="D89" s="57"/>
      <c r="E89" s="57"/>
      <c r="F89" s="178"/>
      <c r="G89" s="179"/>
      <c r="H89" s="179"/>
      <c r="I89" s="131"/>
      <c r="J89" s="132"/>
      <c r="K89" s="180"/>
    </row>
    <row r="90" spans="1:11" ht="21.95" customHeight="1" x14ac:dyDescent="0.25">
      <c r="A90" s="57">
        <v>87</v>
      </c>
      <c r="B90" s="55"/>
      <c r="C90" s="56"/>
      <c r="D90" s="57"/>
      <c r="E90" s="57"/>
      <c r="F90" s="113"/>
      <c r="G90" s="179"/>
      <c r="H90" s="179"/>
      <c r="I90" s="131"/>
      <c r="J90" s="132"/>
      <c r="K90" s="180"/>
    </row>
    <row r="91" spans="1:11" ht="21.95" customHeight="1" x14ac:dyDescent="0.25">
      <c r="A91" s="57">
        <v>88</v>
      </c>
      <c r="B91" s="56"/>
      <c r="C91" s="56"/>
      <c r="D91" s="57"/>
      <c r="E91" s="57"/>
      <c r="F91" s="113"/>
      <c r="G91" s="179"/>
      <c r="H91" s="179"/>
      <c r="I91" s="131"/>
      <c r="J91" s="132"/>
      <c r="K91" s="180"/>
    </row>
    <row r="92" spans="1:11" ht="21.95" customHeight="1" x14ac:dyDescent="0.25">
      <c r="A92" s="57">
        <v>89</v>
      </c>
      <c r="B92" s="61"/>
      <c r="C92" s="56"/>
      <c r="D92" s="57"/>
      <c r="E92" s="57"/>
      <c r="F92" s="57"/>
      <c r="G92" s="179"/>
      <c r="H92" s="179"/>
      <c r="I92" s="131"/>
      <c r="J92" s="131"/>
      <c r="K92" s="180"/>
    </row>
    <row r="93" spans="1:11" ht="21.95" customHeight="1" x14ac:dyDescent="0.25">
      <c r="A93" s="57">
        <v>90</v>
      </c>
      <c r="B93" s="55"/>
      <c r="C93" s="55"/>
      <c r="D93" s="57"/>
      <c r="E93" s="57"/>
      <c r="F93" s="112"/>
      <c r="G93" s="181"/>
      <c r="H93" s="179"/>
      <c r="I93" s="131"/>
      <c r="J93" s="131"/>
      <c r="K93" s="180"/>
    </row>
    <row r="94" spans="1:11" ht="21.95" customHeight="1" x14ac:dyDescent="0.25">
      <c r="A94" s="57">
        <v>91</v>
      </c>
      <c r="B94" s="56"/>
      <c r="C94" s="56"/>
      <c r="D94" s="57"/>
      <c r="E94" s="57"/>
      <c r="F94" s="112"/>
      <c r="G94" s="179"/>
      <c r="H94" s="179"/>
      <c r="I94" s="131"/>
      <c r="J94" s="131"/>
      <c r="K94" s="180"/>
    </row>
    <row r="95" spans="1:11" ht="21.95" customHeight="1" x14ac:dyDescent="0.25">
      <c r="A95" s="57">
        <v>92</v>
      </c>
      <c r="B95" s="56"/>
      <c r="C95" s="56"/>
      <c r="D95" s="57"/>
      <c r="E95" s="57"/>
      <c r="F95" s="112"/>
      <c r="G95" s="179"/>
      <c r="H95" s="179"/>
      <c r="I95" s="131"/>
      <c r="J95" s="131"/>
      <c r="K95" s="180"/>
    </row>
    <row r="96" spans="1:11" ht="21.95" customHeight="1" x14ac:dyDescent="0.25">
      <c r="A96" s="57">
        <v>93</v>
      </c>
      <c r="B96" s="56"/>
      <c r="C96" s="56"/>
      <c r="D96" s="57"/>
      <c r="E96" s="57"/>
      <c r="F96" s="178"/>
      <c r="G96" s="179"/>
      <c r="H96" s="179"/>
      <c r="I96" s="131"/>
      <c r="J96" s="131"/>
      <c r="K96" s="180"/>
    </row>
    <row r="97" spans="1:11" ht="21.95" customHeight="1" x14ac:dyDescent="0.25">
      <c r="A97" s="57">
        <v>94</v>
      </c>
      <c r="B97" s="56"/>
      <c r="C97" s="97"/>
      <c r="D97" s="57"/>
      <c r="E97" s="57"/>
      <c r="F97" s="112"/>
      <c r="G97" s="179"/>
      <c r="H97" s="179"/>
      <c r="I97" s="131"/>
      <c r="J97" s="131"/>
      <c r="K97" s="180"/>
    </row>
    <row r="98" spans="1:11" ht="21.95" customHeight="1" x14ac:dyDescent="0.25">
      <c r="A98" s="57">
        <v>95</v>
      </c>
      <c r="B98" s="56"/>
      <c r="C98" s="60"/>
      <c r="D98" s="57"/>
      <c r="E98" s="57"/>
      <c r="F98" s="112"/>
      <c r="G98" s="179"/>
      <c r="H98" s="179"/>
      <c r="I98" s="131"/>
      <c r="J98" s="131"/>
      <c r="K98" s="180"/>
    </row>
    <row r="99" spans="1:11" ht="21.95" customHeight="1" x14ac:dyDescent="0.25">
      <c r="A99" s="57">
        <v>96</v>
      </c>
      <c r="B99" s="56"/>
      <c r="C99" s="61"/>
      <c r="D99" s="57"/>
      <c r="E99" s="57"/>
      <c r="F99" s="178"/>
      <c r="G99" s="179"/>
      <c r="H99" s="179"/>
      <c r="I99" s="131"/>
      <c r="J99" s="131"/>
      <c r="K99" s="180"/>
    </row>
    <row r="100" spans="1:11" ht="21.95" customHeight="1" x14ac:dyDescent="0.25">
      <c r="A100" s="57">
        <v>97</v>
      </c>
      <c r="B100" s="56"/>
      <c r="C100" s="61"/>
      <c r="D100" s="57"/>
      <c r="E100" s="57"/>
      <c r="F100" s="112"/>
      <c r="G100" s="179"/>
      <c r="H100" s="179"/>
      <c r="I100" s="131"/>
      <c r="J100" s="131"/>
      <c r="K100" s="180"/>
    </row>
    <row r="101" spans="1:11" ht="21.95" customHeight="1" x14ac:dyDescent="0.25">
      <c r="A101" s="57">
        <v>98</v>
      </c>
      <c r="B101" s="56"/>
      <c r="C101" s="61"/>
      <c r="D101" s="8"/>
      <c r="E101" s="57"/>
      <c r="F101" s="57"/>
      <c r="G101" s="179"/>
      <c r="H101" s="179"/>
      <c r="I101" s="131"/>
      <c r="J101" s="131"/>
      <c r="K101" s="180"/>
    </row>
    <row r="102" spans="1:11" ht="21.95" customHeight="1" x14ac:dyDescent="0.25">
      <c r="A102" s="57">
        <v>99</v>
      </c>
      <c r="B102" s="56"/>
      <c r="C102" s="56"/>
      <c r="D102" s="57"/>
      <c r="E102" s="57"/>
      <c r="F102" s="178"/>
      <c r="G102" s="179"/>
      <c r="H102" s="179"/>
      <c r="I102" s="131"/>
      <c r="J102" s="131"/>
      <c r="K102" s="180"/>
    </row>
    <row r="103" spans="1:11" ht="21.95" customHeight="1" x14ac:dyDescent="0.25">
      <c r="A103" s="57">
        <v>100</v>
      </c>
      <c r="B103" s="56"/>
      <c r="C103" s="56"/>
      <c r="D103" s="8"/>
      <c r="E103" s="57"/>
      <c r="F103" s="112"/>
      <c r="G103" s="179"/>
      <c r="H103" s="179"/>
      <c r="I103" s="131"/>
      <c r="J103" s="131"/>
      <c r="K103" s="180"/>
    </row>
    <row r="104" spans="1:11" ht="21.95" customHeight="1" x14ac:dyDescent="0.25">
      <c r="A104" s="57">
        <v>101</v>
      </c>
      <c r="B104" s="56"/>
      <c r="C104" s="56"/>
      <c r="D104" s="57"/>
      <c r="E104" s="57"/>
      <c r="F104" s="112"/>
      <c r="G104" s="179"/>
      <c r="H104" s="179"/>
      <c r="I104" s="131"/>
      <c r="J104" s="131"/>
      <c r="K104" s="180"/>
    </row>
    <row r="105" spans="1:11" ht="21.95" customHeight="1" x14ac:dyDescent="0.25">
      <c r="A105" s="57">
        <v>102</v>
      </c>
      <c r="B105" s="56"/>
      <c r="C105" s="56"/>
      <c r="D105" s="8"/>
      <c r="E105" s="57"/>
      <c r="F105" s="178"/>
      <c r="G105" s="179"/>
      <c r="H105" s="179"/>
      <c r="I105" s="131"/>
      <c r="J105" s="131"/>
      <c r="K105" s="180"/>
    </row>
    <row r="106" spans="1:11" ht="21.95" customHeight="1" x14ac:dyDescent="0.25">
      <c r="A106" s="57">
        <v>103</v>
      </c>
      <c r="B106" s="56"/>
      <c r="C106" s="56"/>
      <c r="D106" s="8"/>
      <c r="E106" s="57"/>
      <c r="F106" s="178"/>
      <c r="G106" s="179"/>
      <c r="H106" s="179"/>
      <c r="I106" s="131"/>
      <c r="J106" s="131"/>
      <c r="K106" s="180"/>
    </row>
    <row r="107" spans="1:11" ht="21.95" customHeight="1" x14ac:dyDescent="0.25">
      <c r="A107" s="57">
        <v>104</v>
      </c>
      <c r="B107" s="55"/>
      <c r="C107" s="55"/>
      <c r="D107" s="57"/>
      <c r="E107" s="57"/>
      <c r="F107" s="115"/>
      <c r="G107" s="179"/>
      <c r="H107" s="179"/>
      <c r="I107" s="131"/>
      <c r="J107" s="131"/>
      <c r="K107" s="180"/>
    </row>
    <row r="108" spans="1:11" ht="21.95" customHeight="1" x14ac:dyDescent="0.25">
      <c r="A108" s="57">
        <v>105</v>
      </c>
      <c r="B108" s="55"/>
      <c r="C108" s="55"/>
      <c r="D108" s="57"/>
      <c r="E108" s="57"/>
      <c r="F108" s="57"/>
      <c r="G108" s="179"/>
      <c r="H108" s="179"/>
      <c r="I108" s="131"/>
      <c r="J108" s="131"/>
      <c r="K108" s="180"/>
    </row>
    <row r="109" spans="1:11" ht="21.95" customHeight="1" x14ac:dyDescent="0.25">
      <c r="A109" s="57">
        <v>106</v>
      </c>
      <c r="B109" s="56"/>
      <c r="C109" s="56"/>
      <c r="D109" s="57"/>
      <c r="E109" s="57"/>
      <c r="F109" s="8"/>
      <c r="G109" s="179"/>
      <c r="H109" s="179"/>
      <c r="I109" s="131"/>
      <c r="J109" s="131"/>
      <c r="K109" s="180"/>
    </row>
    <row r="110" spans="1:11" ht="21.95" customHeight="1" x14ac:dyDescent="0.25">
      <c r="A110" s="57">
        <v>107</v>
      </c>
      <c r="B110" s="56"/>
      <c r="C110" s="56"/>
      <c r="D110" s="8"/>
      <c r="E110" s="57"/>
      <c r="F110" s="115"/>
      <c r="G110" s="179"/>
      <c r="H110" s="179"/>
      <c r="I110" s="131"/>
      <c r="J110" s="131"/>
      <c r="K110" s="180"/>
    </row>
    <row r="111" spans="1:11" ht="21.95" customHeight="1" x14ac:dyDescent="0.25">
      <c r="A111" s="57">
        <v>108</v>
      </c>
      <c r="B111" s="56"/>
      <c r="C111" s="56"/>
      <c r="D111" s="8"/>
      <c r="E111" s="8"/>
      <c r="F111" s="112"/>
      <c r="G111" s="181"/>
      <c r="H111" s="179"/>
      <c r="I111" s="131"/>
      <c r="J111" s="131"/>
      <c r="K111" s="180"/>
    </row>
    <row r="112" spans="1:11" ht="21.95" customHeight="1" x14ac:dyDescent="0.25">
      <c r="A112" s="57">
        <v>109</v>
      </c>
      <c r="B112" s="56"/>
      <c r="C112" s="56"/>
      <c r="D112" s="57"/>
      <c r="E112" s="8"/>
      <c r="F112" s="112"/>
      <c r="G112" s="181"/>
      <c r="H112" s="179"/>
      <c r="I112" s="131"/>
      <c r="J112" s="131"/>
      <c r="K112" s="180"/>
    </row>
    <row r="113" spans="1:11" ht="21.95" customHeight="1" x14ac:dyDescent="0.25">
      <c r="A113" s="57">
        <v>110</v>
      </c>
      <c r="B113" s="56"/>
      <c r="C113" s="56"/>
      <c r="D113" s="8"/>
      <c r="E113" s="8"/>
      <c r="F113" s="112"/>
      <c r="G113" s="181"/>
      <c r="H113" s="179"/>
      <c r="I113" s="131"/>
      <c r="J113" s="131"/>
      <c r="K113" s="180"/>
    </row>
    <row r="114" spans="1:11" ht="21.95" customHeight="1" x14ac:dyDescent="0.25">
      <c r="A114" s="57">
        <v>111</v>
      </c>
      <c r="B114" s="56"/>
      <c r="C114" s="56"/>
      <c r="D114" s="8"/>
      <c r="E114" s="8"/>
      <c r="F114" s="112"/>
      <c r="G114" s="181"/>
      <c r="H114" s="179"/>
      <c r="I114" s="131"/>
      <c r="J114" s="131"/>
      <c r="K114" s="180"/>
    </row>
    <row r="115" spans="1:11" ht="21.95" customHeight="1" x14ac:dyDescent="0.25">
      <c r="A115" s="57">
        <v>112</v>
      </c>
      <c r="B115" s="56"/>
      <c r="C115" s="56"/>
      <c r="D115" s="8"/>
      <c r="E115" s="8"/>
      <c r="F115" s="112"/>
      <c r="G115" s="181"/>
      <c r="H115" s="179"/>
      <c r="I115" s="131"/>
      <c r="J115" s="131"/>
      <c r="K115" s="180"/>
    </row>
    <row r="116" spans="1:11" ht="21.95" customHeight="1" x14ac:dyDescent="0.25">
      <c r="A116" s="57">
        <v>113</v>
      </c>
      <c r="B116" s="55"/>
      <c r="C116" s="56"/>
      <c r="D116" s="57"/>
      <c r="E116" s="57"/>
      <c r="F116" s="112"/>
      <c r="G116" s="179"/>
      <c r="H116" s="179"/>
      <c r="I116" s="131"/>
      <c r="J116" s="131"/>
      <c r="K116" s="180"/>
    </row>
    <row r="117" spans="1:11" ht="21.95" customHeight="1" x14ac:dyDescent="0.25">
      <c r="A117" s="57">
        <v>114</v>
      </c>
      <c r="B117" s="56"/>
      <c r="C117" s="93"/>
      <c r="D117" s="8"/>
      <c r="E117" s="57"/>
      <c r="F117" s="115"/>
      <c r="G117" s="179"/>
      <c r="H117" s="179"/>
      <c r="I117" s="131"/>
      <c r="J117" s="131"/>
      <c r="K117" s="180"/>
    </row>
    <row r="118" spans="1:11" ht="21.95" customHeight="1" x14ac:dyDescent="0.25">
      <c r="A118" s="57">
        <v>115</v>
      </c>
      <c r="B118" s="56"/>
      <c r="C118" s="56"/>
      <c r="D118" s="57"/>
      <c r="E118" s="57"/>
      <c r="F118" s="178"/>
      <c r="G118" s="179"/>
      <c r="H118" s="179"/>
      <c r="I118" s="131"/>
      <c r="J118" s="131"/>
      <c r="K118" s="180"/>
    </row>
    <row r="119" spans="1:11" ht="21.95" customHeight="1" x14ac:dyDescent="0.25">
      <c r="A119" s="57">
        <v>116</v>
      </c>
      <c r="B119" s="56"/>
      <c r="C119" s="56"/>
      <c r="D119" s="8"/>
      <c r="E119" s="57"/>
      <c r="F119" s="178"/>
      <c r="G119" s="179"/>
      <c r="H119" s="179"/>
      <c r="I119" s="131"/>
      <c r="J119" s="131"/>
      <c r="K119" s="180"/>
    </row>
    <row r="120" spans="1:11" ht="21.95" customHeight="1" x14ac:dyDescent="0.25">
      <c r="A120" s="57">
        <v>117</v>
      </c>
      <c r="B120" s="56"/>
      <c r="C120" s="56"/>
      <c r="D120" s="57"/>
      <c r="E120" s="57"/>
      <c r="F120" s="178"/>
      <c r="G120" s="179"/>
      <c r="H120" s="179"/>
      <c r="I120" s="131"/>
      <c r="J120" s="131"/>
      <c r="K120" s="180"/>
    </row>
    <row r="121" spans="1:11" ht="21.95" customHeight="1" x14ac:dyDescent="0.25">
      <c r="A121" s="57">
        <v>118</v>
      </c>
      <c r="B121" s="55"/>
      <c r="C121" s="55"/>
      <c r="D121" s="57"/>
      <c r="E121" s="57"/>
      <c r="F121" s="178"/>
      <c r="G121" s="179"/>
      <c r="H121" s="179"/>
      <c r="I121" s="131"/>
      <c r="J121" s="131"/>
      <c r="K121" s="180"/>
    </row>
    <row r="122" spans="1:11" ht="21.95" customHeight="1" x14ac:dyDescent="0.25">
      <c r="A122" s="57">
        <v>119</v>
      </c>
      <c r="B122" s="56"/>
      <c r="C122" s="56"/>
      <c r="D122" s="8"/>
      <c r="E122" s="57"/>
      <c r="F122" s="57"/>
      <c r="G122" s="179"/>
      <c r="H122" s="179"/>
      <c r="I122" s="131"/>
      <c r="J122" s="131"/>
      <c r="K122" s="180"/>
    </row>
    <row r="123" spans="1:11" ht="21.95" customHeight="1" x14ac:dyDescent="0.25">
      <c r="A123" s="57">
        <v>120</v>
      </c>
      <c r="B123" s="55"/>
      <c r="C123" s="55"/>
      <c r="D123" s="57"/>
      <c r="E123" s="57"/>
      <c r="F123" s="112"/>
      <c r="G123" s="181"/>
      <c r="H123" s="179"/>
      <c r="I123" s="131"/>
      <c r="J123" s="131"/>
      <c r="K123" s="180"/>
    </row>
    <row r="124" spans="1:11" ht="21.95" customHeight="1" x14ac:dyDescent="0.25">
      <c r="A124" s="57">
        <v>121</v>
      </c>
      <c r="B124" s="55"/>
      <c r="C124" s="55"/>
      <c r="D124" s="57"/>
      <c r="E124" s="57"/>
      <c r="F124" s="112"/>
      <c r="G124" s="181"/>
      <c r="H124" s="179"/>
      <c r="I124" s="131"/>
      <c r="J124" s="131"/>
      <c r="K124" s="180"/>
    </row>
    <row r="125" spans="1:11" ht="21.95" customHeight="1" x14ac:dyDescent="0.25">
      <c r="A125" s="57">
        <v>122</v>
      </c>
      <c r="B125" s="60"/>
      <c r="C125" s="60"/>
      <c r="D125" s="57"/>
      <c r="E125" s="57"/>
      <c r="F125" s="112"/>
      <c r="G125" s="179"/>
      <c r="H125" s="179"/>
      <c r="I125" s="131"/>
      <c r="J125" s="131"/>
      <c r="K125" s="180"/>
    </row>
    <row r="126" spans="1:11" ht="21.95" customHeight="1" x14ac:dyDescent="0.25">
      <c r="A126" s="57">
        <v>123</v>
      </c>
      <c r="B126" s="60"/>
      <c r="C126" s="60"/>
      <c r="D126" s="57"/>
      <c r="E126" s="57"/>
      <c r="F126" s="112"/>
      <c r="G126" s="179"/>
      <c r="H126" s="179"/>
      <c r="I126" s="131"/>
      <c r="J126" s="131"/>
      <c r="K126" s="180"/>
    </row>
    <row r="127" spans="1:11" ht="21.95" customHeight="1" x14ac:dyDescent="0.25">
      <c r="A127" s="57">
        <v>124</v>
      </c>
      <c r="B127" s="60"/>
      <c r="C127" s="97"/>
      <c r="D127" s="57"/>
      <c r="E127" s="57"/>
      <c r="F127" s="112"/>
      <c r="G127" s="179"/>
      <c r="H127" s="179"/>
      <c r="I127" s="131"/>
      <c r="J127" s="131"/>
      <c r="K127" s="180"/>
    </row>
    <row r="128" spans="1:11" ht="21.95" customHeight="1" x14ac:dyDescent="0.25">
      <c r="A128" s="57">
        <v>125</v>
      </c>
      <c r="B128" s="56"/>
      <c r="C128" s="56"/>
      <c r="D128" s="57"/>
      <c r="E128" s="57"/>
      <c r="F128" s="178"/>
      <c r="G128" s="179"/>
      <c r="H128" s="179"/>
      <c r="I128" s="131"/>
      <c r="J128" s="131"/>
      <c r="K128" s="180"/>
    </row>
    <row r="129" spans="1:11" ht="21.95" customHeight="1" x14ac:dyDescent="0.25">
      <c r="A129" s="57">
        <v>126</v>
      </c>
      <c r="B129" s="61"/>
      <c r="C129" s="56"/>
      <c r="D129" s="57"/>
      <c r="E129" s="57"/>
      <c r="F129" s="112"/>
      <c r="G129" s="179"/>
      <c r="H129" s="179"/>
      <c r="I129" s="131"/>
      <c r="J129" s="131"/>
      <c r="K129" s="180"/>
    </row>
    <row r="130" spans="1:11" ht="21.95" customHeight="1" x14ac:dyDescent="0.25">
      <c r="A130" s="57">
        <v>127</v>
      </c>
      <c r="B130" s="56"/>
      <c r="C130" s="56"/>
      <c r="D130" s="57"/>
      <c r="E130" s="121"/>
      <c r="F130" s="119"/>
      <c r="G130" s="182"/>
      <c r="H130" s="179"/>
      <c r="I130" s="131"/>
      <c r="J130" s="131"/>
      <c r="K130" s="180"/>
    </row>
    <row r="131" spans="1:11" ht="21.95" customHeight="1" x14ac:dyDescent="0.25">
      <c r="A131" s="57">
        <v>128</v>
      </c>
      <c r="B131" s="55"/>
      <c r="C131" s="60"/>
      <c r="D131" s="57"/>
      <c r="E131" s="57"/>
      <c r="F131" s="178"/>
      <c r="G131" s="181"/>
      <c r="H131" s="179"/>
      <c r="I131" s="131"/>
      <c r="J131" s="131"/>
      <c r="K131" s="180"/>
    </row>
    <row r="132" spans="1:11" ht="21.95" customHeight="1" x14ac:dyDescent="0.25">
      <c r="A132" s="57">
        <v>129</v>
      </c>
      <c r="B132" s="55"/>
      <c r="C132" s="60"/>
      <c r="D132" s="57"/>
      <c r="E132" s="57"/>
      <c r="F132" s="178"/>
      <c r="G132" s="181"/>
      <c r="H132" s="179"/>
      <c r="I132" s="131"/>
      <c r="J132" s="131"/>
      <c r="K132" s="180"/>
    </row>
    <row r="133" spans="1:11" ht="21.95" customHeight="1" x14ac:dyDescent="0.25">
      <c r="A133" s="57">
        <v>130</v>
      </c>
      <c r="B133" s="55"/>
      <c r="C133" s="60"/>
      <c r="D133" s="57"/>
      <c r="E133" s="121"/>
      <c r="F133" s="121"/>
      <c r="G133" s="181"/>
      <c r="H133" s="179"/>
      <c r="I133" s="131"/>
      <c r="J133" s="131"/>
      <c r="K133" s="180"/>
    </row>
    <row r="134" spans="1:11" ht="21.95" customHeight="1" x14ac:dyDescent="0.25">
      <c r="A134" s="57">
        <v>131</v>
      </c>
      <c r="B134" s="56"/>
      <c r="C134" s="56"/>
      <c r="D134" s="57"/>
      <c r="E134" s="57"/>
      <c r="F134" s="112"/>
      <c r="G134" s="179"/>
      <c r="H134" s="179"/>
      <c r="I134" s="131"/>
      <c r="J134" s="131"/>
      <c r="K134" s="180"/>
    </row>
    <row r="135" spans="1:11" ht="21.95" customHeight="1" x14ac:dyDescent="0.25">
      <c r="A135" s="57">
        <v>132</v>
      </c>
      <c r="B135" s="55"/>
      <c r="C135" s="55"/>
      <c r="D135" s="57"/>
      <c r="E135" s="121"/>
      <c r="F135" s="112"/>
      <c r="G135" s="181"/>
      <c r="H135" s="181"/>
      <c r="I135" s="131"/>
      <c r="J135" s="131"/>
      <c r="K135" s="180"/>
    </row>
    <row r="136" spans="1:11" ht="21.95" customHeight="1" x14ac:dyDescent="0.25">
      <c r="A136" s="57">
        <v>133</v>
      </c>
      <c r="B136" s="55"/>
      <c r="C136" s="55"/>
      <c r="D136" s="57"/>
      <c r="E136" s="121"/>
      <c r="F136" s="112"/>
      <c r="G136" s="179"/>
      <c r="H136" s="181"/>
      <c r="I136" s="131"/>
      <c r="J136" s="131"/>
      <c r="K136" s="180"/>
    </row>
    <row r="137" spans="1:11" ht="21.95" customHeight="1" x14ac:dyDescent="0.25">
      <c r="A137" s="57">
        <v>134</v>
      </c>
      <c r="B137" s="60"/>
      <c r="C137" s="56"/>
      <c r="D137" s="57"/>
      <c r="E137" s="121"/>
      <c r="F137" s="112"/>
      <c r="G137" s="179"/>
      <c r="H137" s="179"/>
      <c r="I137" s="131"/>
      <c r="J137" s="131"/>
      <c r="K137" s="180"/>
    </row>
    <row r="138" spans="1:11" ht="21.95" customHeight="1" x14ac:dyDescent="0.25">
      <c r="A138" s="57">
        <v>135</v>
      </c>
      <c r="B138" s="55"/>
      <c r="C138" s="55"/>
      <c r="D138" s="57"/>
      <c r="E138" s="121"/>
      <c r="F138" s="112"/>
      <c r="G138" s="179"/>
      <c r="H138" s="179"/>
      <c r="I138" s="131"/>
      <c r="J138" s="131"/>
      <c r="K138" s="180"/>
    </row>
    <row r="139" spans="1:11" ht="21.95" customHeight="1" x14ac:dyDescent="0.25">
      <c r="A139" s="57">
        <v>136</v>
      </c>
      <c r="B139" s="94"/>
      <c r="C139" s="55"/>
      <c r="D139" s="57"/>
      <c r="E139" s="57"/>
      <c r="F139" s="112"/>
      <c r="G139" s="179"/>
      <c r="H139" s="179"/>
      <c r="I139" s="131"/>
      <c r="J139" s="131"/>
      <c r="K139" s="180"/>
    </row>
    <row r="140" spans="1:11" ht="21.95" customHeight="1" x14ac:dyDescent="0.25">
      <c r="A140" s="57">
        <v>137</v>
      </c>
      <c r="B140" s="56"/>
      <c r="C140" s="56"/>
      <c r="D140" s="57"/>
      <c r="E140" s="57"/>
      <c r="F140" s="112"/>
      <c r="G140" s="179"/>
      <c r="H140" s="179"/>
      <c r="I140" s="131"/>
      <c r="J140" s="131"/>
      <c r="K140" s="180"/>
    </row>
    <row r="141" spans="1:11" ht="21.95" customHeight="1" x14ac:dyDescent="0.25">
      <c r="A141" s="57">
        <v>138</v>
      </c>
      <c r="B141" s="55"/>
      <c r="C141" s="86"/>
      <c r="D141" s="57"/>
      <c r="E141" s="57"/>
      <c r="F141" s="178"/>
      <c r="G141" s="181"/>
      <c r="H141" s="179"/>
      <c r="I141" s="131"/>
      <c r="J141" s="131"/>
      <c r="K141" s="180"/>
    </row>
    <row r="142" spans="1:11" ht="21.95" customHeight="1" x14ac:dyDescent="0.25">
      <c r="A142" s="57">
        <v>139</v>
      </c>
      <c r="B142" s="56"/>
      <c r="C142" s="86"/>
      <c r="D142" s="57"/>
      <c r="E142" s="57"/>
      <c r="F142" s="178"/>
      <c r="G142" s="181"/>
      <c r="H142" s="179"/>
      <c r="I142" s="131"/>
      <c r="J142" s="131"/>
      <c r="K142" s="180"/>
    </row>
    <row r="143" spans="1:11" ht="21.95" customHeight="1" x14ac:dyDescent="0.25">
      <c r="A143" s="57">
        <v>140</v>
      </c>
      <c r="B143" s="56"/>
      <c r="C143" s="86"/>
      <c r="D143" s="57"/>
      <c r="E143" s="57"/>
      <c r="F143" s="178"/>
      <c r="G143" s="181"/>
      <c r="H143" s="179"/>
      <c r="I143" s="131"/>
      <c r="J143" s="131"/>
      <c r="K143" s="180"/>
    </row>
    <row r="144" spans="1:11" ht="21.95" customHeight="1" x14ac:dyDescent="0.25">
      <c r="A144" s="57">
        <v>141</v>
      </c>
      <c r="B144" s="56"/>
      <c r="C144" s="56"/>
      <c r="D144" s="57"/>
      <c r="E144" s="57"/>
      <c r="F144" s="178"/>
      <c r="G144" s="181"/>
      <c r="H144" s="179"/>
      <c r="I144" s="131"/>
      <c r="J144" s="131"/>
      <c r="K144" s="180"/>
    </row>
    <row r="145" spans="1:12" ht="21.95" customHeight="1" x14ac:dyDescent="0.25">
      <c r="A145" s="57">
        <v>142</v>
      </c>
      <c r="B145" s="56"/>
      <c r="C145" s="56"/>
      <c r="D145" s="57"/>
      <c r="E145" s="57"/>
      <c r="F145" s="178"/>
      <c r="G145" s="179"/>
      <c r="H145" s="179"/>
      <c r="I145" s="131"/>
      <c r="J145" s="131"/>
      <c r="K145" s="180"/>
    </row>
    <row r="146" spans="1:12" ht="21.95" customHeight="1" x14ac:dyDescent="0.25">
      <c r="A146" s="57">
        <v>143</v>
      </c>
      <c r="B146" s="60"/>
      <c r="C146" s="55"/>
      <c r="D146" s="57"/>
      <c r="E146" s="122"/>
      <c r="F146" s="119"/>
      <c r="G146" s="179"/>
      <c r="H146" s="179"/>
      <c r="I146" s="131"/>
      <c r="J146" s="131"/>
      <c r="K146" s="180"/>
    </row>
    <row r="147" spans="1:12" ht="21.95" customHeight="1" x14ac:dyDescent="0.25">
      <c r="A147" s="57">
        <v>144</v>
      </c>
      <c r="B147" s="123"/>
      <c r="C147" s="123"/>
      <c r="D147" s="117"/>
      <c r="E147" s="117"/>
      <c r="F147" s="119"/>
      <c r="G147" s="183"/>
      <c r="H147" s="179"/>
      <c r="I147" s="131"/>
      <c r="J147" s="131"/>
      <c r="K147" s="180"/>
    </row>
    <row r="148" spans="1:12" ht="21.95" customHeight="1" x14ac:dyDescent="0.25">
      <c r="A148" s="57">
        <v>145</v>
      </c>
      <c r="B148" s="55"/>
      <c r="C148" s="86"/>
      <c r="D148" s="57"/>
      <c r="E148" s="57"/>
      <c r="F148" s="178"/>
      <c r="G148" s="181"/>
      <c r="H148" s="179"/>
      <c r="I148" s="131"/>
      <c r="J148" s="131"/>
      <c r="K148" s="180"/>
    </row>
    <row r="149" spans="1:12" ht="21.95" customHeight="1" x14ac:dyDescent="0.25">
      <c r="A149" s="57">
        <v>146</v>
      </c>
      <c r="B149" s="56"/>
      <c r="C149" s="120"/>
      <c r="D149" s="57"/>
      <c r="E149" s="57"/>
      <c r="F149" s="178"/>
      <c r="G149" s="181"/>
      <c r="H149" s="179"/>
      <c r="I149" s="131"/>
      <c r="J149" s="131"/>
      <c r="K149" s="180"/>
    </row>
    <row r="150" spans="1:12" ht="21.95" customHeight="1" x14ac:dyDescent="0.25">
      <c r="A150" s="57">
        <v>147</v>
      </c>
      <c r="B150" s="56"/>
      <c r="C150" s="86"/>
      <c r="D150" s="57"/>
      <c r="E150" s="57"/>
      <c r="F150" s="178"/>
      <c r="G150" s="181"/>
      <c r="H150" s="179"/>
      <c r="I150" s="131"/>
      <c r="J150" s="131"/>
      <c r="K150" s="180"/>
    </row>
    <row r="151" spans="1:12" ht="21.95" customHeight="1" x14ac:dyDescent="0.25">
      <c r="A151" s="57">
        <v>148</v>
      </c>
      <c r="B151" s="56"/>
      <c r="C151" s="56"/>
      <c r="D151" s="184"/>
      <c r="E151" s="96"/>
      <c r="F151" s="178"/>
      <c r="G151" s="183"/>
      <c r="H151" s="179"/>
      <c r="I151" s="131"/>
      <c r="J151" s="131"/>
      <c r="K151" s="180"/>
    </row>
    <row r="152" spans="1:12" ht="21.95" customHeight="1" x14ac:dyDescent="0.25">
      <c r="A152" s="57">
        <v>149</v>
      </c>
      <c r="B152" s="55"/>
      <c r="C152" s="56"/>
      <c r="D152" s="184"/>
      <c r="E152" s="121"/>
      <c r="F152" s="178"/>
      <c r="G152" s="181"/>
      <c r="H152" s="179"/>
      <c r="I152" s="131"/>
      <c r="J152" s="131"/>
      <c r="K152" s="180"/>
    </row>
    <row r="153" spans="1:12" ht="21.95" customHeight="1" x14ac:dyDescent="0.25">
      <c r="A153" s="57">
        <v>150</v>
      </c>
      <c r="B153" s="56"/>
      <c r="C153" s="56"/>
      <c r="D153" s="57"/>
      <c r="E153" s="57"/>
      <c r="F153" s="178"/>
      <c r="G153" s="179"/>
      <c r="H153" s="179"/>
      <c r="I153" s="131"/>
      <c r="J153" s="131"/>
      <c r="K153" s="180"/>
    </row>
    <row r="154" spans="1:12" s="24" customFormat="1" ht="21.95" customHeight="1" x14ac:dyDescent="0.25">
      <c r="A154" s="169">
        <v>151</v>
      </c>
      <c r="B154" s="168"/>
      <c r="C154" s="168"/>
      <c r="D154" s="169"/>
      <c r="E154" s="169"/>
      <c r="F154" s="193"/>
      <c r="G154" s="195"/>
      <c r="H154" s="195"/>
      <c r="I154" s="196"/>
      <c r="J154" s="196"/>
      <c r="K154" s="197"/>
      <c r="L154" s="24" t="s">
        <v>287</v>
      </c>
    </row>
    <row r="155" spans="1:12" ht="21.95" customHeight="1" x14ac:dyDescent="0.25">
      <c r="A155" s="57">
        <v>152</v>
      </c>
      <c r="B155" s="56"/>
      <c r="C155" s="94"/>
      <c r="D155" s="57"/>
      <c r="E155" s="122"/>
      <c r="F155" s="121"/>
      <c r="G155" s="179"/>
      <c r="H155" s="179"/>
      <c r="I155" s="131"/>
      <c r="J155" s="131"/>
      <c r="K155" s="180"/>
    </row>
    <row r="156" spans="1:12" ht="21.95" customHeight="1" x14ac:dyDescent="0.25">
      <c r="A156" s="57">
        <v>153</v>
      </c>
      <c r="B156" s="56"/>
      <c r="C156" s="56"/>
      <c r="D156" s="57"/>
      <c r="E156" s="122"/>
      <c r="F156" s="121"/>
      <c r="G156" s="181"/>
      <c r="H156" s="179"/>
      <c r="I156" s="131"/>
      <c r="J156" s="131"/>
      <c r="K156" s="180"/>
    </row>
    <row r="157" spans="1:12" ht="21.95" customHeight="1" x14ac:dyDescent="0.25">
      <c r="A157" s="57">
        <v>154</v>
      </c>
      <c r="B157" s="56"/>
      <c r="C157" s="94"/>
      <c r="D157" s="57"/>
      <c r="E157" s="122"/>
      <c r="F157" s="121"/>
      <c r="G157" s="181"/>
      <c r="H157" s="179"/>
      <c r="I157" s="131"/>
      <c r="J157" s="131"/>
      <c r="K157" s="180"/>
    </row>
    <row r="158" spans="1:12" ht="21.95" customHeight="1" x14ac:dyDescent="0.25">
      <c r="A158" s="57">
        <v>155</v>
      </c>
      <c r="B158" s="56"/>
      <c r="C158" s="94"/>
      <c r="D158" s="57"/>
      <c r="E158" s="122"/>
      <c r="F158" s="119"/>
      <c r="G158" s="179"/>
      <c r="H158" s="179"/>
      <c r="I158" s="131"/>
      <c r="J158" s="131"/>
      <c r="K158" s="180"/>
    </row>
    <row r="159" spans="1:12" ht="21.95" customHeight="1" x14ac:dyDescent="0.25">
      <c r="A159" s="57">
        <v>156</v>
      </c>
      <c r="B159" s="55"/>
      <c r="C159" s="94"/>
      <c r="D159" s="57"/>
      <c r="E159" s="122"/>
      <c r="F159" s="119"/>
      <c r="G159" s="181"/>
      <c r="H159" s="179"/>
      <c r="I159" s="131"/>
      <c r="J159" s="131"/>
      <c r="K159" s="180"/>
    </row>
    <row r="160" spans="1:12" ht="21.95" customHeight="1" x14ac:dyDescent="0.25">
      <c r="A160" s="57">
        <v>157</v>
      </c>
      <c r="B160" s="56"/>
      <c r="C160" s="94"/>
      <c r="D160" s="57"/>
      <c r="E160" s="122"/>
      <c r="F160" s="119"/>
      <c r="G160" s="181"/>
      <c r="H160" s="179"/>
      <c r="I160" s="131"/>
      <c r="J160" s="131"/>
      <c r="K160" s="180"/>
    </row>
    <row r="161" spans="1:12" s="24" customFormat="1" ht="21.95" customHeight="1" x14ac:dyDescent="0.25">
      <c r="A161" s="169">
        <v>158</v>
      </c>
      <c r="B161" s="168"/>
      <c r="C161" s="190"/>
      <c r="D161" s="191"/>
      <c r="E161" s="192"/>
      <c r="F161" s="193"/>
      <c r="G161" s="194"/>
      <c r="H161" s="195"/>
      <c r="I161" s="196"/>
      <c r="J161" s="196"/>
      <c r="K161" s="197"/>
      <c r="L161" s="24" t="s">
        <v>287</v>
      </c>
    </row>
    <row r="162" spans="1:12" ht="21.95" customHeight="1" x14ac:dyDescent="0.25">
      <c r="A162" s="57">
        <v>159</v>
      </c>
      <c r="B162" s="56"/>
      <c r="C162" s="94"/>
      <c r="D162" s="57"/>
      <c r="E162" s="57"/>
      <c r="F162" s="57"/>
      <c r="G162" s="179"/>
      <c r="H162" s="179"/>
      <c r="I162" s="131"/>
      <c r="J162" s="131"/>
      <c r="K162" s="180"/>
    </row>
    <row r="163" spans="1:12" ht="21.95" customHeight="1" x14ac:dyDescent="0.25">
      <c r="A163" s="57">
        <v>160</v>
      </c>
      <c r="B163" s="55"/>
      <c r="C163" s="94"/>
      <c r="D163" s="57"/>
      <c r="E163" s="57"/>
      <c r="F163" s="57"/>
      <c r="G163" s="179"/>
      <c r="H163" s="179"/>
      <c r="I163" s="131"/>
      <c r="J163" s="131"/>
      <c r="K163" s="180"/>
    </row>
    <row r="164" spans="1:12" ht="21.95" customHeight="1" x14ac:dyDescent="0.25">
      <c r="A164" s="57">
        <v>161</v>
      </c>
      <c r="B164" s="56"/>
      <c r="C164" s="94"/>
      <c r="D164" s="57"/>
      <c r="E164" s="122"/>
      <c r="F164" s="119"/>
      <c r="G164" s="181"/>
      <c r="H164" s="179"/>
      <c r="I164" s="131"/>
      <c r="J164" s="131"/>
      <c r="K164" s="180"/>
    </row>
    <row r="165" spans="1:12" ht="21.95" customHeight="1" x14ac:dyDescent="0.25">
      <c r="A165" s="57">
        <v>162</v>
      </c>
      <c r="B165" s="56"/>
      <c r="C165" s="94"/>
      <c r="D165" s="57"/>
      <c r="E165" s="122"/>
      <c r="F165" s="121"/>
      <c r="G165" s="181"/>
      <c r="H165" s="179"/>
      <c r="I165" s="131"/>
      <c r="J165" s="131"/>
      <c r="K165" s="180"/>
    </row>
    <row r="166" spans="1:12" ht="21.95" customHeight="1" x14ac:dyDescent="0.25">
      <c r="A166" s="57">
        <v>163</v>
      </c>
      <c r="B166" s="55"/>
      <c r="C166" s="94"/>
      <c r="D166" s="57"/>
      <c r="E166" s="122"/>
      <c r="F166" s="121"/>
      <c r="G166" s="181"/>
      <c r="H166" s="179"/>
      <c r="I166" s="131"/>
      <c r="J166" s="131"/>
      <c r="K166" s="180"/>
    </row>
    <row r="167" spans="1:12" ht="21.95" customHeight="1" x14ac:dyDescent="0.25">
      <c r="A167" s="57">
        <v>164</v>
      </c>
      <c r="B167" s="123"/>
      <c r="C167" s="94"/>
      <c r="D167" s="117"/>
      <c r="E167" s="117"/>
      <c r="F167" s="124"/>
      <c r="G167" s="183"/>
      <c r="H167" s="179"/>
      <c r="I167" s="131"/>
      <c r="J167" s="131"/>
      <c r="K167" s="180"/>
    </row>
    <row r="168" spans="1:12" ht="21.95" customHeight="1" x14ac:dyDescent="0.25">
      <c r="A168" s="57">
        <v>165</v>
      </c>
      <c r="B168" s="60"/>
      <c r="C168" s="94"/>
      <c r="D168" s="57"/>
      <c r="E168" s="57"/>
      <c r="F168" s="121"/>
      <c r="G168" s="181"/>
      <c r="H168" s="179"/>
      <c r="I168" s="131"/>
      <c r="J168" s="131"/>
      <c r="K168" s="180"/>
    </row>
    <row r="169" spans="1:12" ht="21.95" customHeight="1" x14ac:dyDescent="0.25">
      <c r="A169" s="57">
        <v>166</v>
      </c>
      <c r="B169" s="56"/>
      <c r="C169" s="56"/>
      <c r="D169" s="57"/>
      <c r="E169" s="57"/>
      <c r="F169" s="119"/>
      <c r="G169" s="181"/>
      <c r="H169" s="179"/>
      <c r="I169" s="131"/>
      <c r="J169" s="131"/>
      <c r="K169" s="180"/>
    </row>
    <row r="170" spans="1:12" ht="21.95" customHeight="1" x14ac:dyDescent="0.25">
      <c r="A170" s="57">
        <v>167</v>
      </c>
      <c r="B170" s="56"/>
      <c r="C170" s="56"/>
      <c r="D170" s="57"/>
      <c r="E170" s="57"/>
      <c r="F170" s="119"/>
      <c r="G170" s="181"/>
      <c r="H170" s="179"/>
      <c r="I170" s="131"/>
      <c r="J170" s="131"/>
      <c r="K170" s="180"/>
    </row>
    <row r="171" spans="1:12" ht="21.95" customHeight="1" x14ac:dyDescent="0.25">
      <c r="A171" s="57">
        <v>168</v>
      </c>
      <c r="B171" s="55"/>
      <c r="C171" s="56"/>
      <c r="D171" s="57"/>
      <c r="E171" s="57"/>
      <c r="F171" s="119"/>
      <c r="G171" s="179"/>
      <c r="H171" s="179"/>
      <c r="I171" s="131"/>
      <c r="J171" s="131"/>
      <c r="K171" s="180"/>
    </row>
    <row r="172" spans="1:12" ht="21.95" customHeight="1" x14ac:dyDescent="0.25">
      <c r="A172" s="57">
        <v>169</v>
      </c>
      <c r="B172" s="56"/>
      <c r="C172" s="56"/>
      <c r="D172" s="57"/>
      <c r="E172" s="57"/>
      <c r="F172" s="125"/>
      <c r="G172" s="179"/>
      <c r="H172" s="179"/>
      <c r="I172" s="131"/>
      <c r="J172" s="131"/>
      <c r="K172" s="180"/>
    </row>
    <row r="173" spans="1:12" ht="21.95" customHeight="1" x14ac:dyDescent="0.25">
      <c r="A173" s="57">
        <v>170</v>
      </c>
      <c r="B173" s="56"/>
      <c r="C173" s="56"/>
      <c r="D173" s="57"/>
      <c r="E173" s="57"/>
      <c r="F173" s="125"/>
      <c r="G173" s="179"/>
      <c r="H173" s="179"/>
      <c r="I173" s="131"/>
      <c r="J173" s="131"/>
      <c r="K173" s="180"/>
    </row>
    <row r="174" spans="1:12" ht="21.95" customHeight="1" x14ac:dyDescent="0.25">
      <c r="A174" s="57">
        <v>171</v>
      </c>
      <c r="B174" s="56"/>
      <c r="C174" s="56"/>
      <c r="D174" s="57"/>
      <c r="E174" s="57"/>
      <c r="F174" s="125"/>
      <c r="G174" s="179"/>
      <c r="H174" s="179"/>
      <c r="I174" s="131"/>
      <c r="J174" s="131"/>
      <c r="K174" s="180"/>
    </row>
    <row r="175" spans="1:12" ht="21.95" customHeight="1" x14ac:dyDescent="0.25">
      <c r="A175" s="57">
        <v>172</v>
      </c>
      <c r="B175" s="56"/>
      <c r="C175" s="56"/>
      <c r="D175" s="57"/>
      <c r="E175" s="57"/>
      <c r="F175" s="57"/>
      <c r="G175" s="179"/>
      <c r="H175" s="179"/>
      <c r="I175" s="131"/>
      <c r="J175" s="131"/>
      <c r="K175" s="180"/>
    </row>
    <row r="176" spans="1:12" ht="21.95" customHeight="1" x14ac:dyDescent="0.25">
      <c r="A176" s="57">
        <v>173</v>
      </c>
      <c r="B176" s="56"/>
      <c r="C176" s="56"/>
      <c r="D176" s="57"/>
      <c r="E176" s="57"/>
      <c r="F176" s="57"/>
      <c r="G176" s="181"/>
      <c r="H176" s="179"/>
      <c r="I176" s="131"/>
      <c r="J176" s="131"/>
      <c r="K176" s="180"/>
    </row>
    <row r="177" spans="1:11" ht="21.95" customHeight="1" x14ac:dyDescent="0.25">
      <c r="A177" s="57">
        <v>174</v>
      </c>
      <c r="B177" s="56"/>
      <c r="C177" s="56"/>
      <c r="D177" s="57"/>
      <c r="E177" s="57"/>
      <c r="F177" s="57"/>
      <c r="G177" s="181"/>
      <c r="H177" s="179"/>
      <c r="I177" s="131"/>
      <c r="J177" s="131"/>
      <c r="K177" s="180"/>
    </row>
    <row r="178" spans="1:11" ht="21.95" customHeight="1" x14ac:dyDescent="0.25">
      <c r="A178" s="57">
        <v>175</v>
      </c>
      <c r="B178" s="56"/>
      <c r="C178" s="56"/>
      <c r="D178" s="57"/>
      <c r="E178" s="57"/>
      <c r="F178" s="57"/>
      <c r="G178" s="181"/>
      <c r="H178" s="179"/>
      <c r="I178" s="131"/>
      <c r="J178" s="131"/>
      <c r="K178" s="180"/>
    </row>
    <row r="179" spans="1:11" ht="21.95" customHeight="1" x14ac:dyDescent="0.25">
      <c r="A179" s="57">
        <v>176</v>
      </c>
      <c r="B179" s="61"/>
      <c r="C179" s="56"/>
      <c r="D179" s="57"/>
      <c r="E179" s="57"/>
      <c r="F179" s="57"/>
      <c r="G179" s="185"/>
      <c r="H179" s="179"/>
      <c r="I179" s="131"/>
      <c r="J179" s="131"/>
      <c r="K179" s="180"/>
    </row>
    <row r="180" spans="1:11" ht="21.95" customHeight="1" x14ac:dyDescent="0.25">
      <c r="A180" s="57">
        <v>177</v>
      </c>
      <c r="B180" s="55"/>
      <c r="C180" s="56"/>
      <c r="D180" s="57"/>
      <c r="E180" s="57"/>
      <c r="F180" s="57"/>
      <c r="G180" s="181"/>
      <c r="H180" s="179"/>
      <c r="I180" s="131"/>
      <c r="J180" s="131"/>
      <c r="K180" s="180"/>
    </row>
    <row r="181" spans="1:11" ht="21.95" customHeight="1" x14ac:dyDescent="0.25">
      <c r="A181" s="57">
        <v>178</v>
      </c>
      <c r="B181" s="56"/>
      <c r="C181" s="56"/>
      <c r="D181" s="57"/>
      <c r="E181" s="57"/>
      <c r="F181" s="113"/>
      <c r="G181" s="181"/>
      <c r="H181" s="179"/>
      <c r="I181" s="131"/>
      <c r="J181" s="131"/>
      <c r="K181" s="180"/>
    </row>
    <row r="182" spans="1:11" ht="21.95" customHeight="1" x14ac:dyDescent="0.25">
      <c r="A182" s="57">
        <v>179</v>
      </c>
      <c r="B182" s="56"/>
      <c r="C182" s="56"/>
      <c r="D182" s="117"/>
      <c r="E182" s="122"/>
      <c r="F182" s="121"/>
      <c r="G182" s="181"/>
      <c r="H182" s="179"/>
      <c r="I182" s="131"/>
      <c r="J182" s="131"/>
      <c r="K182" s="180"/>
    </row>
    <row r="183" spans="1:11" ht="21.95" customHeight="1" x14ac:dyDescent="0.25">
      <c r="A183" s="57">
        <v>180</v>
      </c>
      <c r="B183" s="56"/>
      <c r="C183" s="126"/>
      <c r="D183" s="57"/>
      <c r="E183" s="57"/>
      <c r="F183" s="113"/>
      <c r="G183" s="179"/>
      <c r="H183" s="179"/>
      <c r="I183" s="131"/>
      <c r="J183" s="131"/>
      <c r="K183" s="180"/>
    </row>
    <row r="184" spans="1:11" ht="21.95" customHeight="1" x14ac:dyDescent="0.25">
      <c r="A184" s="57">
        <v>181</v>
      </c>
      <c r="B184" s="56"/>
      <c r="C184" s="56"/>
      <c r="D184" s="57"/>
      <c r="E184" s="57"/>
      <c r="F184" s="178"/>
      <c r="G184" s="181"/>
      <c r="H184" s="179"/>
      <c r="I184" s="131"/>
      <c r="J184" s="131"/>
      <c r="K184" s="180"/>
    </row>
    <row r="185" spans="1:11" ht="21.95" customHeight="1" x14ac:dyDescent="0.25">
      <c r="A185" s="57">
        <v>182</v>
      </c>
      <c r="B185" s="56"/>
      <c r="C185" s="56"/>
      <c r="D185" s="57"/>
      <c r="E185" s="57"/>
      <c r="F185" s="57"/>
      <c r="G185" s="179"/>
      <c r="H185" s="179"/>
      <c r="I185" s="131"/>
      <c r="J185" s="131"/>
      <c r="K185" s="180"/>
    </row>
    <row r="186" spans="1:11" ht="21.95" customHeight="1" x14ac:dyDescent="0.25">
      <c r="A186" s="57">
        <v>183</v>
      </c>
      <c r="B186" s="55"/>
      <c r="C186" s="86"/>
      <c r="D186" s="57"/>
      <c r="E186" s="57"/>
      <c r="F186" s="57"/>
      <c r="G186" s="181"/>
      <c r="H186" s="179"/>
      <c r="I186" s="131"/>
      <c r="J186" s="131"/>
      <c r="K186" s="180"/>
    </row>
    <row r="187" spans="1:11" ht="21.95" customHeight="1" x14ac:dyDescent="0.25">
      <c r="A187" s="57">
        <v>184</v>
      </c>
      <c r="B187" s="55"/>
      <c r="C187" s="86"/>
      <c r="D187" s="57"/>
      <c r="E187" s="57"/>
      <c r="F187" s="178"/>
      <c r="G187" s="181"/>
      <c r="H187" s="179"/>
      <c r="I187" s="131"/>
      <c r="J187" s="131"/>
      <c r="K187" s="180"/>
    </row>
    <row r="188" spans="1:11" ht="21.95" customHeight="1" x14ac:dyDescent="0.25">
      <c r="A188" s="57">
        <v>185</v>
      </c>
      <c r="B188" s="60"/>
      <c r="C188" s="86"/>
      <c r="D188" s="57"/>
      <c r="E188" s="121"/>
      <c r="F188" s="112"/>
      <c r="G188" s="181"/>
      <c r="H188" s="179"/>
      <c r="I188" s="131"/>
      <c r="J188" s="131"/>
      <c r="K188" s="180"/>
    </row>
    <row r="189" spans="1:11" ht="21.95" customHeight="1" x14ac:dyDescent="0.25">
      <c r="A189" s="57">
        <v>186</v>
      </c>
      <c r="B189" s="55"/>
      <c r="C189" s="86"/>
      <c r="D189" s="57"/>
      <c r="E189" s="121"/>
      <c r="F189" s="112"/>
      <c r="G189" s="181"/>
      <c r="H189" s="179"/>
      <c r="I189" s="131"/>
      <c r="J189" s="131"/>
      <c r="K189" s="180"/>
    </row>
    <row r="190" spans="1:11" ht="21.95" customHeight="1" x14ac:dyDescent="0.25">
      <c r="A190" s="57">
        <v>187</v>
      </c>
      <c r="B190" s="60"/>
      <c r="C190" s="86"/>
      <c r="D190" s="57"/>
      <c r="E190" s="57"/>
      <c r="F190" s="112"/>
      <c r="G190" s="179"/>
      <c r="H190" s="179"/>
      <c r="I190" s="131"/>
      <c r="J190" s="131"/>
      <c r="K190" s="180"/>
    </row>
    <row r="191" spans="1:11" ht="21.95" customHeight="1" x14ac:dyDescent="0.25">
      <c r="A191" s="57">
        <v>188</v>
      </c>
      <c r="B191" s="56"/>
      <c r="C191" s="86"/>
      <c r="D191" s="8"/>
      <c r="E191" s="57"/>
      <c r="F191" s="112"/>
      <c r="G191" s="181"/>
      <c r="H191" s="179"/>
      <c r="I191" s="131"/>
      <c r="J191" s="131"/>
      <c r="K191" s="180"/>
    </row>
    <row r="192" spans="1:11" ht="21.95" customHeight="1" x14ac:dyDescent="0.25">
      <c r="A192" s="57">
        <v>189</v>
      </c>
      <c r="B192" s="56"/>
      <c r="C192" s="56"/>
      <c r="D192" s="57"/>
      <c r="E192" s="57"/>
      <c r="F192" s="57"/>
      <c r="G192" s="179"/>
      <c r="H192" s="179"/>
      <c r="I192" s="131"/>
      <c r="J192" s="131"/>
      <c r="K192" s="180"/>
    </row>
    <row r="193" spans="1:11" ht="21.95" customHeight="1" x14ac:dyDescent="0.25">
      <c r="A193" s="57">
        <v>190</v>
      </c>
      <c r="B193" s="56"/>
      <c r="C193" s="56"/>
      <c r="D193" s="57"/>
      <c r="E193" s="57"/>
      <c r="F193" s="57"/>
      <c r="G193" s="179"/>
      <c r="H193" s="179"/>
      <c r="I193" s="131"/>
      <c r="J193" s="131"/>
      <c r="K193" s="180"/>
    </row>
    <row r="194" spans="1:11" ht="21.95" customHeight="1" x14ac:dyDescent="0.25">
      <c r="A194" s="57">
        <v>191</v>
      </c>
      <c r="B194" s="56"/>
      <c r="C194" s="56"/>
      <c r="D194" s="57"/>
      <c r="E194" s="57"/>
      <c r="F194" s="57"/>
      <c r="G194" s="179"/>
      <c r="H194" s="179"/>
      <c r="I194" s="131"/>
      <c r="J194" s="131"/>
      <c r="K194" s="180"/>
    </row>
    <row r="195" spans="1:11" ht="21.95" customHeight="1" x14ac:dyDescent="0.25">
      <c r="A195" s="57">
        <v>192</v>
      </c>
      <c r="B195" s="56"/>
      <c r="C195" s="56"/>
      <c r="D195" s="57"/>
      <c r="E195" s="57"/>
      <c r="F195" s="57"/>
      <c r="G195" s="179"/>
      <c r="H195" s="179"/>
      <c r="I195" s="131"/>
      <c r="J195" s="131"/>
      <c r="K195" s="180"/>
    </row>
    <row r="196" spans="1:11" ht="21.95" customHeight="1" x14ac:dyDescent="0.25">
      <c r="A196" s="111">
        <v>193</v>
      </c>
      <c r="B196" s="110"/>
      <c r="C196" s="129"/>
      <c r="D196" s="111"/>
      <c r="E196" s="111"/>
      <c r="F196" s="111"/>
      <c r="G196" s="188"/>
      <c r="H196" s="188"/>
      <c r="I196" s="133"/>
      <c r="J196" s="133"/>
      <c r="K196" s="189"/>
    </row>
    <row r="197" spans="1:11" ht="21.95" customHeight="1" x14ac:dyDescent="0.25">
      <c r="A197" s="801" t="s">
        <v>85</v>
      </c>
      <c r="B197" s="801"/>
      <c r="C197" s="801"/>
      <c r="D197" s="801"/>
      <c r="E197" s="801"/>
      <c r="F197" s="801"/>
      <c r="G197" s="801"/>
      <c r="H197" s="186">
        <f>SUM(H3:H196)</f>
        <v>0</v>
      </c>
      <c r="I197" s="171"/>
      <c r="J197" s="171"/>
      <c r="K197" s="186">
        <f>SUM(K3:K196)</f>
        <v>0</v>
      </c>
    </row>
  </sheetData>
  <autoFilter ref="B2:K193"/>
  <mergeCells count="4">
    <mergeCell ref="A1:A2"/>
    <mergeCell ref="B1:G1"/>
    <mergeCell ref="I1:K1"/>
    <mergeCell ref="A197:G197"/>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N1133"/>
  <sheetViews>
    <sheetView tabSelected="1" zoomScale="90" zoomScaleNormal="90" workbookViewId="0">
      <pane xSplit="1" ySplit="3" topLeftCell="B4" activePane="bottomRight" state="frozen"/>
      <selection activeCell="C383" sqref="C383"/>
      <selection pane="topRight" activeCell="C383" sqref="C383"/>
      <selection pane="bottomLeft" activeCell="C383" sqref="C383"/>
      <selection pane="bottomRight" activeCell="J530" sqref="J530"/>
    </sheetView>
  </sheetViews>
  <sheetFormatPr defaultRowHeight="22.5" customHeight="1" x14ac:dyDescent="0.25"/>
  <cols>
    <col min="1" max="1" width="4.5703125" style="1" customWidth="1"/>
    <col min="2" max="2" width="12.7109375" style="1" customWidth="1"/>
    <col min="3" max="3" width="30.85546875" style="53" customWidth="1"/>
    <col min="4" max="4" width="21.85546875" style="2" customWidth="1"/>
    <col min="5" max="5" width="6.28515625" style="1" customWidth="1"/>
    <col min="6" max="6" width="6.85546875" style="1" customWidth="1"/>
    <col min="7" max="7" width="27.5703125" style="1" customWidth="1"/>
    <col min="8" max="8" width="9.42578125" style="50" customWidth="1"/>
    <col min="9" max="9" width="16.42578125" style="252" customWidth="1"/>
    <col min="10" max="10" width="20.140625" style="252" customWidth="1"/>
    <col min="11" max="11" width="16.85546875" style="103" customWidth="1"/>
    <col min="12" max="12" width="18.42578125" style="47" customWidth="1"/>
    <col min="13" max="13" width="9.140625" style="2"/>
    <col min="14" max="14" width="12.140625" style="2" bestFit="1" customWidth="1"/>
    <col min="15" max="15" width="9.28515625" style="2" bestFit="1" customWidth="1"/>
    <col min="16" max="16" width="11.5703125" style="2" bestFit="1" customWidth="1"/>
    <col min="17" max="17" width="12.7109375" style="2" bestFit="1" customWidth="1"/>
    <col min="18" max="16384" width="9.140625" style="2"/>
  </cols>
  <sheetData>
    <row r="1" spans="1:12" ht="22.5" customHeight="1" x14ac:dyDescent="0.25">
      <c r="A1" s="802" t="s">
        <v>286</v>
      </c>
      <c r="B1" s="802"/>
      <c r="C1" s="802"/>
      <c r="D1" s="802"/>
      <c r="E1" s="802"/>
      <c r="F1" s="802"/>
      <c r="G1" s="803"/>
      <c r="H1" s="802"/>
      <c r="I1" s="802"/>
      <c r="J1" s="802"/>
      <c r="K1" s="802"/>
    </row>
    <row r="2" spans="1:12" ht="22.5" customHeight="1" thickBot="1" x14ac:dyDescent="0.3">
      <c r="A2" s="4"/>
      <c r="B2" s="5"/>
      <c r="C2" s="51"/>
      <c r="D2" s="49"/>
      <c r="E2" s="4"/>
      <c r="F2" s="4"/>
      <c r="G2" s="157"/>
      <c r="H2" s="21"/>
      <c r="I2" s="248"/>
      <c r="J2" s="248"/>
    </row>
    <row r="3" spans="1:12" s="11" customFormat="1" ht="22.5" customHeight="1" thickTop="1" x14ac:dyDescent="0.25">
      <c r="A3" s="36" t="s">
        <v>0</v>
      </c>
      <c r="B3" s="37" t="s">
        <v>1</v>
      </c>
      <c r="C3" s="52" t="s">
        <v>4</v>
      </c>
      <c r="D3" s="38" t="s">
        <v>3</v>
      </c>
      <c r="E3" s="38" t="s">
        <v>2</v>
      </c>
      <c r="F3" s="38" t="s">
        <v>46</v>
      </c>
      <c r="G3" s="38" t="s">
        <v>7</v>
      </c>
      <c r="H3" s="39" t="s">
        <v>12</v>
      </c>
      <c r="I3" s="249" t="s">
        <v>5</v>
      </c>
      <c r="J3" s="254" t="s">
        <v>6</v>
      </c>
      <c r="K3" s="156" t="s">
        <v>53</v>
      </c>
      <c r="L3" s="48"/>
    </row>
    <row r="4" spans="1:12" s="22" customFormat="1" ht="22.5" hidden="1" customHeight="1" x14ac:dyDescent="0.25">
      <c r="A4" s="155">
        <v>1</v>
      </c>
      <c r="B4" s="160">
        <v>45231</v>
      </c>
      <c r="C4" s="256" t="s">
        <v>414</v>
      </c>
      <c r="D4" s="256" t="s">
        <v>415</v>
      </c>
      <c r="E4" s="263">
        <v>1</v>
      </c>
      <c r="F4" s="263" t="s">
        <v>39</v>
      </c>
      <c r="G4" s="264" t="s">
        <v>33</v>
      </c>
      <c r="H4" s="265"/>
      <c r="I4" s="257">
        <v>280000</v>
      </c>
      <c r="J4" s="257">
        <f t="shared" ref="J4:J9" si="0">E4*I4</f>
        <v>280000</v>
      </c>
      <c r="K4" s="266"/>
      <c r="L4" s="108"/>
    </row>
    <row r="5" spans="1:12" s="22" customFormat="1" ht="22.5" hidden="1" customHeight="1" x14ac:dyDescent="0.25">
      <c r="A5" s="8">
        <v>2</v>
      </c>
      <c r="B5" s="9">
        <v>45231</v>
      </c>
      <c r="C5" s="258" t="s">
        <v>416</v>
      </c>
      <c r="D5" s="258" t="s">
        <v>275</v>
      </c>
      <c r="E5" s="260">
        <v>1</v>
      </c>
      <c r="F5" s="260" t="s">
        <v>39</v>
      </c>
      <c r="G5" s="247" t="s">
        <v>434</v>
      </c>
      <c r="H5" s="267"/>
      <c r="I5" s="250">
        <v>550000</v>
      </c>
      <c r="J5" s="250">
        <f t="shared" si="0"/>
        <v>550000</v>
      </c>
      <c r="K5" s="268"/>
      <c r="L5" s="108"/>
    </row>
    <row r="6" spans="1:12" s="22" customFormat="1" ht="22.5" hidden="1" customHeight="1" x14ac:dyDescent="0.25">
      <c r="A6" s="155">
        <v>3</v>
      </c>
      <c r="B6" s="9">
        <v>45231</v>
      </c>
      <c r="C6" s="258" t="s">
        <v>417</v>
      </c>
      <c r="D6" s="258" t="s">
        <v>275</v>
      </c>
      <c r="E6" s="260">
        <v>1</v>
      </c>
      <c r="F6" s="260" t="s">
        <v>39</v>
      </c>
      <c r="G6" s="247" t="s">
        <v>435</v>
      </c>
      <c r="H6" s="267"/>
      <c r="I6" s="250">
        <v>375000</v>
      </c>
      <c r="J6" s="250">
        <f t="shared" si="0"/>
        <v>375000</v>
      </c>
      <c r="K6" s="268"/>
      <c r="L6" s="108"/>
    </row>
    <row r="7" spans="1:12" s="22" customFormat="1" ht="22.5" hidden="1" customHeight="1" x14ac:dyDescent="0.25">
      <c r="A7" s="8">
        <v>4</v>
      </c>
      <c r="B7" s="9">
        <v>45231</v>
      </c>
      <c r="C7" s="258" t="s">
        <v>418</v>
      </c>
      <c r="D7" s="269" t="s">
        <v>275</v>
      </c>
      <c r="E7" s="260">
        <v>1</v>
      </c>
      <c r="F7" s="260" t="s">
        <v>39</v>
      </c>
      <c r="G7" s="247" t="s">
        <v>435</v>
      </c>
      <c r="H7" s="267"/>
      <c r="I7" s="250">
        <v>375000</v>
      </c>
      <c r="J7" s="250">
        <f t="shared" si="0"/>
        <v>375000</v>
      </c>
      <c r="K7" s="268"/>
      <c r="L7" s="108"/>
    </row>
    <row r="8" spans="1:12" s="22" customFormat="1" ht="22.5" hidden="1" customHeight="1" x14ac:dyDescent="0.25">
      <c r="A8" s="155">
        <v>5</v>
      </c>
      <c r="B8" s="9">
        <v>45231</v>
      </c>
      <c r="C8" s="258" t="s">
        <v>419</v>
      </c>
      <c r="D8" s="258" t="s">
        <v>420</v>
      </c>
      <c r="E8" s="260">
        <v>1</v>
      </c>
      <c r="F8" s="260" t="s">
        <v>39</v>
      </c>
      <c r="G8" s="247" t="s">
        <v>434</v>
      </c>
      <c r="H8" s="267"/>
      <c r="I8" s="250">
        <v>300000</v>
      </c>
      <c r="J8" s="250">
        <f t="shared" si="0"/>
        <v>300000</v>
      </c>
      <c r="K8" s="268"/>
      <c r="L8" s="108"/>
    </row>
    <row r="9" spans="1:12" s="22" customFormat="1" ht="22.5" hidden="1" customHeight="1" x14ac:dyDescent="0.25">
      <c r="A9" s="8">
        <v>6</v>
      </c>
      <c r="B9" s="9">
        <v>45231</v>
      </c>
      <c r="C9" s="258" t="s">
        <v>421</v>
      </c>
      <c r="D9" s="258" t="s">
        <v>422</v>
      </c>
      <c r="E9" s="260">
        <v>10</v>
      </c>
      <c r="F9" s="260" t="s">
        <v>39</v>
      </c>
      <c r="G9" s="247" t="s">
        <v>436</v>
      </c>
      <c r="H9" s="267"/>
      <c r="I9" s="250">
        <v>12550</v>
      </c>
      <c r="J9" s="250">
        <f t="shared" si="0"/>
        <v>125500</v>
      </c>
      <c r="K9" s="268"/>
      <c r="L9" s="108"/>
    </row>
    <row r="10" spans="1:12" s="22" customFormat="1" ht="22.5" hidden="1" customHeight="1" x14ac:dyDescent="0.25">
      <c r="A10" s="155">
        <v>7</v>
      </c>
      <c r="B10" s="9">
        <v>45231</v>
      </c>
      <c r="C10" s="258" t="s">
        <v>423</v>
      </c>
      <c r="D10" s="258" t="s">
        <v>409</v>
      </c>
      <c r="E10" s="260">
        <v>2</v>
      </c>
      <c r="F10" s="260" t="s">
        <v>39</v>
      </c>
      <c r="G10" s="247" t="s">
        <v>435</v>
      </c>
      <c r="H10" s="267"/>
      <c r="I10" s="250">
        <v>135000</v>
      </c>
      <c r="J10" s="250">
        <f t="shared" ref="J10:J12" si="1">E10*I10</f>
        <v>270000</v>
      </c>
      <c r="K10" s="268"/>
      <c r="L10" s="108"/>
    </row>
    <row r="11" spans="1:12" s="22" customFormat="1" ht="22.5" hidden="1" customHeight="1" x14ac:dyDescent="0.25">
      <c r="A11" s="8">
        <v>8</v>
      </c>
      <c r="B11" s="9">
        <v>45231</v>
      </c>
      <c r="C11" s="258" t="s">
        <v>424</v>
      </c>
      <c r="D11" s="258" t="s">
        <v>409</v>
      </c>
      <c r="E11" s="260">
        <v>2</v>
      </c>
      <c r="F11" s="260" t="s">
        <v>37</v>
      </c>
      <c r="G11" s="247" t="s">
        <v>435</v>
      </c>
      <c r="H11" s="267"/>
      <c r="I11" s="250">
        <v>20000</v>
      </c>
      <c r="J11" s="250">
        <f t="shared" si="1"/>
        <v>40000</v>
      </c>
      <c r="K11" s="268"/>
      <c r="L11" s="108"/>
    </row>
    <row r="12" spans="1:12" s="22" customFormat="1" ht="22.5" hidden="1" customHeight="1" x14ac:dyDescent="0.25">
      <c r="A12" s="155">
        <v>9</v>
      </c>
      <c r="B12" s="9">
        <v>45231</v>
      </c>
      <c r="C12" s="258" t="s">
        <v>425</v>
      </c>
      <c r="D12" s="258" t="s">
        <v>426</v>
      </c>
      <c r="E12" s="260">
        <v>1</v>
      </c>
      <c r="F12" s="270" t="s">
        <v>39</v>
      </c>
      <c r="G12" s="247" t="s">
        <v>437</v>
      </c>
      <c r="H12" s="267"/>
      <c r="I12" s="250">
        <v>1250000</v>
      </c>
      <c r="J12" s="250">
        <f t="shared" si="1"/>
        <v>1250000</v>
      </c>
      <c r="K12" s="268"/>
      <c r="L12" s="108"/>
    </row>
    <row r="13" spans="1:12" s="22" customFormat="1" ht="22.5" hidden="1" customHeight="1" x14ac:dyDescent="0.25">
      <c r="A13" s="8">
        <v>10</v>
      </c>
      <c r="B13" s="9">
        <v>45231</v>
      </c>
      <c r="C13" s="258" t="s">
        <v>427</v>
      </c>
      <c r="D13" s="258" t="s">
        <v>428</v>
      </c>
      <c r="E13" s="260">
        <v>1</v>
      </c>
      <c r="F13" s="260" t="s">
        <v>39</v>
      </c>
      <c r="G13" s="247" t="s">
        <v>434</v>
      </c>
      <c r="H13" s="267"/>
      <c r="I13" s="250">
        <v>215000</v>
      </c>
      <c r="J13" s="250">
        <f>E13*I13</f>
        <v>215000</v>
      </c>
      <c r="K13" s="268"/>
      <c r="L13" s="108"/>
    </row>
    <row r="14" spans="1:12" s="10" customFormat="1" ht="22.5" hidden="1" customHeight="1" x14ac:dyDescent="0.25">
      <c r="A14" s="155">
        <v>11</v>
      </c>
      <c r="B14" s="9">
        <v>45231</v>
      </c>
      <c r="C14" s="259" t="s">
        <v>228</v>
      </c>
      <c r="D14" s="269" t="s">
        <v>66</v>
      </c>
      <c r="E14" s="260">
        <v>1</v>
      </c>
      <c r="F14" s="271" t="s">
        <v>429</v>
      </c>
      <c r="G14" s="247" t="s">
        <v>434</v>
      </c>
      <c r="H14" s="260"/>
      <c r="I14" s="250">
        <v>6550000</v>
      </c>
      <c r="J14" s="250">
        <f>E14*I14</f>
        <v>6550000</v>
      </c>
      <c r="K14" s="258"/>
      <c r="L14" s="91"/>
    </row>
    <row r="15" spans="1:12" s="10" customFormat="1" ht="22.5" hidden="1" customHeight="1" x14ac:dyDescent="0.25">
      <c r="A15" s="8">
        <v>12</v>
      </c>
      <c r="B15" s="9">
        <v>45231</v>
      </c>
      <c r="C15" s="258" t="s">
        <v>430</v>
      </c>
      <c r="D15" s="258" t="s">
        <v>275</v>
      </c>
      <c r="E15" s="260">
        <v>1</v>
      </c>
      <c r="F15" s="260" t="s">
        <v>39</v>
      </c>
      <c r="G15" s="247" t="s">
        <v>437</v>
      </c>
      <c r="H15" s="260"/>
      <c r="I15" s="250">
        <v>105000</v>
      </c>
      <c r="J15" s="250">
        <f t="shared" ref="J15:J16" si="2">E15*I15</f>
        <v>105000</v>
      </c>
      <c r="K15" s="258"/>
      <c r="L15" s="91"/>
    </row>
    <row r="16" spans="1:12" s="10" customFormat="1" ht="22.5" hidden="1" customHeight="1" x14ac:dyDescent="0.25">
      <c r="A16" s="155">
        <v>13</v>
      </c>
      <c r="B16" s="9">
        <v>45231</v>
      </c>
      <c r="C16" s="258" t="s">
        <v>431</v>
      </c>
      <c r="D16" s="258" t="s">
        <v>275</v>
      </c>
      <c r="E16" s="260">
        <v>1</v>
      </c>
      <c r="F16" s="260" t="s">
        <v>39</v>
      </c>
      <c r="G16" s="247" t="s">
        <v>437</v>
      </c>
      <c r="H16" s="260"/>
      <c r="I16" s="250">
        <v>72000</v>
      </c>
      <c r="J16" s="250">
        <f t="shared" si="2"/>
        <v>72000</v>
      </c>
      <c r="K16" s="258"/>
      <c r="L16" s="91"/>
    </row>
    <row r="17" spans="1:12" s="10" customFormat="1" ht="22.5" hidden="1" customHeight="1" x14ac:dyDescent="0.25">
      <c r="A17" s="8">
        <v>14</v>
      </c>
      <c r="B17" s="9">
        <v>45231</v>
      </c>
      <c r="C17" s="258" t="s">
        <v>432</v>
      </c>
      <c r="D17" s="258" t="s">
        <v>275</v>
      </c>
      <c r="E17" s="260">
        <v>2</v>
      </c>
      <c r="F17" s="260" t="s">
        <v>40</v>
      </c>
      <c r="G17" s="247" t="s">
        <v>434</v>
      </c>
      <c r="H17" s="260"/>
      <c r="I17" s="250">
        <v>285000</v>
      </c>
      <c r="J17" s="250">
        <f>E17*I17</f>
        <v>570000</v>
      </c>
      <c r="K17" s="258"/>
      <c r="L17" s="91"/>
    </row>
    <row r="18" spans="1:12" s="10" customFormat="1" ht="22.5" hidden="1" customHeight="1" x14ac:dyDescent="0.25">
      <c r="A18" s="155">
        <v>15</v>
      </c>
      <c r="B18" s="9">
        <v>45231</v>
      </c>
      <c r="C18" s="258" t="s">
        <v>433</v>
      </c>
      <c r="D18" s="258" t="s">
        <v>275</v>
      </c>
      <c r="E18" s="260">
        <v>1</v>
      </c>
      <c r="F18" s="260" t="s">
        <v>81</v>
      </c>
      <c r="G18" s="247" t="s">
        <v>434</v>
      </c>
      <c r="H18" s="260"/>
      <c r="I18" s="250">
        <v>1625000</v>
      </c>
      <c r="J18" s="250">
        <f>E18*I18</f>
        <v>1625000</v>
      </c>
      <c r="K18" s="258"/>
      <c r="L18" s="91">
        <f>SUM(J4:J18)</f>
        <v>12702500</v>
      </c>
    </row>
    <row r="19" spans="1:12" s="10" customFormat="1" ht="22.5" hidden="1" customHeight="1" x14ac:dyDescent="0.25">
      <c r="A19" s="8">
        <v>16</v>
      </c>
      <c r="B19" s="9">
        <v>45232</v>
      </c>
      <c r="C19" s="258" t="s">
        <v>438</v>
      </c>
      <c r="D19" s="258" t="s">
        <v>50</v>
      </c>
      <c r="E19" s="260">
        <v>1</v>
      </c>
      <c r="F19" s="260" t="s">
        <v>81</v>
      </c>
      <c r="G19" s="247" t="s">
        <v>459</v>
      </c>
      <c r="H19" s="260"/>
      <c r="I19" s="250">
        <v>150000</v>
      </c>
      <c r="J19" s="250">
        <f t="shared" ref="J19:J21" si="3">E19*I19</f>
        <v>150000</v>
      </c>
      <c r="K19" s="258"/>
      <c r="L19" s="91"/>
    </row>
    <row r="20" spans="1:12" s="10" customFormat="1" ht="22.5" hidden="1" customHeight="1" x14ac:dyDescent="0.25">
      <c r="A20" s="155">
        <v>17</v>
      </c>
      <c r="B20" s="9">
        <v>45232</v>
      </c>
      <c r="C20" s="258" t="s">
        <v>408</v>
      </c>
      <c r="D20" s="258" t="s">
        <v>439</v>
      </c>
      <c r="E20" s="260">
        <v>2</v>
      </c>
      <c r="F20" s="260" t="s">
        <v>39</v>
      </c>
      <c r="G20" s="247" t="s">
        <v>169</v>
      </c>
      <c r="H20" s="260"/>
      <c r="I20" s="250">
        <v>135000</v>
      </c>
      <c r="J20" s="250">
        <f t="shared" si="3"/>
        <v>270000</v>
      </c>
      <c r="K20" s="258"/>
      <c r="L20" s="91"/>
    </row>
    <row r="21" spans="1:12" s="10" customFormat="1" ht="22.5" hidden="1" customHeight="1" x14ac:dyDescent="0.25">
      <c r="A21" s="8">
        <v>18</v>
      </c>
      <c r="B21" s="9">
        <v>45232</v>
      </c>
      <c r="C21" s="258" t="s">
        <v>440</v>
      </c>
      <c r="D21" s="258" t="s">
        <v>439</v>
      </c>
      <c r="E21" s="260">
        <v>2</v>
      </c>
      <c r="F21" s="260" t="s">
        <v>39</v>
      </c>
      <c r="G21" s="247" t="s">
        <v>169</v>
      </c>
      <c r="H21" s="260"/>
      <c r="I21" s="250">
        <v>20000</v>
      </c>
      <c r="J21" s="250">
        <f t="shared" si="3"/>
        <v>40000</v>
      </c>
      <c r="K21" s="258"/>
      <c r="L21" s="91"/>
    </row>
    <row r="22" spans="1:12" s="10" customFormat="1" ht="22.5" hidden="1" customHeight="1" x14ac:dyDescent="0.25">
      <c r="A22" s="155">
        <v>19</v>
      </c>
      <c r="B22" s="9">
        <v>45232</v>
      </c>
      <c r="C22" s="258" t="s">
        <v>278</v>
      </c>
      <c r="D22" s="258" t="s">
        <v>272</v>
      </c>
      <c r="E22" s="260">
        <v>4</v>
      </c>
      <c r="F22" s="260" t="s">
        <v>127</v>
      </c>
      <c r="G22" s="247" t="s">
        <v>460</v>
      </c>
      <c r="H22" s="260"/>
      <c r="I22" s="250">
        <v>740000</v>
      </c>
      <c r="J22" s="250">
        <f>E22*I22</f>
        <v>2960000</v>
      </c>
      <c r="K22" s="258"/>
      <c r="L22" s="91"/>
    </row>
    <row r="23" spans="1:12" s="10" customFormat="1" ht="22.5" hidden="1" customHeight="1" x14ac:dyDescent="0.25">
      <c r="A23" s="8">
        <v>20</v>
      </c>
      <c r="B23" s="9">
        <v>45232</v>
      </c>
      <c r="C23" s="258" t="s">
        <v>177</v>
      </c>
      <c r="D23" s="258" t="s">
        <v>176</v>
      </c>
      <c r="E23" s="260">
        <v>2</v>
      </c>
      <c r="F23" s="270" t="s">
        <v>277</v>
      </c>
      <c r="G23" s="247" t="s">
        <v>460</v>
      </c>
      <c r="H23" s="260"/>
      <c r="I23" s="250">
        <v>1500000</v>
      </c>
      <c r="J23" s="250">
        <f>E23*I23</f>
        <v>3000000</v>
      </c>
      <c r="K23" s="258"/>
      <c r="L23" s="91"/>
    </row>
    <row r="24" spans="1:12" s="10" customFormat="1" ht="22.5" hidden="1" customHeight="1" x14ac:dyDescent="0.25">
      <c r="A24" s="155">
        <v>21</v>
      </c>
      <c r="B24" s="9">
        <v>45232</v>
      </c>
      <c r="C24" s="258" t="s">
        <v>441</v>
      </c>
      <c r="D24" s="258" t="s">
        <v>442</v>
      </c>
      <c r="E24" s="260">
        <v>2</v>
      </c>
      <c r="F24" s="260" t="s">
        <v>39</v>
      </c>
      <c r="G24" s="247" t="s">
        <v>437</v>
      </c>
      <c r="H24" s="260"/>
      <c r="I24" s="250">
        <v>550000</v>
      </c>
      <c r="J24" s="250">
        <f t="shared" ref="J24:J28" si="4">E24*I24</f>
        <v>1100000</v>
      </c>
      <c r="K24" s="258"/>
      <c r="L24" s="91"/>
    </row>
    <row r="25" spans="1:12" s="10" customFormat="1" ht="22.5" hidden="1" customHeight="1" x14ac:dyDescent="0.25">
      <c r="A25" s="8">
        <v>22</v>
      </c>
      <c r="B25" s="9">
        <v>45232</v>
      </c>
      <c r="C25" s="258" t="s">
        <v>443</v>
      </c>
      <c r="D25" s="258" t="s">
        <v>442</v>
      </c>
      <c r="E25" s="260">
        <v>1</v>
      </c>
      <c r="F25" s="260" t="s">
        <v>40</v>
      </c>
      <c r="G25" s="247" t="s">
        <v>437</v>
      </c>
      <c r="H25" s="260"/>
      <c r="I25" s="250">
        <v>530000</v>
      </c>
      <c r="J25" s="250">
        <f t="shared" si="4"/>
        <v>530000</v>
      </c>
      <c r="K25" s="258"/>
      <c r="L25" s="91"/>
    </row>
    <row r="26" spans="1:12" s="10" customFormat="1" ht="22.5" hidden="1" customHeight="1" x14ac:dyDescent="0.25">
      <c r="A26" s="155">
        <v>23</v>
      </c>
      <c r="B26" s="9">
        <v>45232</v>
      </c>
      <c r="C26" s="258" t="s">
        <v>444</v>
      </c>
      <c r="D26" s="258" t="s">
        <v>442</v>
      </c>
      <c r="E26" s="260">
        <v>2</v>
      </c>
      <c r="F26" s="260" t="s">
        <v>37</v>
      </c>
      <c r="G26" s="247" t="s">
        <v>461</v>
      </c>
      <c r="H26" s="260"/>
      <c r="I26" s="250">
        <v>175000</v>
      </c>
      <c r="J26" s="250">
        <f t="shared" si="4"/>
        <v>350000</v>
      </c>
      <c r="K26" s="258"/>
      <c r="L26" s="170"/>
    </row>
    <row r="27" spans="1:12" s="10" customFormat="1" ht="22.5" hidden="1" customHeight="1" x14ac:dyDescent="0.25">
      <c r="A27" s="8">
        <v>24</v>
      </c>
      <c r="B27" s="9">
        <v>45232</v>
      </c>
      <c r="C27" s="258" t="s">
        <v>445</v>
      </c>
      <c r="D27" s="258" t="s">
        <v>442</v>
      </c>
      <c r="E27" s="260">
        <v>4</v>
      </c>
      <c r="F27" s="270" t="s">
        <v>39</v>
      </c>
      <c r="G27" s="247" t="s">
        <v>460</v>
      </c>
      <c r="H27" s="260"/>
      <c r="I27" s="250">
        <v>45000</v>
      </c>
      <c r="J27" s="250">
        <f>E27*I27</f>
        <v>180000</v>
      </c>
      <c r="K27" s="258"/>
      <c r="L27" s="91"/>
    </row>
    <row r="28" spans="1:12" s="10" customFormat="1" ht="22.5" hidden="1" customHeight="1" x14ac:dyDescent="0.25">
      <c r="A28" s="155">
        <v>25</v>
      </c>
      <c r="B28" s="9">
        <v>45232</v>
      </c>
      <c r="C28" s="258" t="s">
        <v>446</v>
      </c>
      <c r="D28" s="258" t="s">
        <v>447</v>
      </c>
      <c r="E28" s="260">
        <v>2</v>
      </c>
      <c r="F28" s="260" t="s">
        <v>39</v>
      </c>
      <c r="G28" s="247" t="s">
        <v>460</v>
      </c>
      <c r="H28" s="260"/>
      <c r="I28" s="250">
        <v>118000</v>
      </c>
      <c r="J28" s="250">
        <f t="shared" si="4"/>
        <v>236000</v>
      </c>
      <c r="K28" s="258"/>
      <c r="L28" s="91"/>
    </row>
    <row r="29" spans="1:12" s="10" customFormat="1" ht="22.5" hidden="1" customHeight="1" x14ac:dyDescent="0.25">
      <c r="A29" s="8">
        <v>26</v>
      </c>
      <c r="B29" s="9">
        <v>45232</v>
      </c>
      <c r="C29" s="259" t="s">
        <v>248</v>
      </c>
      <c r="D29" s="269" t="s">
        <v>448</v>
      </c>
      <c r="E29" s="260">
        <v>6</v>
      </c>
      <c r="F29" s="271" t="s">
        <v>39</v>
      </c>
      <c r="G29" s="247" t="s">
        <v>460</v>
      </c>
      <c r="H29" s="260"/>
      <c r="I29" s="250">
        <v>14000</v>
      </c>
      <c r="J29" s="250">
        <f>E29*I29</f>
        <v>84000</v>
      </c>
      <c r="K29" s="258"/>
      <c r="L29" s="91"/>
    </row>
    <row r="30" spans="1:12" s="10" customFormat="1" ht="22.5" hidden="1" customHeight="1" x14ac:dyDescent="0.25">
      <c r="A30" s="155">
        <v>27</v>
      </c>
      <c r="B30" s="9">
        <v>45232</v>
      </c>
      <c r="C30" s="258" t="s">
        <v>23</v>
      </c>
      <c r="D30" s="258" t="s">
        <v>449</v>
      </c>
      <c r="E30" s="260">
        <v>5</v>
      </c>
      <c r="F30" s="260" t="s">
        <v>44</v>
      </c>
      <c r="G30" s="247" t="s">
        <v>460</v>
      </c>
      <c r="H30" s="260"/>
      <c r="I30" s="250">
        <v>75000</v>
      </c>
      <c r="J30" s="250">
        <f>E30*I30</f>
        <v>375000</v>
      </c>
      <c r="K30" s="258"/>
      <c r="L30" s="91"/>
    </row>
    <row r="31" spans="1:12" s="10" customFormat="1" ht="22.5" hidden="1" customHeight="1" x14ac:dyDescent="0.25">
      <c r="A31" s="8">
        <v>28</v>
      </c>
      <c r="B31" s="9">
        <v>45232</v>
      </c>
      <c r="C31" s="258" t="s">
        <v>450</v>
      </c>
      <c r="D31" s="258" t="s">
        <v>288</v>
      </c>
      <c r="E31" s="260">
        <v>1</v>
      </c>
      <c r="F31" s="260" t="s">
        <v>451</v>
      </c>
      <c r="G31" s="247" t="s">
        <v>460</v>
      </c>
      <c r="H31" s="260"/>
      <c r="I31" s="250">
        <v>88000</v>
      </c>
      <c r="J31" s="250">
        <f>E31*I31</f>
        <v>88000</v>
      </c>
      <c r="K31" s="258"/>
      <c r="L31" s="92"/>
    </row>
    <row r="32" spans="1:12" s="23" customFormat="1" ht="22.5" hidden="1" customHeight="1" x14ac:dyDescent="0.25">
      <c r="A32" s="155">
        <v>29</v>
      </c>
      <c r="B32" s="9">
        <v>45232</v>
      </c>
      <c r="C32" s="258" t="s">
        <v>224</v>
      </c>
      <c r="D32" s="258" t="s">
        <v>288</v>
      </c>
      <c r="E32" s="260">
        <v>20</v>
      </c>
      <c r="F32" s="260" t="s">
        <v>38</v>
      </c>
      <c r="G32" s="247" t="s">
        <v>368</v>
      </c>
      <c r="H32" s="260"/>
      <c r="I32" s="250">
        <v>17000</v>
      </c>
      <c r="J32" s="250">
        <f t="shared" ref="J32" si="5">E32*I32</f>
        <v>340000</v>
      </c>
      <c r="K32" s="258"/>
      <c r="L32" s="109"/>
    </row>
    <row r="33" spans="1:12" s="10" customFormat="1" ht="22.5" hidden="1" customHeight="1" x14ac:dyDescent="0.25">
      <c r="A33" s="8">
        <v>30</v>
      </c>
      <c r="B33" s="9">
        <v>45232</v>
      </c>
      <c r="C33" s="258" t="s">
        <v>452</v>
      </c>
      <c r="D33" s="258" t="s">
        <v>453</v>
      </c>
      <c r="E33" s="260">
        <v>3</v>
      </c>
      <c r="F33" s="271" t="s">
        <v>39</v>
      </c>
      <c r="G33" s="247" t="s">
        <v>460</v>
      </c>
      <c r="H33" s="260"/>
      <c r="I33" s="250">
        <v>1750000</v>
      </c>
      <c r="J33" s="250">
        <f>E33*I33</f>
        <v>5250000</v>
      </c>
      <c r="K33" s="258"/>
      <c r="L33" s="91"/>
    </row>
    <row r="34" spans="1:12" s="10" customFormat="1" ht="22.5" hidden="1" customHeight="1" x14ac:dyDescent="0.25">
      <c r="A34" s="155">
        <v>31</v>
      </c>
      <c r="B34" s="9">
        <v>45232</v>
      </c>
      <c r="C34" s="258" t="s">
        <v>454</v>
      </c>
      <c r="D34" s="272" t="s">
        <v>455</v>
      </c>
      <c r="E34" s="260">
        <v>1</v>
      </c>
      <c r="F34" s="270" t="s">
        <v>39</v>
      </c>
      <c r="G34" s="247" t="s">
        <v>462</v>
      </c>
      <c r="H34" s="260"/>
      <c r="I34" s="250">
        <v>950000</v>
      </c>
      <c r="J34" s="250">
        <f t="shared" ref="J34" si="6">E34*I34</f>
        <v>950000</v>
      </c>
      <c r="K34" s="258"/>
      <c r="L34" s="92"/>
    </row>
    <row r="35" spans="1:12" s="10" customFormat="1" ht="22.5" hidden="1" customHeight="1" x14ac:dyDescent="0.25">
      <c r="A35" s="8">
        <v>32</v>
      </c>
      <c r="B35" s="9">
        <v>45232</v>
      </c>
      <c r="C35" s="258" t="s">
        <v>456</v>
      </c>
      <c r="D35" s="258" t="s">
        <v>457</v>
      </c>
      <c r="E35" s="260">
        <v>1</v>
      </c>
      <c r="F35" s="260" t="s">
        <v>39</v>
      </c>
      <c r="G35" s="247" t="s">
        <v>461</v>
      </c>
      <c r="H35" s="260"/>
      <c r="I35" s="250">
        <v>210000</v>
      </c>
      <c r="J35" s="250">
        <f>E35*I35</f>
        <v>210000</v>
      </c>
      <c r="K35" s="258"/>
      <c r="L35" s="92"/>
    </row>
    <row r="36" spans="1:12" s="10" customFormat="1" ht="22.5" hidden="1" customHeight="1" x14ac:dyDescent="0.25">
      <c r="A36" s="155">
        <v>33</v>
      </c>
      <c r="B36" s="9">
        <v>45232</v>
      </c>
      <c r="C36" s="259" t="s">
        <v>458</v>
      </c>
      <c r="D36" s="258" t="s">
        <v>457</v>
      </c>
      <c r="E36" s="260">
        <v>1</v>
      </c>
      <c r="F36" s="260" t="s">
        <v>39</v>
      </c>
      <c r="G36" s="247" t="s">
        <v>461</v>
      </c>
      <c r="H36" s="260"/>
      <c r="I36" s="250">
        <v>320000</v>
      </c>
      <c r="J36" s="250">
        <f>E36*I36</f>
        <v>320000</v>
      </c>
      <c r="K36" s="258"/>
      <c r="L36" s="92">
        <f>SUM(J19:J36)</f>
        <v>16433000</v>
      </c>
    </row>
    <row r="37" spans="1:12" s="10" customFormat="1" ht="22.5" hidden="1" customHeight="1" x14ac:dyDescent="0.25">
      <c r="A37" s="8">
        <v>34</v>
      </c>
      <c r="B37" s="9">
        <v>45233</v>
      </c>
      <c r="C37" s="258" t="s">
        <v>463</v>
      </c>
      <c r="D37" s="258" t="s">
        <v>464</v>
      </c>
      <c r="E37" s="260">
        <v>1</v>
      </c>
      <c r="F37" s="270" t="s">
        <v>39</v>
      </c>
      <c r="G37" s="247" t="s">
        <v>485</v>
      </c>
      <c r="H37" s="260"/>
      <c r="I37" s="250">
        <v>125000</v>
      </c>
      <c r="J37" s="250">
        <f t="shared" ref="J37:J41" si="7">E37*I37</f>
        <v>125000</v>
      </c>
      <c r="K37" s="258"/>
      <c r="L37" s="92"/>
    </row>
    <row r="38" spans="1:12" s="10" customFormat="1" ht="22.5" hidden="1" customHeight="1" x14ac:dyDescent="0.25">
      <c r="A38" s="155">
        <v>35</v>
      </c>
      <c r="B38" s="9">
        <v>45233</v>
      </c>
      <c r="C38" s="258" t="s">
        <v>465</v>
      </c>
      <c r="D38" s="258" t="s">
        <v>464</v>
      </c>
      <c r="E38" s="260">
        <v>1</v>
      </c>
      <c r="F38" s="270" t="s">
        <v>39</v>
      </c>
      <c r="G38" s="247" t="s">
        <v>253</v>
      </c>
      <c r="H38" s="260"/>
      <c r="I38" s="250">
        <v>35000</v>
      </c>
      <c r="J38" s="250">
        <f t="shared" si="7"/>
        <v>35000</v>
      </c>
      <c r="K38" s="258"/>
      <c r="L38" s="92"/>
    </row>
    <row r="39" spans="1:12" s="10" customFormat="1" ht="22.5" hidden="1" customHeight="1" x14ac:dyDescent="0.25">
      <c r="A39" s="8">
        <v>36</v>
      </c>
      <c r="B39" s="9">
        <v>45233</v>
      </c>
      <c r="C39" s="258" t="s">
        <v>466</v>
      </c>
      <c r="D39" s="258" t="s">
        <v>464</v>
      </c>
      <c r="E39" s="260">
        <v>1</v>
      </c>
      <c r="F39" s="260" t="s">
        <v>40</v>
      </c>
      <c r="G39" s="247" t="s">
        <v>486</v>
      </c>
      <c r="H39" s="260"/>
      <c r="I39" s="250">
        <v>225000</v>
      </c>
      <c r="J39" s="250">
        <f t="shared" si="7"/>
        <v>225000</v>
      </c>
      <c r="K39" s="258"/>
      <c r="L39" s="92"/>
    </row>
    <row r="40" spans="1:12" s="10" customFormat="1" ht="22.5" hidden="1" customHeight="1" x14ac:dyDescent="0.25">
      <c r="A40" s="155">
        <v>37</v>
      </c>
      <c r="B40" s="9">
        <v>45233</v>
      </c>
      <c r="C40" s="258" t="s">
        <v>467</v>
      </c>
      <c r="D40" s="258" t="s">
        <v>275</v>
      </c>
      <c r="E40" s="260">
        <v>1</v>
      </c>
      <c r="F40" s="260" t="s">
        <v>81</v>
      </c>
      <c r="G40" s="247" t="s">
        <v>434</v>
      </c>
      <c r="H40" s="260"/>
      <c r="I40" s="250">
        <v>1600000</v>
      </c>
      <c r="J40" s="250">
        <f t="shared" si="7"/>
        <v>1600000</v>
      </c>
      <c r="K40" s="258"/>
      <c r="L40" s="92"/>
    </row>
    <row r="41" spans="1:12" s="10" customFormat="1" ht="22.5" hidden="1" customHeight="1" x14ac:dyDescent="0.25">
      <c r="A41" s="8">
        <v>38</v>
      </c>
      <c r="B41" s="9">
        <v>45233</v>
      </c>
      <c r="C41" s="258" t="s">
        <v>355</v>
      </c>
      <c r="D41" s="258" t="s">
        <v>468</v>
      </c>
      <c r="E41" s="260">
        <v>8</v>
      </c>
      <c r="F41" s="270" t="s">
        <v>451</v>
      </c>
      <c r="G41" s="247" t="s">
        <v>313</v>
      </c>
      <c r="H41" s="260"/>
      <c r="I41" s="250">
        <v>12500</v>
      </c>
      <c r="J41" s="250">
        <f t="shared" si="7"/>
        <v>100000</v>
      </c>
      <c r="K41" s="258"/>
      <c r="L41" s="92"/>
    </row>
    <row r="42" spans="1:12" s="10" customFormat="1" ht="22.5" hidden="1" customHeight="1" x14ac:dyDescent="0.25">
      <c r="A42" s="155">
        <v>39</v>
      </c>
      <c r="B42" s="9">
        <v>45233</v>
      </c>
      <c r="C42" s="258" t="s">
        <v>469</v>
      </c>
      <c r="D42" s="258" t="s">
        <v>411</v>
      </c>
      <c r="E42" s="260">
        <v>2</v>
      </c>
      <c r="F42" s="260" t="s">
        <v>39</v>
      </c>
      <c r="G42" s="247" t="s">
        <v>434</v>
      </c>
      <c r="H42" s="260"/>
      <c r="I42" s="250">
        <v>40000</v>
      </c>
      <c r="J42" s="250">
        <v>80000</v>
      </c>
      <c r="K42" s="258"/>
      <c r="L42" s="92"/>
    </row>
    <row r="43" spans="1:12" s="10" customFormat="1" ht="22.5" hidden="1" customHeight="1" x14ac:dyDescent="0.25">
      <c r="A43" s="8">
        <v>40</v>
      </c>
      <c r="B43" s="9">
        <v>45233</v>
      </c>
      <c r="C43" s="258" t="s">
        <v>470</v>
      </c>
      <c r="D43" s="258" t="s">
        <v>411</v>
      </c>
      <c r="E43" s="260">
        <v>8</v>
      </c>
      <c r="F43" s="260" t="s">
        <v>39</v>
      </c>
      <c r="G43" s="247" t="s">
        <v>434</v>
      </c>
      <c r="H43" s="260"/>
      <c r="I43" s="250">
        <v>20000</v>
      </c>
      <c r="J43" s="250">
        <v>160000</v>
      </c>
      <c r="K43" s="258"/>
      <c r="L43" s="92"/>
    </row>
    <row r="44" spans="1:12" s="10" customFormat="1" ht="22.5" hidden="1" customHeight="1" x14ac:dyDescent="0.25">
      <c r="A44" s="155">
        <v>41</v>
      </c>
      <c r="B44" s="9">
        <v>45233</v>
      </c>
      <c r="C44" s="258" t="s">
        <v>471</v>
      </c>
      <c r="D44" s="258" t="s">
        <v>411</v>
      </c>
      <c r="E44" s="260">
        <v>2</v>
      </c>
      <c r="F44" s="260" t="s">
        <v>37</v>
      </c>
      <c r="G44" s="247" t="s">
        <v>434</v>
      </c>
      <c r="H44" s="260"/>
      <c r="I44" s="250">
        <v>35000</v>
      </c>
      <c r="J44" s="250">
        <f t="shared" ref="J44:J50" si="8">E44*I44</f>
        <v>70000</v>
      </c>
      <c r="K44" s="258"/>
      <c r="L44" s="91"/>
    </row>
    <row r="45" spans="1:12" s="10" customFormat="1" ht="22.5" hidden="1" customHeight="1" x14ac:dyDescent="0.25">
      <c r="A45" s="8">
        <v>42</v>
      </c>
      <c r="B45" s="9">
        <v>45233</v>
      </c>
      <c r="C45" s="258" t="s">
        <v>472</v>
      </c>
      <c r="D45" s="258" t="s">
        <v>442</v>
      </c>
      <c r="E45" s="260">
        <v>4</v>
      </c>
      <c r="F45" s="270" t="s">
        <v>39</v>
      </c>
      <c r="G45" s="247" t="s">
        <v>434</v>
      </c>
      <c r="H45" s="260"/>
      <c r="I45" s="250">
        <v>30000</v>
      </c>
      <c r="J45" s="250">
        <f t="shared" si="8"/>
        <v>120000</v>
      </c>
      <c r="K45" s="258"/>
      <c r="L45" s="91"/>
    </row>
    <row r="46" spans="1:12" s="10" customFormat="1" ht="22.5" hidden="1" customHeight="1" x14ac:dyDescent="0.25">
      <c r="A46" s="155">
        <v>43</v>
      </c>
      <c r="B46" s="9">
        <v>45233</v>
      </c>
      <c r="C46" s="258" t="s">
        <v>473</v>
      </c>
      <c r="D46" s="258" t="s">
        <v>442</v>
      </c>
      <c r="E46" s="260">
        <v>2</v>
      </c>
      <c r="F46" s="260" t="s">
        <v>39</v>
      </c>
      <c r="G46" s="247" t="s">
        <v>434</v>
      </c>
      <c r="H46" s="260"/>
      <c r="I46" s="250">
        <v>45000</v>
      </c>
      <c r="J46" s="250">
        <f t="shared" si="8"/>
        <v>90000</v>
      </c>
      <c r="K46" s="258"/>
      <c r="L46" s="91"/>
    </row>
    <row r="47" spans="1:12" s="10" customFormat="1" ht="22.5" hidden="1" customHeight="1" x14ac:dyDescent="0.25">
      <c r="A47" s="8">
        <v>44</v>
      </c>
      <c r="B47" s="9">
        <v>45233</v>
      </c>
      <c r="C47" s="259" t="s">
        <v>474</v>
      </c>
      <c r="D47" s="258" t="s">
        <v>442</v>
      </c>
      <c r="E47" s="260">
        <v>1</v>
      </c>
      <c r="F47" s="271" t="s">
        <v>39</v>
      </c>
      <c r="G47" s="247" t="s">
        <v>311</v>
      </c>
      <c r="H47" s="260"/>
      <c r="I47" s="250">
        <v>1200000</v>
      </c>
      <c r="J47" s="250">
        <f t="shared" si="8"/>
        <v>1200000</v>
      </c>
      <c r="K47" s="258"/>
      <c r="L47" s="91"/>
    </row>
    <row r="48" spans="1:12" s="10" customFormat="1" ht="22.5" hidden="1" customHeight="1" x14ac:dyDescent="0.25">
      <c r="A48" s="155">
        <v>45</v>
      </c>
      <c r="B48" s="9">
        <v>45233</v>
      </c>
      <c r="C48" s="258" t="s">
        <v>475</v>
      </c>
      <c r="D48" s="258" t="s">
        <v>442</v>
      </c>
      <c r="E48" s="260">
        <v>6</v>
      </c>
      <c r="F48" s="260" t="s">
        <v>39</v>
      </c>
      <c r="G48" s="247" t="s">
        <v>434</v>
      </c>
      <c r="H48" s="260"/>
      <c r="I48" s="250">
        <v>60000</v>
      </c>
      <c r="J48" s="250">
        <f t="shared" si="8"/>
        <v>360000</v>
      </c>
      <c r="K48" s="258"/>
      <c r="L48" s="91"/>
    </row>
    <row r="49" spans="1:14" s="10" customFormat="1" ht="22.5" hidden="1" customHeight="1" x14ac:dyDescent="0.25">
      <c r="A49" s="8">
        <v>46</v>
      </c>
      <c r="B49" s="9">
        <v>45233</v>
      </c>
      <c r="C49" s="258" t="s">
        <v>476</v>
      </c>
      <c r="D49" s="258" t="s">
        <v>442</v>
      </c>
      <c r="E49" s="260">
        <v>5</v>
      </c>
      <c r="F49" s="260" t="s">
        <v>39</v>
      </c>
      <c r="G49" s="247" t="s">
        <v>434</v>
      </c>
      <c r="H49" s="260"/>
      <c r="I49" s="250">
        <v>60000</v>
      </c>
      <c r="J49" s="250">
        <f t="shared" si="8"/>
        <v>300000</v>
      </c>
      <c r="K49" s="258"/>
      <c r="L49" s="91"/>
    </row>
    <row r="50" spans="1:14" s="10" customFormat="1" ht="22.5" hidden="1" customHeight="1" x14ac:dyDescent="0.25">
      <c r="A50" s="155">
        <v>47</v>
      </c>
      <c r="B50" s="9">
        <v>45233</v>
      </c>
      <c r="C50" s="258" t="s">
        <v>477</v>
      </c>
      <c r="D50" s="258" t="s">
        <v>442</v>
      </c>
      <c r="E50" s="260">
        <v>1</v>
      </c>
      <c r="F50" s="260" t="s">
        <v>40</v>
      </c>
      <c r="G50" s="247" t="s">
        <v>110</v>
      </c>
      <c r="H50" s="260"/>
      <c r="I50" s="250">
        <v>2700000</v>
      </c>
      <c r="J50" s="250">
        <f t="shared" si="8"/>
        <v>2700000</v>
      </c>
      <c r="K50" s="258"/>
      <c r="L50" s="91"/>
    </row>
    <row r="51" spans="1:14" s="10" customFormat="1" ht="22.5" hidden="1" customHeight="1" x14ac:dyDescent="0.25">
      <c r="A51" s="8">
        <v>48</v>
      </c>
      <c r="B51" s="9">
        <v>45233</v>
      </c>
      <c r="C51" s="258" t="s">
        <v>478</v>
      </c>
      <c r="D51" s="258" t="s">
        <v>442</v>
      </c>
      <c r="E51" s="260">
        <v>1</v>
      </c>
      <c r="F51" s="271" t="s">
        <v>39</v>
      </c>
      <c r="G51" s="247" t="s">
        <v>308</v>
      </c>
      <c r="H51" s="260"/>
      <c r="I51" s="250">
        <v>1315000</v>
      </c>
      <c r="J51" s="250">
        <f t="shared" ref="J51:J54" si="9">E51*I51</f>
        <v>1315000</v>
      </c>
      <c r="K51" s="258"/>
      <c r="L51" s="91"/>
    </row>
    <row r="52" spans="1:14" s="10" customFormat="1" ht="22.5" hidden="1" customHeight="1" x14ac:dyDescent="0.25">
      <c r="A52" s="155">
        <v>49</v>
      </c>
      <c r="B52" s="9">
        <v>45233</v>
      </c>
      <c r="C52" s="258" t="s">
        <v>479</v>
      </c>
      <c r="D52" s="272" t="s">
        <v>480</v>
      </c>
      <c r="E52" s="260">
        <v>1</v>
      </c>
      <c r="F52" s="270" t="s">
        <v>166</v>
      </c>
      <c r="G52" s="247" t="s">
        <v>487</v>
      </c>
      <c r="H52" s="260"/>
      <c r="I52" s="250">
        <v>53000</v>
      </c>
      <c r="J52" s="250">
        <f t="shared" si="9"/>
        <v>53000</v>
      </c>
      <c r="K52" s="258"/>
      <c r="L52" s="91"/>
    </row>
    <row r="53" spans="1:14" s="10" customFormat="1" ht="22.5" hidden="1" customHeight="1" x14ac:dyDescent="0.25">
      <c r="A53" s="8">
        <v>50</v>
      </c>
      <c r="B53" s="9">
        <v>45233</v>
      </c>
      <c r="C53" s="258" t="s">
        <v>481</v>
      </c>
      <c r="D53" s="258" t="s">
        <v>482</v>
      </c>
      <c r="E53" s="260">
        <v>2</v>
      </c>
      <c r="F53" s="260" t="s">
        <v>65</v>
      </c>
      <c r="G53" s="247" t="s">
        <v>368</v>
      </c>
      <c r="H53" s="260"/>
      <c r="I53" s="250">
        <v>1454000</v>
      </c>
      <c r="J53" s="250">
        <f t="shared" si="9"/>
        <v>2908000</v>
      </c>
      <c r="K53" s="258"/>
      <c r="L53" s="91"/>
    </row>
    <row r="54" spans="1:14" s="10" customFormat="1" ht="22.5" hidden="1" customHeight="1" x14ac:dyDescent="0.25">
      <c r="A54" s="155">
        <v>51</v>
      </c>
      <c r="B54" s="9">
        <v>45233</v>
      </c>
      <c r="C54" s="259" t="s">
        <v>483</v>
      </c>
      <c r="D54" s="258" t="s">
        <v>102</v>
      </c>
      <c r="E54" s="260">
        <v>2</v>
      </c>
      <c r="F54" s="260" t="s">
        <v>484</v>
      </c>
      <c r="G54" s="247" t="s">
        <v>110</v>
      </c>
      <c r="H54" s="260"/>
      <c r="I54" s="250">
        <v>12000</v>
      </c>
      <c r="J54" s="250">
        <f t="shared" si="9"/>
        <v>24000</v>
      </c>
      <c r="K54" s="258"/>
      <c r="L54" s="91">
        <f>SUM(J37:J54)</f>
        <v>11465000</v>
      </c>
    </row>
    <row r="55" spans="1:14" s="10" customFormat="1" ht="22.5" hidden="1" customHeight="1" x14ac:dyDescent="0.25">
      <c r="A55" s="8">
        <v>52</v>
      </c>
      <c r="B55" s="9">
        <v>45234</v>
      </c>
      <c r="C55" s="258" t="s">
        <v>488</v>
      </c>
      <c r="D55" s="258" t="s">
        <v>288</v>
      </c>
      <c r="E55" s="260">
        <v>2</v>
      </c>
      <c r="F55" s="270" t="s">
        <v>43</v>
      </c>
      <c r="G55" s="247" t="s">
        <v>434</v>
      </c>
      <c r="H55" s="260"/>
      <c r="I55" s="250">
        <v>88000</v>
      </c>
      <c r="J55" s="250">
        <f t="shared" ref="J55:J89" si="10">E55*I55</f>
        <v>176000</v>
      </c>
      <c r="K55" s="258"/>
    </row>
    <row r="56" spans="1:14" s="10" customFormat="1" ht="22.5" hidden="1" customHeight="1" x14ac:dyDescent="0.25">
      <c r="A56" s="155">
        <v>53</v>
      </c>
      <c r="B56" s="9">
        <v>45234</v>
      </c>
      <c r="C56" s="258" t="s">
        <v>489</v>
      </c>
      <c r="D56" s="258" t="s">
        <v>490</v>
      </c>
      <c r="E56" s="260">
        <v>2</v>
      </c>
      <c r="F56" s="260" t="s">
        <v>39</v>
      </c>
      <c r="G56" s="247" t="s">
        <v>434</v>
      </c>
      <c r="H56" s="260"/>
      <c r="I56" s="250">
        <v>1450000</v>
      </c>
      <c r="J56" s="250">
        <f t="shared" si="10"/>
        <v>2900000</v>
      </c>
      <c r="K56" s="258"/>
      <c r="L56" s="91"/>
    </row>
    <row r="57" spans="1:14" s="10" customFormat="1" ht="22.5" hidden="1" customHeight="1" x14ac:dyDescent="0.25">
      <c r="A57" s="8">
        <v>54</v>
      </c>
      <c r="B57" s="9">
        <v>45234</v>
      </c>
      <c r="C57" s="258" t="s">
        <v>491</v>
      </c>
      <c r="D57" s="258" t="s">
        <v>490</v>
      </c>
      <c r="E57" s="260">
        <v>1</v>
      </c>
      <c r="F57" s="260" t="s">
        <v>39</v>
      </c>
      <c r="G57" s="247" t="s">
        <v>434</v>
      </c>
      <c r="H57" s="260"/>
      <c r="I57" s="250">
        <v>750000</v>
      </c>
      <c r="J57" s="250">
        <f t="shared" si="10"/>
        <v>750000</v>
      </c>
      <c r="K57" s="258"/>
      <c r="L57" s="91"/>
    </row>
    <row r="58" spans="1:14" s="10" customFormat="1" ht="22.5" hidden="1" customHeight="1" x14ac:dyDescent="0.25">
      <c r="A58" s="155">
        <v>55</v>
      </c>
      <c r="B58" s="9">
        <v>45234</v>
      </c>
      <c r="C58" s="258" t="s">
        <v>492</v>
      </c>
      <c r="D58" s="258" t="s">
        <v>490</v>
      </c>
      <c r="E58" s="260">
        <v>1</v>
      </c>
      <c r="F58" s="260" t="s">
        <v>39</v>
      </c>
      <c r="G58" s="247" t="s">
        <v>434</v>
      </c>
      <c r="H58" s="260"/>
      <c r="I58" s="250">
        <v>150000</v>
      </c>
      <c r="J58" s="250">
        <f t="shared" si="10"/>
        <v>150000</v>
      </c>
      <c r="K58" s="258"/>
      <c r="L58" s="91"/>
    </row>
    <row r="59" spans="1:14" s="10" customFormat="1" ht="22.5" hidden="1" customHeight="1" x14ac:dyDescent="0.25">
      <c r="A59" s="8">
        <v>56</v>
      </c>
      <c r="B59" s="9">
        <v>45234</v>
      </c>
      <c r="C59" s="259" t="s">
        <v>387</v>
      </c>
      <c r="D59" s="258" t="s">
        <v>490</v>
      </c>
      <c r="E59" s="260">
        <v>6</v>
      </c>
      <c r="F59" s="260" t="s">
        <v>39</v>
      </c>
      <c r="G59" s="247" t="s">
        <v>434</v>
      </c>
      <c r="H59" s="260"/>
      <c r="I59" s="250">
        <v>825000</v>
      </c>
      <c r="J59" s="250">
        <f t="shared" si="10"/>
        <v>4950000</v>
      </c>
      <c r="K59" s="258"/>
      <c r="L59" s="91">
        <f>SUM(J55:J59)</f>
        <v>8926000</v>
      </c>
    </row>
    <row r="60" spans="1:14" s="10" customFormat="1" ht="22.5" hidden="1" customHeight="1" x14ac:dyDescent="0.25">
      <c r="A60" s="155">
        <v>57</v>
      </c>
      <c r="B60" s="9">
        <v>45236</v>
      </c>
      <c r="C60" s="377" t="s">
        <v>1140</v>
      </c>
      <c r="D60" s="378" t="s">
        <v>1678</v>
      </c>
      <c r="E60" s="379">
        <v>16</v>
      </c>
      <c r="F60" s="380" t="s">
        <v>39</v>
      </c>
      <c r="G60" s="381" t="s">
        <v>308</v>
      </c>
      <c r="I60" s="382">
        <v>7050</v>
      </c>
      <c r="J60" s="250">
        <f t="shared" si="10"/>
        <v>112800</v>
      </c>
      <c r="L60" s="91"/>
    </row>
    <row r="61" spans="1:14" s="10" customFormat="1" ht="22.5" hidden="1" customHeight="1" x14ac:dyDescent="0.25">
      <c r="A61" s="8">
        <v>58</v>
      </c>
      <c r="B61" s="9">
        <v>45236</v>
      </c>
      <c r="C61" s="383" t="s">
        <v>413</v>
      </c>
      <c r="D61" s="378" t="s">
        <v>1678</v>
      </c>
      <c r="E61" s="384">
        <v>16</v>
      </c>
      <c r="F61" s="385" t="s">
        <v>39</v>
      </c>
      <c r="G61" s="381" t="s">
        <v>308</v>
      </c>
      <c r="I61" s="386">
        <v>500</v>
      </c>
      <c r="J61" s="250">
        <f t="shared" si="10"/>
        <v>8000</v>
      </c>
      <c r="L61" s="91"/>
    </row>
    <row r="62" spans="1:14" s="10" customFormat="1" ht="22.5" hidden="1" customHeight="1" x14ac:dyDescent="0.25">
      <c r="A62" s="155">
        <v>59</v>
      </c>
      <c r="B62" s="9">
        <v>45236</v>
      </c>
      <c r="C62" s="377" t="s">
        <v>1142</v>
      </c>
      <c r="D62" s="378" t="s">
        <v>332</v>
      </c>
      <c r="E62" s="387">
        <v>2</v>
      </c>
      <c r="F62" s="388" t="s">
        <v>39</v>
      </c>
      <c r="G62" s="381" t="s">
        <v>62</v>
      </c>
      <c r="I62" s="386">
        <v>55000</v>
      </c>
      <c r="J62" s="250">
        <f t="shared" si="10"/>
        <v>110000</v>
      </c>
      <c r="L62" s="91"/>
    </row>
    <row r="63" spans="1:14" s="10" customFormat="1" ht="22.5" hidden="1" customHeight="1" x14ac:dyDescent="0.25">
      <c r="A63" s="8">
        <v>60</v>
      </c>
      <c r="B63" s="9">
        <v>45236</v>
      </c>
      <c r="C63" s="258" t="s">
        <v>493</v>
      </c>
      <c r="D63" s="258" t="s">
        <v>332</v>
      </c>
      <c r="E63" s="260">
        <v>15</v>
      </c>
      <c r="F63" s="260" t="s">
        <v>39</v>
      </c>
      <c r="G63" s="247" t="s">
        <v>62</v>
      </c>
      <c r="H63" s="260"/>
      <c r="I63" s="250">
        <v>2000</v>
      </c>
      <c r="J63" s="250">
        <f t="shared" si="10"/>
        <v>30000</v>
      </c>
      <c r="K63" s="258"/>
      <c r="L63" s="91"/>
      <c r="N63" s="78"/>
    </row>
    <row r="64" spans="1:14" s="10" customFormat="1" ht="22.5" hidden="1" customHeight="1" x14ac:dyDescent="0.25">
      <c r="A64" s="155">
        <v>61</v>
      </c>
      <c r="B64" s="9">
        <v>45236</v>
      </c>
      <c r="C64" s="259" t="s">
        <v>494</v>
      </c>
      <c r="D64" s="258" t="s">
        <v>332</v>
      </c>
      <c r="E64" s="260">
        <v>15</v>
      </c>
      <c r="F64" s="260" t="s">
        <v>39</v>
      </c>
      <c r="G64" s="247" t="s">
        <v>62</v>
      </c>
      <c r="H64" s="260"/>
      <c r="I64" s="250">
        <v>2000</v>
      </c>
      <c r="J64" s="250">
        <f t="shared" si="10"/>
        <v>30000</v>
      </c>
      <c r="K64" s="258"/>
      <c r="L64" s="91"/>
    </row>
    <row r="65" spans="1:12" s="10" customFormat="1" ht="22.5" hidden="1" customHeight="1" x14ac:dyDescent="0.25">
      <c r="A65" s="8">
        <v>62</v>
      </c>
      <c r="B65" s="9">
        <v>45236</v>
      </c>
      <c r="C65" s="258" t="s">
        <v>495</v>
      </c>
      <c r="D65" s="258" t="s">
        <v>275</v>
      </c>
      <c r="E65" s="260">
        <v>22</v>
      </c>
      <c r="F65" s="260" t="s">
        <v>42</v>
      </c>
      <c r="G65" s="247" t="s">
        <v>87</v>
      </c>
      <c r="H65" s="260"/>
      <c r="I65" s="250">
        <v>20000</v>
      </c>
      <c r="J65" s="250">
        <f t="shared" si="10"/>
        <v>440000</v>
      </c>
      <c r="K65" s="258"/>
      <c r="L65" s="91"/>
    </row>
    <row r="66" spans="1:12" s="10" customFormat="1" ht="22.5" hidden="1" customHeight="1" x14ac:dyDescent="0.25">
      <c r="A66" s="155">
        <v>63</v>
      </c>
      <c r="B66" s="9">
        <v>45236</v>
      </c>
      <c r="C66" s="258" t="s">
        <v>496</v>
      </c>
      <c r="D66" s="258" t="s">
        <v>275</v>
      </c>
      <c r="E66" s="260">
        <v>4</v>
      </c>
      <c r="F66" s="260" t="s">
        <v>39</v>
      </c>
      <c r="G66" s="247" t="s">
        <v>308</v>
      </c>
      <c r="H66" s="260"/>
      <c r="I66" s="250">
        <v>70000</v>
      </c>
      <c r="J66" s="250">
        <f t="shared" si="10"/>
        <v>280000</v>
      </c>
      <c r="K66" s="258"/>
      <c r="L66" s="91"/>
    </row>
    <row r="67" spans="1:12" s="10" customFormat="1" ht="22.5" hidden="1" customHeight="1" x14ac:dyDescent="0.25">
      <c r="A67" s="8">
        <v>64</v>
      </c>
      <c r="B67" s="9">
        <v>45236</v>
      </c>
      <c r="C67" s="258" t="s">
        <v>497</v>
      </c>
      <c r="D67" s="258" t="s">
        <v>275</v>
      </c>
      <c r="E67" s="260">
        <v>2</v>
      </c>
      <c r="F67" s="260" t="s">
        <v>37</v>
      </c>
      <c r="G67" s="247" t="s">
        <v>87</v>
      </c>
      <c r="H67" s="260"/>
      <c r="I67" s="250">
        <v>125000</v>
      </c>
      <c r="J67" s="250">
        <f t="shared" si="10"/>
        <v>250000</v>
      </c>
      <c r="K67" s="258"/>
      <c r="L67" s="91"/>
    </row>
    <row r="68" spans="1:12" s="10" customFormat="1" ht="22.5" hidden="1" customHeight="1" x14ac:dyDescent="0.25">
      <c r="A68" s="155">
        <v>65</v>
      </c>
      <c r="B68" s="9">
        <v>45236</v>
      </c>
      <c r="C68" s="258" t="s">
        <v>498</v>
      </c>
      <c r="D68" s="258" t="s">
        <v>275</v>
      </c>
      <c r="E68" s="260">
        <v>2</v>
      </c>
      <c r="F68" s="270" t="s">
        <v>39</v>
      </c>
      <c r="G68" s="247" t="s">
        <v>308</v>
      </c>
      <c r="H68" s="260"/>
      <c r="I68" s="250">
        <v>25000</v>
      </c>
      <c r="J68" s="250">
        <f t="shared" si="10"/>
        <v>50000</v>
      </c>
      <c r="K68" s="258"/>
      <c r="L68" s="91"/>
    </row>
    <row r="69" spans="1:12" s="10" customFormat="1" ht="22.5" hidden="1" customHeight="1" x14ac:dyDescent="0.25">
      <c r="A69" s="8">
        <v>66</v>
      </c>
      <c r="B69" s="9">
        <v>45236</v>
      </c>
      <c r="C69" s="258" t="s">
        <v>499</v>
      </c>
      <c r="D69" s="258" t="s">
        <v>500</v>
      </c>
      <c r="E69" s="260">
        <v>1</v>
      </c>
      <c r="F69" s="260" t="s">
        <v>39</v>
      </c>
      <c r="G69" s="247" t="s">
        <v>313</v>
      </c>
      <c r="H69" s="260"/>
      <c r="I69" s="250">
        <v>25000</v>
      </c>
      <c r="J69" s="250">
        <f t="shared" si="10"/>
        <v>25000</v>
      </c>
      <c r="K69" s="258"/>
      <c r="L69" s="91"/>
    </row>
    <row r="70" spans="1:12" s="10" customFormat="1" ht="22.5" hidden="1" customHeight="1" x14ac:dyDescent="0.25">
      <c r="A70" s="155">
        <v>67</v>
      </c>
      <c r="B70" s="9">
        <v>45236</v>
      </c>
      <c r="C70" s="259" t="s">
        <v>501</v>
      </c>
      <c r="D70" s="269" t="s">
        <v>502</v>
      </c>
      <c r="E70" s="260">
        <v>3</v>
      </c>
      <c r="F70" s="271" t="s">
        <v>39</v>
      </c>
      <c r="G70" s="247" t="s">
        <v>527</v>
      </c>
      <c r="H70" s="260"/>
      <c r="I70" s="250">
        <v>8000</v>
      </c>
      <c r="J70" s="250">
        <f t="shared" si="10"/>
        <v>24000</v>
      </c>
      <c r="K70" s="258"/>
      <c r="L70" s="91"/>
    </row>
    <row r="71" spans="1:12" s="10" customFormat="1" ht="22.5" hidden="1" customHeight="1" x14ac:dyDescent="0.25">
      <c r="A71" s="8">
        <v>68</v>
      </c>
      <c r="B71" s="9">
        <v>45236</v>
      </c>
      <c r="C71" s="258" t="s">
        <v>503</v>
      </c>
      <c r="D71" s="258" t="s">
        <v>502</v>
      </c>
      <c r="E71" s="260">
        <v>40</v>
      </c>
      <c r="F71" s="260" t="s">
        <v>39</v>
      </c>
      <c r="G71" s="247" t="s">
        <v>308</v>
      </c>
      <c r="H71" s="260"/>
      <c r="I71" s="250">
        <v>900</v>
      </c>
      <c r="J71" s="250">
        <f t="shared" si="10"/>
        <v>36000</v>
      </c>
      <c r="K71" s="258"/>
      <c r="L71" s="91"/>
    </row>
    <row r="72" spans="1:12" s="10" customFormat="1" ht="22.5" hidden="1" customHeight="1" x14ac:dyDescent="0.25">
      <c r="A72" s="155">
        <v>69</v>
      </c>
      <c r="B72" s="9">
        <v>45236</v>
      </c>
      <c r="C72" s="258" t="s">
        <v>504</v>
      </c>
      <c r="D72" s="258" t="s">
        <v>505</v>
      </c>
      <c r="E72" s="260">
        <v>1</v>
      </c>
      <c r="F72" s="260" t="s">
        <v>229</v>
      </c>
      <c r="G72" s="247" t="s">
        <v>167</v>
      </c>
      <c r="H72" s="260"/>
      <c r="I72" s="250">
        <v>2423000</v>
      </c>
      <c r="J72" s="250">
        <f t="shared" si="10"/>
        <v>2423000</v>
      </c>
      <c r="K72" s="258"/>
      <c r="L72" s="91"/>
    </row>
    <row r="73" spans="1:12" s="10" customFormat="1" ht="22.5" hidden="1" customHeight="1" x14ac:dyDescent="0.25">
      <c r="A73" s="8">
        <v>70</v>
      </c>
      <c r="B73" s="9">
        <v>45236</v>
      </c>
      <c r="C73" s="258" t="s">
        <v>233</v>
      </c>
      <c r="D73" s="258" t="s">
        <v>505</v>
      </c>
      <c r="E73" s="260">
        <v>2</v>
      </c>
      <c r="F73" s="260" t="s">
        <v>65</v>
      </c>
      <c r="G73" s="247" t="s">
        <v>528</v>
      </c>
      <c r="H73" s="260"/>
      <c r="I73" s="250">
        <v>405000</v>
      </c>
      <c r="J73" s="250">
        <f t="shared" si="10"/>
        <v>810000</v>
      </c>
      <c r="K73" s="258"/>
      <c r="L73" s="91"/>
    </row>
    <row r="74" spans="1:12" s="10" customFormat="1" ht="22.5" hidden="1" customHeight="1" x14ac:dyDescent="0.25">
      <c r="A74" s="155">
        <v>71</v>
      </c>
      <c r="B74" s="9">
        <v>45236</v>
      </c>
      <c r="C74" s="258" t="s">
        <v>506</v>
      </c>
      <c r="D74" s="258" t="s">
        <v>170</v>
      </c>
      <c r="E74" s="260">
        <v>1</v>
      </c>
      <c r="F74" s="271" t="s">
        <v>39</v>
      </c>
      <c r="G74" s="247" t="s">
        <v>330</v>
      </c>
      <c r="H74" s="260"/>
      <c r="I74" s="250">
        <v>175000</v>
      </c>
      <c r="J74" s="250">
        <f t="shared" si="10"/>
        <v>175000</v>
      </c>
      <c r="K74" s="258"/>
      <c r="L74" s="91"/>
    </row>
    <row r="75" spans="1:12" s="10" customFormat="1" ht="22.5" hidden="1" customHeight="1" x14ac:dyDescent="0.25">
      <c r="A75" s="8">
        <v>72</v>
      </c>
      <c r="B75" s="9">
        <v>45236</v>
      </c>
      <c r="C75" s="258" t="s">
        <v>507</v>
      </c>
      <c r="D75" s="272" t="s">
        <v>170</v>
      </c>
      <c r="E75" s="260">
        <v>1</v>
      </c>
      <c r="F75" s="270" t="s">
        <v>39</v>
      </c>
      <c r="G75" s="247" t="s">
        <v>330</v>
      </c>
      <c r="H75" s="260"/>
      <c r="I75" s="250">
        <v>150000</v>
      </c>
      <c r="J75" s="250">
        <f t="shared" si="10"/>
        <v>150000</v>
      </c>
      <c r="K75" s="258"/>
      <c r="L75" s="91"/>
    </row>
    <row r="76" spans="1:12" s="10" customFormat="1" ht="22.5" hidden="1" customHeight="1" x14ac:dyDescent="0.25">
      <c r="A76" s="155">
        <v>73</v>
      </c>
      <c r="B76" s="9">
        <v>45236</v>
      </c>
      <c r="C76" s="258" t="s">
        <v>380</v>
      </c>
      <c r="D76" s="258" t="s">
        <v>170</v>
      </c>
      <c r="E76" s="260">
        <v>1</v>
      </c>
      <c r="F76" s="260" t="s">
        <v>39</v>
      </c>
      <c r="G76" s="247" t="s">
        <v>330</v>
      </c>
      <c r="H76" s="260"/>
      <c r="I76" s="250">
        <v>75000</v>
      </c>
      <c r="J76" s="250">
        <f t="shared" si="10"/>
        <v>75000</v>
      </c>
      <c r="K76" s="258"/>
      <c r="L76" s="91"/>
    </row>
    <row r="77" spans="1:12" s="10" customFormat="1" ht="22.5" hidden="1" customHeight="1" x14ac:dyDescent="0.25">
      <c r="A77" s="8">
        <v>74</v>
      </c>
      <c r="B77" s="9">
        <v>45236</v>
      </c>
      <c r="C77" s="258" t="s">
        <v>508</v>
      </c>
      <c r="D77" s="258" t="s">
        <v>509</v>
      </c>
      <c r="E77" s="260">
        <v>10</v>
      </c>
      <c r="F77" s="270" t="s">
        <v>223</v>
      </c>
      <c r="G77" s="247" t="s">
        <v>392</v>
      </c>
      <c r="H77" s="260"/>
      <c r="I77" s="250">
        <v>14500</v>
      </c>
      <c r="J77" s="250">
        <f t="shared" si="10"/>
        <v>145000</v>
      </c>
      <c r="K77" s="258"/>
      <c r="L77" s="91"/>
    </row>
    <row r="78" spans="1:12" s="10" customFormat="1" ht="22.5" hidden="1" customHeight="1" x14ac:dyDescent="0.25">
      <c r="A78" s="155">
        <v>75</v>
      </c>
      <c r="B78" s="9">
        <v>45236</v>
      </c>
      <c r="C78" s="259" t="s">
        <v>510</v>
      </c>
      <c r="D78" s="258" t="s">
        <v>511</v>
      </c>
      <c r="E78" s="260">
        <v>2</v>
      </c>
      <c r="F78" s="260" t="s">
        <v>39</v>
      </c>
      <c r="G78" s="247" t="s">
        <v>434</v>
      </c>
      <c r="H78" s="260"/>
      <c r="I78" s="250">
        <v>50000</v>
      </c>
      <c r="J78" s="250">
        <f t="shared" si="10"/>
        <v>100000</v>
      </c>
      <c r="K78" s="258"/>
      <c r="L78" s="91"/>
    </row>
    <row r="79" spans="1:12" s="10" customFormat="1" ht="22.5" hidden="1" customHeight="1" x14ac:dyDescent="0.25">
      <c r="A79" s="8">
        <v>76</v>
      </c>
      <c r="B79" s="9">
        <v>45236</v>
      </c>
      <c r="C79" s="258" t="s">
        <v>512</v>
      </c>
      <c r="D79" s="258" t="s">
        <v>442</v>
      </c>
      <c r="E79" s="260">
        <v>5</v>
      </c>
      <c r="F79" s="260" t="s">
        <v>39</v>
      </c>
      <c r="G79" s="247" t="s">
        <v>434</v>
      </c>
      <c r="H79" s="260"/>
      <c r="I79" s="250">
        <v>57500</v>
      </c>
      <c r="J79" s="250">
        <f t="shared" si="10"/>
        <v>287500</v>
      </c>
      <c r="K79" s="258"/>
      <c r="L79" s="91"/>
    </row>
    <row r="80" spans="1:12" s="10" customFormat="1" ht="22.5" hidden="1" customHeight="1" x14ac:dyDescent="0.25">
      <c r="A80" s="155">
        <v>77</v>
      </c>
      <c r="B80" s="9">
        <v>45236</v>
      </c>
      <c r="C80" s="259" t="s">
        <v>513</v>
      </c>
      <c r="D80" s="258" t="s">
        <v>442</v>
      </c>
      <c r="E80" s="260">
        <v>5</v>
      </c>
      <c r="F80" s="260" t="s">
        <v>39</v>
      </c>
      <c r="G80" s="247" t="s">
        <v>434</v>
      </c>
      <c r="H80" s="260"/>
      <c r="I80" s="250">
        <v>60000</v>
      </c>
      <c r="J80" s="250">
        <f t="shared" si="10"/>
        <v>300000</v>
      </c>
      <c r="K80" s="258"/>
      <c r="L80" s="91"/>
    </row>
    <row r="81" spans="1:12" s="10" customFormat="1" ht="22.5" hidden="1" customHeight="1" x14ac:dyDescent="0.25">
      <c r="A81" s="8">
        <v>78</v>
      </c>
      <c r="B81" s="9">
        <v>45236</v>
      </c>
      <c r="C81" s="259" t="s">
        <v>514</v>
      </c>
      <c r="D81" s="258" t="s">
        <v>442</v>
      </c>
      <c r="E81" s="260">
        <v>4</v>
      </c>
      <c r="F81" s="260" t="s">
        <v>39</v>
      </c>
      <c r="G81" s="247" t="s">
        <v>434</v>
      </c>
      <c r="H81" s="260"/>
      <c r="I81" s="250">
        <v>47500</v>
      </c>
      <c r="J81" s="250">
        <f t="shared" si="10"/>
        <v>190000</v>
      </c>
      <c r="K81" s="258"/>
      <c r="L81" s="91"/>
    </row>
    <row r="82" spans="1:12" s="10" customFormat="1" ht="22.5" hidden="1" customHeight="1" x14ac:dyDescent="0.25">
      <c r="A82" s="155">
        <v>79</v>
      </c>
      <c r="B82" s="9">
        <v>45236</v>
      </c>
      <c r="C82" s="259" t="s">
        <v>515</v>
      </c>
      <c r="D82" s="258" t="s">
        <v>442</v>
      </c>
      <c r="E82" s="260">
        <v>20</v>
      </c>
      <c r="F82" s="260" t="s">
        <v>39</v>
      </c>
      <c r="G82" s="247" t="s">
        <v>434</v>
      </c>
      <c r="H82" s="260"/>
      <c r="I82" s="250">
        <v>10000</v>
      </c>
      <c r="J82" s="250">
        <f t="shared" si="10"/>
        <v>200000</v>
      </c>
      <c r="K82" s="258"/>
      <c r="L82" s="91"/>
    </row>
    <row r="83" spans="1:12" s="10" customFormat="1" ht="22.5" hidden="1" customHeight="1" x14ac:dyDescent="0.25">
      <c r="A83" s="8">
        <v>80</v>
      </c>
      <c r="B83" s="9">
        <v>45236</v>
      </c>
      <c r="C83" s="258" t="s">
        <v>516</v>
      </c>
      <c r="D83" s="258" t="s">
        <v>442</v>
      </c>
      <c r="E83" s="260">
        <v>5</v>
      </c>
      <c r="F83" s="270" t="s">
        <v>40</v>
      </c>
      <c r="G83" s="247" t="s">
        <v>434</v>
      </c>
      <c r="H83" s="260"/>
      <c r="I83" s="250">
        <v>30000</v>
      </c>
      <c r="J83" s="250">
        <f t="shared" si="10"/>
        <v>150000</v>
      </c>
      <c r="K83" s="258"/>
      <c r="L83" s="91"/>
    </row>
    <row r="84" spans="1:12" s="10" customFormat="1" ht="22.5" hidden="1" customHeight="1" x14ac:dyDescent="0.25">
      <c r="A84" s="155">
        <v>81</v>
      </c>
      <c r="B84" s="9">
        <v>45236</v>
      </c>
      <c r="C84" s="258" t="s">
        <v>517</v>
      </c>
      <c r="D84" s="258" t="s">
        <v>518</v>
      </c>
      <c r="E84" s="260">
        <v>6</v>
      </c>
      <c r="F84" s="260" t="s">
        <v>127</v>
      </c>
      <c r="G84" s="247" t="s">
        <v>529</v>
      </c>
      <c r="H84" s="260"/>
      <c r="I84" s="250">
        <v>1500000</v>
      </c>
      <c r="J84" s="250">
        <f t="shared" si="10"/>
        <v>9000000</v>
      </c>
      <c r="K84" s="258"/>
      <c r="L84" s="91"/>
    </row>
    <row r="85" spans="1:12" s="10" customFormat="1" ht="22.5" hidden="1" customHeight="1" x14ac:dyDescent="0.25">
      <c r="A85" s="8">
        <v>82</v>
      </c>
      <c r="B85" s="9">
        <v>45236</v>
      </c>
      <c r="C85" s="258" t="s">
        <v>519</v>
      </c>
      <c r="D85" s="258" t="s">
        <v>520</v>
      </c>
      <c r="E85" s="260">
        <v>1</v>
      </c>
      <c r="F85" s="270" t="s">
        <v>39</v>
      </c>
      <c r="G85" s="247" t="s">
        <v>462</v>
      </c>
      <c r="H85" s="260"/>
      <c r="I85" s="250">
        <v>2275000</v>
      </c>
      <c r="J85" s="250">
        <f t="shared" si="10"/>
        <v>2275000</v>
      </c>
      <c r="K85" s="258"/>
      <c r="L85" s="91"/>
    </row>
    <row r="86" spans="1:12" s="10" customFormat="1" ht="22.5" hidden="1" customHeight="1" x14ac:dyDescent="0.25">
      <c r="A86" s="155">
        <v>83</v>
      </c>
      <c r="B86" s="9">
        <v>45236</v>
      </c>
      <c r="C86" s="259" t="s">
        <v>521</v>
      </c>
      <c r="D86" s="258" t="s">
        <v>102</v>
      </c>
      <c r="E86" s="260">
        <v>2</v>
      </c>
      <c r="F86" s="260" t="s">
        <v>484</v>
      </c>
      <c r="G86" s="247" t="s">
        <v>285</v>
      </c>
      <c r="H86" s="260"/>
      <c r="I86" s="250">
        <v>12000</v>
      </c>
      <c r="J86" s="250">
        <f t="shared" si="10"/>
        <v>24000</v>
      </c>
      <c r="K86" s="258"/>
      <c r="L86" s="91"/>
    </row>
    <row r="87" spans="1:12" s="10" customFormat="1" ht="22.5" hidden="1" customHeight="1" x14ac:dyDescent="0.25">
      <c r="A87" s="8">
        <v>84</v>
      </c>
      <c r="B87" s="9">
        <v>45236</v>
      </c>
      <c r="C87" s="259" t="s">
        <v>522</v>
      </c>
      <c r="D87" s="258" t="s">
        <v>523</v>
      </c>
      <c r="E87" s="260">
        <v>1</v>
      </c>
      <c r="F87" s="260" t="s">
        <v>39</v>
      </c>
      <c r="G87" s="247" t="s">
        <v>285</v>
      </c>
      <c r="H87" s="260"/>
      <c r="I87" s="250">
        <v>30000</v>
      </c>
      <c r="J87" s="250">
        <f t="shared" si="10"/>
        <v>30000</v>
      </c>
      <c r="K87" s="258"/>
      <c r="L87" s="91"/>
    </row>
    <row r="88" spans="1:12" s="10" customFormat="1" ht="22.5" hidden="1" customHeight="1" x14ac:dyDescent="0.25">
      <c r="A88" s="155">
        <v>85</v>
      </c>
      <c r="B88" s="9">
        <v>45236</v>
      </c>
      <c r="C88" s="258" t="s">
        <v>524</v>
      </c>
      <c r="D88" s="258" t="s">
        <v>523</v>
      </c>
      <c r="E88" s="260">
        <v>1</v>
      </c>
      <c r="F88" s="260" t="s">
        <v>39</v>
      </c>
      <c r="G88" s="247" t="s">
        <v>285</v>
      </c>
      <c r="H88" s="260"/>
      <c r="I88" s="250">
        <v>20000</v>
      </c>
      <c r="J88" s="250">
        <f t="shared" si="10"/>
        <v>20000</v>
      </c>
      <c r="K88" s="258"/>
      <c r="L88" s="91"/>
    </row>
    <row r="89" spans="1:12" s="10" customFormat="1" ht="22.5" hidden="1" customHeight="1" x14ac:dyDescent="0.25">
      <c r="A89" s="8">
        <v>86</v>
      </c>
      <c r="B89" s="9">
        <v>45236</v>
      </c>
      <c r="C89" s="259" t="s">
        <v>525</v>
      </c>
      <c r="D89" s="258" t="s">
        <v>102</v>
      </c>
      <c r="E89" s="273" t="s">
        <v>526</v>
      </c>
      <c r="F89" s="273" t="s">
        <v>39</v>
      </c>
      <c r="G89" s="247" t="s">
        <v>530</v>
      </c>
      <c r="H89" s="260"/>
      <c r="I89" s="250">
        <v>120769</v>
      </c>
      <c r="J89" s="250">
        <f t="shared" si="10"/>
        <v>3139994</v>
      </c>
      <c r="K89" s="258"/>
      <c r="L89" s="91">
        <f>SUM(J60:J89)</f>
        <v>20890294</v>
      </c>
    </row>
    <row r="90" spans="1:12" s="10" customFormat="1" ht="22.5" hidden="1" customHeight="1" x14ac:dyDescent="0.25">
      <c r="A90" s="155">
        <v>87</v>
      </c>
      <c r="B90" s="9">
        <v>45237</v>
      </c>
      <c r="C90" s="258" t="s">
        <v>531</v>
      </c>
      <c r="D90" s="258" t="s">
        <v>532</v>
      </c>
      <c r="E90" s="260">
        <v>30</v>
      </c>
      <c r="F90" s="270" t="s">
        <v>39</v>
      </c>
      <c r="G90" s="247" t="s">
        <v>528</v>
      </c>
      <c r="H90" s="260"/>
      <c r="I90" s="250">
        <v>3310</v>
      </c>
      <c r="J90" s="250">
        <f t="shared" ref="J90:J92" si="11">E90*I90</f>
        <v>99300</v>
      </c>
      <c r="K90" s="258"/>
      <c r="L90" s="91"/>
    </row>
    <row r="91" spans="1:12" s="10" customFormat="1" ht="22.5" hidden="1" customHeight="1" x14ac:dyDescent="0.25">
      <c r="A91" s="8">
        <v>88</v>
      </c>
      <c r="B91" s="9">
        <v>45237</v>
      </c>
      <c r="C91" s="258" t="s">
        <v>533</v>
      </c>
      <c r="D91" s="258" t="s">
        <v>534</v>
      </c>
      <c r="E91" s="260">
        <v>2</v>
      </c>
      <c r="F91" s="260" t="s">
        <v>39</v>
      </c>
      <c r="G91" s="247" t="s">
        <v>113</v>
      </c>
      <c r="H91" s="260"/>
      <c r="I91" s="250">
        <v>75000</v>
      </c>
      <c r="J91" s="250">
        <f t="shared" si="11"/>
        <v>150000</v>
      </c>
      <c r="K91" s="258"/>
      <c r="L91" s="91"/>
    </row>
    <row r="92" spans="1:12" s="10" customFormat="1" ht="22.5" hidden="1" customHeight="1" x14ac:dyDescent="0.25">
      <c r="A92" s="155">
        <v>89</v>
      </c>
      <c r="B92" s="9">
        <v>45237</v>
      </c>
      <c r="C92" s="258" t="s">
        <v>535</v>
      </c>
      <c r="D92" s="258" t="s">
        <v>365</v>
      </c>
      <c r="E92" s="260">
        <v>2</v>
      </c>
      <c r="F92" s="260" t="s">
        <v>536</v>
      </c>
      <c r="G92" s="247" t="s">
        <v>460</v>
      </c>
      <c r="H92" s="260"/>
      <c r="I92" s="250">
        <v>115000</v>
      </c>
      <c r="J92" s="250">
        <f t="shared" si="11"/>
        <v>230000</v>
      </c>
      <c r="K92" s="258"/>
      <c r="L92" s="91"/>
    </row>
    <row r="93" spans="1:12" s="10" customFormat="1" ht="22.5" hidden="1" customHeight="1" x14ac:dyDescent="0.25">
      <c r="A93" s="8">
        <v>90</v>
      </c>
      <c r="B93" s="9">
        <v>45237</v>
      </c>
      <c r="C93" s="259" t="s">
        <v>537</v>
      </c>
      <c r="D93" s="258" t="s">
        <v>332</v>
      </c>
      <c r="E93" s="260">
        <v>2</v>
      </c>
      <c r="F93" s="270" t="s">
        <v>39</v>
      </c>
      <c r="G93" s="247" t="s">
        <v>556</v>
      </c>
      <c r="H93" s="260"/>
      <c r="I93" s="250">
        <v>28000</v>
      </c>
      <c r="J93" s="250">
        <f>E93*I93</f>
        <v>56000</v>
      </c>
      <c r="K93" s="258"/>
      <c r="L93" s="91"/>
    </row>
    <row r="94" spans="1:12" s="10" customFormat="1" ht="22.5" hidden="1" customHeight="1" x14ac:dyDescent="0.25">
      <c r="A94" s="155">
        <v>91</v>
      </c>
      <c r="B94" s="9">
        <v>45237</v>
      </c>
      <c r="C94" s="259" t="s">
        <v>538</v>
      </c>
      <c r="D94" s="258" t="s">
        <v>500</v>
      </c>
      <c r="E94" s="260">
        <v>6</v>
      </c>
      <c r="F94" s="260" t="s">
        <v>229</v>
      </c>
      <c r="G94" s="247" t="s">
        <v>313</v>
      </c>
      <c r="H94" s="260"/>
      <c r="I94" s="250">
        <v>4500</v>
      </c>
      <c r="J94" s="250">
        <f t="shared" ref="J94:J97" si="12">E94*I94</f>
        <v>27000</v>
      </c>
      <c r="K94" s="258"/>
      <c r="L94" s="91"/>
    </row>
    <row r="95" spans="1:12" s="10" customFormat="1" ht="22.5" hidden="1" customHeight="1" x14ac:dyDescent="0.25">
      <c r="A95" s="8">
        <v>92</v>
      </c>
      <c r="B95" s="9">
        <v>45237</v>
      </c>
      <c r="C95" s="258" t="s">
        <v>539</v>
      </c>
      <c r="D95" s="258" t="s">
        <v>500</v>
      </c>
      <c r="E95" s="260">
        <v>2</v>
      </c>
      <c r="F95" s="260" t="s">
        <v>42</v>
      </c>
      <c r="G95" s="247" t="s">
        <v>313</v>
      </c>
      <c r="H95" s="260"/>
      <c r="I95" s="250">
        <v>7500</v>
      </c>
      <c r="J95" s="250">
        <f t="shared" si="12"/>
        <v>15000</v>
      </c>
      <c r="K95" s="258"/>
      <c r="L95" s="91"/>
    </row>
    <row r="96" spans="1:12" s="10" customFormat="1" ht="22.5" hidden="1" customHeight="1" x14ac:dyDescent="0.25">
      <c r="A96" s="155">
        <v>93</v>
      </c>
      <c r="B96" s="9">
        <v>45237</v>
      </c>
      <c r="C96" s="259" t="s">
        <v>540</v>
      </c>
      <c r="D96" s="258" t="s">
        <v>511</v>
      </c>
      <c r="E96" s="260">
        <v>2</v>
      </c>
      <c r="F96" s="260" t="s">
        <v>39</v>
      </c>
      <c r="G96" s="247" t="s">
        <v>460</v>
      </c>
      <c r="H96" s="260"/>
      <c r="I96" s="250">
        <v>50000</v>
      </c>
      <c r="J96" s="250">
        <f t="shared" si="12"/>
        <v>100000</v>
      </c>
      <c r="K96" s="258"/>
      <c r="L96" s="91"/>
    </row>
    <row r="97" spans="1:12" s="10" customFormat="1" ht="22.5" hidden="1" customHeight="1" x14ac:dyDescent="0.25">
      <c r="A97" s="8">
        <v>94</v>
      </c>
      <c r="B97" s="9">
        <v>45237</v>
      </c>
      <c r="C97" s="258" t="s">
        <v>541</v>
      </c>
      <c r="D97" s="258" t="s">
        <v>511</v>
      </c>
      <c r="E97" s="260">
        <v>3</v>
      </c>
      <c r="F97" s="260" t="s">
        <v>179</v>
      </c>
      <c r="G97" s="247" t="s">
        <v>460</v>
      </c>
      <c r="H97" s="260"/>
      <c r="I97" s="250">
        <v>163000</v>
      </c>
      <c r="J97" s="250">
        <f t="shared" si="12"/>
        <v>489000</v>
      </c>
      <c r="K97" s="258"/>
      <c r="L97" s="91"/>
    </row>
    <row r="98" spans="1:12" s="10" customFormat="1" ht="22.5" hidden="1" customHeight="1" x14ac:dyDescent="0.25">
      <c r="A98" s="155">
        <v>95</v>
      </c>
      <c r="B98" s="9">
        <v>45237</v>
      </c>
      <c r="C98" s="258" t="s">
        <v>542</v>
      </c>
      <c r="D98" s="258" t="s">
        <v>543</v>
      </c>
      <c r="E98" s="260">
        <v>1</v>
      </c>
      <c r="F98" s="270" t="s">
        <v>39</v>
      </c>
      <c r="G98" s="247" t="s">
        <v>557</v>
      </c>
      <c r="H98" s="260"/>
      <c r="I98" s="250">
        <v>35000</v>
      </c>
      <c r="J98" s="250">
        <f>E98*I98</f>
        <v>35000</v>
      </c>
      <c r="K98" s="258"/>
      <c r="L98" s="91"/>
    </row>
    <row r="99" spans="1:12" s="10" customFormat="1" ht="22.5" hidden="1" customHeight="1" x14ac:dyDescent="0.25">
      <c r="A99" s="8">
        <v>96</v>
      </c>
      <c r="B99" s="9">
        <v>45237</v>
      </c>
      <c r="C99" s="258" t="s">
        <v>544</v>
      </c>
      <c r="D99" s="258" t="s">
        <v>545</v>
      </c>
      <c r="E99" s="260">
        <v>1</v>
      </c>
      <c r="F99" s="260" t="s">
        <v>166</v>
      </c>
      <c r="G99" s="247" t="s">
        <v>113</v>
      </c>
      <c r="H99" s="260"/>
      <c r="I99" s="250">
        <v>666000</v>
      </c>
      <c r="J99" s="250">
        <f t="shared" ref="J99" si="13">E99*I99</f>
        <v>666000</v>
      </c>
      <c r="K99" s="258"/>
      <c r="L99" s="91"/>
    </row>
    <row r="100" spans="1:12" s="10" customFormat="1" ht="22.5" hidden="1" customHeight="1" x14ac:dyDescent="0.25">
      <c r="A100" s="155">
        <v>97</v>
      </c>
      <c r="B100" s="9">
        <v>45237</v>
      </c>
      <c r="C100" s="259" t="s">
        <v>546</v>
      </c>
      <c r="D100" s="258" t="s">
        <v>545</v>
      </c>
      <c r="E100" s="260">
        <v>1</v>
      </c>
      <c r="F100" s="271" t="s">
        <v>39</v>
      </c>
      <c r="G100" s="247" t="s">
        <v>113</v>
      </c>
      <c r="H100" s="260"/>
      <c r="I100" s="250">
        <v>9000</v>
      </c>
      <c r="J100" s="250">
        <v>9000</v>
      </c>
      <c r="K100" s="258"/>
      <c r="L100" s="91"/>
    </row>
    <row r="101" spans="1:12" s="10" customFormat="1" ht="22.5" hidden="1" customHeight="1" x14ac:dyDescent="0.25">
      <c r="A101" s="8">
        <v>98</v>
      </c>
      <c r="B101" s="9">
        <v>45237</v>
      </c>
      <c r="C101" s="258" t="s">
        <v>547</v>
      </c>
      <c r="D101" s="258" t="s">
        <v>545</v>
      </c>
      <c r="E101" s="260">
        <v>1</v>
      </c>
      <c r="F101" s="260" t="s">
        <v>39</v>
      </c>
      <c r="G101" s="247" t="s">
        <v>558</v>
      </c>
      <c r="H101" s="260"/>
      <c r="I101" s="250">
        <v>134000</v>
      </c>
      <c r="J101" s="250">
        <f>E101*I101</f>
        <v>134000</v>
      </c>
      <c r="K101" s="258"/>
      <c r="L101" s="91"/>
    </row>
    <row r="102" spans="1:12" s="10" customFormat="1" ht="22.5" hidden="1" customHeight="1" x14ac:dyDescent="0.25">
      <c r="A102" s="155">
        <v>99</v>
      </c>
      <c r="B102" s="9">
        <v>45237</v>
      </c>
      <c r="C102" s="258" t="s">
        <v>548</v>
      </c>
      <c r="D102" s="258" t="s">
        <v>442</v>
      </c>
      <c r="E102" s="260">
        <v>1</v>
      </c>
      <c r="F102" s="260" t="s">
        <v>39</v>
      </c>
      <c r="G102" s="247" t="s">
        <v>172</v>
      </c>
      <c r="H102" s="260"/>
      <c r="I102" s="250">
        <v>1800000</v>
      </c>
      <c r="J102" s="250">
        <f t="shared" ref="J102:J107" si="14">E102*I102</f>
        <v>1800000</v>
      </c>
      <c r="K102" s="258"/>
      <c r="L102" s="91"/>
    </row>
    <row r="103" spans="1:12" s="10" customFormat="1" ht="22.5" hidden="1" customHeight="1" x14ac:dyDescent="0.25">
      <c r="A103" s="8">
        <v>100</v>
      </c>
      <c r="B103" s="9">
        <v>45237</v>
      </c>
      <c r="C103" s="258" t="s">
        <v>549</v>
      </c>
      <c r="D103" s="258" t="s">
        <v>442</v>
      </c>
      <c r="E103" s="260">
        <v>1</v>
      </c>
      <c r="F103" s="260" t="s">
        <v>39</v>
      </c>
      <c r="G103" s="247" t="s">
        <v>172</v>
      </c>
      <c r="H103" s="260"/>
      <c r="I103" s="250">
        <v>1990000</v>
      </c>
      <c r="J103" s="250">
        <f t="shared" si="14"/>
        <v>1990000</v>
      </c>
      <c r="K103" s="258"/>
      <c r="L103" s="91"/>
    </row>
    <row r="104" spans="1:12" s="10" customFormat="1" ht="22.5" hidden="1" customHeight="1" x14ac:dyDescent="0.25">
      <c r="A104" s="155">
        <v>101</v>
      </c>
      <c r="B104" s="9">
        <v>45237</v>
      </c>
      <c r="C104" s="259" t="s">
        <v>550</v>
      </c>
      <c r="D104" s="258" t="s">
        <v>145</v>
      </c>
      <c r="E104" s="260">
        <v>6</v>
      </c>
      <c r="F104" s="270" t="s">
        <v>39</v>
      </c>
      <c r="G104" s="247" t="s">
        <v>460</v>
      </c>
      <c r="H104" s="260"/>
      <c r="I104" s="250">
        <v>3575000</v>
      </c>
      <c r="J104" s="250">
        <f t="shared" si="14"/>
        <v>21450000</v>
      </c>
      <c r="K104" s="258"/>
      <c r="L104" s="91"/>
    </row>
    <row r="105" spans="1:12" s="10" customFormat="1" ht="22.5" hidden="1" customHeight="1" x14ac:dyDescent="0.25">
      <c r="A105" s="8">
        <v>102</v>
      </c>
      <c r="B105" s="9">
        <v>45237</v>
      </c>
      <c r="C105" s="258" t="s">
        <v>144</v>
      </c>
      <c r="D105" s="258" t="s">
        <v>145</v>
      </c>
      <c r="E105" s="260">
        <v>6</v>
      </c>
      <c r="F105" s="260" t="s">
        <v>37</v>
      </c>
      <c r="G105" s="247" t="s">
        <v>460</v>
      </c>
      <c r="H105" s="260"/>
      <c r="I105" s="250">
        <v>4200000</v>
      </c>
      <c r="J105" s="250">
        <f t="shared" si="14"/>
        <v>25200000</v>
      </c>
      <c r="K105" s="258"/>
      <c r="L105" s="92"/>
    </row>
    <row r="106" spans="1:12" s="10" customFormat="1" ht="22.5" hidden="1" customHeight="1" x14ac:dyDescent="0.25">
      <c r="A106" s="155">
        <v>103</v>
      </c>
      <c r="B106" s="9">
        <v>45237</v>
      </c>
      <c r="C106" s="258" t="s">
        <v>413</v>
      </c>
      <c r="D106" s="258" t="s">
        <v>551</v>
      </c>
      <c r="E106" s="260">
        <v>60</v>
      </c>
      <c r="F106" s="260" t="s">
        <v>39</v>
      </c>
      <c r="G106" s="247" t="s">
        <v>528</v>
      </c>
      <c r="H106" s="260"/>
      <c r="I106" s="250">
        <v>300</v>
      </c>
      <c r="J106" s="250">
        <f t="shared" si="14"/>
        <v>18000</v>
      </c>
      <c r="K106" s="258"/>
      <c r="L106" s="92"/>
    </row>
    <row r="107" spans="1:12" s="10" customFormat="1" ht="22.5" hidden="1" customHeight="1" x14ac:dyDescent="0.25">
      <c r="A107" s="8">
        <v>104</v>
      </c>
      <c r="B107" s="9">
        <v>45237</v>
      </c>
      <c r="C107" s="258" t="s">
        <v>552</v>
      </c>
      <c r="D107" s="258" t="s">
        <v>551</v>
      </c>
      <c r="E107" s="260">
        <v>15</v>
      </c>
      <c r="F107" s="270" t="s">
        <v>39</v>
      </c>
      <c r="G107" s="247" t="s">
        <v>528</v>
      </c>
      <c r="H107" s="260"/>
      <c r="I107" s="250">
        <v>5800</v>
      </c>
      <c r="J107" s="250">
        <f t="shared" si="14"/>
        <v>87000</v>
      </c>
      <c r="K107" s="258"/>
      <c r="L107" s="92"/>
    </row>
    <row r="108" spans="1:12" s="10" customFormat="1" ht="22.5" hidden="1" customHeight="1" x14ac:dyDescent="0.25">
      <c r="A108" s="155">
        <v>105</v>
      </c>
      <c r="B108" s="9">
        <v>45237</v>
      </c>
      <c r="C108" s="259" t="s">
        <v>553</v>
      </c>
      <c r="D108" s="258" t="s">
        <v>511</v>
      </c>
      <c r="E108" s="260">
        <v>3</v>
      </c>
      <c r="F108" s="260" t="s">
        <v>39</v>
      </c>
      <c r="G108" s="247" t="s">
        <v>460</v>
      </c>
      <c r="H108" s="260"/>
      <c r="I108" s="250">
        <v>50000</v>
      </c>
      <c r="J108" s="250">
        <f t="shared" ref="J108" si="15">E108*I108</f>
        <v>150000</v>
      </c>
      <c r="K108" s="258"/>
      <c r="L108" s="92"/>
    </row>
    <row r="109" spans="1:12" s="10" customFormat="1" ht="22.5" hidden="1" customHeight="1" x14ac:dyDescent="0.25">
      <c r="A109" s="8">
        <v>106</v>
      </c>
      <c r="B109" s="9">
        <v>45237</v>
      </c>
      <c r="C109" s="259" t="s">
        <v>554</v>
      </c>
      <c r="D109" s="269" t="s">
        <v>555</v>
      </c>
      <c r="E109" s="260">
        <v>1</v>
      </c>
      <c r="F109" s="260" t="s">
        <v>229</v>
      </c>
      <c r="G109" s="247" t="s">
        <v>559</v>
      </c>
      <c r="H109" s="260"/>
      <c r="I109" s="250">
        <v>1918000</v>
      </c>
      <c r="J109" s="250">
        <f>E109*I109</f>
        <v>1918000</v>
      </c>
      <c r="K109" s="258"/>
      <c r="L109" s="92"/>
    </row>
    <row r="110" spans="1:12" s="10" customFormat="1" ht="22.5" hidden="1" customHeight="1" x14ac:dyDescent="0.25">
      <c r="A110" s="155">
        <v>107</v>
      </c>
      <c r="B110" s="9">
        <v>45237</v>
      </c>
      <c r="C110" s="258" t="s">
        <v>483</v>
      </c>
      <c r="D110" s="258" t="s">
        <v>102</v>
      </c>
      <c r="E110" s="260">
        <v>3</v>
      </c>
      <c r="F110" s="270" t="s">
        <v>484</v>
      </c>
      <c r="G110" s="247" t="s">
        <v>17</v>
      </c>
      <c r="H110" s="260"/>
      <c r="I110" s="250">
        <v>12000</v>
      </c>
      <c r="J110" s="250">
        <f t="shared" ref="J110:J130" si="16">E110*I110</f>
        <v>36000</v>
      </c>
      <c r="K110" s="258"/>
      <c r="L110" s="91">
        <f>SUM(J90:J110)</f>
        <v>54659300</v>
      </c>
    </row>
    <row r="111" spans="1:12" s="10" customFormat="1" ht="22.5" hidden="1" customHeight="1" x14ac:dyDescent="0.25">
      <c r="A111" s="8">
        <v>108</v>
      </c>
      <c r="B111" s="9">
        <v>45238</v>
      </c>
      <c r="C111" s="258" t="s">
        <v>560</v>
      </c>
      <c r="D111" s="258" t="s">
        <v>561</v>
      </c>
      <c r="E111" s="260">
        <v>1</v>
      </c>
      <c r="F111" s="270" t="s">
        <v>39</v>
      </c>
      <c r="G111" s="247" t="s">
        <v>528</v>
      </c>
      <c r="H111" s="260"/>
      <c r="I111" s="250">
        <v>200000</v>
      </c>
      <c r="J111" s="250">
        <f t="shared" si="16"/>
        <v>200000</v>
      </c>
      <c r="K111" s="258"/>
      <c r="L111" s="91"/>
    </row>
    <row r="112" spans="1:12" s="10" customFormat="1" ht="22.5" hidden="1" customHeight="1" x14ac:dyDescent="0.25">
      <c r="A112" s="155">
        <v>109</v>
      </c>
      <c r="B112" s="9">
        <v>45238</v>
      </c>
      <c r="C112" s="258" t="s">
        <v>562</v>
      </c>
      <c r="D112" s="258" t="s">
        <v>563</v>
      </c>
      <c r="E112" s="260">
        <v>2</v>
      </c>
      <c r="F112" s="260" t="s">
        <v>39</v>
      </c>
      <c r="G112" s="247" t="s">
        <v>222</v>
      </c>
      <c r="H112" s="260"/>
      <c r="I112" s="250">
        <v>185000</v>
      </c>
      <c r="J112" s="250">
        <f t="shared" si="16"/>
        <v>370000</v>
      </c>
      <c r="K112" s="258"/>
      <c r="L112" s="91"/>
    </row>
    <row r="113" spans="1:12" s="10" customFormat="1" ht="22.5" hidden="1" customHeight="1" x14ac:dyDescent="0.25">
      <c r="A113" s="8">
        <v>110</v>
      </c>
      <c r="B113" s="9">
        <v>45238</v>
      </c>
      <c r="C113" s="258" t="s">
        <v>564</v>
      </c>
      <c r="D113" s="258" t="s">
        <v>565</v>
      </c>
      <c r="E113" s="260">
        <v>8</v>
      </c>
      <c r="F113" s="260" t="s">
        <v>39</v>
      </c>
      <c r="G113" s="247" t="s">
        <v>222</v>
      </c>
      <c r="H113" s="260"/>
      <c r="I113" s="250">
        <v>15000</v>
      </c>
      <c r="J113" s="250">
        <f t="shared" si="16"/>
        <v>120000</v>
      </c>
      <c r="K113" s="258"/>
      <c r="L113" s="91"/>
    </row>
    <row r="114" spans="1:12" s="10" customFormat="1" ht="22.5" hidden="1" customHeight="1" x14ac:dyDescent="0.25">
      <c r="A114" s="155">
        <v>111</v>
      </c>
      <c r="B114" s="9">
        <v>45238</v>
      </c>
      <c r="C114" s="259" t="s">
        <v>23</v>
      </c>
      <c r="D114" s="258" t="s">
        <v>449</v>
      </c>
      <c r="E114" s="260">
        <v>5</v>
      </c>
      <c r="F114" s="270" t="s">
        <v>44</v>
      </c>
      <c r="G114" s="247" t="s">
        <v>460</v>
      </c>
      <c r="H114" s="260"/>
      <c r="I114" s="250">
        <v>75000</v>
      </c>
      <c r="J114" s="250">
        <f t="shared" si="16"/>
        <v>375000</v>
      </c>
      <c r="K114" s="258"/>
      <c r="L114" s="91"/>
    </row>
    <row r="115" spans="1:12" s="10" customFormat="1" ht="22.5" hidden="1" customHeight="1" x14ac:dyDescent="0.25">
      <c r="A115" s="8">
        <v>112</v>
      </c>
      <c r="B115" s="9">
        <v>45238</v>
      </c>
      <c r="C115" s="258" t="s">
        <v>335</v>
      </c>
      <c r="D115" s="258" t="s">
        <v>101</v>
      </c>
      <c r="E115" s="273" t="s">
        <v>133</v>
      </c>
      <c r="F115" s="273" t="s">
        <v>39</v>
      </c>
      <c r="G115" s="247" t="s">
        <v>460</v>
      </c>
      <c r="H115" s="260"/>
      <c r="I115" s="250">
        <v>134389.92000000001</v>
      </c>
      <c r="J115" s="250">
        <f t="shared" si="16"/>
        <v>2687798.4000000004</v>
      </c>
      <c r="K115" s="258"/>
      <c r="L115" s="91"/>
    </row>
    <row r="116" spans="1:12" s="10" customFormat="1" ht="22.5" hidden="1" customHeight="1" x14ac:dyDescent="0.25">
      <c r="A116" s="155">
        <v>113</v>
      </c>
      <c r="B116" s="9">
        <v>45238</v>
      </c>
      <c r="C116" s="259" t="s">
        <v>369</v>
      </c>
      <c r="D116" s="258" t="s">
        <v>101</v>
      </c>
      <c r="E116" s="273" t="s">
        <v>126</v>
      </c>
      <c r="F116" s="271" t="s">
        <v>39</v>
      </c>
      <c r="G116" s="247" t="s">
        <v>460</v>
      </c>
      <c r="H116" s="260"/>
      <c r="I116" s="250">
        <v>269000</v>
      </c>
      <c r="J116" s="250">
        <f t="shared" si="16"/>
        <v>2690000</v>
      </c>
      <c r="K116" s="258"/>
      <c r="L116" s="91"/>
    </row>
    <row r="117" spans="1:12" s="10" customFormat="1" ht="22.5" hidden="1" customHeight="1" x14ac:dyDescent="0.25">
      <c r="A117" s="8">
        <v>114</v>
      </c>
      <c r="B117" s="9">
        <v>45238</v>
      </c>
      <c r="C117" s="258" t="s">
        <v>566</v>
      </c>
      <c r="D117" s="269" t="s">
        <v>101</v>
      </c>
      <c r="E117" s="260">
        <v>20</v>
      </c>
      <c r="F117" s="260" t="s">
        <v>39</v>
      </c>
      <c r="G117" s="247" t="s">
        <v>460</v>
      </c>
      <c r="H117" s="260"/>
      <c r="I117" s="250">
        <v>34965</v>
      </c>
      <c r="J117" s="250">
        <f t="shared" si="16"/>
        <v>699300</v>
      </c>
      <c r="K117" s="258"/>
      <c r="L117" s="91"/>
    </row>
    <row r="118" spans="1:12" s="10" customFormat="1" ht="22.5" hidden="1" customHeight="1" x14ac:dyDescent="0.25">
      <c r="A118" s="155">
        <v>115</v>
      </c>
      <c r="B118" s="9">
        <v>45238</v>
      </c>
      <c r="C118" s="259" t="s">
        <v>100</v>
      </c>
      <c r="D118" s="269" t="s">
        <v>101</v>
      </c>
      <c r="E118" s="260">
        <v>6</v>
      </c>
      <c r="F118" s="260" t="s">
        <v>39</v>
      </c>
      <c r="G118" s="247" t="s">
        <v>460</v>
      </c>
      <c r="H118" s="260"/>
      <c r="I118" s="250">
        <v>809041</v>
      </c>
      <c r="J118" s="250">
        <f t="shared" si="16"/>
        <v>4854246</v>
      </c>
      <c r="K118" s="258"/>
      <c r="L118" s="91"/>
    </row>
    <row r="119" spans="1:12" s="10" customFormat="1" ht="22.5" hidden="1" customHeight="1" x14ac:dyDescent="0.25">
      <c r="A119" s="8">
        <v>116</v>
      </c>
      <c r="B119" s="9">
        <v>45238</v>
      </c>
      <c r="C119" s="258" t="s">
        <v>567</v>
      </c>
      <c r="D119" s="258" t="s">
        <v>568</v>
      </c>
      <c r="E119" s="260">
        <v>2</v>
      </c>
      <c r="F119" s="270" t="s">
        <v>39</v>
      </c>
      <c r="G119" s="247" t="s">
        <v>128</v>
      </c>
      <c r="H119" s="260"/>
      <c r="I119" s="250">
        <v>9500</v>
      </c>
      <c r="J119" s="250">
        <f t="shared" si="16"/>
        <v>19000</v>
      </c>
      <c r="K119" s="258"/>
      <c r="L119" s="91"/>
    </row>
    <row r="120" spans="1:12" s="10" customFormat="1" ht="22.5" hidden="1" customHeight="1" x14ac:dyDescent="0.25">
      <c r="A120" s="155">
        <v>117</v>
      </c>
      <c r="B120" s="9">
        <v>45238</v>
      </c>
      <c r="C120" s="258" t="s">
        <v>569</v>
      </c>
      <c r="D120" s="258" t="s">
        <v>568</v>
      </c>
      <c r="E120" s="260">
        <v>5</v>
      </c>
      <c r="F120" s="270" t="s">
        <v>39</v>
      </c>
      <c r="G120" s="247" t="s">
        <v>128</v>
      </c>
      <c r="H120" s="260"/>
      <c r="I120" s="250">
        <v>1500</v>
      </c>
      <c r="J120" s="250">
        <f t="shared" si="16"/>
        <v>7500</v>
      </c>
      <c r="K120" s="258"/>
      <c r="L120" s="91"/>
    </row>
    <row r="121" spans="1:12" s="10" customFormat="1" ht="22.5" hidden="1" customHeight="1" x14ac:dyDescent="0.25">
      <c r="A121" s="8">
        <v>118</v>
      </c>
      <c r="B121" s="9">
        <v>45238</v>
      </c>
      <c r="C121" s="259" t="s">
        <v>570</v>
      </c>
      <c r="D121" s="269" t="s">
        <v>571</v>
      </c>
      <c r="E121" s="260">
        <v>1</v>
      </c>
      <c r="F121" s="271" t="s">
        <v>39</v>
      </c>
      <c r="G121" s="247" t="s">
        <v>18</v>
      </c>
      <c r="H121" s="260"/>
      <c r="I121" s="250">
        <v>100000</v>
      </c>
      <c r="J121" s="250">
        <f t="shared" si="16"/>
        <v>100000</v>
      </c>
      <c r="K121" s="258"/>
      <c r="L121" s="91"/>
    </row>
    <row r="122" spans="1:12" s="10" customFormat="1" ht="22.5" hidden="1" customHeight="1" x14ac:dyDescent="0.25">
      <c r="A122" s="155">
        <v>119</v>
      </c>
      <c r="B122" s="9">
        <v>45238</v>
      </c>
      <c r="C122" s="258" t="s">
        <v>572</v>
      </c>
      <c r="D122" s="258" t="s">
        <v>573</v>
      </c>
      <c r="E122" s="260">
        <v>1</v>
      </c>
      <c r="F122" s="260" t="s">
        <v>39</v>
      </c>
      <c r="G122" s="247" t="s">
        <v>222</v>
      </c>
      <c r="H122" s="260"/>
      <c r="I122" s="250">
        <v>160000</v>
      </c>
      <c r="J122" s="250">
        <f t="shared" si="16"/>
        <v>160000</v>
      </c>
      <c r="K122" s="258"/>
      <c r="L122" s="91"/>
    </row>
    <row r="123" spans="1:12" s="10" customFormat="1" ht="22.5" hidden="1" customHeight="1" x14ac:dyDescent="0.25">
      <c r="A123" s="8">
        <v>120</v>
      </c>
      <c r="B123" s="9">
        <v>45238</v>
      </c>
      <c r="C123" s="258" t="s">
        <v>574</v>
      </c>
      <c r="D123" s="258" t="s">
        <v>575</v>
      </c>
      <c r="E123" s="260">
        <v>1</v>
      </c>
      <c r="F123" s="260" t="s">
        <v>39</v>
      </c>
      <c r="G123" s="247" t="s">
        <v>389</v>
      </c>
      <c r="H123" s="260"/>
      <c r="I123" s="250">
        <v>3500000</v>
      </c>
      <c r="J123" s="250">
        <f t="shared" si="16"/>
        <v>3500000</v>
      </c>
      <c r="K123" s="258"/>
      <c r="L123" s="91">
        <f>SUM(J111:J123)</f>
        <v>15782844.4</v>
      </c>
    </row>
    <row r="124" spans="1:12" s="10" customFormat="1" ht="22.5" hidden="1" customHeight="1" x14ac:dyDescent="0.25">
      <c r="A124" s="155">
        <v>121</v>
      </c>
      <c r="B124" s="9">
        <v>45239</v>
      </c>
      <c r="C124" s="258" t="s">
        <v>576</v>
      </c>
      <c r="D124" s="258" t="s">
        <v>534</v>
      </c>
      <c r="E124" s="260">
        <v>1</v>
      </c>
      <c r="F124" s="270" t="s">
        <v>39</v>
      </c>
      <c r="G124" s="247" t="s">
        <v>603</v>
      </c>
      <c r="H124" s="260"/>
      <c r="I124" s="250">
        <v>65000</v>
      </c>
      <c r="J124" s="250">
        <f t="shared" si="16"/>
        <v>65000</v>
      </c>
      <c r="K124" s="258"/>
      <c r="L124" s="91"/>
    </row>
    <row r="125" spans="1:12" s="10" customFormat="1" ht="22.5" hidden="1" customHeight="1" x14ac:dyDescent="0.25">
      <c r="A125" s="8">
        <v>122</v>
      </c>
      <c r="B125" s="9">
        <v>45239</v>
      </c>
      <c r="C125" s="258" t="s">
        <v>577</v>
      </c>
      <c r="D125" s="258" t="s">
        <v>534</v>
      </c>
      <c r="E125" s="260">
        <v>2</v>
      </c>
      <c r="F125" s="260" t="s">
        <v>39</v>
      </c>
      <c r="G125" s="247" t="s">
        <v>528</v>
      </c>
      <c r="H125" s="260"/>
      <c r="I125" s="250">
        <v>180000</v>
      </c>
      <c r="J125" s="250">
        <f t="shared" si="16"/>
        <v>360000</v>
      </c>
      <c r="K125" s="258"/>
      <c r="L125" s="91"/>
    </row>
    <row r="126" spans="1:12" s="10" customFormat="1" ht="22.5" hidden="1" customHeight="1" x14ac:dyDescent="0.25">
      <c r="A126" s="155">
        <v>123</v>
      </c>
      <c r="B126" s="9">
        <v>45239</v>
      </c>
      <c r="C126" s="258" t="s">
        <v>578</v>
      </c>
      <c r="D126" s="258" t="s">
        <v>534</v>
      </c>
      <c r="E126" s="260">
        <v>1</v>
      </c>
      <c r="F126" s="260" t="s">
        <v>39</v>
      </c>
      <c r="G126" s="247" t="s">
        <v>222</v>
      </c>
      <c r="H126" s="260"/>
      <c r="I126" s="250">
        <v>160000</v>
      </c>
      <c r="J126" s="250">
        <f t="shared" si="16"/>
        <v>160000</v>
      </c>
      <c r="K126" s="258"/>
      <c r="L126" s="91"/>
    </row>
    <row r="127" spans="1:12" s="10" customFormat="1" ht="22.5" hidden="1" customHeight="1" x14ac:dyDescent="0.25">
      <c r="A127" s="8">
        <v>124</v>
      </c>
      <c r="B127" s="9">
        <v>45239</v>
      </c>
      <c r="C127" s="259" t="s">
        <v>579</v>
      </c>
      <c r="D127" s="258" t="s">
        <v>534</v>
      </c>
      <c r="E127" s="260">
        <v>2</v>
      </c>
      <c r="F127" s="270" t="s">
        <v>39</v>
      </c>
      <c r="G127" s="247" t="s">
        <v>222</v>
      </c>
      <c r="H127" s="260"/>
      <c r="I127" s="250">
        <v>85000</v>
      </c>
      <c r="J127" s="250">
        <f t="shared" si="16"/>
        <v>170000</v>
      </c>
      <c r="K127" s="258"/>
      <c r="L127" s="91"/>
    </row>
    <row r="128" spans="1:12" s="10" customFormat="1" ht="22.5" hidden="1" customHeight="1" x14ac:dyDescent="0.25">
      <c r="A128" s="155">
        <v>125</v>
      </c>
      <c r="B128" s="9">
        <v>45239</v>
      </c>
      <c r="C128" s="258" t="s">
        <v>580</v>
      </c>
      <c r="D128" s="258" t="s">
        <v>568</v>
      </c>
      <c r="E128" s="273" t="s">
        <v>126</v>
      </c>
      <c r="F128" s="273" t="s">
        <v>39</v>
      </c>
      <c r="G128" s="247" t="s">
        <v>603</v>
      </c>
      <c r="H128" s="260"/>
      <c r="I128" s="250">
        <v>2500</v>
      </c>
      <c r="J128" s="250">
        <f t="shared" si="16"/>
        <v>25000</v>
      </c>
      <c r="K128" s="258"/>
      <c r="L128" s="91"/>
    </row>
    <row r="129" spans="1:12" s="10" customFormat="1" ht="22.5" hidden="1" customHeight="1" x14ac:dyDescent="0.25">
      <c r="A129" s="8">
        <v>126</v>
      </c>
      <c r="B129" s="9">
        <v>45239</v>
      </c>
      <c r="C129" s="259" t="s">
        <v>581</v>
      </c>
      <c r="D129" s="258" t="s">
        <v>568</v>
      </c>
      <c r="E129" s="273" t="s">
        <v>126</v>
      </c>
      <c r="F129" s="271" t="s">
        <v>39</v>
      </c>
      <c r="G129" s="247" t="s">
        <v>603</v>
      </c>
      <c r="H129" s="260"/>
      <c r="I129" s="250">
        <v>1500</v>
      </c>
      <c r="J129" s="250">
        <f t="shared" si="16"/>
        <v>15000</v>
      </c>
      <c r="K129" s="258"/>
      <c r="L129" s="91"/>
    </row>
    <row r="130" spans="1:12" s="10" customFormat="1" ht="22.5" hidden="1" customHeight="1" x14ac:dyDescent="0.25">
      <c r="A130" s="155">
        <v>127</v>
      </c>
      <c r="B130" s="9">
        <v>45239</v>
      </c>
      <c r="C130" s="258" t="s">
        <v>582</v>
      </c>
      <c r="D130" s="258" t="s">
        <v>568</v>
      </c>
      <c r="E130" s="260">
        <v>10</v>
      </c>
      <c r="F130" s="260" t="s">
        <v>39</v>
      </c>
      <c r="G130" s="247" t="s">
        <v>603</v>
      </c>
      <c r="H130" s="260"/>
      <c r="I130" s="250">
        <v>200</v>
      </c>
      <c r="J130" s="250">
        <f t="shared" si="16"/>
        <v>2000</v>
      </c>
      <c r="K130" s="258"/>
      <c r="L130" s="91"/>
    </row>
    <row r="131" spans="1:12" s="10" customFormat="1" ht="22.5" hidden="1" customHeight="1" x14ac:dyDescent="0.25">
      <c r="A131" s="8">
        <v>128</v>
      </c>
      <c r="B131" s="9">
        <v>45239</v>
      </c>
      <c r="C131" s="259" t="s">
        <v>583</v>
      </c>
      <c r="D131" s="269" t="s">
        <v>584</v>
      </c>
      <c r="E131" s="260">
        <v>4</v>
      </c>
      <c r="F131" s="260" t="s">
        <v>39</v>
      </c>
      <c r="G131" s="247" t="s">
        <v>604</v>
      </c>
      <c r="H131" s="260"/>
      <c r="I131" s="250">
        <v>675000</v>
      </c>
      <c r="J131" s="250">
        <f>E131*I131</f>
        <v>2700000</v>
      </c>
      <c r="K131" s="258"/>
      <c r="L131" s="91"/>
    </row>
    <row r="132" spans="1:12" s="10" customFormat="1" ht="22.5" hidden="1" customHeight="1" x14ac:dyDescent="0.25">
      <c r="A132" s="155">
        <v>129</v>
      </c>
      <c r="B132" s="9">
        <v>45239</v>
      </c>
      <c r="C132" s="258" t="s">
        <v>107</v>
      </c>
      <c r="D132" s="258" t="s">
        <v>585</v>
      </c>
      <c r="E132" s="260">
        <v>4</v>
      </c>
      <c r="F132" s="270" t="s">
        <v>586</v>
      </c>
      <c r="G132" s="247" t="s">
        <v>460</v>
      </c>
      <c r="H132" s="260"/>
      <c r="I132" s="250">
        <v>160000</v>
      </c>
      <c r="J132" s="250">
        <f t="shared" ref="J132:J161" si="17">E132*I132</f>
        <v>640000</v>
      </c>
      <c r="K132" s="258"/>
      <c r="L132" s="91"/>
    </row>
    <row r="133" spans="1:12" s="10" customFormat="1" ht="22.5" hidden="1" customHeight="1" x14ac:dyDescent="0.25">
      <c r="A133" s="8">
        <v>130</v>
      </c>
      <c r="B133" s="9">
        <v>45239</v>
      </c>
      <c r="C133" s="258" t="s">
        <v>587</v>
      </c>
      <c r="D133" s="258" t="s">
        <v>568</v>
      </c>
      <c r="E133" s="260">
        <v>5</v>
      </c>
      <c r="F133" s="270" t="s">
        <v>39</v>
      </c>
      <c r="G133" s="247" t="s">
        <v>22</v>
      </c>
      <c r="H133" s="260"/>
      <c r="I133" s="250">
        <v>14500</v>
      </c>
      <c r="J133" s="250">
        <f t="shared" si="17"/>
        <v>72500</v>
      </c>
      <c r="K133" s="258"/>
      <c r="L133" s="91"/>
    </row>
    <row r="134" spans="1:12" s="10" customFormat="1" ht="22.5" hidden="1" customHeight="1" x14ac:dyDescent="0.25">
      <c r="A134" s="155">
        <v>131</v>
      </c>
      <c r="B134" s="9">
        <v>45239</v>
      </c>
      <c r="C134" s="259" t="s">
        <v>588</v>
      </c>
      <c r="D134" s="269" t="s">
        <v>589</v>
      </c>
      <c r="E134" s="260">
        <v>2</v>
      </c>
      <c r="F134" s="271" t="s">
        <v>39</v>
      </c>
      <c r="G134" s="247" t="s">
        <v>22</v>
      </c>
      <c r="H134" s="260"/>
      <c r="I134" s="250">
        <v>55000</v>
      </c>
      <c r="J134" s="250">
        <f t="shared" si="17"/>
        <v>110000</v>
      </c>
      <c r="K134" s="258"/>
      <c r="L134" s="91"/>
    </row>
    <row r="135" spans="1:12" s="10" customFormat="1" ht="22.5" hidden="1" customHeight="1" x14ac:dyDescent="0.25">
      <c r="A135" s="8">
        <v>132</v>
      </c>
      <c r="B135" s="9">
        <v>45239</v>
      </c>
      <c r="C135" s="258" t="s">
        <v>590</v>
      </c>
      <c r="D135" s="269" t="s">
        <v>589</v>
      </c>
      <c r="E135" s="260">
        <v>2</v>
      </c>
      <c r="F135" s="260" t="s">
        <v>39</v>
      </c>
      <c r="G135" s="247" t="s">
        <v>603</v>
      </c>
      <c r="H135" s="260"/>
      <c r="I135" s="250">
        <v>33000</v>
      </c>
      <c r="J135" s="250">
        <f t="shared" si="17"/>
        <v>66000</v>
      </c>
      <c r="K135" s="258"/>
      <c r="L135" s="91"/>
    </row>
    <row r="136" spans="1:12" s="10" customFormat="1" ht="22.5" hidden="1" customHeight="1" x14ac:dyDescent="0.25">
      <c r="A136" s="155">
        <v>133</v>
      </c>
      <c r="B136" s="9">
        <v>45239</v>
      </c>
      <c r="C136" s="258" t="s">
        <v>591</v>
      </c>
      <c r="D136" s="258" t="s">
        <v>410</v>
      </c>
      <c r="E136" s="260">
        <v>1</v>
      </c>
      <c r="F136" s="260" t="s">
        <v>39</v>
      </c>
      <c r="G136" s="247" t="s">
        <v>605</v>
      </c>
      <c r="H136" s="260"/>
      <c r="I136" s="250">
        <v>560000</v>
      </c>
      <c r="J136" s="250">
        <f>E136*I136</f>
        <v>560000</v>
      </c>
      <c r="K136" s="258"/>
      <c r="L136" s="91"/>
    </row>
    <row r="137" spans="1:12" s="10" customFormat="1" ht="22.5" hidden="1" customHeight="1" x14ac:dyDescent="0.25">
      <c r="A137" s="8">
        <v>134</v>
      </c>
      <c r="B137" s="9">
        <v>45239</v>
      </c>
      <c r="C137" s="258" t="s">
        <v>592</v>
      </c>
      <c r="D137" s="258" t="s">
        <v>410</v>
      </c>
      <c r="E137" s="260">
        <v>1</v>
      </c>
      <c r="F137" s="260" t="s">
        <v>39</v>
      </c>
      <c r="G137" s="247" t="s">
        <v>460</v>
      </c>
      <c r="H137" s="260"/>
      <c r="I137" s="250">
        <v>220000</v>
      </c>
      <c r="J137" s="250">
        <f t="shared" si="17"/>
        <v>220000</v>
      </c>
      <c r="K137" s="258"/>
      <c r="L137" s="91"/>
    </row>
    <row r="138" spans="1:12" s="10" customFormat="1" ht="22.5" hidden="1" customHeight="1" x14ac:dyDescent="0.25">
      <c r="A138" s="155">
        <v>135</v>
      </c>
      <c r="B138" s="9">
        <v>45239</v>
      </c>
      <c r="C138" s="259" t="s">
        <v>593</v>
      </c>
      <c r="D138" s="258" t="s">
        <v>410</v>
      </c>
      <c r="E138" s="260">
        <v>5</v>
      </c>
      <c r="F138" s="270" t="s">
        <v>39</v>
      </c>
      <c r="G138" s="247" t="s">
        <v>460</v>
      </c>
      <c r="H138" s="260"/>
      <c r="I138" s="250">
        <v>55000</v>
      </c>
      <c r="J138" s="250">
        <f t="shared" si="17"/>
        <v>275000</v>
      </c>
      <c r="K138" s="258"/>
      <c r="L138" s="170"/>
    </row>
    <row r="139" spans="1:12" s="10" customFormat="1" ht="22.5" hidden="1" customHeight="1" x14ac:dyDescent="0.25">
      <c r="A139" s="8">
        <v>136</v>
      </c>
      <c r="B139" s="9">
        <v>45239</v>
      </c>
      <c r="C139" s="258" t="s">
        <v>594</v>
      </c>
      <c r="D139" s="258" t="s">
        <v>410</v>
      </c>
      <c r="E139" s="260">
        <v>1</v>
      </c>
      <c r="F139" s="260" t="s">
        <v>40</v>
      </c>
      <c r="G139" s="247" t="s">
        <v>460</v>
      </c>
      <c r="H139" s="260"/>
      <c r="I139" s="250">
        <v>315000</v>
      </c>
      <c r="J139" s="250">
        <f t="shared" si="17"/>
        <v>315000</v>
      </c>
      <c r="K139" s="258"/>
      <c r="L139" s="91"/>
    </row>
    <row r="140" spans="1:12" s="10" customFormat="1" ht="22.5" hidden="1" customHeight="1" x14ac:dyDescent="0.25">
      <c r="A140" s="155">
        <v>137</v>
      </c>
      <c r="B140" s="9">
        <v>45239</v>
      </c>
      <c r="C140" s="258" t="s">
        <v>595</v>
      </c>
      <c r="D140" s="258" t="s">
        <v>410</v>
      </c>
      <c r="E140" s="260">
        <v>10</v>
      </c>
      <c r="F140" s="260" t="s">
        <v>39</v>
      </c>
      <c r="G140" s="247" t="s">
        <v>460</v>
      </c>
      <c r="H140" s="260"/>
      <c r="I140" s="250">
        <v>12500</v>
      </c>
      <c r="J140" s="250">
        <f t="shared" si="17"/>
        <v>125000</v>
      </c>
      <c r="K140" s="258"/>
      <c r="L140" s="91"/>
    </row>
    <row r="141" spans="1:12" s="10" customFormat="1" ht="22.5" hidden="1" customHeight="1" x14ac:dyDescent="0.25">
      <c r="A141" s="8">
        <v>138</v>
      </c>
      <c r="B141" s="9">
        <v>45239</v>
      </c>
      <c r="C141" s="258" t="s">
        <v>592</v>
      </c>
      <c r="D141" s="258" t="s">
        <v>410</v>
      </c>
      <c r="E141" s="260">
        <v>1</v>
      </c>
      <c r="F141" s="260" t="s">
        <v>39</v>
      </c>
      <c r="G141" s="247" t="s">
        <v>460</v>
      </c>
      <c r="H141" s="260"/>
      <c r="I141" s="250">
        <v>220000</v>
      </c>
      <c r="J141" s="250">
        <f t="shared" si="17"/>
        <v>220000</v>
      </c>
      <c r="K141" s="258"/>
      <c r="L141" s="91"/>
    </row>
    <row r="142" spans="1:12" s="10" customFormat="1" ht="22.5" hidden="1" customHeight="1" x14ac:dyDescent="0.25">
      <c r="A142" s="155">
        <v>139</v>
      </c>
      <c r="B142" s="9">
        <v>45239</v>
      </c>
      <c r="C142" s="259" t="s">
        <v>596</v>
      </c>
      <c r="D142" s="258" t="s">
        <v>597</v>
      </c>
      <c r="E142" s="260">
        <v>1</v>
      </c>
      <c r="F142" s="260" t="s">
        <v>39</v>
      </c>
      <c r="G142" s="247" t="s">
        <v>606</v>
      </c>
      <c r="H142" s="260"/>
      <c r="I142" s="250">
        <v>6500000</v>
      </c>
      <c r="J142" s="250">
        <f t="shared" si="17"/>
        <v>6500000</v>
      </c>
      <c r="K142" s="258"/>
      <c r="L142" s="91"/>
    </row>
    <row r="143" spans="1:12" s="10" customFormat="1" ht="22.5" hidden="1" customHeight="1" x14ac:dyDescent="0.25">
      <c r="A143" s="8">
        <v>140</v>
      </c>
      <c r="B143" s="9">
        <v>45239</v>
      </c>
      <c r="C143" s="259" t="s">
        <v>598</v>
      </c>
      <c r="D143" s="258" t="s">
        <v>599</v>
      </c>
      <c r="E143" s="260">
        <v>2</v>
      </c>
      <c r="F143" s="260" t="s">
        <v>39</v>
      </c>
      <c r="G143" s="247" t="s">
        <v>18</v>
      </c>
      <c r="H143" s="260"/>
      <c r="I143" s="250">
        <v>35000</v>
      </c>
      <c r="J143" s="250">
        <f t="shared" si="17"/>
        <v>70000</v>
      </c>
      <c r="K143" s="258"/>
      <c r="L143" s="91"/>
    </row>
    <row r="144" spans="1:12" s="10" customFormat="1" ht="22.5" hidden="1" customHeight="1" x14ac:dyDescent="0.25">
      <c r="A144" s="155">
        <v>141</v>
      </c>
      <c r="B144" s="9">
        <v>45239</v>
      </c>
      <c r="C144" s="258" t="s">
        <v>600</v>
      </c>
      <c r="D144" s="258" t="s">
        <v>534</v>
      </c>
      <c r="E144" s="260">
        <v>5</v>
      </c>
      <c r="F144" s="260" t="s">
        <v>127</v>
      </c>
      <c r="G144" s="247" t="s">
        <v>607</v>
      </c>
      <c r="H144" s="260"/>
      <c r="I144" s="250">
        <v>60000</v>
      </c>
      <c r="J144" s="250">
        <f t="shared" si="17"/>
        <v>300000</v>
      </c>
      <c r="K144" s="258"/>
      <c r="L144" s="91"/>
    </row>
    <row r="145" spans="1:12" s="10" customFormat="1" ht="22.5" hidden="1" customHeight="1" x14ac:dyDescent="0.25">
      <c r="A145" s="8">
        <v>142</v>
      </c>
      <c r="B145" s="9">
        <v>45239</v>
      </c>
      <c r="C145" s="259" t="s">
        <v>601</v>
      </c>
      <c r="D145" s="258" t="s">
        <v>602</v>
      </c>
      <c r="E145" s="260">
        <v>1</v>
      </c>
      <c r="F145" s="270" t="s">
        <v>39</v>
      </c>
      <c r="G145" s="247" t="s">
        <v>608</v>
      </c>
      <c r="H145" s="260"/>
      <c r="I145" s="250">
        <v>11500000</v>
      </c>
      <c r="J145" s="250">
        <f t="shared" si="17"/>
        <v>11500000</v>
      </c>
      <c r="K145" s="258"/>
      <c r="L145" s="92">
        <f>SUM(J124:J145)</f>
        <v>24470500</v>
      </c>
    </row>
    <row r="146" spans="1:12" s="10" customFormat="1" ht="22.5" hidden="1" customHeight="1" x14ac:dyDescent="0.25">
      <c r="A146" s="155">
        <v>143</v>
      </c>
      <c r="B146" s="9">
        <v>45240</v>
      </c>
      <c r="C146" s="258" t="s">
        <v>609</v>
      </c>
      <c r="D146" s="258" t="s">
        <v>610</v>
      </c>
      <c r="E146" s="260">
        <v>1</v>
      </c>
      <c r="F146" s="270" t="s">
        <v>39</v>
      </c>
      <c r="G146" s="247" t="s">
        <v>311</v>
      </c>
      <c r="H146" s="260"/>
      <c r="I146" s="250">
        <v>55000</v>
      </c>
      <c r="J146" s="250">
        <f t="shared" si="17"/>
        <v>55000</v>
      </c>
      <c r="K146" s="258"/>
      <c r="L146" s="92"/>
    </row>
    <row r="147" spans="1:12" s="10" customFormat="1" ht="22.5" hidden="1" customHeight="1" x14ac:dyDescent="0.25">
      <c r="A147" s="8">
        <v>144</v>
      </c>
      <c r="B147" s="9">
        <v>45240</v>
      </c>
      <c r="C147" s="258" t="s">
        <v>611</v>
      </c>
      <c r="D147" s="258" t="s">
        <v>442</v>
      </c>
      <c r="E147" s="260">
        <v>1</v>
      </c>
      <c r="F147" s="260" t="s">
        <v>39</v>
      </c>
      <c r="G147" s="247" t="s">
        <v>638</v>
      </c>
      <c r="H147" s="260"/>
      <c r="I147" s="250">
        <v>1300000</v>
      </c>
      <c r="J147" s="250">
        <f t="shared" si="17"/>
        <v>1300000</v>
      </c>
      <c r="K147" s="258"/>
      <c r="L147" s="91"/>
    </row>
    <row r="148" spans="1:12" s="10" customFormat="1" ht="22.5" hidden="1" customHeight="1" x14ac:dyDescent="0.25">
      <c r="A148" s="155">
        <v>145</v>
      </c>
      <c r="B148" s="9">
        <v>45240</v>
      </c>
      <c r="C148" s="258" t="s">
        <v>612</v>
      </c>
      <c r="D148" s="258" t="s">
        <v>442</v>
      </c>
      <c r="E148" s="260">
        <v>1</v>
      </c>
      <c r="F148" s="260" t="s">
        <v>39</v>
      </c>
      <c r="G148" s="247" t="s">
        <v>368</v>
      </c>
      <c r="H148" s="260"/>
      <c r="I148" s="250">
        <v>400000</v>
      </c>
      <c r="J148" s="250">
        <f t="shared" si="17"/>
        <v>400000</v>
      </c>
      <c r="K148" s="258"/>
      <c r="L148" s="91"/>
    </row>
    <row r="149" spans="1:12" s="10" customFormat="1" ht="22.5" hidden="1" customHeight="1" x14ac:dyDescent="0.25">
      <c r="A149" s="8">
        <v>146</v>
      </c>
      <c r="B149" s="9">
        <v>45240</v>
      </c>
      <c r="C149" s="259" t="s">
        <v>613</v>
      </c>
      <c r="D149" s="258" t="s">
        <v>442</v>
      </c>
      <c r="E149" s="260">
        <v>1</v>
      </c>
      <c r="F149" s="270" t="s">
        <v>39</v>
      </c>
      <c r="G149" s="247" t="s">
        <v>368</v>
      </c>
      <c r="H149" s="260"/>
      <c r="I149" s="250">
        <v>175000</v>
      </c>
      <c r="J149" s="250">
        <f t="shared" si="17"/>
        <v>175000</v>
      </c>
      <c r="K149" s="258"/>
      <c r="L149" s="91"/>
    </row>
    <row r="150" spans="1:12" s="10" customFormat="1" ht="22.5" hidden="1" customHeight="1" x14ac:dyDescent="0.25">
      <c r="A150" s="155">
        <v>147</v>
      </c>
      <c r="B150" s="9">
        <v>45240</v>
      </c>
      <c r="C150" s="258" t="s">
        <v>614</v>
      </c>
      <c r="D150" s="258" t="s">
        <v>442</v>
      </c>
      <c r="E150" s="273" t="s">
        <v>97</v>
      </c>
      <c r="F150" s="273" t="s">
        <v>39</v>
      </c>
      <c r="G150" s="247" t="s">
        <v>434</v>
      </c>
      <c r="H150" s="260"/>
      <c r="I150" s="250">
        <v>95000</v>
      </c>
      <c r="J150" s="250">
        <f t="shared" si="17"/>
        <v>95000</v>
      </c>
      <c r="K150" s="258"/>
      <c r="L150" s="91"/>
    </row>
    <row r="151" spans="1:12" s="10" customFormat="1" ht="22.5" hidden="1" customHeight="1" x14ac:dyDescent="0.25">
      <c r="A151" s="8">
        <v>148</v>
      </c>
      <c r="B151" s="9">
        <v>45240</v>
      </c>
      <c r="C151" s="259" t="s">
        <v>615</v>
      </c>
      <c r="D151" s="258" t="s">
        <v>616</v>
      </c>
      <c r="E151" s="273" t="s">
        <v>97</v>
      </c>
      <c r="F151" s="271" t="s">
        <v>39</v>
      </c>
      <c r="G151" s="247" t="s">
        <v>311</v>
      </c>
      <c r="H151" s="260"/>
      <c r="I151" s="250">
        <v>1145076</v>
      </c>
      <c r="J151" s="250">
        <f t="shared" si="17"/>
        <v>1145076</v>
      </c>
      <c r="K151" s="258"/>
    </row>
    <row r="152" spans="1:12" s="10" customFormat="1" ht="22.5" hidden="1" customHeight="1" x14ac:dyDescent="0.25">
      <c r="A152" s="155">
        <v>149</v>
      </c>
      <c r="B152" s="9">
        <v>45240</v>
      </c>
      <c r="C152" s="258" t="s">
        <v>617</v>
      </c>
      <c r="D152" s="258" t="s">
        <v>616</v>
      </c>
      <c r="E152" s="260">
        <v>1</v>
      </c>
      <c r="F152" s="260" t="s">
        <v>39</v>
      </c>
      <c r="G152" s="247" t="s">
        <v>311</v>
      </c>
      <c r="H152" s="260"/>
      <c r="I152" s="250">
        <v>140082</v>
      </c>
      <c r="J152" s="250">
        <f t="shared" si="17"/>
        <v>140082</v>
      </c>
      <c r="K152" s="258"/>
    </row>
    <row r="153" spans="1:12" s="10" customFormat="1" ht="22.5" hidden="1" customHeight="1" x14ac:dyDescent="0.25">
      <c r="A153" s="8">
        <v>150</v>
      </c>
      <c r="B153" s="9">
        <v>45240</v>
      </c>
      <c r="C153" s="259" t="s">
        <v>618</v>
      </c>
      <c r="D153" s="258" t="s">
        <v>616</v>
      </c>
      <c r="E153" s="260">
        <v>1</v>
      </c>
      <c r="F153" s="260" t="s">
        <v>39</v>
      </c>
      <c r="G153" s="247" t="s">
        <v>87</v>
      </c>
      <c r="H153" s="260"/>
      <c r="I153" s="250">
        <v>49950</v>
      </c>
      <c r="J153" s="250">
        <f t="shared" si="17"/>
        <v>49950</v>
      </c>
      <c r="K153" s="258"/>
      <c r="L153" s="64"/>
    </row>
    <row r="154" spans="1:12" s="10" customFormat="1" ht="22.5" hidden="1" customHeight="1" x14ac:dyDescent="0.25">
      <c r="A154" s="155">
        <v>151</v>
      </c>
      <c r="B154" s="9">
        <v>45240</v>
      </c>
      <c r="C154" s="258" t="s">
        <v>619</v>
      </c>
      <c r="D154" s="258" t="s">
        <v>616</v>
      </c>
      <c r="E154" s="260">
        <v>1</v>
      </c>
      <c r="F154" s="270" t="s">
        <v>39</v>
      </c>
      <c r="G154" s="247" t="s">
        <v>87</v>
      </c>
      <c r="H154" s="260"/>
      <c r="I154" s="250">
        <v>4440</v>
      </c>
      <c r="J154" s="250">
        <f t="shared" si="17"/>
        <v>4440</v>
      </c>
      <c r="K154" s="258"/>
      <c r="L154" s="91"/>
    </row>
    <row r="155" spans="1:12" s="10" customFormat="1" ht="22.5" hidden="1" customHeight="1" x14ac:dyDescent="0.25">
      <c r="A155" s="8">
        <v>152</v>
      </c>
      <c r="B155" s="9">
        <v>45240</v>
      </c>
      <c r="C155" s="258" t="s">
        <v>620</v>
      </c>
      <c r="D155" s="258" t="s">
        <v>88</v>
      </c>
      <c r="E155" s="260">
        <v>1</v>
      </c>
      <c r="F155" s="270" t="s">
        <v>39</v>
      </c>
      <c r="G155" s="247" t="s">
        <v>434</v>
      </c>
      <c r="H155" s="260"/>
      <c r="I155" s="250">
        <v>775000</v>
      </c>
      <c r="J155" s="250">
        <f t="shared" si="17"/>
        <v>775000</v>
      </c>
      <c r="K155" s="258"/>
      <c r="L155" s="91"/>
    </row>
    <row r="156" spans="1:12" s="10" customFormat="1" ht="22.5" hidden="1" customHeight="1" x14ac:dyDescent="0.25">
      <c r="A156" s="155">
        <v>153</v>
      </c>
      <c r="B156" s="9">
        <v>45240</v>
      </c>
      <c r="C156" s="259" t="s">
        <v>621</v>
      </c>
      <c r="D156" s="269" t="s">
        <v>88</v>
      </c>
      <c r="E156" s="260">
        <v>2</v>
      </c>
      <c r="F156" s="271" t="s">
        <v>39</v>
      </c>
      <c r="G156" s="247" t="s">
        <v>434</v>
      </c>
      <c r="H156" s="260"/>
      <c r="I156" s="250">
        <v>475000</v>
      </c>
      <c r="J156" s="250">
        <f t="shared" si="17"/>
        <v>950000</v>
      </c>
      <c r="K156" s="258"/>
      <c r="L156" s="91"/>
    </row>
    <row r="157" spans="1:12" s="10" customFormat="1" ht="22.5" hidden="1" customHeight="1" x14ac:dyDescent="0.25">
      <c r="A157" s="8">
        <v>154</v>
      </c>
      <c r="B157" s="9">
        <v>45240</v>
      </c>
      <c r="C157" s="258" t="s">
        <v>622</v>
      </c>
      <c r="D157" s="258" t="s">
        <v>88</v>
      </c>
      <c r="E157" s="260">
        <v>2</v>
      </c>
      <c r="F157" s="260" t="s">
        <v>40</v>
      </c>
      <c r="G157" s="247" t="s">
        <v>434</v>
      </c>
      <c r="H157" s="260"/>
      <c r="I157" s="250">
        <v>775000</v>
      </c>
      <c r="J157" s="250">
        <f t="shared" si="17"/>
        <v>1550000</v>
      </c>
      <c r="K157" s="258"/>
      <c r="L157" s="91"/>
    </row>
    <row r="158" spans="1:12" s="10" customFormat="1" ht="22.5" hidden="1" customHeight="1" x14ac:dyDescent="0.25">
      <c r="A158" s="155">
        <v>155</v>
      </c>
      <c r="B158" s="9">
        <v>45240</v>
      </c>
      <c r="C158" s="258" t="s">
        <v>623</v>
      </c>
      <c r="D158" s="258" t="s">
        <v>88</v>
      </c>
      <c r="E158" s="260">
        <v>1</v>
      </c>
      <c r="F158" s="260" t="s">
        <v>39</v>
      </c>
      <c r="G158" s="247" t="s">
        <v>434</v>
      </c>
      <c r="H158" s="260"/>
      <c r="I158" s="250">
        <v>700000</v>
      </c>
      <c r="J158" s="250">
        <f t="shared" si="17"/>
        <v>700000</v>
      </c>
      <c r="K158" s="258"/>
      <c r="L158" s="91"/>
    </row>
    <row r="159" spans="1:12" s="10" customFormat="1" ht="22.5" hidden="1" customHeight="1" x14ac:dyDescent="0.25">
      <c r="A159" s="8">
        <v>156</v>
      </c>
      <c r="B159" s="9">
        <v>45240</v>
      </c>
      <c r="C159" s="258" t="s">
        <v>624</v>
      </c>
      <c r="D159" s="258" t="s">
        <v>88</v>
      </c>
      <c r="E159" s="260">
        <v>1</v>
      </c>
      <c r="F159" s="260" t="s">
        <v>39</v>
      </c>
      <c r="G159" s="247" t="s">
        <v>434</v>
      </c>
      <c r="H159" s="260"/>
      <c r="I159" s="250">
        <v>235000</v>
      </c>
      <c r="J159" s="250">
        <f t="shared" si="17"/>
        <v>235000</v>
      </c>
      <c r="K159" s="258"/>
      <c r="L159" s="91"/>
    </row>
    <row r="160" spans="1:12" s="10" customFormat="1" ht="22.5" hidden="1" customHeight="1" x14ac:dyDescent="0.25">
      <c r="A160" s="155">
        <v>157</v>
      </c>
      <c r="B160" s="9">
        <v>45240</v>
      </c>
      <c r="C160" s="259" t="s">
        <v>625</v>
      </c>
      <c r="D160" s="269" t="s">
        <v>88</v>
      </c>
      <c r="E160" s="260">
        <v>2</v>
      </c>
      <c r="F160" s="271" t="s">
        <v>39</v>
      </c>
      <c r="G160" s="247" t="s">
        <v>247</v>
      </c>
      <c r="H160" s="260"/>
      <c r="I160" s="250">
        <v>785000</v>
      </c>
      <c r="J160" s="250">
        <f t="shared" si="17"/>
        <v>1570000</v>
      </c>
      <c r="K160" s="258"/>
      <c r="L160" s="91"/>
    </row>
    <row r="161" spans="1:12" s="10" customFormat="1" ht="22.5" hidden="1" customHeight="1" x14ac:dyDescent="0.25">
      <c r="A161" s="8">
        <v>158</v>
      </c>
      <c r="B161" s="9">
        <v>45240</v>
      </c>
      <c r="C161" s="259" t="s">
        <v>626</v>
      </c>
      <c r="D161" s="269" t="s">
        <v>88</v>
      </c>
      <c r="E161" s="260">
        <v>2</v>
      </c>
      <c r="F161" s="260" t="s">
        <v>39</v>
      </c>
      <c r="G161" s="247" t="s">
        <v>247</v>
      </c>
      <c r="H161" s="260"/>
      <c r="I161" s="250">
        <v>785000</v>
      </c>
      <c r="J161" s="250">
        <f t="shared" si="17"/>
        <v>1570000</v>
      </c>
      <c r="K161" s="258"/>
      <c r="L161" s="91"/>
    </row>
    <row r="162" spans="1:12" s="10" customFormat="1" ht="22.5" hidden="1" customHeight="1" x14ac:dyDescent="0.25">
      <c r="A162" s="155">
        <v>159</v>
      </c>
      <c r="B162" s="9">
        <v>45240</v>
      </c>
      <c r="C162" s="258" t="s">
        <v>627</v>
      </c>
      <c r="D162" s="258" t="s">
        <v>88</v>
      </c>
      <c r="E162" s="260">
        <v>1</v>
      </c>
      <c r="F162" s="260" t="s">
        <v>39</v>
      </c>
      <c r="G162" s="247" t="s">
        <v>247</v>
      </c>
      <c r="H162" s="260"/>
      <c r="I162" s="250">
        <v>775000</v>
      </c>
      <c r="J162" s="250">
        <f>E162*I162</f>
        <v>775000</v>
      </c>
      <c r="K162" s="258"/>
      <c r="L162" s="91"/>
    </row>
    <row r="163" spans="1:12" s="10" customFormat="1" ht="22.5" hidden="1" customHeight="1" x14ac:dyDescent="0.25">
      <c r="A163" s="8">
        <v>160</v>
      </c>
      <c r="B163" s="9">
        <v>45240</v>
      </c>
      <c r="C163" s="258" t="s">
        <v>628</v>
      </c>
      <c r="D163" s="258" t="s">
        <v>88</v>
      </c>
      <c r="E163" s="260">
        <v>1</v>
      </c>
      <c r="F163" s="270" t="s">
        <v>39</v>
      </c>
      <c r="G163" s="247" t="s">
        <v>247</v>
      </c>
      <c r="H163" s="260"/>
      <c r="I163" s="250">
        <v>775000</v>
      </c>
      <c r="J163" s="250">
        <f>E163*I163</f>
        <v>775000</v>
      </c>
      <c r="K163" s="258"/>
      <c r="L163" s="91"/>
    </row>
    <row r="164" spans="1:12" s="10" customFormat="1" ht="22.5" hidden="1" customHeight="1" x14ac:dyDescent="0.25">
      <c r="A164" s="155">
        <v>161</v>
      </c>
      <c r="B164" s="9">
        <v>45240</v>
      </c>
      <c r="C164" s="259" t="s">
        <v>629</v>
      </c>
      <c r="D164" s="258" t="s">
        <v>88</v>
      </c>
      <c r="E164" s="260">
        <v>4</v>
      </c>
      <c r="F164" s="260" t="s">
        <v>39</v>
      </c>
      <c r="G164" s="247" t="s">
        <v>370</v>
      </c>
      <c r="H164" s="260"/>
      <c r="I164" s="250">
        <v>62000</v>
      </c>
      <c r="J164" s="250">
        <f t="shared" ref="J164:J188" si="18">E164*I164</f>
        <v>248000</v>
      </c>
      <c r="K164" s="258"/>
      <c r="L164" s="91"/>
    </row>
    <row r="165" spans="1:12" s="10" customFormat="1" ht="22.5" hidden="1" customHeight="1" x14ac:dyDescent="0.25">
      <c r="A165" s="8">
        <v>162</v>
      </c>
      <c r="B165" s="9">
        <v>45240</v>
      </c>
      <c r="C165" s="259" t="s">
        <v>630</v>
      </c>
      <c r="D165" s="269" t="s">
        <v>88</v>
      </c>
      <c r="E165" s="260">
        <v>2</v>
      </c>
      <c r="F165" s="260" t="s">
        <v>39</v>
      </c>
      <c r="G165" s="247" t="s">
        <v>247</v>
      </c>
      <c r="H165" s="260"/>
      <c r="I165" s="250">
        <v>225000</v>
      </c>
      <c r="J165" s="250">
        <f t="shared" si="18"/>
        <v>450000</v>
      </c>
      <c r="K165" s="258"/>
    </row>
    <row r="166" spans="1:12" s="10" customFormat="1" ht="22.5" hidden="1" customHeight="1" x14ac:dyDescent="0.25">
      <c r="A166" s="155">
        <v>163</v>
      </c>
      <c r="B166" s="9">
        <v>45240</v>
      </c>
      <c r="C166" s="259" t="s">
        <v>631</v>
      </c>
      <c r="D166" s="258" t="s">
        <v>88</v>
      </c>
      <c r="E166" s="260">
        <v>2</v>
      </c>
      <c r="F166" s="260" t="s">
        <v>39</v>
      </c>
      <c r="G166" s="247" t="s">
        <v>247</v>
      </c>
      <c r="H166" s="260"/>
      <c r="I166" s="250">
        <v>48000</v>
      </c>
      <c r="J166" s="250">
        <f t="shared" si="18"/>
        <v>96000</v>
      </c>
      <c r="K166" s="258"/>
      <c r="L166" s="91"/>
    </row>
    <row r="167" spans="1:12" s="10" customFormat="1" ht="22.5" hidden="1" customHeight="1" x14ac:dyDescent="0.25">
      <c r="A167" s="8">
        <v>164</v>
      </c>
      <c r="B167" s="9">
        <v>45240</v>
      </c>
      <c r="C167" s="259" t="s">
        <v>632</v>
      </c>
      <c r="D167" s="258" t="s">
        <v>633</v>
      </c>
      <c r="E167" s="260">
        <v>8</v>
      </c>
      <c r="F167" s="260" t="s">
        <v>40</v>
      </c>
      <c r="G167" s="247" t="s">
        <v>434</v>
      </c>
      <c r="H167" s="260"/>
      <c r="I167" s="250">
        <v>2175000</v>
      </c>
      <c r="J167" s="250">
        <f t="shared" si="18"/>
        <v>17400000</v>
      </c>
      <c r="K167" s="258"/>
      <c r="L167" s="91"/>
    </row>
    <row r="168" spans="1:12" s="10" customFormat="1" ht="22.5" hidden="1" customHeight="1" x14ac:dyDescent="0.25">
      <c r="A168" s="155">
        <v>165</v>
      </c>
      <c r="B168" s="9">
        <v>45240</v>
      </c>
      <c r="C168" s="259" t="s">
        <v>634</v>
      </c>
      <c r="D168" s="258" t="s">
        <v>272</v>
      </c>
      <c r="E168" s="260">
        <v>2</v>
      </c>
      <c r="F168" s="260" t="s">
        <v>127</v>
      </c>
      <c r="G168" s="247" t="s">
        <v>434</v>
      </c>
      <c r="H168" s="260"/>
      <c r="I168" s="250">
        <v>1450000</v>
      </c>
      <c r="J168" s="250">
        <f t="shared" si="18"/>
        <v>2900000</v>
      </c>
      <c r="K168" s="258"/>
      <c r="L168" s="91"/>
    </row>
    <row r="169" spans="1:12" s="10" customFormat="1" ht="22.5" hidden="1" customHeight="1" x14ac:dyDescent="0.25">
      <c r="A169" s="8">
        <v>166</v>
      </c>
      <c r="B169" s="9">
        <v>45240</v>
      </c>
      <c r="C169" s="259" t="s">
        <v>635</v>
      </c>
      <c r="D169" s="258" t="s">
        <v>102</v>
      </c>
      <c r="E169" s="260">
        <v>1</v>
      </c>
      <c r="F169" s="270" t="s">
        <v>39</v>
      </c>
      <c r="G169" s="247" t="s">
        <v>639</v>
      </c>
      <c r="H169" s="260"/>
      <c r="I169" s="250">
        <v>50000</v>
      </c>
      <c r="J169" s="250">
        <f t="shared" si="18"/>
        <v>50000</v>
      </c>
      <c r="K169" s="258"/>
      <c r="L169" s="91"/>
    </row>
    <row r="170" spans="1:12" s="10" customFormat="1" ht="22.5" hidden="1" customHeight="1" x14ac:dyDescent="0.25">
      <c r="A170" s="155">
        <v>167</v>
      </c>
      <c r="B170" s="9">
        <v>45240</v>
      </c>
      <c r="C170" s="259" t="s">
        <v>636</v>
      </c>
      <c r="D170" s="258" t="s">
        <v>637</v>
      </c>
      <c r="E170" s="260">
        <v>1</v>
      </c>
      <c r="F170" s="270" t="s">
        <v>81</v>
      </c>
      <c r="G170" s="247" t="s">
        <v>603</v>
      </c>
      <c r="H170" s="260"/>
      <c r="I170" s="250">
        <v>3490000</v>
      </c>
      <c r="J170" s="250">
        <f t="shared" si="18"/>
        <v>3490000</v>
      </c>
      <c r="K170" s="258"/>
      <c r="L170" s="91">
        <f>SUM(J146:J170)</f>
        <v>36898548</v>
      </c>
    </row>
    <row r="171" spans="1:12" s="10" customFormat="1" ht="22.5" hidden="1" customHeight="1" x14ac:dyDescent="0.25">
      <c r="A171" s="8">
        <v>168</v>
      </c>
      <c r="B171" s="9">
        <v>45241</v>
      </c>
      <c r="C171" s="258" t="s">
        <v>640</v>
      </c>
      <c r="D171" s="258" t="s">
        <v>641</v>
      </c>
      <c r="E171" s="260">
        <v>1</v>
      </c>
      <c r="F171" s="270" t="s">
        <v>81</v>
      </c>
      <c r="G171" s="247" t="s">
        <v>22</v>
      </c>
      <c r="H171" s="260"/>
      <c r="I171" s="250">
        <v>630000</v>
      </c>
      <c r="J171" s="250">
        <f t="shared" si="18"/>
        <v>630000</v>
      </c>
      <c r="K171" s="258"/>
      <c r="L171" s="91"/>
    </row>
    <row r="172" spans="1:12" s="10" customFormat="1" ht="22.5" hidden="1" customHeight="1" x14ac:dyDescent="0.25">
      <c r="A172" s="155">
        <v>169</v>
      </c>
      <c r="B172" s="9">
        <v>45241</v>
      </c>
      <c r="C172" s="258" t="s">
        <v>642</v>
      </c>
      <c r="D172" s="258" t="s">
        <v>50</v>
      </c>
      <c r="E172" s="260">
        <v>2</v>
      </c>
      <c r="F172" s="260" t="s">
        <v>39</v>
      </c>
      <c r="G172" s="247" t="s">
        <v>460</v>
      </c>
      <c r="H172" s="260"/>
      <c r="I172" s="250">
        <v>850000</v>
      </c>
      <c r="J172" s="250">
        <f t="shared" si="18"/>
        <v>1700000</v>
      </c>
      <c r="K172" s="258"/>
      <c r="L172" s="91"/>
    </row>
    <row r="173" spans="1:12" s="10" customFormat="1" ht="22.5" hidden="1" customHeight="1" x14ac:dyDescent="0.25">
      <c r="A173" s="8">
        <v>170</v>
      </c>
      <c r="B173" s="9">
        <v>45241</v>
      </c>
      <c r="C173" s="258" t="s">
        <v>643</v>
      </c>
      <c r="D173" s="258" t="s">
        <v>50</v>
      </c>
      <c r="E173" s="260">
        <v>1</v>
      </c>
      <c r="F173" s="271" t="s">
        <v>39</v>
      </c>
      <c r="G173" s="247" t="s">
        <v>26</v>
      </c>
      <c r="H173" s="260"/>
      <c r="I173" s="250">
        <v>850000</v>
      </c>
      <c r="J173" s="250">
        <f t="shared" si="18"/>
        <v>850000</v>
      </c>
      <c r="K173" s="258"/>
      <c r="L173" s="91"/>
    </row>
    <row r="174" spans="1:12" s="10" customFormat="1" ht="22.5" hidden="1" customHeight="1" x14ac:dyDescent="0.25">
      <c r="A174" s="155">
        <v>171</v>
      </c>
      <c r="B174" s="9">
        <v>45241</v>
      </c>
      <c r="C174" s="259" t="s">
        <v>644</v>
      </c>
      <c r="D174" s="258" t="s">
        <v>66</v>
      </c>
      <c r="E174" s="260">
        <v>1</v>
      </c>
      <c r="F174" s="270" t="s">
        <v>57</v>
      </c>
      <c r="G174" s="247" t="s">
        <v>460</v>
      </c>
      <c r="H174" s="260"/>
      <c r="I174" s="250">
        <v>6100000</v>
      </c>
      <c r="J174" s="250">
        <f t="shared" si="18"/>
        <v>6100000</v>
      </c>
      <c r="K174" s="258"/>
      <c r="L174" s="91"/>
    </row>
    <row r="175" spans="1:12" s="10" customFormat="1" ht="22.5" hidden="1" customHeight="1" x14ac:dyDescent="0.25">
      <c r="A175" s="8">
        <v>172</v>
      </c>
      <c r="B175" s="9">
        <v>45241</v>
      </c>
      <c r="C175" s="258" t="s">
        <v>245</v>
      </c>
      <c r="D175" s="269" t="s">
        <v>66</v>
      </c>
      <c r="E175" s="260">
        <v>1</v>
      </c>
      <c r="F175" s="270" t="s">
        <v>57</v>
      </c>
      <c r="G175" s="247" t="s">
        <v>460</v>
      </c>
      <c r="H175" s="260"/>
      <c r="I175" s="250">
        <v>5876000</v>
      </c>
      <c r="J175" s="250">
        <f t="shared" si="18"/>
        <v>5876000</v>
      </c>
      <c r="K175" s="258"/>
      <c r="L175" s="91"/>
    </row>
    <row r="176" spans="1:12" s="10" customFormat="1" ht="22.5" hidden="1" customHeight="1" x14ac:dyDescent="0.25">
      <c r="A176" s="155">
        <v>173</v>
      </c>
      <c r="B176" s="9">
        <v>45241</v>
      </c>
      <c r="C176" s="259" t="s">
        <v>645</v>
      </c>
      <c r="D176" s="258" t="s">
        <v>275</v>
      </c>
      <c r="E176" s="273" t="s">
        <v>98</v>
      </c>
      <c r="F176" s="271" t="s">
        <v>39</v>
      </c>
      <c r="G176" s="247" t="s">
        <v>460</v>
      </c>
      <c r="H176" s="260"/>
      <c r="I176" s="250">
        <v>510000</v>
      </c>
      <c r="J176" s="250">
        <f t="shared" si="18"/>
        <v>1020000</v>
      </c>
      <c r="K176" s="258"/>
      <c r="L176" s="91"/>
    </row>
    <row r="177" spans="1:12" s="10" customFormat="1" ht="22.5" hidden="1" customHeight="1" x14ac:dyDescent="0.25">
      <c r="A177" s="8">
        <v>174</v>
      </c>
      <c r="B177" s="9">
        <v>45241</v>
      </c>
      <c r="C177" s="258" t="s">
        <v>646</v>
      </c>
      <c r="D177" s="269" t="s">
        <v>275</v>
      </c>
      <c r="E177" s="260">
        <v>1</v>
      </c>
      <c r="F177" s="260" t="s">
        <v>40</v>
      </c>
      <c r="G177" s="247" t="s">
        <v>460</v>
      </c>
      <c r="H177" s="260"/>
      <c r="I177" s="250">
        <v>300000</v>
      </c>
      <c r="J177" s="250">
        <f t="shared" si="18"/>
        <v>300000</v>
      </c>
      <c r="K177" s="258"/>
      <c r="L177" s="91"/>
    </row>
    <row r="178" spans="1:12" s="10" customFormat="1" ht="22.5" hidden="1" customHeight="1" x14ac:dyDescent="0.25">
      <c r="A178" s="155">
        <v>175</v>
      </c>
      <c r="B178" s="9">
        <v>45241</v>
      </c>
      <c r="C178" s="259" t="s">
        <v>647</v>
      </c>
      <c r="D178" s="269" t="s">
        <v>275</v>
      </c>
      <c r="E178" s="260">
        <v>1</v>
      </c>
      <c r="F178" s="260" t="s">
        <v>39</v>
      </c>
      <c r="G178" s="247" t="s">
        <v>460</v>
      </c>
      <c r="H178" s="260"/>
      <c r="I178" s="250">
        <v>100000</v>
      </c>
      <c r="J178" s="250">
        <f t="shared" si="18"/>
        <v>100000</v>
      </c>
      <c r="K178" s="258"/>
      <c r="L178" s="91"/>
    </row>
    <row r="179" spans="1:12" s="10" customFormat="1" ht="22.5" hidden="1" customHeight="1" x14ac:dyDescent="0.25">
      <c r="A179" s="8">
        <v>176</v>
      </c>
      <c r="B179" s="9">
        <v>45241</v>
      </c>
      <c r="C179" s="258" t="s">
        <v>648</v>
      </c>
      <c r="D179" s="258" t="s">
        <v>275</v>
      </c>
      <c r="E179" s="260">
        <v>1</v>
      </c>
      <c r="F179" s="270" t="s">
        <v>39</v>
      </c>
      <c r="G179" s="247" t="s">
        <v>460</v>
      </c>
      <c r="H179" s="260"/>
      <c r="I179" s="250">
        <v>525000</v>
      </c>
      <c r="J179" s="250">
        <f t="shared" si="18"/>
        <v>525000</v>
      </c>
      <c r="K179" s="258"/>
      <c r="L179" s="91"/>
    </row>
    <row r="180" spans="1:12" s="10" customFormat="1" ht="22.5" hidden="1" customHeight="1" x14ac:dyDescent="0.25">
      <c r="A180" s="155">
        <v>177</v>
      </c>
      <c r="B180" s="9">
        <v>45241</v>
      </c>
      <c r="C180" s="258" t="s">
        <v>649</v>
      </c>
      <c r="D180" s="258" t="s">
        <v>275</v>
      </c>
      <c r="E180" s="260">
        <v>1</v>
      </c>
      <c r="F180" s="270" t="s">
        <v>39</v>
      </c>
      <c r="G180" s="247" t="s">
        <v>460</v>
      </c>
      <c r="H180" s="260"/>
      <c r="I180" s="250">
        <v>170000</v>
      </c>
      <c r="J180" s="250">
        <f t="shared" si="18"/>
        <v>170000</v>
      </c>
      <c r="K180" s="258"/>
      <c r="L180" s="91"/>
    </row>
    <row r="181" spans="1:12" s="10" customFormat="1" ht="22.5" hidden="1" customHeight="1" x14ac:dyDescent="0.25">
      <c r="A181" s="8">
        <v>178</v>
      </c>
      <c r="B181" s="9">
        <v>45241</v>
      </c>
      <c r="C181" s="259" t="s">
        <v>650</v>
      </c>
      <c r="D181" s="269" t="s">
        <v>365</v>
      </c>
      <c r="E181" s="260">
        <v>2</v>
      </c>
      <c r="F181" s="271" t="s">
        <v>39</v>
      </c>
      <c r="G181" s="247" t="s">
        <v>653</v>
      </c>
      <c r="H181" s="260"/>
      <c r="I181" s="250">
        <v>25000</v>
      </c>
      <c r="J181" s="250">
        <f t="shared" si="18"/>
        <v>50000</v>
      </c>
      <c r="K181" s="258"/>
      <c r="L181" s="91"/>
    </row>
    <row r="182" spans="1:12" s="10" customFormat="1" ht="22.5" hidden="1" customHeight="1" x14ac:dyDescent="0.25">
      <c r="A182" s="155">
        <v>179</v>
      </c>
      <c r="B182" s="9">
        <v>45241</v>
      </c>
      <c r="C182" s="258" t="s">
        <v>270</v>
      </c>
      <c r="D182" s="258" t="s">
        <v>420</v>
      </c>
      <c r="E182" s="260">
        <v>1</v>
      </c>
      <c r="F182" s="260" t="s">
        <v>39</v>
      </c>
      <c r="G182" s="247" t="s">
        <v>460</v>
      </c>
      <c r="H182" s="260"/>
      <c r="I182" s="250">
        <v>300000</v>
      </c>
      <c r="J182" s="250">
        <f t="shared" si="18"/>
        <v>300000</v>
      </c>
      <c r="K182" s="258"/>
      <c r="L182" s="91"/>
    </row>
    <row r="183" spans="1:12" s="10" customFormat="1" ht="22.5" hidden="1" customHeight="1" x14ac:dyDescent="0.25">
      <c r="A183" s="8">
        <v>180</v>
      </c>
      <c r="B183" s="9">
        <v>45241</v>
      </c>
      <c r="C183" s="258" t="s">
        <v>489</v>
      </c>
      <c r="D183" s="258" t="s">
        <v>490</v>
      </c>
      <c r="E183" s="260">
        <v>20</v>
      </c>
      <c r="F183" s="260" t="s">
        <v>39</v>
      </c>
      <c r="G183" s="247" t="s">
        <v>460</v>
      </c>
      <c r="H183" s="260"/>
      <c r="I183" s="250">
        <v>1450000</v>
      </c>
      <c r="J183" s="250">
        <f t="shared" si="18"/>
        <v>29000000</v>
      </c>
      <c r="K183" s="258"/>
      <c r="L183" s="91"/>
    </row>
    <row r="184" spans="1:12" s="10" customFormat="1" ht="22.5" hidden="1" customHeight="1" x14ac:dyDescent="0.25">
      <c r="A184" s="155">
        <v>181</v>
      </c>
      <c r="B184" s="9">
        <v>45241</v>
      </c>
      <c r="C184" s="258" t="s">
        <v>651</v>
      </c>
      <c r="D184" s="258" t="s">
        <v>652</v>
      </c>
      <c r="E184" s="260">
        <v>1</v>
      </c>
      <c r="F184" s="260" t="s">
        <v>40</v>
      </c>
      <c r="G184" s="247" t="s">
        <v>654</v>
      </c>
      <c r="H184" s="260"/>
      <c r="I184" s="250">
        <v>8655000</v>
      </c>
      <c r="J184" s="250">
        <f t="shared" si="18"/>
        <v>8655000</v>
      </c>
      <c r="K184" s="258"/>
      <c r="L184" s="91">
        <f>SUM(J171:J184)</f>
        <v>55276000</v>
      </c>
    </row>
    <row r="185" spans="1:12" s="10" customFormat="1" ht="22.5" hidden="1" customHeight="1" x14ac:dyDescent="0.25">
      <c r="A185" s="8">
        <v>182</v>
      </c>
      <c r="B185" s="9">
        <v>45243</v>
      </c>
      <c r="C185" s="258" t="s">
        <v>655</v>
      </c>
      <c r="D185" s="258" t="s">
        <v>332</v>
      </c>
      <c r="E185" s="260">
        <v>10</v>
      </c>
      <c r="F185" s="270" t="s">
        <v>39</v>
      </c>
      <c r="G185" s="247" t="s">
        <v>434</v>
      </c>
      <c r="H185" s="260"/>
      <c r="I185" s="250">
        <v>5000</v>
      </c>
      <c r="J185" s="250">
        <f t="shared" si="18"/>
        <v>50000</v>
      </c>
      <c r="K185" s="258"/>
      <c r="L185" s="91"/>
    </row>
    <row r="186" spans="1:12" s="10" customFormat="1" ht="22.5" hidden="1" customHeight="1" x14ac:dyDescent="0.25">
      <c r="A186" s="155">
        <v>183</v>
      </c>
      <c r="B186" s="9">
        <v>45243</v>
      </c>
      <c r="C186" s="258" t="s">
        <v>656</v>
      </c>
      <c r="D186" s="258" t="s">
        <v>657</v>
      </c>
      <c r="E186" s="260">
        <v>1</v>
      </c>
      <c r="F186" s="260" t="s">
        <v>39</v>
      </c>
      <c r="G186" s="247" t="s">
        <v>311</v>
      </c>
      <c r="H186" s="260"/>
      <c r="I186" s="250">
        <v>871000</v>
      </c>
      <c r="J186" s="250">
        <f t="shared" si="18"/>
        <v>871000</v>
      </c>
      <c r="K186" s="258"/>
      <c r="L186" s="91"/>
    </row>
    <row r="187" spans="1:12" s="10" customFormat="1" ht="22.5" hidden="1" customHeight="1" x14ac:dyDescent="0.25">
      <c r="A187" s="8">
        <v>184</v>
      </c>
      <c r="B187" s="9">
        <v>45243</v>
      </c>
      <c r="C187" s="258" t="s">
        <v>658</v>
      </c>
      <c r="D187" s="258" t="s">
        <v>657</v>
      </c>
      <c r="E187" s="260">
        <v>1</v>
      </c>
      <c r="F187" s="260" t="s">
        <v>39</v>
      </c>
      <c r="G187" s="247" t="s">
        <v>172</v>
      </c>
      <c r="H187" s="260"/>
      <c r="I187" s="250">
        <v>897000</v>
      </c>
      <c r="J187" s="250">
        <f t="shared" si="18"/>
        <v>897000</v>
      </c>
      <c r="K187" s="258"/>
      <c r="L187" s="91"/>
    </row>
    <row r="188" spans="1:12" s="10" customFormat="1" ht="22.5" hidden="1" customHeight="1" x14ac:dyDescent="0.25">
      <c r="A188" s="155">
        <v>185</v>
      </c>
      <c r="B188" s="9">
        <v>45243</v>
      </c>
      <c r="C188" s="258" t="s">
        <v>658</v>
      </c>
      <c r="D188" s="258" t="s">
        <v>657</v>
      </c>
      <c r="E188" s="260">
        <v>1</v>
      </c>
      <c r="F188" s="260" t="s">
        <v>39</v>
      </c>
      <c r="G188" s="247" t="s">
        <v>195</v>
      </c>
      <c r="H188" s="260"/>
      <c r="I188" s="250">
        <v>330000</v>
      </c>
      <c r="J188" s="250">
        <f t="shared" si="18"/>
        <v>330000</v>
      </c>
      <c r="K188" s="258"/>
      <c r="L188" s="91"/>
    </row>
    <row r="189" spans="1:12" s="10" customFormat="1" ht="22.5" hidden="1" customHeight="1" x14ac:dyDescent="0.25">
      <c r="A189" s="8">
        <v>186</v>
      </c>
      <c r="B189" s="9">
        <v>45243</v>
      </c>
      <c r="C189" s="258" t="s">
        <v>177</v>
      </c>
      <c r="D189" s="258" t="s">
        <v>176</v>
      </c>
      <c r="E189" s="260">
        <v>2</v>
      </c>
      <c r="F189" s="270" t="s">
        <v>277</v>
      </c>
      <c r="G189" s="247" t="s">
        <v>434</v>
      </c>
      <c r="H189" s="260"/>
      <c r="I189" s="250">
        <v>1500000</v>
      </c>
      <c r="J189" s="250">
        <f t="shared" ref="J189:J191" si="19">E189*I189</f>
        <v>3000000</v>
      </c>
      <c r="K189" s="258"/>
      <c r="L189" s="91"/>
    </row>
    <row r="190" spans="1:12" s="10" customFormat="1" ht="22.5" hidden="1" customHeight="1" x14ac:dyDescent="0.25">
      <c r="A190" s="155">
        <v>187</v>
      </c>
      <c r="B190" s="9">
        <v>45243</v>
      </c>
      <c r="C190" s="259" t="s">
        <v>659</v>
      </c>
      <c r="D190" s="258" t="s">
        <v>660</v>
      </c>
      <c r="E190" s="273" t="s">
        <v>98</v>
      </c>
      <c r="F190" s="271" t="s">
        <v>39</v>
      </c>
      <c r="G190" s="247" t="s">
        <v>663</v>
      </c>
      <c r="H190" s="260"/>
      <c r="I190" s="250">
        <v>50000</v>
      </c>
      <c r="J190" s="250">
        <f t="shared" si="19"/>
        <v>100000</v>
      </c>
      <c r="K190" s="258"/>
      <c r="L190" s="91"/>
    </row>
    <row r="191" spans="1:12" s="10" customFormat="1" ht="22.5" hidden="1" customHeight="1" x14ac:dyDescent="0.25">
      <c r="A191" s="8">
        <v>188</v>
      </c>
      <c r="B191" s="9">
        <v>45243</v>
      </c>
      <c r="C191" s="258" t="s">
        <v>661</v>
      </c>
      <c r="D191" s="258" t="s">
        <v>24</v>
      </c>
      <c r="E191" s="260">
        <v>1</v>
      </c>
      <c r="F191" s="270" t="s">
        <v>40</v>
      </c>
      <c r="G191" s="247" t="s">
        <v>368</v>
      </c>
      <c r="H191" s="260"/>
      <c r="I191" s="250">
        <v>12300000</v>
      </c>
      <c r="J191" s="250">
        <f t="shared" si="19"/>
        <v>12300000</v>
      </c>
      <c r="K191" s="258"/>
      <c r="L191" s="91"/>
    </row>
    <row r="192" spans="1:12" s="10" customFormat="1" ht="22.5" hidden="1" customHeight="1" x14ac:dyDescent="0.25">
      <c r="A192" s="155">
        <v>189</v>
      </c>
      <c r="B192" s="9">
        <v>45243</v>
      </c>
      <c r="C192" s="259" t="s">
        <v>479</v>
      </c>
      <c r="D192" s="269" t="s">
        <v>662</v>
      </c>
      <c r="E192" s="260">
        <v>1</v>
      </c>
      <c r="F192" s="271" t="s">
        <v>43</v>
      </c>
      <c r="G192" s="247" t="s">
        <v>664</v>
      </c>
      <c r="H192" s="260"/>
      <c r="I192" s="250">
        <v>50000</v>
      </c>
      <c r="J192" s="250">
        <f t="shared" ref="J192:J207" si="20">E192*I192</f>
        <v>50000</v>
      </c>
      <c r="K192" s="258"/>
      <c r="L192" s="91">
        <f>SUM(J185:J192)</f>
        <v>17598000</v>
      </c>
    </row>
    <row r="193" spans="1:12" s="10" customFormat="1" ht="22.5" hidden="1" customHeight="1" x14ac:dyDescent="0.25">
      <c r="A193" s="8">
        <v>190</v>
      </c>
      <c r="B193" s="9">
        <v>45244</v>
      </c>
      <c r="C193" s="258" t="s">
        <v>665</v>
      </c>
      <c r="D193" s="258" t="s">
        <v>410</v>
      </c>
      <c r="E193" s="260">
        <v>1</v>
      </c>
      <c r="F193" s="270" t="s">
        <v>39</v>
      </c>
      <c r="G193" s="247" t="s">
        <v>244</v>
      </c>
      <c r="H193" s="260"/>
      <c r="I193" s="250">
        <v>2750000</v>
      </c>
      <c r="J193" s="250">
        <f t="shared" si="20"/>
        <v>2750000</v>
      </c>
      <c r="K193" s="258"/>
      <c r="L193" s="91"/>
    </row>
    <row r="194" spans="1:12" s="10" customFormat="1" ht="22.5" hidden="1" customHeight="1" x14ac:dyDescent="0.25">
      <c r="A194" s="155">
        <v>191</v>
      </c>
      <c r="B194" s="9">
        <v>45244</v>
      </c>
      <c r="C194" s="258" t="s">
        <v>666</v>
      </c>
      <c r="D194" s="258" t="s">
        <v>410</v>
      </c>
      <c r="E194" s="260">
        <v>1</v>
      </c>
      <c r="F194" s="260" t="s">
        <v>39</v>
      </c>
      <c r="G194" s="247" t="s">
        <v>244</v>
      </c>
      <c r="H194" s="260"/>
      <c r="I194" s="250">
        <v>585000</v>
      </c>
      <c r="J194" s="250">
        <f t="shared" si="20"/>
        <v>585000</v>
      </c>
      <c r="K194" s="258"/>
      <c r="L194" s="91"/>
    </row>
    <row r="195" spans="1:12" s="10" customFormat="1" ht="22.5" hidden="1" customHeight="1" x14ac:dyDescent="0.25">
      <c r="A195" s="8">
        <v>192</v>
      </c>
      <c r="B195" s="9">
        <v>45244</v>
      </c>
      <c r="C195" s="258" t="s">
        <v>667</v>
      </c>
      <c r="D195" s="258" t="s">
        <v>410</v>
      </c>
      <c r="E195" s="260">
        <v>1</v>
      </c>
      <c r="F195" s="260" t="s">
        <v>39</v>
      </c>
      <c r="G195" s="247" t="s">
        <v>244</v>
      </c>
      <c r="H195" s="260"/>
      <c r="I195" s="250">
        <v>440000</v>
      </c>
      <c r="J195" s="250">
        <f t="shared" si="20"/>
        <v>440000</v>
      </c>
      <c r="K195" s="258"/>
      <c r="L195" s="91"/>
    </row>
    <row r="196" spans="1:12" s="10" customFormat="1" ht="22.5" hidden="1" customHeight="1" x14ac:dyDescent="0.25">
      <c r="A196" s="155">
        <v>193</v>
      </c>
      <c r="B196" s="9">
        <v>45244</v>
      </c>
      <c r="C196" s="258" t="s">
        <v>668</v>
      </c>
      <c r="D196" s="258" t="s">
        <v>410</v>
      </c>
      <c r="E196" s="260">
        <v>1</v>
      </c>
      <c r="F196" s="260" t="s">
        <v>39</v>
      </c>
      <c r="G196" s="247" t="s">
        <v>244</v>
      </c>
      <c r="H196" s="260"/>
      <c r="I196" s="250">
        <v>110000</v>
      </c>
      <c r="J196" s="250">
        <f t="shared" si="20"/>
        <v>110000</v>
      </c>
      <c r="K196" s="258"/>
      <c r="L196" s="91"/>
    </row>
    <row r="197" spans="1:12" s="10" customFormat="1" ht="22.5" hidden="1" customHeight="1" x14ac:dyDescent="0.25">
      <c r="A197" s="8">
        <v>194</v>
      </c>
      <c r="B197" s="9">
        <v>45244</v>
      </c>
      <c r="C197" s="258" t="s">
        <v>669</v>
      </c>
      <c r="D197" s="258" t="s">
        <v>410</v>
      </c>
      <c r="E197" s="260">
        <v>1</v>
      </c>
      <c r="F197" s="260" t="s">
        <v>39</v>
      </c>
      <c r="G197" s="247" t="s">
        <v>244</v>
      </c>
      <c r="H197" s="260"/>
      <c r="I197" s="250">
        <v>130000</v>
      </c>
      <c r="J197" s="250">
        <f t="shared" si="20"/>
        <v>130000</v>
      </c>
      <c r="K197" s="258"/>
      <c r="L197" s="91"/>
    </row>
    <row r="198" spans="1:12" s="10" customFormat="1" ht="22.5" hidden="1" customHeight="1" x14ac:dyDescent="0.25">
      <c r="A198" s="155">
        <v>195</v>
      </c>
      <c r="B198" s="9">
        <v>45244</v>
      </c>
      <c r="C198" s="259" t="s">
        <v>670</v>
      </c>
      <c r="D198" s="258" t="s">
        <v>410</v>
      </c>
      <c r="E198" s="273" t="s">
        <v>126</v>
      </c>
      <c r="F198" s="271" t="s">
        <v>39</v>
      </c>
      <c r="G198" s="247" t="s">
        <v>244</v>
      </c>
      <c r="H198" s="260"/>
      <c r="I198" s="250">
        <v>65000</v>
      </c>
      <c r="J198" s="250">
        <f t="shared" si="20"/>
        <v>650000</v>
      </c>
      <c r="K198" s="258"/>
      <c r="L198" s="91"/>
    </row>
    <row r="199" spans="1:12" s="10" customFormat="1" ht="22.5" hidden="1" customHeight="1" x14ac:dyDescent="0.25">
      <c r="A199" s="8">
        <v>196</v>
      </c>
      <c r="B199" s="9">
        <v>45244</v>
      </c>
      <c r="C199" s="258" t="s">
        <v>671</v>
      </c>
      <c r="D199" s="269" t="s">
        <v>241</v>
      </c>
      <c r="E199" s="260">
        <v>1</v>
      </c>
      <c r="F199" s="271" t="s">
        <v>39</v>
      </c>
      <c r="G199" s="247" t="s">
        <v>384</v>
      </c>
      <c r="H199" s="260">
        <v>3</v>
      </c>
      <c r="I199" s="250">
        <v>277500</v>
      </c>
      <c r="J199" s="250">
        <f t="shared" si="20"/>
        <v>277500</v>
      </c>
      <c r="K199" s="258"/>
      <c r="L199" s="91"/>
    </row>
    <row r="200" spans="1:12" s="10" customFormat="1" ht="22.5" hidden="1" customHeight="1" x14ac:dyDescent="0.25">
      <c r="A200" s="155">
        <v>197</v>
      </c>
      <c r="B200" s="9">
        <v>45244</v>
      </c>
      <c r="C200" s="259" t="s">
        <v>672</v>
      </c>
      <c r="D200" s="269" t="s">
        <v>241</v>
      </c>
      <c r="E200" s="260">
        <v>1</v>
      </c>
      <c r="F200" s="260" t="s">
        <v>39</v>
      </c>
      <c r="G200" s="247" t="s">
        <v>384</v>
      </c>
      <c r="H200" s="260">
        <v>3</v>
      </c>
      <c r="I200" s="250">
        <v>7770</v>
      </c>
      <c r="J200" s="250">
        <f t="shared" si="20"/>
        <v>7770</v>
      </c>
      <c r="K200" s="258"/>
      <c r="L200" s="91"/>
    </row>
    <row r="201" spans="1:12" s="10" customFormat="1" ht="22.5" hidden="1" customHeight="1" x14ac:dyDescent="0.25">
      <c r="A201" s="8">
        <v>198</v>
      </c>
      <c r="B201" s="9">
        <v>45244</v>
      </c>
      <c r="C201" s="258" t="s">
        <v>673</v>
      </c>
      <c r="D201" s="269" t="s">
        <v>241</v>
      </c>
      <c r="E201" s="260">
        <v>2</v>
      </c>
      <c r="F201" s="270" t="s">
        <v>39</v>
      </c>
      <c r="G201" s="247" t="s">
        <v>384</v>
      </c>
      <c r="H201" s="260">
        <v>3</v>
      </c>
      <c r="I201" s="250">
        <v>19980</v>
      </c>
      <c r="J201" s="250">
        <f t="shared" si="20"/>
        <v>39960</v>
      </c>
      <c r="K201" s="258"/>
      <c r="L201" s="91"/>
    </row>
    <row r="202" spans="1:12" s="10" customFormat="1" ht="22.5" hidden="1" customHeight="1" x14ac:dyDescent="0.25">
      <c r="A202" s="155">
        <v>199</v>
      </c>
      <c r="B202" s="9">
        <v>45244</v>
      </c>
      <c r="C202" s="258" t="s">
        <v>674</v>
      </c>
      <c r="D202" s="269" t="s">
        <v>241</v>
      </c>
      <c r="E202" s="260">
        <v>1</v>
      </c>
      <c r="F202" s="270" t="s">
        <v>39</v>
      </c>
      <c r="G202" s="247" t="s">
        <v>384</v>
      </c>
      <c r="H202" s="260">
        <v>3</v>
      </c>
      <c r="I202" s="250">
        <v>26640</v>
      </c>
      <c r="J202" s="250">
        <f t="shared" si="20"/>
        <v>26640</v>
      </c>
      <c r="K202" s="258"/>
      <c r="L202" s="91"/>
    </row>
    <row r="203" spans="1:12" s="10" customFormat="1" ht="22.5" hidden="1" customHeight="1" x14ac:dyDescent="0.25">
      <c r="A203" s="8">
        <v>200</v>
      </c>
      <c r="B203" s="9">
        <v>45244</v>
      </c>
      <c r="C203" s="259" t="s">
        <v>675</v>
      </c>
      <c r="D203" s="269" t="s">
        <v>241</v>
      </c>
      <c r="E203" s="260">
        <v>1</v>
      </c>
      <c r="F203" s="271" t="s">
        <v>40</v>
      </c>
      <c r="G203" s="247" t="s">
        <v>384</v>
      </c>
      <c r="H203" s="260">
        <v>3</v>
      </c>
      <c r="I203" s="250">
        <v>608280</v>
      </c>
      <c r="J203" s="250">
        <f t="shared" si="20"/>
        <v>608280</v>
      </c>
      <c r="K203" s="258"/>
      <c r="L203" s="91"/>
    </row>
    <row r="204" spans="1:12" s="10" customFormat="1" ht="22.5" hidden="1" customHeight="1" x14ac:dyDescent="0.25">
      <c r="A204" s="155">
        <v>201</v>
      </c>
      <c r="B204" s="9">
        <v>45244</v>
      </c>
      <c r="C204" s="258" t="s">
        <v>676</v>
      </c>
      <c r="D204" s="258" t="s">
        <v>332</v>
      </c>
      <c r="E204" s="260">
        <v>2</v>
      </c>
      <c r="F204" s="260" t="s">
        <v>39</v>
      </c>
      <c r="G204" s="247" t="s">
        <v>692</v>
      </c>
      <c r="H204" s="260"/>
      <c r="I204" s="250">
        <v>110000</v>
      </c>
      <c r="J204" s="250">
        <f t="shared" si="20"/>
        <v>220000</v>
      </c>
      <c r="K204" s="258"/>
      <c r="L204" s="91"/>
    </row>
    <row r="205" spans="1:12" s="10" customFormat="1" ht="22.5" hidden="1" customHeight="1" x14ac:dyDescent="0.25">
      <c r="A205" s="8">
        <v>202</v>
      </c>
      <c r="B205" s="9">
        <v>45244</v>
      </c>
      <c r="C205" s="258" t="s">
        <v>677</v>
      </c>
      <c r="D205" s="258" t="s">
        <v>500</v>
      </c>
      <c r="E205" s="260">
        <v>3</v>
      </c>
      <c r="F205" s="260" t="s">
        <v>39</v>
      </c>
      <c r="G205" s="247" t="s">
        <v>392</v>
      </c>
      <c r="H205" s="260"/>
      <c r="I205" s="250">
        <v>7500</v>
      </c>
      <c r="J205" s="250">
        <f t="shared" si="20"/>
        <v>22500</v>
      </c>
      <c r="K205" s="258"/>
      <c r="L205" s="91"/>
    </row>
    <row r="206" spans="1:12" s="10" customFormat="1" ht="22.5" hidden="1" customHeight="1" x14ac:dyDescent="0.25">
      <c r="A206" s="155">
        <v>203</v>
      </c>
      <c r="B206" s="9">
        <v>45244</v>
      </c>
      <c r="C206" s="258" t="s">
        <v>515</v>
      </c>
      <c r="D206" s="258" t="s">
        <v>410</v>
      </c>
      <c r="E206" s="260">
        <v>20</v>
      </c>
      <c r="F206" s="260" t="s">
        <v>39</v>
      </c>
      <c r="G206" s="247" t="s">
        <v>434</v>
      </c>
      <c r="H206" s="260"/>
      <c r="I206" s="250">
        <v>10000</v>
      </c>
      <c r="J206" s="250">
        <f t="shared" si="20"/>
        <v>200000</v>
      </c>
      <c r="K206" s="258"/>
      <c r="L206" s="91"/>
    </row>
    <row r="207" spans="1:12" s="10" customFormat="1" ht="22.5" hidden="1" customHeight="1" x14ac:dyDescent="0.25">
      <c r="A207" s="8">
        <v>204</v>
      </c>
      <c r="B207" s="9">
        <v>45244</v>
      </c>
      <c r="C207" s="259" t="s">
        <v>385</v>
      </c>
      <c r="D207" s="258" t="s">
        <v>410</v>
      </c>
      <c r="E207" s="260">
        <v>5</v>
      </c>
      <c r="F207" s="271" t="s">
        <v>39</v>
      </c>
      <c r="G207" s="247" t="s">
        <v>434</v>
      </c>
      <c r="H207" s="260"/>
      <c r="I207" s="250">
        <v>60000</v>
      </c>
      <c r="J207" s="250">
        <f t="shared" si="20"/>
        <v>300000</v>
      </c>
      <c r="K207" s="258"/>
      <c r="L207" s="91"/>
    </row>
    <row r="208" spans="1:12" s="10" customFormat="1" ht="22.5" hidden="1" customHeight="1" x14ac:dyDescent="0.25">
      <c r="A208" s="155">
        <v>205</v>
      </c>
      <c r="B208" s="9">
        <v>45244</v>
      </c>
      <c r="C208" s="259" t="s">
        <v>678</v>
      </c>
      <c r="D208" s="258" t="s">
        <v>410</v>
      </c>
      <c r="E208" s="260">
        <v>1</v>
      </c>
      <c r="F208" s="260" t="s">
        <v>39</v>
      </c>
      <c r="G208" s="247" t="s">
        <v>368</v>
      </c>
      <c r="H208" s="260"/>
      <c r="I208" s="250">
        <v>115000</v>
      </c>
      <c r="J208" s="250">
        <f t="shared" ref="J208:J210" si="21">E208*I208</f>
        <v>115000</v>
      </c>
      <c r="K208" s="258"/>
      <c r="L208" s="91"/>
    </row>
    <row r="209" spans="1:12" s="10" customFormat="1" ht="22.5" hidden="1" customHeight="1" x14ac:dyDescent="0.25">
      <c r="A209" s="8">
        <v>206</v>
      </c>
      <c r="B209" s="9">
        <v>45244</v>
      </c>
      <c r="C209" s="258" t="s">
        <v>679</v>
      </c>
      <c r="D209" s="258" t="s">
        <v>410</v>
      </c>
      <c r="E209" s="260">
        <v>1</v>
      </c>
      <c r="F209" s="260" t="s">
        <v>39</v>
      </c>
      <c r="G209" s="247" t="s">
        <v>368</v>
      </c>
      <c r="H209" s="260"/>
      <c r="I209" s="250">
        <v>115000</v>
      </c>
      <c r="J209" s="250">
        <f t="shared" si="21"/>
        <v>115000</v>
      </c>
      <c r="K209" s="258"/>
      <c r="L209" s="91"/>
    </row>
    <row r="210" spans="1:12" s="10" customFormat="1" ht="22.5" hidden="1" customHeight="1" x14ac:dyDescent="0.25">
      <c r="A210" s="155">
        <v>207</v>
      </c>
      <c r="B210" s="9">
        <v>45244</v>
      </c>
      <c r="C210" s="259" t="s">
        <v>680</v>
      </c>
      <c r="D210" s="258" t="s">
        <v>410</v>
      </c>
      <c r="E210" s="260">
        <v>100</v>
      </c>
      <c r="F210" s="260" t="s">
        <v>39</v>
      </c>
      <c r="G210" s="247" t="s">
        <v>434</v>
      </c>
      <c r="H210" s="260"/>
      <c r="I210" s="250">
        <v>4000</v>
      </c>
      <c r="J210" s="250">
        <f t="shared" si="21"/>
        <v>400000</v>
      </c>
      <c r="K210" s="258"/>
      <c r="L210" s="91"/>
    </row>
    <row r="211" spans="1:12" s="10" customFormat="1" ht="22.5" hidden="1" customHeight="1" x14ac:dyDescent="0.25">
      <c r="A211" s="8">
        <v>208</v>
      </c>
      <c r="B211" s="9">
        <v>45244</v>
      </c>
      <c r="C211" s="259" t="s">
        <v>681</v>
      </c>
      <c r="D211" s="269" t="s">
        <v>545</v>
      </c>
      <c r="E211" s="260">
        <v>1</v>
      </c>
      <c r="F211" s="260" t="s">
        <v>39</v>
      </c>
      <c r="G211" s="247" t="s">
        <v>693</v>
      </c>
      <c r="H211" s="260"/>
      <c r="I211" s="250">
        <v>246000</v>
      </c>
      <c r="J211" s="250">
        <f t="shared" ref="J211:J212" si="22">E211*I211</f>
        <v>246000</v>
      </c>
      <c r="K211" s="258"/>
      <c r="L211" s="91"/>
    </row>
    <row r="212" spans="1:12" s="10" customFormat="1" ht="22.5" hidden="1" customHeight="1" x14ac:dyDescent="0.25">
      <c r="A212" s="155">
        <v>209</v>
      </c>
      <c r="B212" s="9">
        <v>45244</v>
      </c>
      <c r="C212" s="259" t="s">
        <v>682</v>
      </c>
      <c r="D212" s="258" t="s">
        <v>683</v>
      </c>
      <c r="E212" s="260">
        <v>1</v>
      </c>
      <c r="F212" s="260" t="s">
        <v>39</v>
      </c>
      <c r="G212" s="247" t="s">
        <v>22</v>
      </c>
      <c r="H212" s="260"/>
      <c r="I212" s="250">
        <v>625000</v>
      </c>
      <c r="J212" s="250">
        <f t="shared" si="22"/>
        <v>625000</v>
      </c>
      <c r="K212" s="258"/>
      <c r="L212" s="91"/>
    </row>
    <row r="213" spans="1:12" s="10" customFormat="1" ht="22.5" hidden="1" customHeight="1" x14ac:dyDescent="0.25">
      <c r="A213" s="8">
        <v>210</v>
      </c>
      <c r="B213" s="9">
        <v>45244</v>
      </c>
      <c r="C213" s="259" t="s">
        <v>684</v>
      </c>
      <c r="D213" s="269" t="s">
        <v>241</v>
      </c>
      <c r="E213" s="260">
        <v>2</v>
      </c>
      <c r="F213" s="260" t="s">
        <v>39</v>
      </c>
      <c r="G213" s="247" t="s">
        <v>384</v>
      </c>
      <c r="H213" s="260">
        <v>3</v>
      </c>
      <c r="I213" s="250">
        <v>1</v>
      </c>
      <c r="J213" s="250">
        <f>E213*I213</f>
        <v>2</v>
      </c>
      <c r="K213" s="258"/>
      <c r="L213" s="91"/>
    </row>
    <row r="214" spans="1:12" s="10" customFormat="1" ht="22.5" hidden="1" customHeight="1" x14ac:dyDescent="0.25">
      <c r="A214" s="155">
        <v>211</v>
      </c>
      <c r="B214" s="9">
        <v>45244</v>
      </c>
      <c r="C214" s="259" t="s">
        <v>685</v>
      </c>
      <c r="D214" s="269" t="s">
        <v>241</v>
      </c>
      <c r="E214" s="260">
        <v>2</v>
      </c>
      <c r="F214" s="260" t="s">
        <v>39</v>
      </c>
      <c r="G214" s="247" t="s">
        <v>384</v>
      </c>
      <c r="H214" s="260">
        <v>3</v>
      </c>
      <c r="I214" s="250">
        <v>1</v>
      </c>
      <c r="J214" s="250">
        <f>E214*I214</f>
        <v>2</v>
      </c>
      <c r="K214" s="258"/>
      <c r="L214" s="91"/>
    </row>
    <row r="215" spans="1:12" s="10" customFormat="1" ht="22.5" hidden="1" customHeight="1" x14ac:dyDescent="0.25">
      <c r="A215" s="8">
        <v>212</v>
      </c>
      <c r="B215" s="9">
        <v>45244</v>
      </c>
      <c r="C215" s="259" t="s">
        <v>686</v>
      </c>
      <c r="D215" s="258" t="s">
        <v>502</v>
      </c>
      <c r="E215" s="260">
        <v>1</v>
      </c>
      <c r="F215" s="270" t="s">
        <v>39</v>
      </c>
      <c r="G215" s="247" t="s">
        <v>18</v>
      </c>
      <c r="H215" s="260"/>
      <c r="I215" s="250">
        <v>80000</v>
      </c>
      <c r="J215" s="250">
        <f t="shared" ref="J215:J227" si="23">E215*I215</f>
        <v>80000</v>
      </c>
      <c r="K215" s="258"/>
      <c r="L215" s="91"/>
    </row>
    <row r="216" spans="1:12" s="10" customFormat="1" ht="22.5" hidden="1" customHeight="1" x14ac:dyDescent="0.25">
      <c r="A216" s="155">
        <v>213</v>
      </c>
      <c r="B216" s="9">
        <v>45244</v>
      </c>
      <c r="C216" s="259" t="s">
        <v>687</v>
      </c>
      <c r="D216" s="258" t="s">
        <v>102</v>
      </c>
      <c r="E216" s="260">
        <v>1</v>
      </c>
      <c r="F216" s="270"/>
      <c r="G216" s="247" t="s">
        <v>244</v>
      </c>
      <c r="H216" s="260"/>
      <c r="I216" s="250">
        <v>2500</v>
      </c>
      <c r="J216" s="250">
        <f t="shared" si="23"/>
        <v>2500</v>
      </c>
      <c r="K216" s="258"/>
      <c r="L216" s="91"/>
    </row>
    <row r="217" spans="1:12" s="10" customFormat="1" ht="22.5" hidden="1" customHeight="1" x14ac:dyDescent="0.25">
      <c r="A217" s="8">
        <v>214</v>
      </c>
      <c r="B217" s="9">
        <v>45244</v>
      </c>
      <c r="C217" s="259" t="s">
        <v>688</v>
      </c>
      <c r="D217" s="258" t="s">
        <v>689</v>
      </c>
      <c r="E217" s="260">
        <v>1</v>
      </c>
      <c r="F217" s="260"/>
      <c r="G217" s="247" t="s">
        <v>694</v>
      </c>
      <c r="H217" s="260"/>
      <c r="I217" s="250">
        <v>150000</v>
      </c>
      <c r="J217" s="250">
        <f t="shared" si="23"/>
        <v>150000</v>
      </c>
      <c r="K217" s="258"/>
      <c r="L217" s="91"/>
    </row>
    <row r="218" spans="1:12" s="10" customFormat="1" ht="22.5" hidden="1" customHeight="1" x14ac:dyDescent="0.25">
      <c r="A218" s="155">
        <v>215</v>
      </c>
      <c r="B218" s="9">
        <v>45244</v>
      </c>
      <c r="C218" s="259" t="s">
        <v>690</v>
      </c>
      <c r="D218" s="258" t="s">
        <v>102</v>
      </c>
      <c r="E218" s="260">
        <v>3</v>
      </c>
      <c r="F218" s="260" t="s">
        <v>691</v>
      </c>
      <c r="G218" s="261" t="s">
        <v>695</v>
      </c>
      <c r="H218" s="260"/>
      <c r="I218" s="250">
        <v>20000</v>
      </c>
      <c r="J218" s="250">
        <f t="shared" si="23"/>
        <v>60000</v>
      </c>
      <c r="K218" s="258"/>
      <c r="L218" s="91">
        <f>SUM(J193:J218)</f>
        <v>8161154</v>
      </c>
    </row>
    <row r="219" spans="1:12" s="10" customFormat="1" ht="22.5" hidden="1" customHeight="1" x14ac:dyDescent="0.25">
      <c r="A219" s="8">
        <v>216</v>
      </c>
      <c r="B219" s="9">
        <v>45245</v>
      </c>
      <c r="C219" s="258" t="s">
        <v>696</v>
      </c>
      <c r="D219" s="258" t="s">
        <v>464</v>
      </c>
      <c r="E219" s="260">
        <v>1</v>
      </c>
      <c r="F219" s="270" t="s">
        <v>39</v>
      </c>
      <c r="G219" s="247" t="s">
        <v>368</v>
      </c>
      <c r="H219" s="260"/>
      <c r="I219" s="250">
        <v>750000</v>
      </c>
      <c r="J219" s="250">
        <f t="shared" si="23"/>
        <v>750000</v>
      </c>
      <c r="K219" s="258"/>
      <c r="L219" s="91"/>
    </row>
    <row r="220" spans="1:12" s="10" customFormat="1" ht="22.5" hidden="1" customHeight="1" x14ac:dyDescent="0.25">
      <c r="A220" s="155">
        <v>217</v>
      </c>
      <c r="B220" s="9">
        <v>45245</v>
      </c>
      <c r="C220" s="258" t="s">
        <v>697</v>
      </c>
      <c r="D220" s="258" t="s">
        <v>464</v>
      </c>
      <c r="E220" s="260">
        <v>1</v>
      </c>
      <c r="F220" s="270" t="s">
        <v>39</v>
      </c>
      <c r="G220" s="247" t="s">
        <v>460</v>
      </c>
      <c r="H220" s="260"/>
      <c r="I220" s="250">
        <v>150000</v>
      </c>
      <c r="J220" s="250">
        <f t="shared" si="23"/>
        <v>150000</v>
      </c>
      <c r="K220" s="258"/>
      <c r="L220" s="91"/>
    </row>
    <row r="221" spans="1:12" s="10" customFormat="1" ht="22.5" hidden="1" customHeight="1" x14ac:dyDescent="0.25">
      <c r="A221" s="8">
        <v>218</v>
      </c>
      <c r="B221" s="9">
        <v>45245</v>
      </c>
      <c r="C221" s="258" t="s">
        <v>698</v>
      </c>
      <c r="D221" s="258" t="s">
        <v>464</v>
      </c>
      <c r="E221" s="260">
        <v>5</v>
      </c>
      <c r="F221" s="260" t="s">
        <v>39</v>
      </c>
      <c r="G221" s="247" t="s">
        <v>460</v>
      </c>
      <c r="H221" s="260"/>
      <c r="I221" s="250">
        <v>60000</v>
      </c>
      <c r="J221" s="250">
        <f t="shared" si="23"/>
        <v>300000</v>
      </c>
      <c r="K221" s="258"/>
      <c r="L221" s="91"/>
    </row>
    <row r="222" spans="1:12" s="10" customFormat="1" ht="22.5" hidden="1" customHeight="1" x14ac:dyDescent="0.25">
      <c r="A222" s="155">
        <v>219</v>
      </c>
      <c r="B222" s="9">
        <v>45245</v>
      </c>
      <c r="C222" s="258" t="s">
        <v>699</v>
      </c>
      <c r="D222" s="258" t="s">
        <v>256</v>
      </c>
      <c r="E222" s="260">
        <v>1</v>
      </c>
      <c r="F222" s="260" t="s">
        <v>39</v>
      </c>
      <c r="G222" s="247" t="s">
        <v>460</v>
      </c>
      <c r="H222" s="260"/>
      <c r="I222" s="250">
        <v>150000</v>
      </c>
      <c r="J222" s="250">
        <f t="shared" si="23"/>
        <v>150000</v>
      </c>
      <c r="K222" s="258"/>
      <c r="L222" s="91"/>
    </row>
    <row r="223" spans="1:12" s="10" customFormat="1" ht="22.5" hidden="1" customHeight="1" x14ac:dyDescent="0.25">
      <c r="A223" s="8">
        <v>220</v>
      </c>
      <c r="B223" s="9">
        <v>45245</v>
      </c>
      <c r="C223" s="258" t="s">
        <v>700</v>
      </c>
      <c r="D223" s="258" t="s">
        <v>256</v>
      </c>
      <c r="E223" s="260">
        <v>1</v>
      </c>
      <c r="F223" s="260" t="s">
        <v>39</v>
      </c>
      <c r="G223" s="247" t="s">
        <v>460</v>
      </c>
      <c r="H223" s="260"/>
      <c r="I223" s="250">
        <v>250000</v>
      </c>
      <c r="J223" s="250">
        <f t="shared" si="23"/>
        <v>250000</v>
      </c>
      <c r="K223" s="258"/>
      <c r="L223" s="91"/>
    </row>
    <row r="224" spans="1:12" s="10" customFormat="1" ht="22.5" hidden="1" customHeight="1" x14ac:dyDescent="0.25">
      <c r="A224" s="155">
        <v>221</v>
      </c>
      <c r="B224" s="9">
        <v>45245</v>
      </c>
      <c r="C224" s="259" t="s">
        <v>701</v>
      </c>
      <c r="D224" s="258" t="s">
        <v>256</v>
      </c>
      <c r="E224" s="273" t="s">
        <v>97</v>
      </c>
      <c r="F224" s="271" t="s">
        <v>40</v>
      </c>
      <c r="G224" s="247" t="s">
        <v>253</v>
      </c>
      <c r="H224" s="260"/>
      <c r="I224" s="250">
        <v>60000</v>
      </c>
      <c r="J224" s="250">
        <f t="shared" si="23"/>
        <v>60000</v>
      </c>
      <c r="K224" s="258"/>
      <c r="L224" s="91"/>
    </row>
    <row r="225" spans="1:12" s="10" customFormat="1" ht="22.5" hidden="1" customHeight="1" x14ac:dyDescent="0.25">
      <c r="A225" s="8">
        <v>222</v>
      </c>
      <c r="B225" s="9">
        <v>45245</v>
      </c>
      <c r="C225" s="258" t="s">
        <v>702</v>
      </c>
      <c r="D225" s="269" t="s">
        <v>703</v>
      </c>
      <c r="E225" s="260">
        <v>2</v>
      </c>
      <c r="F225" s="271" t="s">
        <v>39</v>
      </c>
      <c r="G225" s="247" t="s">
        <v>723</v>
      </c>
      <c r="H225" s="260"/>
      <c r="I225" s="250">
        <v>125000</v>
      </c>
      <c r="J225" s="250">
        <f>E225*I225</f>
        <v>250000</v>
      </c>
      <c r="K225" s="258"/>
      <c r="L225" s="91"/>
    </row>
    <row r="226" spans="1:12" s="10" customFormat="1" ht="22.5" hidden="1" customHeight="1" x14ac:dyDescent="0.25">
      <c r="A226" s="155">
        <v>223</v>
      </c>
      <c r="B226" s="9">
        <v>45245</v>
      </c>
      <c r="C226" s="259" t="s">
        <v>704</v>
      </c>
      <c r="D226" s="269" t="s">
        <v>568</v>
      </c>
      <c r="E226" s="260">
        <v>10</v>
      </c>
      <c r="F226" s="260" t="s">
        <v>40</v>
      </c>
      <c r="G226" s="247" t="s">
        <v>368</v>
      </c>
      <c r="H226" s="260"/>
      <c r="I226" s="250">
        <v>1200</v>
      </c>
      <c r="J226" s="250">
        <f>E226*I226</f>
        <v>12000</v>
      </c>
      <c r="K226" s="258"/>
      <c r="L226" s="91"/>
    </row>
    <row r="227" spans="1:12" s="10" customFormat="1" ht="22.5" hidden="1" customHeight="1" x14ac:dyDescent="0.25">
      <c r="A227" s="8">
        <v>224</v>
      </c>
      <c r="B227" s="9">
        <v>45245</v>
      </c>
      <c r="C227" s="258" t="s">
        <v>705</v>
      </c>
      <c r="D227" s="269" t="s">
        <v>568</v>
      </c>
      <c r="E227" s="260">
        <v>10</v>
      </c>
      <c r="F227" s="270" t="s">
        <v>40</v>
      </c>
      <c r="G227" s="247" t="s">
        <v>368</v>
      </c>
      <c r="H227" s="260"/>
      <c r="I227" s="250">
        <v>2000</v>
      </c>
      <c r="J227" s="250">
        <f t="shared" si="23"/>
        <v>20000</v>
      </c>
      <c r="K227" s="258"/>
      <c r="L227" s="91"/>
    </row>
    <row r="228" spans="1:12" s="10" customFormat="1" ht="22.5" hidden="1" customHeight="1" x14ac:dyDescent="0.25">
      <c r="A228" s="155">
        <v>225</v>
      </c>
      <c r="B228" s="9">
        <v>45245</v>
      </c>
      <c r="C228" s="258" t="s">
        <v>706</v>
      </c>
      <c r="D228" s="269" t="s">
        <v>707</v>
      </c>
      <c r="E228" s="260">
        <v>2</v>
      </c>
      <c r="F228" s="270" t="s">
        <v>39</v>
      </c>
      <c r="G228" s="247" t="s">
        <v>723</v>
      </c>
      <c r="H228" s="260"/>
      <c r="I228" s="250">
        <v>120000</v>
      </c>
      <c r="J228" s="250">
        <f>E228*I228</f>
        <v>240000</v>
      </c>
      <c r="K228" s="258"/>
      <c r="L228" s="91"/>
    </row>
    <row r="229" spans="1:12" s="10" customFormat="1" ht="22.5" hidden="1" customHeight="1" x14ac:dyDescent="0.25">
      <c r="A229" s="8">
        <v>226</v>
      </c>
      <c r="B229" s="9">
        <v>45245</v>
      </c>
      <c r="C229" s="258" t="s">
        <v>708</v>
      </c>
      <c r="D229" s="258" t="s">
        <v>410</v>
      </c>
      <c r="E229" s="260">
        <v>35</v>
      </c>
      <c r="F229" s="271" t="s">
        <v>39</v>
      </c>
      <c r="G229" s="247" t="s">
        <v>724</v>
      </c>
      <c r="H229" s="260"/>
      <c r="I229" s="250">
        <v>5000</v>
      </c>
      <c r="J229" s="250">
        <f>E229*I229</f>
        <v>175000</v>
      </c>
      <c r="K229" s="258"/>
      <c r="L229" s="91"/>
    </row>
    <row r="230" spans="1:12" s="10" customFormat="1" ht="22.5" hidden="1" customHeight="1" x14ac:dyDescent="0.25">
      <c r="A230" s="155">
        <v>227</v>
      </c>
      <c r="B230" s="9">
        <v>45245</v>
      </c>
      <c r="C230" s="258" t="s">
        <v>709</v>
      </c>
      <c r="D230" s="258" t="s">
        <v>410</v>
      </c>
      <c r="E230" s="260">
        <v>15</v>
      </c>
      <c r="F230" s="260" t="s">
        <v>39</v>
      </c>
      <c r="G230" s="247" t="s">
        <v>725</v>
      </c>
      <c r="H230" s="260"/>
      <c r="I230" s="250">
        <v>7000</v>
      </c>
      <c r="J230" s="250">
        <f>E230*I230</f>
        <v>105000</v>
      </c>
      <c r="K230" s="258"/>
      <c r="L230" s="91"/>
    </row>
    <row r="231" spans="1:12" s="10" customFormat="1" ht="22.5" hidden="1" customHeight="1" x14ac:dyDescent="0.25">
      <c r="A231" s="8">
        <v>228</v>
      </c>
      <c r="B231" s="9">
        <v>45245</v>
      </c>
      <c r="C231" s="258" t="s">
        <v>710</v>
      </c>
      <c r="D231" s="258" t="s">
        <v>711</v>
      </c>
      <c r="E231" s="260">
        <v>1</v>
      </c>
      <c r="F231" s="260" t="s">
        <v>42</v>
      </c>
      <c r="G231" s="247" t="s">
        <v>368</v>
      </c>
      <c r="H231" s="260"/>
      <c r="I231" s="250">
        <v>20000</v>
      </c>
      <c r="J231" s="250">
        <f>E231*I231</f>
        <v>20000</v>
      </c>
      <c r="K231" s="258"/>
      <c r="L231" s="91"/>
    </row>
    <row r="232" spans="1:12" s="10" customFormat="1" ht="22.5" hidden="1" customHeight="1" x14ac:dyDescent="0.25">
      <c r="A232" s="155">
        <v>229</v>
      </c>
      <c r="B232" s="9">
        <v>45245</v>
      </c>
      <c r="C232" s="258" t="s">
        <v>712</v>
      </c>
      <c r="D232" s="258" t="s">
        <v>275</v>
      </c>
      <c r="E232" s="260">
        <v>1</v>
      </c>
      <c r="F232" s="260" t="s">
        <v>40</v>
      </c>
      <c r="G232" s="247" t="s">
        <v>726</v>
      </c>
      <c r="H232" s="260"/>
      <c r="I232" s="250">
        <v>750000</v>
      </c>
      <c r="J232" s="250">
        <f>E232*I232</f>
        <v>750000</v>
      </c>
      <c r="K232" s="258"/>
      <c r="L232" s="91"/>
    </row>
    <row r="233" spans="1:12" s="10" customFormat="1" ht="22.5" hidden="1" customHeight="1" x14ac:dyDescent="0.25">
      <c r="A233" s="8">
        <v>230</v>
      </c>
      <c r="B233" s="9">
        <v>45245</v>
      </c>
      <c r="C233" s="259" t="s">
        <v>713</v>
      </c>
      <c r="D233" s="269" t="s">
        <v>275</v>
      </c>
      <c r="E233" s="260">
        <v>1</v>
      </c>
      <c r="F233" s="271" t="s">
        <v>39</v>
      </c>
      <c r="G233" s="247" t="s">
        <v>726</v>
      </c>
      <c r="H233" s="260"/>
      <c r="I233" s="250">
        <v>55000</v>
      </c>
      <c r="J233" s="250">
        <f t="shared" ref="J233:J236" si="24">E233*I233</f>
        <v>55000</v>
      </c>
      <c r="K233" s="258"/>
      <c r="L233" s="91"/>
    </row>
    <row r="234" spans="1:12" s="10" customFormat="1" ht="22.5" hidden="1" customHeight="1" x14ac:dyDescent="0.25">
      <c r="A234" s="155">
        <v>231</v>
      </c>
      <c r="B234" s="9">
        <v>45245</v>
      </c>
      <c r="C234" s="259" t="s">
        <v>714</v>
      </c>
      <c r="D234" s="269" t="s">
        <v>275</v>
      </c>
      <c r="E234" s="260">
        <v>1</v>
      </c>
      <c r="F234" s="260" t="s">
        <v>39</v>
      </c>
      <c r="G234" s="247" t="s">
        <v>726</v>
      </c>
      <c r="H234" s="260"/>
      <c r="I234" s="250">
        <v>105000</v>
      </c>
      <c r="J234" s="250">
        <f t="shared" si="24"/>
        <v>105000</v>
      </c>
      <c r="K234" s="258"/>
      <c r="L234" s="91"/>
    </row>
    <row r="235" spans="1:12" s="10" customFormat="1" ht="22.5" hidden="1" customHeight="1" x14ac:dyDescent="0.25">
      <c r="A235" s="8">
        <v>232</v>
      </c>
      <c r="B235" s="9">
        <v>45245</v>
      </c>
      <c r="C235" s="258" t="s">
        <v>715</v>
      </c>
      <c r="D235" s="258" t="s">
        <v>275</v>
      </c>
      <c r="E235" s="260">
        <v>2</v>
      </c>
      <c r="F235" s="260" t="s">
        <v>39</v>
      </c>
      <c r="G235" s="247" t="s">
        <v>727</v>
      </c>
      <c r="H235" s="260"/>
      <c r="I235" s="250">
        <v>35000</v>
      </c>
      <c r="J235" s="250">
        <f t="shared" si="24"/>
        <v>70000</v>
      </c>
      <c r="K235" s="258"/>
      <c r="L235" s="91"/>
    </row>
    <row r="236" spans="1:12" s="10" customFormat="1" ht="22.5" hidden="1" customHeight="1" x14ac:dyDescent="0.25">
      <c r="A236" s="155">
        <v>233</v>
      </c>
      <c r="B236" s="9">
        <v>45245</v>
      </c>
      <c r="C236" s="258" t="s">
        <v>716</v>
      </c>
      <c r="D236" s="258" t="s">
        <v>717</v>
      </c>
      <c r="E236" s="260">
        <v>2</v>
      </c>
      <c r="F236" s="270" t="s">
        <v>39</v>
      </c>
      <c r="G236" s="247" t="s">
        <v>168</v>
      </c>
      <c r="H236" s="260"/>
      <c r="I236" s="250">
        <v>6660000</v>
      </c>
      <c r="J236" s="250">
        <f t="shared" si="24"/>
        <v>13320000</v>
      </c>
      <c r="K236" s="258"/>
      <c r="L236" s="91"/>
    </row>
    <row r="237" spans="1:12" s="10" customFormat="1" ht="22.5" hidden="1" customHeight="1" x14ac:dyDescent="0.25">
      <c r="A237" s="8">
        <v>234</v>
      </c>
      <c r="B237" s="9">
        <v>45245</v>
      </c>
      <c r="C237" s="259" t="s">
        <v>718</v>
      </c>
      <c r="D237" s="258" t="s">
        <v>410</v>
      </c>
      <c r="E237" s="260">
        <v>1</v>
      </c>
      <c r="F237" s="260" t="s">
        <v>40</v>
      </c>
      <c r="G237" s="247" t="s">
        <v>723</v>
      </c>
      <c r="H237" s="260"/>
      <c r="I237" s="250">
        <v>62500</v>
      </c>
      <c r="J237" s="250">
        <f>E237*I237</f>
        <v>62500</v>
      </c>
      <c r="K237" s="258"/>
      <c r="L237" s="91"/>
    </row>
    <row r="238" spans="1:12" s="10" customFormat="1" ht="22.5" hidden="1" customHeight="1" x14ac:dyDescent="0.25">
      <c r="A238" s="155">
        <v>235</v>
      </c>
      <c r="B238" s="9">
        <v>45245</v>
      </c>
      <c r="C238" s="259" t="s">
        <v>719</v>
      </c>
      <c r="D238" s="258" t="s">
        <v>410</v>
      </c>
      <c r="E238" s="260">
        <v>1</v>
      </c>
      <c r="F238" s="260" t="s">
        <v>40</v>
      </c>
      <c r="G238" s="247" t="s">
        <v>723</v>
      </c>
      <c r="H238" s="260"/>
      <c r="I238" s="250">
        <v>62500</v>
      </c>
      <c r="J238" s="250">
        <f>E238*I238</f>
        <v>62500</v>
      </c>
      <c r="K238" s="258"/>
      <c r="L238" s="91"/>
    </row>
    <row r="239" spans="1:12" s="10" customFormat="1" ht="22.5" hidden="1" customHeight="1" x14ac:dyDescent="0.25">
      <c r="A239" s="8">
        <v>236</v>
      </c>
      <c r="B239" s="9">
        <v>45245</v>
      </c>
      <c r="C239" s="259" t="s">
        <v>720</v>
      </c>
      <c r="D239" s="258" t="s">
        <v>410</v>
      </c>
      <c r="E239" s="260">
        <v>1</v>
      </c>
      <c r="F239" s="260" t="s">
        <v>40</v>
      </c>
      <c r="G239" s="247" t="s">
        <v>728</v>
      </c>
      <c r="H239" s="260"/>
      <c r="I239" s="250">
        <v>2750000</v>
      </c>
      <c r="J239" s="250">
        <v>2750000</v>
      </c>
      <c r="K239" s="258"/>
      <c r="L239" s="91"/>
    </row>
    <row r="240" spans="1:12" s="10" customFormat="1" ht="22.5" hidden="1" customHeight="1" x14ac:dyDescent="0.25">
      <c r="A240" s="155">
        <v>237</v>
      </c>
      <c r="B240" s="9">
        <v>45245</v>
      </c>
      <c r="C240" s="258" t="s">
        <v>721</v>
      </c>
      <c r="D240" s="258" t="s">
        <v>102</v>
      </c>
      <c r="E240" s="260">
        <v>2</v>
      </c>
      <c r="F240" s="260" t="s">
        <v>484</v>
      </c>
      <c r="G240" s="247" t="s">
        <v>368</v>
      </c>
      <c r="H240" s="260"/>
      <c r="I240" s="250">
        <v>12000</v>
      </c>
      <c r="J240" s="250">
        <f t="shared" ref="J240:J245" si="25">E240*I240</f>
        <v>24000</v>
      </c>
      <c r="K240" s="258"/>
      <c r="L240" s="91"/>
    </row>
    <row r="241" spans="1:12" s="10" customFormat="1" ht="22.5" hidden="1" customHeight="1" x14ac:dyDescent="0.25">
      <c r="A241" s="8">
        <v>238</v>
      </c>
      <c r="B241" s="9">
        <v>45245</v>
      </c>
      <c r="C241" s="258" t="s">
        <v>722</v>
      </c>
      <c r="D241" s="258" t="s">
        <v>102</v>
      </c>
      <c r="E241" s="260">
        <v>1</v>
      </c>
      <c r="F241" s="270" t="s">
        <v>39</v>
      </c>
      <c r="G241" s="247" t="s">
        <v>603</v>
      </c>
      <c r="H241" s="260"/>
      <c r="I241" s="250">
        <v>20000000</v>
      </c>
      <c r="J241" s="250">
        <f t="shared" si="25"/>
        <v>20000000</v>
      </c>
      <c r="K241" s="258"/>
      <c r="L241" s="91">
        <f>SUM(J219:J241)</f>
        <v>39681000</v>
      </c>
    </row>
    <row r="242" spans="1:12" s="10" customFormat="1" ht="22.5" hidden="1" customHeight="1" x14ac:dyDescent="0.25">
      <c r="A242" s="155">
        <v>239</v>
      </c>
      <c r="B242" s="9">
        <v>45246</v>
      </c>
      <c r="C242" s="259" t="s">
        <v>729</v>
      </c>
      <c r="D242" s="258" t="s">
        <v>730</v>
      </c>
      <c r="E242" s="260">
        <v>10</v>
      </c>
      <c r="F242" s="260" t="s">
        <v>39</v>
      </c>
      <c r="G242" s="247" t="s">
        <v>338</v>
      </c>
      <c r="H242" s="260"/>
      <c r="I242" s="250">
        <v>6500</v>
      </c>
      <c r="J242" s="250">
        <f t="shared" si="25"/>
        <v>65000</v>
      </c>
      <c r="K242" s="258"/>
      <c r="L242" s="91"/>
    </row>
    <row r="243" spans="1:12" s="10" customFormat="1" ht="22.5" hidden="1" customHeight="1" x14ac:dyDescent="0.25">
      <c r="A243" s="8">
        <v>240</v>
      </c>
      <c r="B243" s="9">
        <v>45246</v>
      </c>
      <c r="C243" s="258" t="s">
        <v>731</v>
      </c>
      <c r="D243" s="258" t="s">
        <v>732</v>
      </c>
      <c r="E243" s="260">
        <v>1</v>
      </c>
      <c r="F243" s="270" t="s">
        <v>39</v>
      </c>
      <c r="G243" s="247" t="s">
        <v>338</v>
      </c>
      <c r="H243" s="260"/>
      <c r="I243" s="250">
        <v>85000</v>
      </c>
      <c r="J243" s="250">
        <f t="shared" si="25"/>
        <v>85000</v>
      </c>
      <c r="K243" s="258"/>
      <c r="L243" s="91"/>
    </row>
    <row r="244" spans="1:12" s="10" customFormat="1" ht="22.5" hidden="1" customHeight="1" x14ac:dyDescent="0.25">
      <c r="A244" s="155">
        <v>241</v>
      </c>
      <c r="B244" s="9">
        <v>45246</v>
      </c>
      <c r="C244" s="258" t="s">
        <v>733</v>
      </c>
      <c r="D244" s="258" t="s">
        <v>732</v>
      </c>
      <c r="E244" s="260">
        <v>1</v>
      </c>
      <c r="F244" s="260" t="s">
        <v>39</v>
      </c>
      <c r="G244" s="247" t="s">
        <v>338</v>
      </c>
      <c r="H244" s="260"/>
      <c r="I244" s="250">
        <v>85000</v>
      </c>
      <c r="J244" s="250">
        <f t="shared" si="25"/>
        <v>85000</v>
      </c>
      <c r="K244" s="258"/>
      <c r="L244" s="91"/>
    </row>
    <row r="245" spans="1:12" s="10" customFormat="1" ht="22.5" hidden="1" customHeight="1" x14ac:dyDescent="0.25">
      <c r="A245" s="8">
        <v>242</v>
      </c>
      <c r="B245" s="9">
        <v>45246</v>
      </c>
      <c r="C245" s="258" t="s">
        <v>734</v>
      </c>
      <c r="D245" s="258" t="s">
        <v>735</v>
      </c>
      <c r="E245" s="260">
        <v>51.5</v>
      </c>
      <c r="F245" s="260" t="s">
        <v>43</v>
      </c>
      <c r="G245" s="247" t="s">
        <v>763</v>
      </c>
      <c r="H245" s="260"/>
      <c r="I245" s="250">
        <v>22000</v>
      </c>
      <c r="J245" s="250">
        <f t="shared" si="25"/>
        <v>1133000</v>
      </c>
      <c r="K245" s="258"/>
      <c r="L245" s="91"/>
    </row>
    <row r="246" spans="1:12" s="10" customFormat="1" ht="22.5" hidden="1" customHeight="1" x14ac:dyDescent="0.25">
      <c r="A246" s="155">
        <v>243</v>
      </c>
      <c r="B246" s="9">
        <v>45246</v>
      </c>
      <c r="C246" s="258" t="s">
        <v>736</v>
      </c>
      <c r="D246" s="258" t="s">
        <v>737</v>
      </c>
      <c r="E246" s="260">
        <v>2</v>
      </c>
      <c r="F246" s="260" t="s">
        <v>39</v>
      </c>
      <c r="G246" s="247" t="s">
        <v>434</v>
      </c>
      <c r="H246" s="260"/>
      <c r="I246" s="250">
        <v>1611999.99</v>
      </c>
      <c r="J246" s="250">
        <f t="shared" ref="J246:J248" si="26">E246*I246</f>
        <v>3223999.98</v>
      </c>
      <c r="K246" s="258"/>
      <c r="L246" s="91"/>
    </row>
    <row r="247" spans="1:12" s="10" customFormat="1" ht="22.5" hidden="1" customHeight="1" x14ac:dyDescent="0.25">
      <c r="A247" s="8">
        <v>244</v>
      </c>
      <c r="B247" s="9">
        <v>45246</v>
      </c>
      <c r="C247" s="259" t="s">
        <v>738</v>
      </c>
      <c r="D247" s="258" t="s">
        <v>737</v>
      </c>
      <c r="E247" s="273" t="s">
        <v>99</v>
      </c>
      <c r="F247" s="260" t="s">
        <v>39</v>
      </c>
      <c r="G247" s="247" t="s">
        <v>434</v>
      </c>
      <c r="H247" s="260"/>
      <c r="I247" s="250">
        <v>176750.85</v>
      </c>
      <c r="J247" s="250">
        <f t="shared" si="26"/>
        <v>883754.25</v>
      </c>
      <c r="K247" s="258"/>
      <c r="L247" s="91"/>
    </row>
    <row r="248" spans="1:12" s="10" customFormat="1" ht="22.5" hidden="1" customHeight="1" x14ac:dyDescent="0.25">
      <c r="A248" s="155">
        <v>245</v>
      </c>
      <c r="B248" s="9">
        <v>45246</v>
      </c>
      <c r="C248" s="258" t="s">
        <v>739</v>
      </c>
      <c r="D248" s="258" t="s">
        <v>737</v>
      </c>
      <c r="E248" s="260">
        <v>5</v>
      </c>
      <c r="F248" s="260" t="s">
        <v>39</v>
      </c>
      <c r="G248" s="247" t="s">
        <v>434</v>
      </c>
      <c r="H248" s="260"/>
      <c r="I248" s="250">
        <v>162504</v>
      </c>
      <c r="J248" s="250">
        <f t="shared" si="26"/>
        <v>812520</v>
      </c>
      <c r="K248" s="258"/>
      <c r="L248" s="91"/>
    </row>
    <row r="249" spans="1:12" s="10" customFormat="1" ht="22.5" hidden="1" customHeight="1" x14ac:dyDescent="0.25">
      <c r="A249" s="8">
        <v>246</v>
      </c>
      <c r="B249" s="9">
        <v>45246</v>
      </c>
      <c r="C249" s="259" t="s">
        <v>740</v>
      </c>
      <c r="D249" s="269" t="s">
        <v>741</v>
      </c>
      <c r="E249" s="260">
        <v>1</v>
      </c>
      <c r="F249" s="260" t="s">
        <v>40</v>
      </c>
      <c r="G249" s="247" t="s">
        <v>116</v>
      </c>
      <c r="H249" s="260"/>
      <c r="I249" s="250">
        <v>2075000</v>
      </c>
      <c r="J249" s="250">
        <f t="shared" ref="J249:J278" si="27">E249*I249</f>
        <v>2075000</v>
      </c>
      <c r="K249" s="258"/>
      <c r="L249" s="91"/>
    </row>
    <row r="250" spans="1:12" s="10" customFormat="1" ht="22.5" hidden="1" customHeight="1" x14ac:dyDescent="0.25">
      <c r="A250" s="155">
        <v>247</v>
      </c>
      <c r="B250" s="9">
        <v>45246</v>
      </c>
      <c r="C250" s="259" t="s">
        <v>740</v>
      </c>
      <c r="D250" s="269" t="s">
        <v>742</v>
      </c>
      <c r="E250" s="260">
        <v>1</v>
      </c>
      <c r="F250" s="260" t="s">
        <v>40</v>
      </c>
      <c r="G250" s="247" t="s">
        <v>116</v>
      </c>
      <c r="H250" s="260"/>
      <c r="I250" s="250">
        <v>2075000</v>
      </c>
      <c r="J250" s="250">
        <f t="shared" si="27"/>
        <v>2075000</v>
      </c>
      <c r="K250" s="258"/>
      <c r="L250" s="91"/>
    </row>
    <row r="251" spans="1:12" s="10" customFormat="1" ht="22.5" hidden="1" customHeight="1" x14ac:dyDescent="0.25">
      <c r="A251" s="8">
        <v>248</v>
      </c>
      <c r="B251" s="9">
        <v>45246</v>
      </c>
      <c r="C251" s="258" t="s">
        <v>743</v>
      </c>
      <c r="D251" s="258" t="s">
        <v>555</v>
      </c>
      <c r="E251" s="260">
        <v>35</v>
      </c>
      <c r="F251" s="270" t="s">
        <v>229</v>
      </c>
      <c r="G251" s="247" t="s">
        <v>345</v>
      </c>
      <c r="H251" s="260"/>
      <c r="I251" s="250">
        <v>662000</v>
      </c>
      <c r="J251" s="250">
        <f t="shared" si="27"/>
        <v>23170000</v>
      </c>
      <c r="K251" s="258"/>
      <c r="L251" s="91"/>
    </row>
    <row r="252" spans="1:12" s="10" customFormat="1" ht="22.5" hidden="1" customHeight="1" x14ac:dyDescent="0.25">
      <c r="A252" s="155">
        <v>249</v>
      </c>
      <c r="B252" s="9">
        <v>45246</v>
      </c>
      <c r="C252" s="258" t="s">
        <v>744</v>
      </c>
      <c r="D252" s="269" t="s">
        <v>555</v>
      </c>
      <c r="E252" s="260">
        <v>3</v>
      </c>
      <c r="F252" s="271" t="s">
        <v>229</v>
      </c>
      <c r="G252" s="247" t="s">
        <v>368</v>
      </c>
      <c r="H252" s="260"/>
      <c r="I252" s="250">
        <v>1269000</v>
      </c>
      <c r="J252" s="250">
        <f t="shared" si="27"/>
        <v>3807000</v>
      </c>
      <c r="K252" s="258"/>
      <c r="L252" s="91"/>
    </row>
    <row r="253" spans="1:12" s="10" customFormat="1" ht="22.5" hidden="1" customHeight="1" x14ac:dyDescent="0.25">
      <c r="A253" s="8">
        <v>250</v>
      </c>
      <c r="B253" s="9">
        <v>45246</v>
      </c>
      <c r="C253" s="258" t="s">
        <v>745</v>
      </c>
      <c r="D253" s="269" t="s">
        <v>555</v>
      </c>
      <c r="E253" s="260">
        <v>2</v>
      </c>
      <c r="F253" s="260" t="s">
        <v>65</v>
      </c>
      <c r="G253" s="247" t="s">
        <v>368</v>
      </c>
      <c r="H253" s="260"/>
      <c r="I253" s="250">
        <v>859500</v>
      </c>
      <c r="J253" s="250">
        <f t="shared" si="27"/>
        <v>1719000</v>
      </c>
      <c r="K253" s="258"/>
      <c r="L253" s="91"/>
    </row>
    <row r="254" spans="1:12" s="10" customFormat="1" ht="22.5" hidden="1" customHeight="1" x14ac:dyDescent="0.25">
      <c r="A254" s="155">
        <v>251</v>
      </c>
      <c r="B254" s="9">
        <v>45246</v>
      </c>
      <c r="C254" s="258" t="s">
        <v>746</v>
      </c>
      <c r="D254" s="269" t="s">
        <v>555</v>
      </c>
      <c r="E254" s="260">
        <v>2</v>
      </c>
      <c r="F254" s="260" t="s">
        <v>65</v>
      </c>
      <c r="G254" s="247" t="s">
        <v>368</v>
      </c>
      <c r="H254" s="260"/>
      <c r="I254" s="250">
        <v>216000</v>
      </c>
      <c r="J254" s="250">
        <f t="shared" si="27"/>
        <v>432000</v>
      </c>
      <c r="K254" s="258"/>
      <c r="L254" s="91"/>
    </row>
    <row r="255" spans="1:12" s="10" customFormat="1" ht="22.5" hidden="1" customHeight="1" x14ac:dyDescent="0.25">
      <c r="A255" s="8">
        <v>252</v>
      </c>
      <c r="B255" s="9">
        <v>45246</v>
      </c>
      <c r="C255" s="258" t="s">
        <v>747</v>
      </c>
      <c r="D255" s="258" t="s">
        <v>748</v>
      </c>
      <c r="E255" s="260">
        <v>2</v>
      </c>
      <c r="F255" s="260" t="s">
        <v>40</v>
      </c>
      <c r="G255" s="247" t="s">
        <v>764</v>
      </c>
      <c r="H255" s="260"/>
      <c r="I255" s="250">
        <v>265000</v>
      </c>
      <c r="J255" s="250">
        <f t="shared" si="27"/>
        <v>530000</v>
      </c>
      <c r="K255" s="258"/>
      <c r="L255" s="91"/>
    </row>
    <row r="256" spans="1:12" s="10" customFormat="1" ht="22.5" hidden="1" customHeight="1" x14ac:dyDescent="0.25">
      <c r="A256" s="155">
        <v>253</v>
      </c>
      <c r="B256" s="9">
        <v>45246</v>
      </c>
      <c r="C256" s="259" t="s">
        <v>749</v>
      </c>
      <c r="D256" s="258" t="s">
        <v>750</v>
      </c>
      <c r="E256" s="260">
        <v>3</v>
      </c>
      <c r="F256" s="260" t="s">
        <v>39</v>
      </c>
      <c r="G256" s="247" t="s">
        <v>765</v>
      </c>
      <c r="H256" s="260"/>
      <c r="I256" s="250">
        <v>925000</v>
      </c>
      <c r="J256" s="250">
        <f t="shared" si="27"/>
        <v>2775000</v>
      </c>
      <c r="K256" s="258"/>
      <c r="L256" s="91"/>
    </row>
    <row r="257" spans="1:12" s="10" customFormat="1" ht="22.5" hidden="1" customHeight="1" x14ac:dyDescent="0.25">
      <c r="A257" s="8">
        <v>254</v>
      </c>
      <c r="B257" s="9">
        <v>45246</v>
      </c>
      <c r="C257" s="259" t="s">
        <v>751</v>
      </c>
      <c r="D257" s="258" t="s">
        <v>750</v>
      </c>
      <c r="E257" s="260">
        <v>3</v>
      </c>
      <c r="F257" s="260" t="s">
        <v>39</v>
      </c>
      <c r="G257" s="247" t="s">
        <v>765</v>
      </c>
      <c r="H257" s="260"/>
      <c r="I257" s="250">
        <v>755000</v>
      </c>
      <c r="J257" s="250">
        <f t="shared" si="27"/>
        <v>2265000</v>
      </c>
      <c r="K257" s="258"/>
      <c r="L257" s="91"/>
    </row>
    <row r="258" spans="1:12" s="10" customFormat="1" ht="22.5" hidden="1" customHeight="1" x14ac:dyDescent="0.25">
      <c r="A258" s="155">
        <v>255</v>
      </c>
      <c r="B258" s="9">
        <v>45246</v>
      </c>
      <c r="C258" s="258" t="s">
        <v>752</v>
      </c>
      <c r="D258" s="258" t="s">
        <v>750</v>
      </c>
      <c r="E258" s="260">
        <v>1</v>
      </c>
      <c r="F258" s="260" t="s">
        <v>39</v>
      </c>
      <c r="G258" s="247" t="s">
        <v>765</v>
      </c>
      <c r="H258" s="260"/>
      <c r="I258" s="250">
        <v>287500</v>
      </c>
      <c r="J258" s="250">
        <f t="shared" si="27"/>
        <v>287500</v>
      </c>
      <c r="K258" s="258"/>
      <c r="L258" s="91"/>
    </row>
    <row r="259" spans="1:12" s="10" customFormat="1" ht="22.5" hidden="1" customHeight="1" x14ac:dyDescent="0.25">
      <c r="A259" s="8">
        <v>256</v>
      </c>
      <c r="B259" s="9">
        <v>45246</v>
      </c>
      <c r="C259" s="258" t="s">
        <v>753</v>
      </c>
      <c r="D259" s="258" t="s">
        <v>750</v>
      </c>
      <c r="E259" s="260">
        <v>1</v>
      </c>
      <c r="F259" s="270" t="s">
        <v>39</v>
      </c>
      <c r="G259" s="247" t="s">
        <v>765</v>
      </c>
      <c r="H259" s="260"/>
      <c r="I259" s="250">
        <v>187000</v>
      </c>
      <c r="J259" s="250">
        <f t="shared" si="27"/>
        <v>187000</v>
      </c>
      <c r="K259" s="258"/>
      <c r="L259" s="91"/>
    </row>
    <row r="260" spans="1:12" s="10" customFormat="1" ht="22.5" hidden="1" customHeight="1" x14ac:dyDescent="0.25">
      <c r="A260" s="155">
        <v>257</v>
      </c>
      <c r="B260" s="9">
        <v>45246</v>
      </c>
      <c r="C260" s="259" t="s">
        <v>754</v>
      </c>
      <c r="D260" s="258" t="s">
        <v>750</v>
      </c>
      <c r="E260" s="260">
        <v>1</v>
      </c>
      <c r="F260" s="260" t="s">
        <v>39</v>
      </c>
      <c r="G260" s="247" t="s">
        <v>765</v>
      </c>
      <c r="H260" s="260"/>
      <c r="I260" s="250">
        <v>430000</v>
      </c>
      <c r="J260" s="250">
        <f t="shared" si="27"/>
        <v>430000</v>
      </c>
      <c r="K260" s="258"/>
      <c r="L260" s="91"/>
    </row>
    <row r="261" spans="1:12" s="10" customFormat="1" ht="22.5" hidden="1" customHeight="1" x14ac:dyDescent="0.25">
      <c r="A261" s="8">
        <v>258</v>
      </c>
      <c r="B261" s="9">
        <v>45246</v>
      </c>
      <c r="C261" s="259" t="s">
        <v>755</v>
      </c>
      <c r="D261" s="258" t="s">
        <v>750</v>
      </c>
      <c r="E261" s="260">
        <v>6</v>
      </c>
      <c r="F261" s="260" t="s">
        <v>39</v>
      </c>
      <c r="G261" s="247" t="s">
        <v>765</v>
      </c>
      <c r="H261" s="260"/>
      <c r="I261" s="250">
        <v>25000</v>
      </c>
      <c r="J261" s="250">
        <f t="shared" si="27"/>
        <v>150000</v>
      </c>
      <c r="K261" s="258"/>
      <c r="L261" s="92"/>
    </row>
    <row r="262" spans="1:12" s="10" customFormat="1" ht="22.5" hidden="1" customHeight="1" x14ac:dyDescent="0.25">
      <c r="A262" s="155">
        <v>259</v>
      </c>
      <c r="B262" s="9">
        <v>45246</v>
      </c>
      <c r="C262" s="259" t="s">
        <v>756</v>
      </c>
      <c r="D262" s="258" t="s">
        <v>750</v>
      </c>
      <c r="E262" s="260">
        <v>3</v>
      </c>
      <c r="F262" s="260" t="s">
        <v>39</v>
      </c>
      <c r="G262" s="247" t="s">
        <v>765</v>
      </c>
      <c r="H262" s="260"/>
      <c r="I262" s="250">
        <v>27500</v>
      </c>
      <c r="J262" s="250">
        <f t="shared" si="27"/>
        <v>82500</v>
      </c>
      <c r="K262" s="258"/>
      <c r="L262" s="92"/>
    </row>
    <row r="263" spans="1:12" s="10" customFormat="1" ht="22.5" hidden="1" customHeight="1" x14ac:dyDescent="0.25">
      <c r="A263" s="8">
        <v>260</v>
      </c>
      <c r="B263" s="9">
        <v>45246</v>
      </c>
      <c r="C263" s="259" t="s">
        <v>757</v>
      </c>
      <c r="D263" s="258" t="s">
        <v>750</v>
      </c>
      <c r="E263" s="260">
        <v>1</v>
      </c>
      <c r="F263" s="260" t="s">
        <v>39</v>
      </c>
      <c r="G263" s="247" t="s">
        <v>765</v>
      </c>
      <c r="H263" s="260"/>
      <c r="I263" s="250">
        <v>290000</v>
      </c>
      <c r="J263" s="250">
        <f t="shared" si="27"/>
        <v>290000</v>
      </c>
      <c r="K263" s="258"/>
      <c r="L263" s="92"/>
    </row>
    <row r="264" spans="1:12" s="10" customFormat="1" ht="22.5" hidden="1" customHeight="1" x14ac:dyDescent="0.25">
      <c r="A264" s="155">
        <v>261</v>
      </c>
      <c r="B264" s="9">
        <v>45246</v>
      </c>
      <c r="C264" s="259" t="s">
        <v>758</v>
      </c>
      <c r="D264" s="258" t="s">
        <v>750</v>
      </c>
      <c r="E264" s="260">
        <v>1</v>
      </c>
      <c r="F264" s="260" t="s">
        <v>39</v>
      </c>
      <c r="G264" s="247" t="s">
        <v>766</v>
      </c>
      <c r="H264" s="260"/>
      <c r="I264" s="250">
        <v>416000</v>
      </c>
      <c r="J264" s="250">
        <f t="shared" si="27"/>
        <v>416000</v>
      </c>
      <c r="K264" s="258"/>
      <c r="L264" s="91"/>
    </row>
    <row r="265" spans="1:12" s="10" customFormat="1" ht="22.5" hidden="1" customHeight="1" x14ac:dyDescent="0.25">
      <c r="A265" s="8">
        <v>262</v>
      </c>
      <c r="B265" s="9">
        <v>45246</v>
      </c>
      <c r="C265" s="258" t="s">
        <v>759</v>
      </c>
      <c r="D265" s="258" t="s">
        <v>750</v>
      </c>
      <c r="E265" s="260">
        <v>2</v>
      </c>
      <c r="F265" s="260" t="s">
        <v>39</v>
      </c>
      <c r="G265" s="247" t="s">
        <v>765</v>
      </c>
      <c r="H265" s="260"/>
      <c r="I265" s="250">
        <v>135000</v>
      </c>
      <c r="J265" s="250">
        <f t="shared" si="27"/>
        <v>270000</v>
      </c>
      <c r="K265" s="258"/>
      <c r="L265" s="91"/>
    </row>
    <row r="266" spans="1:12" s="10" customFormat="1" ht="22.5" hidden="1" customHeight="1" x14ac:dyDescent="0.25">
      <c r="A266" s="155">
        <v>263</v>
      </c>
      <c r="B266" s="9">
        <v>45246</v>
      </c>
      <c r="C266" s="258" t="s">
        <v>760</v>
      </c>
      <c r="D266" s="258" t="s">
        <v>750</v>
      </c>
      <c r="E266" s="260">
        <v>1</v>
      </c>
      <c r="F266" s="260" t="s">
        <v>39</v>
      </c>
      <c r="G266" s="247" t="s">
        <v>765</v>
      </c>
      <c r="H266" s="260"/>
      <c r="I266" s="250">
        <v>1350000</v>
      </c>
      <c r="J266" s="250">
        <f t="shared" si="27"/>
        <v>1350000</v>
      </c>
      <c r="K266" s="258"/>
    </row>
    <row r="267" spans="1:12" s="10" customFormat="1" ht="22.5" hidden="1" customHeight="1" x14ac:dyDescent="0.25">
      <c r="A267" s="8">
        <v>264</v>
      </c>
      <c r="B267" s="9">
        <v>45246</v>
      </c>
      <c r="C267" s="258" t="s">
        <v>761</v>
      </c>
      <c r="D267" s="258" t="s">
        <v>711</v>
      </c>
      <c r="E267" s="260">
        <v>2</v>
      </c>
      <c r="F267" s="270" t="s">
        <v>39</v>
      </c>
      <c r="G267" s="247" t="s">
        <v>767</v>
      </c>
      <c r="H267" s="260"/>
      <c r="I267" s="250">
        <v>95000</v>
      </c>
      <c r="J267" s="250">
        <f t="shared" si="27"/>
        <v>190000</v>
      </c>
      <c r="K267" s="258"/>
    </row>
    <row r="268" spans="1:12" s="10" customFormat="1" ht="22.5" hidden="1" customHeight="1" x14ac:dyDescent="0.25">
      <c r="A268" s="155">
        <v>265</v>
      </c>
      <c r="B268" s="9">
        <v>45246</v>
      </c>
      <c r="C268" s="245" t="s">
        <v>762</v>
      </c>
      <c r="D268" s="258" t="s">
        <v>102</v>
      </c>
      <c r="E268" s="260">
        <v>1</v>
      </c>
      <c r="F268" s="260" t="s">
        <v>484</v>
      </c>
      <c r="G268" s="261" t="s">
        <v>768</v>
      </c>
      <c r="H268" s="260"/>
      <c r="I268" s="250">
        <v>50000</v>
      </c>
      <c r="J268" s="250">
        <f t="shared" si="27"/>
        <v>50000</v>
      </c>
      <c r="K268" s="258"/>
      <c r="L268" s="92">
        <f>SUM(J242:J268)</f>
        <v>48839274.230000004</v>
      </c>
    </row>
    <row r="269" spans="1:12" s="10" customFormat="1" ht="22.5" hidden="1" customHeight="1" x14ac:dyDescent="0.25">
      <c r="A269" s="8">
        <v>266</v>
      </c>
      <c r="B269" s="9">
        <v>45247</v>
      </c>
      <c r="C269" s="259" t="s">
        <v>258</v>
      </c>
      <c r="D269" s="258" t="s">
        <v>365</v>
      </c>
      <c r="E269" s="260">
        <v>2</v>
      </c>
      <c r="F269" s="260" t="s">
        <v>39</v>
      </c>
      <c r="G269" s="247" t="s">
        <v>18</v>
      </c>
      <c r="H269" s="260"/>
      <c r="I269" s="250">
        <v>55000</v>
      </c>
      <c r="J269" s="250">
        <f t="shared" si="27"/>
        <v>110000</v>
      </c>
      <c r="K269" s="258"/>
      <c r="L269" s="92"/>
    </row>
    <row r="270" spans="1:12" s="10" customFormat="1" ht="22.5" hidden="1" customHeight="1" x14ac:dyDescent="0.25">
      <c r="A270" s="155">
        <v>267</v>
      </c>
      <c r="B270" s="9">
        <v>45247</v>
      </c>
      <c r="C270" s="258" t="s">
        <v>769</v>
      </c>
      <c r="D270" s="258" t="s">
        <v>365</v>
      </c>
      <c r="E270" s="260">
        <v>6</v>
      </c>
      <c r="F270" s="270" t="s">
        <v>39</v>
      </c>
      <c r="G270" s="247" t="s">
        <v>796</v>
      </c>
      <c r="H270" s="260"/>
      <c r="I270" s="250">
        <v>10000</v>
      </c>
      <c r="J270" s="250">
        <f t="shared" si="27"/>
        <v>60000</v>
      </c>
      <c r="K270" s="258"/>
      <c r="L270" s="92"/>
    </row>
    <row r="271" spans="1:12" s="10" customFormat="1" ht="22.5" hidden="1" customHeight="1" x14ac:dyDescent="0.25">
      <c r="A271" s="8">
        <v>268</v>
      </c>
      <c r="B271" s="9">
        <v>45247</v>
      </c>
      <c r="C271" s="259" t="s">
        <v>770</v>
      </c>
      <c r="D271" s="258" t="s">
        <v>66</v>
      </c>
      <c r="E271" s="260">
        <v>1</v>
      </c>
      <c r="F271" s="270" t="s">
        <v>57</v>
      </c>
      <c r="G271" s="247" t="s">
        <v>460</v>
      </c>
      <c r="H271" s="260"/>
      <c r="I271" s="250">
        <v>6100000</v>
      </c>
      <c r="J271" s="250">
        <f t="shared" si="27"/>
        <v>6100000</v>
      </c>
      <c r="K271" s="258"/>
      <c r="L271" s="92"/>
    </row>
    <row r="272" spans="1:12" s="10" customFormat="1" ht="22.5" hidden="1" customHeight="1" x14ac:dyDescent="0.25">
      <c r="A272" s="155">
        <v>269</v>
      </c>
      <c r="B272" s="9">
        <v>45247</v>
      </c>
      <c r="C272" s="258" t="s">
        <v>771</v>
      </c>
      <c r="D272" s="258" t="s">
        <v>442</v>
      </c>
      <c r="E272" s="260">
        <v>1</v>
      </c>
      <c r="F272" s="260" t="s">
        <v>81</v>
      </c>
      <c r="G272" s="247" t="s">
        <v>368</v>
      </c>
      <c r="H272" s="260"/>
      <c r="I272" s="250">
        <v>3750000</v>
      </c>
      <c r="J272" s="250">
        <f t="shared" si="27"/>
        <v>3750000</v>
      </c>
      <c r="K272" s="258"/>
      <c r="L272" s="92"/>
    </row>
    <row r="273" spans="1:12" s="10" customFormat="1" ht="22.5" hidden="1" customHeight="1" x14ac:dyDescent="0.25">
      <c r="A273" s="8">
        <v>270</v>
      </c>
      <c r="B273" s="9">
        <v>45247</v>
      </c>
      <c r="C273" s="258" t="s">
        <v>772</v>
      </c>
      <c r="D273" s="258" t="s">
        <v>442</v>
      </c>
      <c r="E273" s="260">
        <v>10</v>
      </c>
      <c r="F273" s="260" t="s">
        <v>39</v>
      </c>
      <c r="G273" s="247" t="s">
        <v>460</v>
      </c>
      <c r="H273" s="260"/>
      <c r="I273" s="250">
        <v>7500</v>
      </c>
      <c r="J273" s="250">
        <f t="shared" si="27"/>
        <v>75000</v>
      </c>
      <c r="K273" s="258"/>
      <c r="L273" s="92"/>
    </row>
    <row r="274" spans="1:12" s="10" customFormat="1" ht="22.5" hidden="1" customHeight="1" x14ac:dyDescent="0.25">
      <c r="A274" s="155">
        <v>271</v>
      </c>
      <c r="B274" s="9">
        <v>45247</v>
      </c>
      <c r="C274" s="259" t="s">
        <v>773</v>
      </c>
      <c r="D274" s="258" t="s">
        <v>442</v>
      </c>
      <c r="E274" s="273" t="s">
        <v>97</v>
      </c>
      <c r="F274" s="260" t="s">
        <v>774</v>
      </c>
      <c r="G274" s="247" t="s">
        <v>460</v>
      </c>
      <c r="H274" s="260"/>
      <c r="I274" s="250">
        <v>187500</v>
      </c>
      <c r="J274" s="250">
        <f t="shared" si="27"/>
        <v>187500</v>
      </c>
      <c r="K274" s="258"/>
      <c r="L274" s="92"/>
    </row>
    <row r="275" spans="1:12" s="10" customFormat="1" ht="22.5" hidden="1" customHeight="1" x14ac:dyDescent="0.25">
      <c r="A275" s="8">
        <v>272</v>
      </c>
      <c r="B275" s="9">
        <v>45247</v>
      </c>
      <c r="C275" s="258" t="s">
        <v>775</v>
      </c>
      <c r="D275" s="258" t="s">
        <v>442</v>
      </c>
      <c r="E275" s="260">
        <v>1</v>
      </c>
      <c r="F275" s="260" t="s">
        <v>774</v>
      </c>
      <c r="G275" s="247" t="s">
        <v>460</v>
      </c>
      <c r="H275" s="260"/>
      <c r="I275" s="250">
        <v>187500</v>
      </c>
      <c r="J275" s="250">
        <f t="shared" si="27"/>
        <v>187500</v>
      </c>
      <c r="K275" s="258"/>
      <c r="L275" s="92"/>
    </row>
    <row r="276" spans="1:12" s="10" customFormat="1" ht="22.5" hidden="1" customHeight="1" x14ac:dyDescent="0.25">
      <c r="A276" s="155">
        <v>273</v>
      </c>
      <c r="B276" s="9">
        <v>45247</v>
      </c>
      <c r="C276" s="259" t="s">
        <v>515</v>
      </c>
      <c r="D276" s="258" t="s">
        <v>442</v>
      </c>
      <c r="E276" s="260">
        <v>30</v>
      </c>
      <c r="F276" s="260" t="s">
        <v>39</v>
      </c>
      <c r="G276" s="247" t="s">
        <v>460</v>
      </c>
      <c r="H276" s="260"/>
      <c r="I276" s="250">
        <v>10000</v>
      </c>
      <c r="J276" s="250">
        <f t="shared" si="27"/>
        <v>300000</v>
      </c>
      <c r="K276" s="258"/>
      <c r="L276" s="92"/>
    </row>
    <row r="277" spans="1:12" s="10" customFormat="1" ht="22.5" hidden="1" customHeight="1" x14ac:dyDescent="0.25">
      <c r="A277" s="8">
        <v>274</v>
      </c>
      <c r="B277" s="9">
        <v>45247</v>
      </c>
      <c r="C277" s="259" t="s">
        <v>776</v>
      </c>
      <c r="D277" s="258" t="s">
        <v>442</v>
      </c>
      <c r="E277" s="260">
        <v>5</v>
      </c>
      <c r="F277" s="260" t="s">
        <v>39</v>
      </c>
      <c r="G277" s="247" t="s">
        <v>460</v>
      </c>
      <c r="H277" s="260"/>
      <c r="I277" s="250">
        <v>57500</v>
      </c>
      <c r="J277" s="250">
        <f t="shared" si="27"/>
        <v>287500</v>
      </c>
      <c r="K277" s="258"/>
      <c r="L277" s="92"/>
    </row>
    <row r="278" spans="1:12" s="10" customFormat="1" ht="22.5" hidden="1" customHeight="1" x14ac:dyDescent="0.25">
      <c r="A278" s="155">
        <v>275</v>
      </c>
      <c r="B278" s="9">
        <v>45247</v>
      </c>
      <c r="C278" s="258" t="s">
        <v>777</v>
      </c>
      <c r="D278" s="258" t="s">
        <v>442</v>
      </c>
      <c r="E278" s="260">
        <v>5</v>
      </c>
      <c r="F278" s="270" t="s">
        <v>39</v>
      </c>
      <c r="G278" s="247" t="s">
        <v>460</v>
      </c>
      <c r="H278" s="260"/>
      <c r="I278" s="250">
        <v>57500</v>
      </c>
      <c r="J278" s="250">
        <f t="shared" si="27"/>
        <v>287500</v>
      </c>
      <c r="K278" s="258"/>
      <c r="L278" s="92"/>
    </row>
    <row r="279" spans="1:12" s="10" customFormat="1" ht="22.5" hidden="1" customHeight="1" x14ac:dyDescent="0.25">
      <c r="A279" s="8">
        <v>276</v>
      </c>
      <c r="B279" s="9">
        <v>45247</v>
      </c>
      <c r="C279" s="258" t="s">
        <v>778</v>
      </c>
      <c r="D279" s="258" t="s">
        <v>412</v>
      </c>
      <c r="E279" s="260">
        <v>25</v>
      </c>
      <c r="F279" s="271" t="s">
        <v>39</v>
      </c>
      <c r="G279" s="247" t="s">
        <v>168</v>
      </c>
      <c r="H279" s="260"/>
      <c r="I279" s="250">
        <v>6270</v>
      </c>
      <c r="J279" s="250">
        <f t="shared" ref="J279:J283" si="28">E279*I279</f>
        <v>156750</v>
      </c>
      <c r="K279" s="258"/>
      <c r="L279" s="92"/>
    </row>
    <row r="280" spans="1:12" s="10" customFormat="1" ht="22.5" hidden="1" customHeight="1" x14ac:dyDescent="0.25">
      <c r="A280" s="155">
        <v>277</v>
      </c>
      <c r="B280" s="9">
        <v>45247</v>
      </c>
      <c r="C280" s="258" t="s">
        <v>779</v>
      </c>
      <c r="D280" s="258" t="s">
        <v>780</v>
      </c>
      <c r="E280" s="260">
        <v>10</v>
      </c>
      <c r="F280" s="260" t="s">
        <v>39</v>
      </c>
      <c r="G280" s="247" t="s">
        <v>368</v>
      </c>
      <c r="H280" s="260"/>
      <c r="I280" s="250">
        <v>1500</v>
      </c>
      <c r="J280" s="250">
        <f t="shared" si="28"/>
        <v>15000</v>
      </c>
      <c r="K280" s="258"/>
      <c r="L280" s="92"/>
    </row>
    <row r="281" spans="1:12" s="10" customFormat="1" ht="22.5" hidden="1" customHeight="1" x14ac:dyDescent="0.25">
      <c r="A281" s="8">
        <v>278</v>
      </c>
      <c r="B281" s="9">
        <v>45247</v>
      </c>
      <c r="C281" s="258" t="s">
        <v>781</v>
      </c>
      <c r="D281" s="258" t="s">
        <v>568</v>
      </c>
      <c r="E281" s="260">
        <v>20</v>
      </c>
      <c r="F281" s="260" t="s">
        <v>39</v>
      </c>
      <c r="G281" s="247" t="s">
        <v>765</v>
      </c>
      <c r="H281" s="260"/>
      <c r="I281" s="250">
        <v>200</v>
      </c>
      <c r="J281" s="250">
        <f t="shared" si="28"/>
        <v>4000</v>
      </c>
      <c r="K281" s="258"/>
      <c r="L281" s="92"/>
    </row>
    <row r="282" spans="1:12" s="10" customFormat="1" ht="22.5" hidden="1" customHeight="1" x14ac:dyDescent="0.25">
      <c r="A282" s="155">
        <v>279</v>
      </c>
      <c r="B282" s="9">
        <v>45247</v>
      </c>
      <c r="C282" s="258" t="s">
        <v>782</v>
      </c>
      <c r="D282" s="258" t="s">
        <v>568</v>
      </c>
      <c r="E282" s="260">
        <v>20</v>
      </c>
      <c r="F282" s="260" t="s">
        <v>39</v>
      </c>
      <c r="G282" s="247" t="s">
        <v>765</v>
      </c>
      <c r="H282" s="260"/>
      <c r="I282" s="250">
        <v>300</v>
      </c>
      <c r="J282" s="250">
        <f t="shared" si="28"/>
        <v>6000</v>
      </c>
      <c r="K282" s="258"/>
      <c r="L282" s="92"/>
    </row>
    <row r="283" spans="1:12" s="10" customFormat="1" ht="22.5" hidden="1" customHeight="1" x14ac:dyDescent="0.25">
      <c r="A283" s="8">
        <v>280</v>
      </c>
      <c r="B283" s="9">
        <v>45247</v>
      </c>
      <c r="C283" s="259" t="s">
        <v>23</v>
      </c>
      <c r="D283" s="258" t="s">
        <v>449</v>
      </c>
      <c r="E283" s="260">
        <v>4</v>
      </c>
      <c r="F283" s="260" t="s">
        <v>44</v>
      </c>
      <c r="G283" s="247" t="s">
        <v>460</v>
      </c>
      <c r="H283" s="260"/>
      <c r="I283" s="250">
        <v>75000</v>
      </c>
      <c r="J283" s="250">
        <f t="shared" si="28"/>
        <v>300000</v>
      </c>
      <c r="K283" s="258"/>
      <c r="L283" s="92"/>
    </row>
    <row r="284" spans="1:12" s="10" customFormat="1" ht="22.5" hidden="1" customHeight="1" x14ac:dyDescent="0.25">
      <c r="A284" s="155">
        <v>281</v>
      </c>
      <c r="B284" s="9">
        <v>45247</v>
      </c>
      <c r="C284" s="259" t="s">
        <v>783</v>
      </c>
      <c r="D284" s="258" t="s">
        <v>365</v>
      </c>
      <c r="E284" s="260">
        <v>1</v>
      </c>
      <c r="F284" s="260" t="s">
        <v>39</v>
      </c>
      <c r="G284" s="247" t="s">
        <v>797</v>
      </c>
      <c r="H284" s="260"/>
      <c r="I284" s="250">
        <v>120000</v>
      </c>
      <c r="J284" s="250">
        <f t="shared" ref="J284:J288" si="29">E284*I284</f>
        <v>120000</v>
      </c>
      <c r="K284" s="258"/>
      <c r="L284" s="92"/>
    </row>
    <row r="285" spans="1:12" s="10" customFormat="1" ht="22.5" hidden="1" customHeight="1" x14ac:dyDescent="0.25">
      <c r="A285" s="8">
        <v>282</v>
      </c>
      <c r="B285" s="9">
        <v>45247</v>
      </c>
      <c r="C285" s="258" t="s">
        <v>784</v>
      </c>
      <c r="D285" s="258" t="s">
        <v>411</v>
      </c>
      <c r="E285" s="260">
        <v>2</v>
      </c>
      <c r="F285" s="260" t="s">
        <v>39</v>
      </c>
      <c r="G285" s="247" t="s">
        <v>368</v>
      </c>
      <c r="H285" s="260"/>
      <c r="I285" s="250">
        <v>140000</v>
      </c>
      <c r="J285" s="250">
        <f t="shared" si="29"/>
        <v>280000</v>
      </c>
      <c r="K285" s="258"/>
      <c r="L285" s="92"/>
    </row>
    <row r="286" spans="1:12" s="10" customFormat="1" ht="22.5" hidden="1" customHeight="1" x14ac:dyDescent="0.25">
      <c r="A286" s="155">
        <v>283</v>
      </c>
      <c r="B286" s="9">
        <v>45247</v>
      </c>
      <c r="C286" s="258" t="s">
        <v>785</v>
      </c>
      <c r="D286" s="258" t="s">
        <v>786</v>
      </c>
      <c r="E286" s="260">
        <v>1</v>
      </c>
      <c r="F286" s="270" t="s">
        <v>39</v>
      </c>
      <c r="G286" s="247" t="s">
        <v>765</v>
      </c>
      <c r="H286" s="260"/>
      <c r="I286" s="250">
        <v>95000</v>
      </c>
      <c r="J286" s="250">
        <f t="shared" si="29"/>
        <v>95000</v>
      </c>
      <c r="K286" s="258"/>
      <c r="L286" s="91"/>
    </row>
    <row r="287" spans="1:12" s="10" customFormat="1" ht="22.5" hidden="1" customHeight="1" x14ac:dyDescent="0.25">
      <c r="A287" s="8">
        <v>284</v>
      </c>
      <c r="B287" s="9">
        <v>45247</v>
      </c>
      <c r="C287" s="259" t="s">
        <v>787</v>
      </c>
      <c r="D287" s="258" t="s">
        <v>786</v>
      </c>
      <c r="E287" s="260">
        <v>2</v>
      </c>
      <c r="F287" s="260" t="s">
        <v>39</v>
      </c>
      <c r="G287" s="247" t="s">
        <v>765</v>
      </c>
      <c r="H287" s="260"/>
      <c r="I287" s="250">
        <v>70000</v>
      </c>
      <c r="J287" s="250">
        <f t="shared" si="29"/>
        <v>140000</v>
      </c>
      <c r="K287" s="258"/>
      <c r="L287" s="91"/>
    </row>
    <row r="288" spans="1:12" s="10" customFormat="1" ht="22.5" hidden="1" customHeight="1" x14ac:dyDescent="0.25">
      <c r="A288" s="155">
        <v>285</v>
      </c>
      <c r="B288" s="9">
        <v>45247</v>
      </c>
      <c r="C288" s="259" t="s">
        <v>788</v>
      </c>
      <c r="D288" s="258" t="s">
        <v>786</v>
      </c>
      <c r="E288" s="260">
        <v>10</v>
      </c>
      <c r="F288" s="260" t="s">
        <v>42</v>
      </c>
      <c r="G288" s="247" t="s">
        <v>765</v>
      </c>
      <c r="H288" s="260"/>
      <c r="I288" s="250">
        <v>40000</v>
      </c>
      <c r="J288" s="250">
        <f t="shared" si="29"/>
        <v>400000</v>
      </c>
      <c r="K288" s="258"/>
      <c r="L288" s="91"/>
    </row>
    <row r="289" spans="1:12" s="10" customFormat="1" ht="22.5" hidden="1" customHeight="1" x14ac:dyDescent="0.25">
      <c r="A289" s="8">
        <v>286</v>
      </c>
      <c r="B289" s="9">
        <v>45247</v>
      </c>
      <c r="C289" s="259" t="s">
        <v>789</v>
      </c>
      <c r="D289" s="258" t="s">
        <v>790</v>
      </c>
      <c r="E289" s="260">
        <v>3</v>
      </c>
      <c r="F289" s="260" t="s">
        <v>39</v>
      </c>
      <c r="G289" s="247" t="s">
        <v>798</v>
      </c>
      <c r="H289" s="260"/>
      <c r="I289" s="250">
        <v>13500</v>
      </c>
      <c r="J289" s="250">
        <f t="shared" ref="J289:J297" si="30">E289*I289</f>
        <v>40500</v>
      </c>
      <c r="K289" s="258"/>
      <c r="L289" s="91"/>
    </row>
    <row r="290" spans="1:12" s="10" customFormat="1" ht="22.5" hidden="1" customHeight="1" x14ac:dyDescent="0.25">
      <c r="A290" s="155">
        <v>287</v>
      </c>
      <c r="B290" s="9">
        <v>45247</v>
      </c>
      <c r="C290" s="259" t="s">
        <v>791</v>
      </c>
      <c r="D290" s="258" t="s">
        <v>275</v>
      </c>
      <c r="E290" s="260">
        <v>1</v>
      </c>
      <c r="F290" s="260" t="s">
        <v>40</v>
      </c>
      <c r="G290" s="247" t="s">
        <v>726</v>
      </c>
      <c r="H290" s="260"/>
      <c r="I290" s="250">
        <v>1125000</v>
      </c>
      <c r="J290" s="250">
        <f t="shared" si="30"/>
        <v>1125000</v>
      </c>
      <c r="K290" s="258"/>
      <c r="L290" s="91"/>
    </row>
    <row r="291" spans="1:12" s="10" customFormat="1" ht="22.5" hidden="1" customHeight="1" x14ac:dyDescent="0.25">
      <c r="A291" s="8">
        <v>288</v>
      </c>
      <c r="B291" s="9">
        <v>45247</v>
      </c>
      <c r="C291" s="259" t="s">
        <v>792</v>
      </c>
      <c r="D291" s="258" t="s">
        <v>275</v>
      </c>
      <c r="E291" s="260">
        <v>1</v>
      </c>
      <c r="F291" s="260" t="s">
        <v>39</v>
      </c>
      <c r="G291" s="247" t="s">
        <v>726</v>
      </c>
      <c r="H291" s="260"/>
      <c r="I291" s="250">
        <v>125000</v>
      </c>
      <c r="J291" s="250">
        <f t="shared" si="30"/>
        <v>125000</v>
      </c>
      <c r="K291" s="258"/>
      <c r="L291" s="91"/>
    </row>
    <row r="292" spans="1:12" s="10" customFormat="1" ht="22.5" hidden="1" customHeight="1" x14ac:dyDescent="0.25">
      <c r="A292" s="155">
        <v>289</v>
      </c>
      <c r="B292" s="9">
        <v>45247</v>
      </c>
      <c r="C292" s="258" t="s">
        <v>793</v>
      </c>
      <c r="D292" s="258" t="s">
        <v>275</v>
      </c>
      <c r="E292" s="260">
        <v>2</v>
      </c>
      <c r="F292" s="260" t="s">
        <v>39</v>
      </c>
      <c r="G292" s="247" t="s">
        <v>319</v>
      </c>
      <c r="H292" s="260"/>
      <c r="I292" s="250">
        <v>60000</v>
      </c>
      <c r="J292" s="250">
        <f t="shared" si="30"/>
        <v>120000</v>
      </c>
      <c r="K292" s="258"/>
      <c r="L292" s="91"/>
    </row>
    <row r="293" spans="1:12" s="10" customFormat="1" ht="22.5" hidden="1" customHeight="1" x14ac:dyDescent="0.25">
      <c r="A293" s="8">
        <v>290</v>
      </c>
      <c r="B293" s="9">
        <v>45247</v>
      </c>
      <c r="C293" s="258" t="s">
        <v>794</v>
      </c>
      <c r="D293" s="258" t="s">
        <v>275</v>
      </c>
      <c r="E293" s="260">
        <v>2</v>
      </c>
      <c r="F293" s="260" t="s">
        <v>39</v>
      </c>
      <c r="G293" s="247" t="s">
        <v>726</v>
      </c>
      <c r="H293" s="260"/>
      <c r="I293" s="250">
        <v>300000</v>
      </c>
      <c r="J293" s="250">
        <f t="shared" si="30"/>
        <v>600000</v>
      </c>
      <c r="K293" s="258"/>
      <c r="L293" s="91"/>
    </row>
    <row r="294" spans="1:12" s="10" customFormat="1" ht="22.5" hidden="1" customHeight="1" x14ac:dyDescent="0.25">
      <c r="A294" s="155">
        <v>291</v>
      </c>
      <c r="B294" s="9">
        <v>45247</v>
      </c>
      <c r="C294" s="259" t="s">
        <v>795</v>
      </c>
      <c r="D294" s="258" t="s">
        <v>102</v>
      </c>
      <c r="E294" s="260">
        <v>1</v>
      </c>
      <c r="F294" s="260" t="s">
        <v>81</v>
      </c>
      <c r="G294" s="247" t="s">
        <v>603</v>
      </c>
      <c r="H294" s="260"/>
      <c r="I294" s="250">
        <v>2400000</v>
      </c>
      <c r="J294" s="250">
        <f t="shared" si="30"/>
        <v>2400000</v>
      </c>
      <c r="K294" s="258"/>
      <c r="L294" s="91">
        <f>SUM(J269:J294)</f>
        <v>17272250</v>
      </c>
    </row>
    <row r="295" spans="1:12" s="10" customFormat="1" ht="22.5" hidden="1" customHeight="1" x14ac:dyDescent="0.25">
      <c r="A295" s="8">
        <v>292</v>
      </c>
      <c r="B295" s="9">
        <v>45248</v>
      </c>
      <c r="C295" s="259" t="s">
        <v>799</v>
      </c>
      <c r="D295" s="258" t="s">
        <v>365</v>
      </c>
      <c r="E295" s="260">
        <v>1</v>
      </c>
      <c r="F295" s="260" t="s">
        <v>40</v>
      </c>
      <c r="G295" s="247" t="s">
        <v>765</v>
      </c>
      <c r="H295" s="260"/>
      <c r="I295" s="250">
        <v>120000</v>
      </c>
      <c r="J295" s="250">
        <f t="shared" si="30"/>
        <v>120000</v>
      </c>
      <c r="K295" s="258"/>
      <c r="L295" s="91"/>
    </row>
    <row r="296" spans="1:12" s="10" customFormat="1" ht="22.5" hidden="1" customHeight="1" x14ac:dyDescent="0.25">
      <c r="A296" s="155">
        <v>293</v>
      </c>
      <c r="B296" s="9">
        <v>45248</v>
      </c>
      <c r="C296" s="258" t="s">
        <v>800</v>
      </c>
      <c r="D296" s="258" t="s">
        <v>801</v>
      </c>
      <c r="E296" s="260">
        <v>1</v>
      </c>
      <c r="F296" s="260" t="s">
        <v>44</v>
      </c>
      <c r="G296" s="247" t="s">
        <v>828</v>
      </c>
      <c r="H296" s="260"/>
      <c r="I296" s="250">
        <v>430000</v>
      </c>
      <c r="J296" s="250">
        <f t="shared" si="30"/>
        <v>430000</v>
      </c>
      <c r="K296" s="258"/>
      <c r="L296" s="91"/>
    </row>
    <row r="297" spans="1:12" s="10" customFormat="1" ht="22.5" hidden="1" customHeight="1" x14ac:dyDescent="0.25">
      <c r="A297" s="8">
        <v>294</v>
      </c>
      <c r="B297" s="9">
        <v>45248</v>
      </c>
      <c r="C297" s="259" t="s">
        <v>802</v>
      </c>
      <c r="D297" s="258" t="s">
        <v>803</v>
      </c>
      <c r="E297" s="260">
        <v>1</v>
      </c>
      <c r="F297" s="270" t="s">
        <v>40</v>
      </c>
      <c r="G297" s="247" t="s">
        <v>829</v>
      </c>
      <c r="H297" s="260"/>
      <c r="I297" s="250">
        <v>1535130</v>
      </c>
      <c r="J297" s="250">
        <f t="shared" si="30"/>
        <v>1535130</v>
      </c>
      <c r="K297" s="258"/>
      <c r="L297" s="91"/>
    </row>
    <row r="298" spans="1:12" s="10" customFormat="1" ht="22.5" hidden="1" customHeight="1" x14ac:dyDescent="0.25">
      <c r="A298" s="155">
        <v>295</v>
      </c>
      <c r="B298" s="9">
        <v>45248</v>
      </c>
      <c r="C298" s="258" t="s">
        <v>391</v>
      </c>
      <c r="D298" s="258" t="s">
        <v>804</v>
      </c>
      <c r="E298" s="260">
        <v>4</v>
      </c>
      <c r="F298" s="260" t="s">
        <v>586</v>
      </c>
      <c r="G298" s="247" t="s">
        <v>460</v>
      </c>
      <c r="H298" s="260"/>
      <c r="I298" s="250">
        <v>50000</v>
      </c>
      <c r="J298" s="250">
        <f t="shared" ref="J298:J305" si="31">E298*I298</f>
        <v>200000</v>
      </c>
      <c r="K298" s="258"/>
      <c r="L298" s="91"/>
    </row>
    <row r="299" spans="1:12" s="10" customFormat="1" ht="22.5" hidden="1" customHeight="1" x14ac:dyDescent="0.25">
      <c r="A299" s="8">
        <v>296</v>
      </c>
      <c r="B299" s="9">
        <v>45248</v>
      </c>
      <c r="C299" s="258" t="s">
        <v>805</v>
      </c>
      <c r="D299" s="258" t="s">
        <v>806</v>
      </c>
      <c r="E299" s="260">
        <v>1</v>
      </c>
      <c r="F299" s="260" t="s">
        <v>39</v>
      </c>
      <c r="G299" s="247" t="s">
        <v>462</v>
      </c>
      <c r="H299" s="260"/>
      <c r="I299" s="250">
        <v>580000</v>
      </c>
      <c r="J299" s="250">
        <f t="shared" si="31"/>
        <v>580000</v>
      </c>
      <c r="K299" s="258"/>
      <c r="L299" s="91"/>
    </row>
    <row r="300" spans="1:12" s="10" customFormat="1" ht="22.5" hidden="1" customHeight="1" x14ac:dyDescent="0.25">
      <c r="A300" s="155">
        <v>297</v>
      </c>
      <c r="B300" s="9">
        <v>45248</v>
      </c>
      <c r="C300" s="259" t="s">
        <v>807</v>
      </c>
      <c r="D300" s="258" t="s">
        <v>808</v>
      </c>
      <c r="E300" s="273" t="s">
        <v>97</v>
      </c>
      <c r="F300" s="260" t="s">
        <v>40</v>
      </c>
      <c r="G300" s="247" t="s">
        <v>462</v>
      </c>
      <c r="H300" s="260"/>
      <c r="I300" s="250">
        <v>550000</v>
      </c>
      <c r="J300" s="250">
        <f t="shared" si="31"/>
        <v>550000</v>
      </c>
      <c r="K300" s="258"/>
      <c r="L300" s="91"/>
    </row>
    <row r="301" spans="1:12" s="10" customFormat="1" ht="22.5" hidden="1" customHeight="1" x14ac:dyDescent="0.25">
      <c r="A301" s="8">
        <v>298</v>
      </c>
      <c r="B301" s="9">
        <v>45248</v>
      </c>
      <c r="C301" s="258" t="s">
        <v>809</v>
      </c>
      <c r="D301" s="258" t="s">
        <v>808</v>
      </c>
      <c r="E301" s="260">
        <v>1</v>
      </c>
      <c r="F301" s="260" t="s">
        <v>40</v>
      </c>
      <c r="G301" s="247" t="s">
        <v>462</v>
      </c>
      <c r="H301" s="260"/>
      <c r="I301" s="250">
        <v>155067</v>
      </c>
      <c r="J301" s="250">
        <f t="shared" si="31"/>
        <v>155067</v>
      </c>
      <c r="K301" s="258"/>
      <c r="L301" s="91"/>
    </row>
    <row r="302" spans="1:12" s="10" customFormat="1" ht="22.5" hidden="1" customHeight="1" x14ac:dyDescent="0.25">
      <c r="A302" s="155">
        <v>299</v>
      </c>
      <c r="B302" s="9">
        <v>45248</v>
      </c>
      <c r="C302" s="259" t="s">
        <v>810</v>
      </c>
      <c r="D302" s="258" t="s">
        <v>808</v>
      </c>
      <c r="E302" s="260">
        <v>1</v>
      </c>
      <c r="F302" s="260" t="s">
        <v>39</v>
      </c>
      <c r="G302" s="247" t="s">
        <v>462</v>
      </c>
      <c r="H302" s="260"/>
      <c r="I302" s="250">
        <v>50500</v>
      </c>
      <c r="J302" s="250">
        <f t="shared" si="31"/>
        <v>50500</v>
      </c>
      <c r="K302" s="258"/>
      <c r="L302" s="91"/>
    </row>
    <row r="303" spans="1:12" s="10" customFormat="1" ht="22.5" hidden="1" customHeight="1" x14ac:dyDescent="0.25">
      <c r="A303" s="8">
        <v>300</v>
      </c>
      <c r="B303" s="9">
        <v>45248</v>
      </c>
      <c r="C303" s="259" t="s">
        <v>811</v>
      </c>
      <c r="D303" s="258" t="s">
        <v>808</v>
      </c>
      <c r="E303" s="260">
        <v>1</v>
      </c>
      <c r="F303" s="260" t="s">
        <v>39</v>
      </c>
      <c r="G303" s="247" t="s">
        <v>462</v>
      </c>
      <c r="H303" s="260"/>
      <c r="I303" s="250">
        <v>80031</v>
      </c>
      <c r="J303" s="250">
        <f t="shared" si="31"/>
        <v>80031</v>
      </c>
      <c r="K303" s="258"/>
      <c r="L303" s="91"/>
    </row>
    <row r="304" spans="1:12" s="10" customFormat="1" ht="22.5" hidden="1" customHeight="1" x14ac:dyDescent="0.25">
      <c r="A304" s="155">
        <v>301</v>
      </c>
      <c r="B304" s="9">
        <v>45248</v>
      </c>
      <c r="C304" s="258" t="s">
        <v>812</v>
      </c>
      <c r="D304" s="258" t="s">
        <v>808</v>
      </c>
      <c r="E304" s="260">
        <v>1</v>
      </c>
      <c r="F304" s="270" t="s">
        <v>39</v>
      </c>
      <c r="G304" s="247" t="s">
        <v>462</v>
      </c>
      <c r="H304" s="260"/>
      <c r="I304" s="250">
        <v>150516</v>
      </c>
      <c r="J304" s="250">
        <f t="shared" si="31"/>
        <v>150516</v>
      </c>
      <c r="K304" s="258"/>
      <c r="L304" s="91"/>
    </row>
    <row r="305" spans="1:12" s="10" customFormat="1" ht="22.5" hidden="1" customHeight="1" x14ac:dyDescent="0.25">
      <c r="A305" s="8">
        <v>302</v>
      </c>
      <c r="B305" s="9">
        <v>45248</v>
      </c>
      <c r="C305" s="258" t="s">
        <v>813</v>
      </c>
      <c r="D305" s="258" t="s">
        <v>808</v>
      </c>
      <c r="E305" s="260">
        <v>1</v>
      </c>
      <c r="F305" s="271" t="s">
        <v>39</v>
      </c>
      <c r="G305" s="247" t="s">
        <v>462</v>
      </c>
      <c r="H305" s="260"/>
      <c r="I305" s="250">
        <v>171495</v>
      </c>
      <c r="J305" s="250">
        <f t="shared" si="31"/>
        <v>171495</v>
      </c>
      <c r="K305" s="258"/>
      <c r="L305" s="91"/>
    </row>
    <row r="306" spans="1:12" s="10" customFormat="1" ht="22.5" hidden="1" customHeight="1" x14ac:dyDescent="0.25">
      <c r="A306" s="155">
        <v>303</v>
      </c>
      <c r="B306" s="9">
        <v>45248</v>
      </c>
      <c r="C306" s="258" t="s">
        <v>814</v>
      </c>
      <c r="D306" s="258" t="s">
        <v>815</v>
      </c>
      <c r="E306" s="260">
        <v>5</v>
      </c>
      <c r="F306" s="260" t="s">
        <v>42</v>
      </c>
      <c r="G306" s="247" t="s">
        <v>765</v>
      </c>
      <c r="H306" s="260"/>
      <c r="I306" s="250">
        <v>57000</v>
      </c>
      <c r="J306" s="250">
        <f t="shared" ref="J306:J311" si="32">E306*I306</f>
        <v>285000</v>
      </c>
      <c r="K306" s="258"/>
      <c r="L306" s="91"/>
    </row>
    <row r="307" spans="1:12" s="10" customFormat="1" ht="22.5" hidden="1" customHeight="1" x14ac:dyDescent="0.25">
      <c r="A307" s="8">
        <v>304</v>
      </c>
      <c r="B307" s="9">
        <v>45248</v>
      </c>
      <c r="C307" s="258" t="s">
        <v>816</v>
      </c>
      <c r="D307" s="258" t="s">
        <v>815</v>
      </c>
      <c r="E307" s="260">
        <v>2</v>
      </c>
      <c r="F307" s="260" t="s">
        <v>39</v>
      </c>
      <c r="G307" s="247" t="s">
        <v>765</v>
      </c>
      <c r="H307" s="260"/>
      <c r="I307" s="250">
        <v>10000</v>
      </c>
      <c r="J307" s="250">
        <f t="shared" si="32"/>
        <v>20000</v>
      </c>
      <c r="K307" s="258"/>
      <c r="L307" s="91"/>
    </row>
    <row r="308" spans="1:12" s="10" customFormat="1" ht="22.5" hidden="1" customHeight="1" x14ac:dyDescent="0.25">
      <c r="A308" s="155">
        <v>305</v>
      </c>
      <c r="B308" s="9">
        <v>45248</v>
      </c>
      <c r="C308" s="258" t="s">
        <v>817</v>
      </c>
      <c r="D308" s="258" t="s">
        <v>442</v>
      </c>
      <c r="E308" s="260">
        <v>1</v>
      </c>
      <c r="F308" s="260" t="s">
        <v>39</v>
      </c>
      <c r="G308" s="247" t="s">
        <v>368</v>
      </c>
      <c r="H308" s="260"/>
      <c r="I308" s="250">
        <v>650000</v>
      </c>
      <c r="J308" s="250">
        <f t="shared" si="32"/>
        <v>650000</v>
      </c>
      <c r="K308" s="258"/>
      <c r="L308" s="91"/>
    </row>
    <row r="309" spans="1:12" s="24" customFormat="1" ht="22.5" hidden="1" customHeight="1" x14ac:dyDescent="0.25">
      <c r="A309" s="8">
        <v>306</v>
      </c>
      <c r="B309" s="9">
        <v>45248</v>
      </c>
      <c r="C309" s="258" t="s">
        <v>818</v>
      </c>
      <c r="D309" s="258" t="s">
        <v>442</v>
      </c>
      <c r="E309" s="260">
        <v>1</v>
      </c>
      <c r="F309" s="260" t="s">
        <v>39</v>
      </c>
      <c r="G309" s="247" t="s">
        <v>368</v>
      </c>
      <c r="H309" s="260"/>
      <c r="I309" s="250">
        <v>650000</v>
      </c>
      <c r="J309" s="250">
        <f t="shared" si="32"/>
        <v>650000</v>
      </c>
      <c r="K309" s="258"/>
      <c r="L309" s="91"/>
    </row>
    <row r="310" spans="1:12" s="24" customFormat="1" ht="22.5" hidden="1" customHeight="1" x14ac:dyDescent="0.25">
      <c r="A310" s="155">
        <v>307</v>
      </c>
      <c r="B310" s="9">
        <v>45248</v>
      </c>
      <c r="C310" s="259" t="s">
        <v>819</v>
      </c>
      <c r="D310" s="258" t="s">
        <v>442</v>
      </c>
      <c r="E310" s="260">
        <v>1</v>
      </c>
      <c r="F310" s="260" t="s">
        <v>39</v>
      </c>
      <c r="G310" s="247" t="s">
        <v>368</v>
      </c>
      <c r="H310" s="260"/>
      <c r="I310" s="250">
        <v>150000</v>
      </c>
      <c r="J310" s="250">
        <f t="shared" si="32"/>
        <v>150000</v>
      </c>
      <c r="K310" s="258"/>
      <c r="L310" s="91"/>
    </row>
    <row r="311" spans="1:12" s="10" customFormat="1" ht="22.5" hidden="1" customHeight="1" x14ac:dyDescent="0.25">
      <c r="A311" s="8">
        <v>308</v>
      </c>
      <c r="B311" s="9">
        <v>45248</v>
      </c>
      <c r="C311" s="258" t="s">
        <v>820</v>
      </c>
      <c r="D311" s="258" t="s">
        <v>442</v>
      </c>
      <c r="E311" s="260">
        <v>1</v>
      </c>
      <c r="F311" s="260" t="s">
        <v>39</v>
      </c>
      <c r="G311" s="247" t="s">
        <v>368</v>
      </c>
      <c r="H311" s="260"/>
      <c r="I311" s="250">
        <v>150000</v>
      </c>
      <c r="J311" s="250">
        <f t="shared" si="32"/>
        <v>150000</v>
      </c>
      <c r="K311" s="258"/>
      <c r="L311" s="91"/>
    </row>
    <row r="312" spans="1:12" s="10" customFormat="1" ht="22.5" hidden="1" customHeight="1" x14ac:dyDescent="0.25">
      <c r="A312" s="155">
        <v>309</v>
      </c>
      <c r="B312" s="9">
        <v>45248</v>
      </c>
      <c r="C312" s="258" t="s">
        <v>821</v>
      </c>
      <c r="D312" s="258" t="s">
        <v>275</v>
      </c>
      <c r="E312" s="260">
        <v>12</v>
      </c>
      <c r="F312" s="270" t="s">
        <v>39</v>
      </c>
      <c r="G312" s="247" t="s">
        <v>830</v>
      </c>
      <c r="H312" s="260"/>
      <c r="I312" s="250">
        <v>210000</v>
      </c>
      <c r="J312" s="250">
        <f>E312*I312</f>
        <v>2520000</v>
      </c>
      <c r="K312" s="258"/>
      <c r="L312" s="91"/>
    </row>
    <row r="313" spans="1:12" s="10" customFormat="1" ht="22.5" hidden="1" customHeight="1" x14ac:dyDescent="0.25">
      <c r="A313" s="8">
        <v>310</v>
      </c>
      <c r="B313" s="9">
        <v>45248</v>
      </c>
      <c r="C313" s="259" t="s">
        <v>822</v>
      </c>
      <c r="D313" s="258" t="s">
        <v>275</v>
      </c>
      <c r="E313" s="260">
        <v>4</v>
      </c>
      <c r="F313" s="260" t="s">
        <v>39</v>
      </c>
      <c r="G313" s="247" t="s">
        <v>830</v>
      </c>
      <c r="H313" s="260"/>
      <c r="I313" s="250">
        <v>40000</v>
      </c>
      <c r="J313" s="250">
        <f>E313*I313</f>
        <v>160000</v>
      </c>
      <c r="K313" s="258"/>
      <c r="L313" s="91"/>
    </row>
    <row r="314" spans="1:12" s="10" customFormat="1" ht="22.5" hidden="1" customHeight="1" x14ac:dyDescent="0.25">
      <c r="A314" s="155">
        <v>311</v>
      </c>
      <c r="B314" s="9">
        <v>45248</v>
      </c>
      <c r="C314" s="259" t="s">
        <v>823</v>
      </c>
      <c r="D314" s="258" t="s">
        <v>275</v>
      </c>
      <c r="E314" s="260">
        <v>4</v>
      </c>
      <c r="F314" s="260" t="s">
        <v>39</v>
      </c>
      <c r="G314" s="247" t="s">
        <v>460</v>
      </c>
      <c r="H314" s="260"/>
      <c r="I314" s="250">
        <v>300000</v>
      </c>
      <c r="J314" s="250">
        <f t="shared" ref="J314:J315" si="33">E314*I314</f>
        <v>1200000</v>
      </c>
      <c r="K314" s="258"/>
      <c r="L314" s="92"/>
    </row>
    <row r="315" spans="1:12" s="10" customFormat="1" ht="22.5" hidden="1" customHeight="1" x14ac:dyDescent="0.25">
      <c r="A315" s="8">
        <v>312</v>
      </c>
      <c r="B315" s="9">
        <v>45248</v>
      </c>
      <c r="C315" s="259" t="s">
        <v>824</v>
      </c>
      <c r="D315" s="258" t="s">
        <v>748</v>
      </c>
      <c r="E315" s="260">
        <v>1</v>
      </c>
      <c r="F315" s="260" t="s">
        <v>40</v>
      </c>
      <c r="G315" s="247" t="s">
        <v>460</v>
      </c>
      <c r="H315" s="260"/>
      <c r="I315" s="250">
        <v>190000</v>
      </c>
      <c r="J315" s="250">
        <f t="shared" si="33"/>
        <v>190000</v>
      </c>
      <c r="K315" s="258"/>
      <c r="L315" s="92"/>
    </row>
    <row r="316" spans="1:12" s="10" customFormat="1" ht="22.5" hidden="1" customHeight="1" x14ac:dyDescent="0.25">
      <c r="A316" s="155">
        <v>313</v>
      </c>
      <c r="B316" s="9">
        <v>45248</v>
      </c>
      <c r="C316" s="258" t="s">
        <v>825</v>
      </c>
      <c r="D316" s="258" t="s">
        <v>826</v>
      </c>
      <c r="E316" s="260">
        <v>1</v>
      </c>
      <c r="F316" s="260" t="s">
        <v>39</v>
      </c>
      <c r="G316" s="247" t="s">
        <v>831</v>
      </c>
      <c r="H316" s="260"/>
      <c r="I316" s="250">
        <v>48000</v>
      </c>
      <c r="J316" s="250">
        <f t="shared" ref="J316:J327" si="34">E316*I316</f>
        <v>48000</v>
      </c>
      <c r="K316" s="258"/>
      <c r="L316" s="92"/>
    </row>
    <row r="317" spans="1:12" s="10" customFormat="1" ht="22.5" hidden="1" customHeight="1" x14ac:dyDescent="0.25">
      <c r="A317" s="8">
        <v>314</v>
      </c>
      <c r="B317" s="9">
        <v>45248</v>
      </c>
      <c r="C317" s="258" t="s">
        <v>827</v>
      </c>
      <c r="D317" s="258" t="s">
        <v>442</v>
      </c>
      <c r="E317" s="260">
        <v>1</v>
      </c>
      <c r="F317" s="270" t="s">
        <v>39</v>
      </c>
      <c r="G317" s="247" t="s">
        <v>32</v>
      </c>
      <c r="H317" s="260"/>
      <c r="I317" s="250">
        <v>635000</v>
      </c>
      <c r="J317" s="250">
        <f t="shared" si="34"/>
        <v>635000</v>
      </c>
      <c r="K317" s="258"/>
      <c r="L317" s="92">
        <f>SUM(J295:J317)</f>
        <v>10680739</v>
      </c>
    </row>
    <row r="318" spans="1:12" s="10" customFormat="1" ht="22.5" hidden="1" customHeight="1" x14ac:dyDescent="0.25">
      <c r="A318" s="155">
        <v>315</v>
      </c>
      <c r="B318" s="9">
        <v>45250</v>
      </c>
      <c r="C318" s="259" t="s">
        <v>387</v>
      </c>
      <c r="D318" s="258" t="s">
        <v>490</v>
      </c>
      <c r="E318" s="260">
        <v>15</v>
      </c>
      <c r="F318" s="260" t="s">
        <v>39</v>
      </c>
      <c r="G318" s="247" t="s">
        <v>460</v>
      </c>
      <c r="H318" s="260"/>
      <c r="I318" s="250">
        <v>825000</v>
      </c>
      <c r="J318" s="250">
        <f t="shared" si="34"/>
        <v>12375000</v>
      </c>
      <c r="K318" s="258"/>
      <c r="L318" s="92"/>
    </row>
    <row r="319" spans="1:12" s="10" customFormat="1" ht="22.5" hidden="1" customHeight="1" x14ac:dyDescent="0.25">
      <c r="A319" s="8">
        <v>316</v>
      </c>
      <c r="B319" s="9">
        <v>45250</v>
      </c>
      <c r="C319" s="259" t="s">
        <v>832</v>
      </c>
      <c r="D319" s="258" t="s">
        <v>490</v>
      </c>
      <c r="E319" s="260">
        <v>4</v>
      </c>
      <c r="F319" s="260" t="s">
        <v>39</v>
      </c>
      <c r="G319" s="247" t="s">
        <v>460</v>
      </c>
      <c r="H319" s="260"/>
      <c r="I319" s="250">
        <v>925000</v>
      </c>
      <c r="J319" s="250">
        <f t="shared" si="34"/>
        <v>3700000</v>
      </c>
      <c r="K319" s="258"/>
      <c r="L319" s="91"/>
    </row>
    <row r="320" spans="1:12" s="10" customFormat="1" ht="22.5" hidden="1" customHeight="1" x14ac:dyDescent="0.25">
      <c r="A320" s="155">
        <v>317</v>
      </c>
      <c r="B320" s="9">
        <v>45250</v>
      </c>
      <c r="C320" s="258" t="s">
        <v>833</v>
      </c>
      <c r="D320" s="258" t="s">
        <v>490</v>
      </c>
      <c r="E320" s="260">
        <v>1</v>
      </c>
      <c r="F320" s="260" t="s">
        <v>39</v>
      </c>
      <c r="G320" s="247" t="s">
        <v>460</v>
      </c>
      <c r="H320" s="260"/>
      <c r="I320" s="250">
        <v>750000</v>
      </c>
      <c r="J320" s="250">
        <f t="shared" si="34"/>
        <v>750000</v>
      </c>
      <c r="K320" s="258"/>
      <c r="L320" s="91"/>
    </row>
    <row r="321" spans="1:12" s="10" customFormat="1" ht="22.5" hidden="1" customHeight="1" x14ac:dyDescent="0.25">
      <c r="A321" s="8">
        <v>318</v>
      </c>
      <c r="B321" s="9">
        <v>45250</v>
      </c>
      <c r="C321" s="258" t="s">
        <v>491</v>
      </c>
      <c r="D321" s="258" t="s">
        <v>490</v>
      </c>
      <c r="E321" s="260">
        <v>2</v>
      </c>
      <c r="F321" s="260" t="s">
        <v>39</v>
      </c>
      <c r="G321" s="247" t="s">
        <v>460</v>
      </c>
      <c r="H321" s="260"/>
      <c r="I321" s="250">
        <v>500000</v>
      </c>
      <c r="J321" s="250">
        <f t="shared" si="34"/>
        <v>1000000</v>
      </c>
      <c r="K321" s="258"/>
      <c r="L321" s="91"/>
    </row>
    <row r="322" spans="1:12" s="10" customFormat="1" ht="22.5" hidden="1" customHeight="1" x14ac:dyDescent="0.25">
      <c r="A322" s="155">
        <v>319</v>
      </c>
      <c r="B322" s="9">
        <v>45250</v>
      </c>
      <c r="C322" s="259" t="s">
        <v>770</v>
      </c>
      <c r="D322" s="258" t="s">
        <v>66</v>
      </c>
      <c r="E322" s="260">
        <v>1</v>
      </c>
      <c r="F322" s="270" t="s">
        <v>57</v>
      </c>
      <c r="G322" s="247" t="s">
        <v>460</v>
      </c>
      <c r="H322" s="260"/>
      <c r="I322" s="250">
        <v>6100000</v>
      </c>
      <c r="J322" s="250">
        <f t="shared" si="34"/>
        <v>6100000</v>
      </c>
      <c r="K322" s="258"/>
      <c r="L322" s="91"/>
    </row>
    <row r="323" spans="1:12" s="10" customFormat="1" ht="22.5" hidden="1" customHeight="1" x14ac:dyDescent="0.25">
      <c r="A323" s="8">
        <v>320</v>
      </c>
      <c r="B323" s="9">
        <v>45250</v>
      </c>
      <c r="C323" s="259" t="s">
        <v>355</v>
      </c>
      <c r="D323" s="258" t="s">
        <v>834</v>
      </c>
      <c r="E323" s="273" t="s">
        <v>835</v>
      </c>
      <c r="F323" s="260" t="s">
        <v>451</v>
      </c>
      <c r="G323" s="247" t="s">
        <v>313</v>
      </c>
      <c r="H323" s="260"/>
      <c r="I323" s="250">
        <v>12500</v>
      </c>
      <c r="J323" s="250">
        <f t="shared" si="34"/>
        <v>100000</v>
      </c>
      <c r="K323" s="258"/>
      <c r="L323" s="91"/>
    </row>
    <row r="324" spans="1:12" s="10" customFormat="1" ht="22.5" hidden="1" customHeight="1" x14ac:dyDescent="0.25">
      <c r="A324" s="155">
        <v>321</v>
      </c>
      <c r="B324" s="9">
        <v>45250</v>
      </c>
      <c r="C324" s="259" t="s">
        <v>836</v>
      </c>
      <c r="D324" s="258" t="s">
        <v>834</v>
      </c>
      <c r="E324" s="260">
        <v>2</v>
      </c>
      <c r="F324" s="260" t="s">
        <v>43</v>
      </c>
      <c r="G324" s="247" t="s">
        <v>460</v>
      </c>
      <c r="H324" s="260"/>
      <c r="I324" s="250">
        <v>110000</v>
      </c>
      <c r="J324" s="250">
        <f t="shared" si="34"/>
        <v>220000</v>
      </c>
      <c r="K324" s="258"/>
      <c r="L324" s="91"/>
    </row>
    <row r="325" spans="1:12" s="10" customFormat="1" ht="22.5" hidden="1" customHeight="1" x14ac:dyDescent="0.25">
      <c r="A325" s="8">
        <v>322</v>
      </c>
      <c r="B325" s="9">
        <v>45250</v>
      </c>
      <c r="C325" s="259" t="s">
        <v>837</v>
      </c>
      <c r="D325" s="258" t="s">
        <v>442</v>
      </c>
      <c r="E325" s="260">
        <v>1</v>
      </c>
      <c r="F325" s="260" t="s">
        <v>39</v>
      </c>
      <c r="G325" s="247" t="s">
        <v>853</v>
      </c>
      <c r="H325" s="260"/>
      <c r="I325" s="250">
        <v>635000</v>
      </c>
      <c r="J325" s="250">
        <f t="shared" si="34"/>
        <v>635000</v>
      </c>
      <c r="K325" s="258"/>
      <c r="L325" s="91"/>
    </row>
    <row r="326" spans="1:12" s="10" customFormat="1" ht="22.5" hidden="1" customHeight="1" x14ac:dyDescent="0.25">
      <c r="A326" s="155">
        <v>323</v>
      </c>
      <c r="B326" s="9">
        <v>45250</v>
      </c>
      <c r="C326" s="259" t="s">
        <v>838</v>
      </c>
      <c r="D326" s="258" t="s">
        <v>442</v>
      </c>
      <c r="E326" s="260">
        <v>10</v>
      </c>
      <c r="F326" s="260" t="s">
        <v>39</v>
      </c>
      <c r="G326" s="247" t="s">
        <v>460</v>
      </c>
      <c r="H326" s="260"/>
      <c r="I326" s="250">
        <v>30000</v>
      </c>
      <c r="J326" s="250">
        <f t="shared" si="34"/>
        <v>300000</v>
      </c>
      <c r="K326" s="258"/>
      <c r="L326" s="91"/>
    </row>
    <row r="327" spans="1:12" s="10" customFormat="1" ht="22.5" hidden="1" customHeight="1" x14ac:dyDescent="0.25">
      <c r="A327" s="8">
        <v>324</v>
      </c>
      <c r="B327" s="9">
        <v>45250</v>
      </c>
      <c r="C327" s="258" t="s">
        <v>839</v>
      </c>
      <c r="D327" s="258" t="s">
        <v>840</v>
      </c>
      <c r="E327" s="260">
        <v>6</v>
      </c>
      <c r="F327" s="270" t="s">
        <v>39</v>
      </c>
      <c r="G327" s="247" t="s">
        <v>854</v>
      </c>
      <c r="H327" s="260"/>
      <c r="I327" s="250">
        <v>575000</v>
      </c>
      <c r="J327" s="250">
        <f t="shared" si="34"/>
        <v>3450000</v>
      </c>
      <c r="K327" s="258"/>
      <c r="L327" s="91"/>
    </row>
    <row r="328" spans="1:12" s="10" customFormat="1" ht="22.5" hidden="1" customHeight="1" x14ac:dyDescent="0.25">
      <c r="A328" s="155">
        <v>325</v>
      </c>
      <c r="B328" s="9">
        <v>45250</v>
      </c>
      <c r="C328" s="258" t="s">
        <v>841</v>
      </c>
      <c r="D328" s="258" t="s">
        <v>275</v>
      </c>
      <c r="E328" s="260">
        <v>8</v>
      </c>
      <c r="F328" s="271" t="s">
        <v>39</v>
      </c>
      <c r="G328" s="247" t="s">
        <v>830</v>
      </c>
      <c r="H328" s="260"/>
      <c r="I328" s="250">
        <v>30000</v>
      </c>
      <c r="J328" s="250">
        <f>E328*I328</f>
        <v>240000</v>
      </c>
      <c r="K328" s="258"/>
      <c r="L328" s="91"/>
    </row>
    <row r="329" spans="1:12" s="10" customFormat="1" ht="22.5" customHeight="1" x14ac:dyDescent="0.25">
      <c r="A329" s="8">
        <v>326</v>
      </c>
      <c r="B329" s="9">
        <v>45250</v>
      </c>
      <c r="C329" s="258" t="s">
        <v>842</v>
      </c>
      <c r="D329" s="269" t="s">
        <v>163</v>
      </c>
      <c r="E329" s="260">
        <v>12</v>
      </c>
      <c r="F329" s="260" t="s">
        <v>39</v>
      </c>
      <c r="G329" s="247" t="s">
        <v>460</v>
      </c>
      <c r="H329" s="260"/>
      <c r="I329" s="250">
        <v>160000</v>
      </c>
      <c r="J329" s="250">
        <f t="shared" ref="J329:J346" si="35">E329*I329</f>
        <v>1920000</v>
      </c>
      <c r="K329" s="258"/>
      <c r="L329" s="91"/>
    </row>
    <row r="330" spans="1:12" s="10" customFormat="1" ht="22.5" customHeight="1" x14ac:dyDescent="0.25">
      <c r="A330" s="155">
        <v>327</v>
      </c>
      <c r="B330" s="9">
        <v>45250</v>
      </c>
      <c r="C330" s="258" t="s">
        <v>843</v>
      </c>
      <c r="D330" s="269" t="s">
        <v>163</v>
      </c>
      <c r="E330" s="260">
        <v>10</v>
      </c>
      <c r="F330" s="260" t="s">
        <v>39</v>
      </c>
      <c r="G330" s="247" t="s">
        <v>460</v>
      </c>
      <c r="H330" s="260"/>
      <c r="I330" s="250">
        <v>136500</v>
      </c>
      <c r="J330" s="250">
        <f t="shared" si="35"/>
        <v>1365000</v>
      </c>
      <c r="K330" s="258"/>
      <c r="L330" s="91"/>
    </row>
    <row r="331" spans="1:12" s="10" customFormat="1" ht="22.5" customHeight="1" x14ac:dyDescent="0.25">
      <c r="A331" s="8">
        <v>328</v>
      </c>
      <c r="B331" s="9">
        <v>45250</v>
      </c>
      <c r="C331" s="259" t="s">
        <v>844</v>
      </c>
      <c r="D331" s="269" t="s">
        <v>163</v>
      </c>
      <c r="E331" s="260">
        <v>10</v>
      </c>
      <c r="F331" s="260" t="s">
        <v>39</v>
      </c>
      <c r="G331" s="247" t="s">
        <v>460</v>
      </c>
      <c r="H331" s="260"/>
      <c r="I331" s="250">
        <v>117000</v>
      </c>
      <c r="J331" s="250">
        <f t="shared" si="35"/>
        <v>1170000</v>
      </c>
      <c r="K331" s="258"/>
      <c r="L331" s="91"/>
    </row>
    <row r="332" spans="1:12" s="10" customFormat="1" ht="22.5" customHeight="1" x14ac:dyDescent="0.25">
      <c r="A332" s="155">
        <v>329</v>
      </c>
      <c r="B332" s="9">
        <v>45250</v>
      </c>
      <c r="C332" s="258" t="s">
        <v>845</v>
      </c>
      <c r="D332" s="269" t="s">
        <v>163</v>
      </c>
      <c r="E332" s="260">
        <v>24</v>
      </c>
      <c r="F332" s="260" t="s">
        <v>39</v>
      </c>
      <c r="G332" s="247" t="s">
        <v>460</v>
      </c>
      <c r="H332" s="260"/>
      <c r="I332" s="250">
        <v>94575</v>
      </c>
      <c r="J332" s="250">
        <f t="shared" si="35"/>
        <v>2269800</v>
      </c>
      <c r="K332" s="258"/>
      <c r="L332" s="91"/>
    </row>
    <row r="333" spans="1:12" s="10" customFormat="1" ht="22.5" customHeight="1" x14ac:dyDescent="0.25">
      <c r="A333" s="8">
        <v>330</v>
      </c>
      <c r="B333" s="9">
        <v>45250</v>
      </c>
      <c r="C333" s="258" t="s">
        <v>846</v>
      </c>
      <c r="D333" s="269" t="s">
        <v>163</v>
      </c>
      <c r="E333" s="260">
        <v>20</v>
      </c>
      <c r="F333" s="260" t="s">
        <v>39</v>
      </c>
      <c r="G333" s="247" t="s">
        <v>460</v>
      </c>
      <c r="H333" s="260"/>
      <c r="I333" s="250">
        <v>90675</v>
      </c>
      <c r="J333" s="250">
        <f t="shared" si="35"/>
        <v>1813500</v>
      </c>
      <c r="K333" s="258"/>
      <c r="L333" s="91"/>
    </row>
    <row r="334" spans="1:12" s="10" customFormat="1" ht="22.5" customHeight="1" x14ac:dyDescent="0.25">
      <c r="A334" s="155">
        <v>331</v>
      </c>
      <c r="B334" s="9">
        <v>45250</v>
      </c>
      <c r="C334" s="259" t="s">
        <v>847</v>
      </c>
      <c r="D334" s="269" t="s">
        <v>163</v>
      </c>
      <c r="E334" s="260">
        <v>50</v>
      </c>
      <c r="F334" s="260" t="s">
        <v>39</v>
      </c>
      <c r="G334" s="247" t="s">
        <v>460</v>
      </c>
      <c r="H334" s="260"/>
      <c r="I334" s="250">
        <v>37000</v>
      </c>
      <c r="J334" s="250">
        <f t="shared" si="35"/>
        <v>1850000</v>
      </c>
      <c r="K334" s="258"/>
    </row>
    <row r="335" spans="1:12" s="10" customFormat="1" ht="22.5" customHeight="1" x14ac:dyDescent="0.25">
      <c r="A335" s="8">
        <v>332</v>
      </c>
      <c r="B335" s="9">
        <v>45250</v>
      </c>
      <c r="C335" s="258" t="s">
        <v>848</v>
      </c>
      <c r="D335" s="258" t="s">
        <v>163</v>
      </c>
      <c r="E335" s="260">
        <v>1</v>
      </c>
      <c r="F335" s="260" t="s">
        <v>146</v>
      </c>
      <c r="G335" s="247" t="s">
        <v>460</v>
      </c>
      <c r="H335" s="260"/>
      <c r="I335" s="250">
        <v>4192500</v>
      </c>
      <c r="J335" s="250">
        <f t="shared" si="35"/>
        <v>4192500</v>
      </c>
      <c r="K335" s="258"/>
      <c r="L335" s="91"/>
    </row>
    <row r="336" spans="1:12" s="10" customFormat="1" ht="22.5" hidden="1" customHeight="1" x14ac:dyDescent="0.25">
      <c r="A336" s="155">
        <v>333</v>
      </c>
      <c r="B336" s="9">
        <v>45250</v>
      </c>
      <c r="C336" s="259" t="s">
        <v>849</v>
      </c>
      <c r="D336" s="258" t="s">
        <v>850</v>
      </c>
      <c r="E336" s="260">
        <v>1</v>
      </c>
      <c r="F336" s="260" t="s">
        <v>39</v>
      </c>
      <c r="G336" s="247" t="s">
        <v>855</v>
      </c>
      <c r="H336" s="260"/>
      <c r="I336" s="250">
        <v>60000</v>
      </c>
      <c r="J336" s="250">
        <f t="shared" si="35"/>
        <v>60000</v>
      </c>
      <c r="K336" s="258"/>
      <c r="L336" s="91"/>
    </row>
    <row r="337" spans="1:12" s="10" customFormat="1" ht="22.5" hidden="1" customHeight="1" x14ac:dyDescent="0.25">
      <c r="A337" s="8">
        <v>334</v>
      </c>
      <c r="B337" s="9">
        <v>45250</v>
      </c>
      <c r="C337" s="259" t="s">
        <v>851</v>
      </c>
      <c r="D337" s="258" t="s">
        <v>852</v>
      </c>
      <c r="E337" s="260">
        <v>1</v>
      </c>
      <c r="F337" s="260" t="s">
        <v>81</v>
      </c>
      <c r="G337" s="247" t="s">
        <v>22</v>
      </c>
      <c r="H337" s="260"/>
      <c r="I337" s="250">
        <v>2180000</v>
      </c>
      <c r="J337" s="250">
        <f t="shared" si="35"/>
        <v>2180000</v>
      </c>
      <c r="K337" s="258"/>
      <c r="L337" s="91">
        <f>SUM(J318:J337)</f>
        <v>45690800</v>
      </c>
    </row>
    <row r="338" spans="1:12" s="10" customFormat="1" ht="22.5" hidden="1" customHeight="1" x14ac:dyDescent="0.25">
      <c r="A338" s="155">
        <v>335</v>
      </c>
      <c r="B338" s="9">
        <v>45251</v>
      </c>
      <c r="C338" s="259" t="s">
        <v>856</v>
      </c>
      <c r="D338" s="258" t="s">
        <v>332</v>
      </c>
      <c r="E338" s="260">
        <v>1</v>
      </c>
      <c r="F338" s="260" t="s">
        <v>39</v>
      </c>
      <c r="G338" s="247" t="s">
        <v>313</v>
      </c>
      <c r="H338" s="260"/>
      <c r="I338" s="250">
        <v>95000</v>
      </c>
      <c r="J338" s="250">
        <f t="shared" si="35"/>
        <v>95000</v>
      </c>
      <c r="K338" s="258"/>
      <c r="L338" s="91"/>
    </row>
    <row r="339" spans="1:12" s="10" customFormat="1" ht="22.5" hidden="1" customHeight="1" x14ac:dyDescent="0.25">
      <c r="A339" s="8">
        <v>336</v>
      </c>
      <c r="B339" s="9">
        <v>45251</v>
      </c>
      <c r="C339" s="259" t="s">
        <v>857</v>
      </c>
      <c r="D339" s="258" t="s">
        <v>858</v>
      </c>
      <c r="E339" s="260">
        <v>6</v>
      </c>
      <c r="F339" s="260" t="s">
        <v>39</v>
      </c>
      <c r="G339" s="247" t="s">
        <v>460</v>
      </c>
      <c r="H339" s="260"/>
      <c r="I339" s="250">
        <v>82500</v>
      </c>
      <c r="J339" s="250">
        <f t="shared" si="35"/>
        <v>495000</v>
      </c>
      <c r="K339" s="258"/>
      <c r="L339" s="91"/>
    </row>
    <row r="340" spans="1:12" s="10" customFormat="1" ht="22.5" hidden="1" customHeight="1" x14ac:dyDescent="0.25">
      <c r="A340" s="155">
        <v>337</v>
      </c>
      <c r="B340" s="9">
        <v>45251</v>
      </c>
      <c r="C340" s="258" t="s">
        <v>859</v>
      </c>
      <c r="D340" s="258" t="s">
        <v>858</v>
      </c>
      <c r="E340" s="260">
        <v>4</v>
      </c>
      <c r="F340" s="260" t="s">
        <v>39</v>
      </c>
      <c r="G340" s="247" t="s">
        <v>460</v>
      </c>
      <c r="H340" s="260"/>
      <c r="I340" s="250">
        <v>82500</v>
      </c>
      <c r="J340" s="250">
        <f t="shared" si="35"/>
        <v>330000</v>
      </c>
      <c r="K340" s="258"/>
      <c r="L340" s="91"/>
    </row>
    <row r="341" spans="1:12" s="10" customFormat="1" ht="22.5" hidden="1" customHeight="1" x14ac:dyDescent="0.25">
      <c r="A341" s="8">
        <v>338</v>
      </c>
      <c r="B341" s="9">
        <v>45251</v>
      </c>
      <c r="C341" s="258" t="s">
        <v>860</v>
      </c>
      <c r="D341" s="258" t="s">
        <v>858</v>
      </c>
      <c r="E341" s="260">
        <v>2</v>
      </c>
      <c r="F341" s="260" t="s">
        <v>39</v>
      </c>
      <c r="G341" s="247" t="s">
        <v>460</v>
      </c>
      <c r="H341" s="260"/>
      <c r="I341" s="250">
        <v>82500</v>
      </c>
      <c r="J341" s="250">
        <f t="shared" si="35"/>
        <v>165000</v>
      </c>
      <c r="K341" s="258"/>
      <c r="L341" s="91"/>
    </row>
    <row r="342" spans="1:12" s="10" customFormat="1" ht="22.5" hidden="1" customHeight="1" x14ac:dyDescent="0.25">
      <c r="A342" s="155">
        <v>339</v>
      </c>
      <c r="B342" s="9">
        <v>45251</v>
      </c>
      <c r="C342" s="259" t="s">
        <v>861</v>
      </c>
      <c r="D342" s="258" t="s">
        <v>858</v>
      </c>
      <c r="E342" s="260">
        <v>6</v>
      </c>
      <c r="F342" s="270" t="s">
        <v>39</v>
      </c>
      <c r="G342" s="247" t="s">
        <v>460</v>
      </c>
      <c r="H342" s="260"/>
      <c r="I342" s="250">
        <v>82500</v>
      </c>
      <c r="J342" s="250">
        <f t="shared" si="35"/>
        <v>495000</v>
      </c>
      <c r="K342" s="258"/>
      <c r="L342" s="91"/>
    </row>
    <row r="343" spans="1:12" s="10" customFormat="1" ht="22.5" hidden="1" customHeight="1" x14ac:dyDescent="0.25">
      <c r="A343" s="8">
        <v>340</v>
      </c>
      <c r="B343" s="9">
        <v>45251</v>
      </c>
      <c r="C343" s="259" t="s">
        <v>862</v>
      </c>
      <c r="D343" s="258" t="s">
        <v>858</v>
      </c>
      <c r="E343" s="273" t="s">
        <v>98</v>
      </c>
      <c r="F343" s="260" t="s">
        <v>40</v>
      </c>
      <c r="G343" s="247" t="s">
        <v>460</v>
      </c>
      <c r="H343" s="260"/>
      <c r="I343" s="250">
        <v>227500</v>
      </c>
      <c r="J343" s="250">
        <f t="shared" si="35"/>
        <v>455000</v>
      </c>
      <c r="K343" s="258"/>
      <c r="L343" s="91"/>
    </row>
    <row r="344" spans="1:12" s="10" customFormat="1" ht="22.5" hidden="1" customHeight="1" x14ac:dyDescent="0.25">
      <c r="A344" s="155">
        <v>341</v>
      </c>
      <c r="B344" s="9">
        <v>45251</v>
      </c>
      <c r="C344" s="259" t="s">
        <v>863</v>
      </c>
      <c r="D344" s="258" t="s">
        <v>858</v>
      </c>
      <c r="E344" s="260">
        <v>5</v>
      </c>
      <c r="F344" s="260" t="s">
        <v>39</v>
      </c>
      <c r="G344" s="247" t="s">
        <v>460</v>
      </c>
      <c r="H344" s="260"/>
      <c r="I344" s="250">
        <v>4000</v>
      </c>
      <c r="J344" s="250">
        <f t="shared" si="35"/>
        <v>20000</v>
      </c>
      <c r="K344" s="258"/>
      <c r="L344" s="91"/>
    </row>
    <row r="345" spans="1:12" s="10" customFormat="1" ht="22.5" hidden="1" customHeight="1" x14ac:dyDescent="0.25">
      <c r="A345" s="8">
        <v>342</v>
      </c>
      <c r="B345" s="9">
        <v>45251</v>
      </c>
      <c r="C345" s="258" t="s">
        <v>864</v>
      </c>
      <c r="D345" s="258" t="s">
        <v>66</v>
      </c>
      <c r="E345" s="260">
        <v>1</v>
      </c>
      <c r="F345" s="270" t="s">
        <v>57</v>
      </c>
      <c r="G345" s="247" t="s">
        <v>460</v>
      </c>
      <c r="H345" s="260"/>
      <c r="I345" s="250">
        <v>5600000</v>
      </c>
      <c r="J345" s="250">
        <f t="shared" si="35"/>
        <v>5600000</v>
      </c>
      <c r="K345" s="258"/>
      <c r="L345" s="91"/>
    </row>
    <row r="346" spans="1:12" s="10" customFormat="1" ht="22.5" hidden="1" customHeight="1" x14ac:dyDescent="0.25">
      <c r="A346" s="155">
        <v>343</v>
      </c>
      <c r="B346" s="9">
        <v>45251</v>
      </c>
      <c r="C346" s="259" t="s">
        <v>23</v>
      </c>
      <c r="D346" s="258" t="s">
        <v>865</v>
      </c>
      <c r="E346" s="260">
        <v>6</v>
      </c>
      <c r="F346" s="260" t="s">
        <v>44</v>
      </c>
      <c r="G346" s="247" t="s">
        <v>460</v>
      </c>
      <c r="H346" s="260"/>
      <c r="I346" s="250">
        <v>75000</v>
      </c>
      <c r="J346" s="250">
        <f t="shared" si="35"/>
        <v>450000</v>
      </c>
      <c r="K346" s="258"/>
      <c r="L346" s="91"/>
    </row>
    <row r="347" spans="1:12" s="10" customFormat="1" ht="22.5" hidden="1" customHeight="1" x14ac:dyDescent="0.25">
      <c r="A347" s="8">
        <v>344</v>
      </c>
      <c r="B347" s="9">
        <v>45251</v>
      </c>
      <c r="C347" s="258" t="s">
        <v>866</v>
      </c>
      <c r="D347" s="258" t="s">
        <v>332</v>
      </c>
      <c r="E347" s="260">
        <v>20</v>
      </c>
      <c r="F347" s="270" t="s">
        <v>39</v>
      </c>
      <c r="G347" s="247" t="s">
        <v>62</v>
      </c>
      <c r="H347" s="260"/>
      <c r="I347" s="250">
        <v>2000</v>
      </c>
      <c r="J347" s="250">
        <f t="shared" ref="J347:J359" si="36">E347*I347</f>
        <v>40000</v>
      </c>
      <c r="K347" s="258"/>
      <c r="L347" s="91"/>
    </row>
    <row r="348" spans="1:12" s="10" customFormat="1" ht="22.5" hidden="1" customHeight="1" x14ac:dyDescent="0.25">
      <c r="A348" s="155">
        <v>345</v>
      </c>
      <c r="B348" s="9">
        <v>45251</v>
      </c>
      <c r="C348" s="258" t="s">
        <v>215</v>
      </c>
      <c r="D348" s="258" t="s">
        <v>288</v>
      </c>
      <c r="E348" s="260">
        <v>20</v>
      </c>
      <c r="F348" s="271" t="s">
        <v>38</v>
      </c>
      <c r="G348" s="247" t="s">
        <v>871</v>
      </c>
      <c r="H348" s="260"/>
      <c r="I348" s="250">
        <v>17000</v>
      </c>
      <c r="J348" s="250">
        <f t="shared" si="36"/>
        <v>340000</v>
      </c>
      <c r="K348" s="258"/>
      <c r="L348" s="91"/>
    </row>
    <row r="349" spans="1:12" s="10" customFormat="1" ht="22.5" hidden="1" customHeight="1" x14ac:dyDescent="0.25">
      <c r="A349" s="8">
        <v>346</v>
      </c>
      <c r="B349" s="9">
        <v>45251</v>
      </c>
      <c r="C349" s="258" t="s">
        <v>867</v>
      </c>
      <c r="D349" s="258" t="s">
        <v>561</v>
      </c>
      <c r="E349" s="260">
        <v>1</v>
      </c>
      <c r="F349" s="260" t="s">
        <v>39</v>
      </c>
      <c r="G349" s="247" t="s">
        <v>368</v>
      </c>
      <c r="H349" s="260"/>
      <c r="I349" s="250">
        <v>20000</v>
      </c>
      <c r="J349" s="250">
        <f t="shared" si="36"/>
        <v>20000</v>
      </c>
      <c r="K349" s="258"/>
      <c r="L349" s="91"/>
    </row>
    <row r="350" spans="1:12" s="10" customFormat="1" ht="22.5" hidden="1" customHeight="1" x14ac:dyDescent="0.25">
      <c r="A350" s="155">
        <v>347</v>
      </c>
      <c r="B350" s="9">
        <v>45251</v>
      </c>
      <c r="C350" s="246" t="s">
        <v>868</v>
      </c>
      <c r="D350" s="258" t="s">
        <v>102</v>
      </c>
      <c r="E350" s="260">
        <v>3</v>
      </c>
      <c r="F350" s="260" t="s">
        <v>691</v>
      </c>
      <c r="G350" s="247" t="s">
        <v>16</v>
      </c>
      <c r="H350" s="260"/>
      <c r="I350" s="250">
        <v>15000</v>
      </c>
      <c r="J350" s="250">
        <f t="shared" si="36"/>
        <v>45000</v>
      </c>
      <c r="K350" s="258"/>
      <c r="L350" s="91"/>
    </row>
    <row r="351" spans="1:12" s="10" customFormat="1" ht="22.5" hidden="1" customHeight="1" x14ac:dyDescent="0.25">
      <c r="A351" s="8">
        <v>348</v>
      </c>
      <c r="B351" s="9">
        <v>45251</v>
      </c>
      <c r="C351" s="258" t="s">
        <v>869</v>
      </c>
      <c r="D351" s="258" t="s">
        <v>870</v>
      </c>
      <c r="E351" s="260">
        <v>4</v>
      </c>
      <c r="F351" s="260" t="s">
        <v>39</v>
      </c>
      <c r="G351" s="247" t="s">
        <v>603</v>
      </c>
      <c r="H351" s="260"/>
      <c r="I351" s="250">
        <v>130800</v>
      </c>
      <c r="J351" s="250">
        <f t="shared" si="36"/>
        <v>523200</v>
      </c>
      <c r="K351" s="258"/>
      <c r="L351" s="91">
        <f>SUM(J338:J351)</f>
        <v>9073200</v>
      </c>
    </row>
    <row r="352" spans="1:12" s="10" customFormat="1" ht="22.5" hidden="1" customHeight="1" x14ac:dyDescent="0.25">
      <c r="A352" s="155">
        <v>349</v>
      </c>
      <c r="B352" s="9">
        <v>45252</v>
      </c>
      <c r="C352" s="259" t="s">
        <v>872</v>
      </c>
      <c r="D352" s="258" t="s">
        <v>102</v>
      </c>
      <c r="E352" s="260">
        <v>0.5</v>
      </c>
      <c r="F352" s="260" t="s">
        <v>43</v>
      </c>
      <c r="G352" s="247" t="s">
        <v>871</v>
      </c>
      <c r="H352" s="260"/>
      <c r="I352" s="250">
        <v>16000</v>
      </c>
      <c r="J352" s="250">
        <f t="shared" si="36"/>
        <v>8000</v>
      </c>
      <c r="K352" s="258"/>
      <c r="L352" s="91"/>
    </row>
    <row r="353" spans="1:12" s="10" customFormat="1" ht="22.5" hidden="1" customHeight="1" x14ac:dyDescent="0.25">
      <c r="A353" s="8">
        <v>350</v>
      </c>
      <c r="B353" s="9">
        <v>45252</v>
      </c>
      <c r="C353" s="259" t="s">
        <v>873</v>
      </c>
      <c r="D353" s="258" t="s">
        <v>102</v>
      </c>
      <c r="E353" s="260">
        <v>2</v>
      </c>
      <c r="F353" s="260" t="s">
        <v>179</v>
      </c>
      <c r="G353" s="247" t="s">
        <v>882</v>
      </c>
      <c r="H353" s="260"/>
      <c r="I353" s="250">
        <v>8500</v>
      </c>
      <c r="J353" s="250">
        <f t="shared" si="36"/>
        <v>17000</v>
      </c>
      <c r="K353" s="258"/>
      <c r="L353" s="91"/>
    </row>
    <row r="354" spans="1:12" s="10" customFormat="1" ht="22.5" hidden="1" customHeight="1" x14ac:dyDescent="0.25">
      <c r="A354" s="155">
        <v>351</v>
      </c>
      <c r="B354" s="9">
        <v>45252</v>
      </c>
      <c r="C354" s="258" t="s">
        <v>114</v>
      </c>
      <c r="D354" s="258" t="s">
        <v>145</v>
      </c>
      <c r="E354" s="260">
        <v>10</v>
      </c>
      <c r="F354" s="260" t="s">
        <v>40</v>
      </c>
      <c r="G354" s="247" t="s">
        <v>434</v>
      </c>
      <c r="H354" s="260"/>
      <c r="I354" s="250">
        <v>2175000</v>
      </c>
      <c r="J354" s="250">
        <f t="shared" si="36"/>
        <v>21750000</v>
      </c>
      <c r="K354" s="258"/>
      <c r="L354" s="91"/>
    </row>
    <row r="355" spans="1:12" s="10" customFormat="1" ht="22.5" hidden="1" customHeight="1" x14ac:dyDescent="0.25">
      <c r="A355" s="8">
        <v>352</v>
      </c>
      <c r="B355" s="9">
        <v>45252</v>
      </c>
      <c r="C355" s="258" t="s">
        <v>874</v>
      </c>
      <c r="D355" s="258" t="s">
        <v>50</v>
      </c>
      <c r="E355" s="260">
        <v>4</v>
      </c>
      <c r="F355" s="260" t="s">
        <v>40</v>
      </c>
      <c r="G355" s="247" t="s">
        <v>883</v>
      </c>
      <c r="H355" s="260"/>
      <c r="I355" s="250">
        <v>1950000</v>
      </c>
      <c r="J355" s="250">
        <f t="shared" si="36"/>
        <v>7800000</v>
      </c>
      <c r="K355" s="258"/>
      <c r="L355" s="91"/>
    </row>
    <row r="356" spans="1:12" s="10" customFormat="1" ht="22.5" hidden="1" customHeight="1" x14ac:dyDescent="0.25">
      <c r="A356" s="155">
        <v>353</v>
      </c>
      <c r="B356" s="9">
        <v>45252</v>
      </c>
      <c r="C356" s="259" t="s">
        <v>875</v>
      </c>
      <c r="D356" s="258" t="s">
        <v>453</v>
      </c>
      <c r="E356" s="260">
        <v>1</v>
      </c>
      <c r="F356" s="270" t="s">
        <v>39</v>
      </c>
      <c r="G356" s="247" t="s">
        <v>726</v>
      </c>
      <c r="H356" s="260"/>
      <c r="I356" s="250">
        <v>1600000</v>
      </c>
      <c r="J356" s="250">
        <f t="shared" si="36"/>
        <v>1600000</v>
      </c>
      <c r="K356" s="258"/>
      <c r="L356" s="91"/>
    </row>
    <row r="357" spans="1:12" s="10" customFormat="1" ht="22.5" hidden="1" customHeight="1" x14ac:dyDescent="0.25">
      <c r="A357" s="8">
        <v>354</v>
      </c>
      <c r="B357" s="9">
        <v>45252</v>
      </c>
      <c r="C357" s="259" t="s">
        <v>876</v>
      </c>
      <c r="D357" s="258" t="s">
        <v>101</v>
      </c>
      <c r="E357" s="260">
        <v>21</v>
      </c>
      <c r="F357" s="260" t="s">
        <v>39</v>
      </c>
      <c r="G357" s="247" t="s">
        <v>434</v>
      </c>
      <c r="H357" s="260"/>
      <c r="I357" s="250">
        <v>241411.68</v>
      </c>
      <c r="J357" s="250">
        <f t="shared" si="36"/>
        <v>5069645.28</v>
      </c>
      <c r="K357" s="258"/>
    </row>
    <row r="358" spans="1:12" s="10" customFormat="1" ht="22.5" hidden="1" customHeight="1" x14ac:dyDescent="0.25">
      <c r="A358" s="155">
        <v>355</v>
      </c>
      <c r="B358" s="9">
        <v>45252</v>
      </c>
      <c r="C358" s="258" t="s">
        <v>877</v>
      </c>
      <c r="D358" s="258" t="s">
        <v>101</v>
      </c>
      <c r="E358" s="260">
        <v>24</v>
      </c>
      <c r="F358" s="260" t="s">
        <v>39</v>
      </c>
      <c r="G358" s="247" t="s">
        <v>434</v>
      </c>
      <c r="H358" s="260"/>
      <c r="I358" s="250">
        <v>66827.3</v>
      </c>
      <c r="J358" s="250">
        <f t="shared" si="36"/>
        <v>1603855.2000000002</v>
      </c>
      <c r="K358" s="258"/>
      <c r="L358" s="91"/>
    </row>
    <row r="359" spans="1:12" s="10" customFormat="1" ht="22.5" hidden="1" customHeight="1" x14ac:dyDescent="0.25">
      <c r="A359" s="8">
        <v>356</v>
      </c>
      <c r="B359" s="9">
        <v>45252</v>
      </c>
      <c r="C359" s="259" t="s">
        <v>878</v>
      </c>
      <c r="D359" s="258" t="s">
        <v>101</v>
      </c>
      <c r="E359" s="260">
        <v>2</v>
      </c>
      <c r="F359" s="260" t="s">
        <v>39</v>
      </c>
      <c r="G359" s="247" t="s">
        <v>434</v>
      </c>
      <c r="H359" s="260"/>
      <c r="I359" s="250">
        <v>1515423</v>
      </c>
      <c r="J359" s="250">
        <f t="shared" si="36"/>
        <v>3030846</v>
      </c>
      <c r="K359" s="258"/>
      <c r="L359" s="91"/>
    </row>
    <row r="360" spans="1:12" s="10" customFormat="1" ht="22.5" hidden="1" customHeight="1" x14ac:dyDescent="0.25">
      <c r="A360" s="155">
        <v>357</v>
      </c>
      <c r="B360" s="9">
        <v>45252</v>
      </c>
      <c r="C360" s="258" t="s">
        <v>879</v>
      </c>
      <c r="D360" s="258" t="s">
        <v>480</v>
      </c>
      <c r="E360" s="260">
        <v>2</v>
      </c>
      <c r="F360" s="260" t="s">
        <v>39</v>
      </c>
      <c r="G360" s="247" t="s">
        <v>18</v>
      </c>
      <c r="H360" s="260"/>
      <c r="I360" s="250">
        <v>7500</v>
      </c>
      <c r="J360" s="250">
        <f t="shared" ref="J360:J362" si="37">E360*I360</f>
        <v>15000</v>
      </c>
      <c r="K360" s="258"/>
      <c r="L360" s="91"/>
    </row>
    <row r="361" spans="1:12" s="10" customFormat="1" ht="22.5" hidden="1" customHeight="1" x14ac:dyDescent="0.25">
      <c r="A361" s="8">
        <v>358</v>
      </c>
      <c r="B361" s="9">
        <v>45252</v>
      </c>
      <c r="C361" s="258" t="s">
        <v>880</v>
      </c>
      <c r="D361" s="258" t="s">
        <v>480</v>
      </c>
      <c r="E361" s="260">
        <v>2</v>
      </c>
      <c r="F361" s="260" t="s">
        <v>39</v>
      </c>
      <c r="G361" s="247" t="s">
        <v>18</v>
      </c>
      <c r="H361" s="260"/>
      <c r="I361" s="250">
        <v>8500</v>
      </c>
      <c r="J361" s="250">
        <f t="shared" si="37"/>
        <v>17000</v>
      </c>
      <c r="K361" s="258"/>
      <c r="L361" s="91"/>
    </row>
    <row r="362" spans="1:12" s="10" customFormat="1" ht="22.5" hidden="1" customHeight="1" x14ac:dyDescent="0.25">
      <c r="A362" s="155">
        <v>359</v>
      </c>
      <c r="B362" s="9">
        <v>45252</v>
      </c>
      <c r="C362" s="258" t="s">
        <v>881</v>
      </c>
      <c r="D362" s="258" t="s">
        <v>102</v>
      </c>
      <c r="E362" s="260">
        <v>2</v>
      </c>
      <c r="F362" s="260" t="s">
        <v>39</v>
      </c>
      <c r="G362" s="247" t="s">
        <v>884</v>
      </c>
      <c r="H362" s="260"/>
      <c r="I362" s="250">
        <v>20000</v>
      </c>
      <c r="J362" s="250">
        <f t="shared" si="37"/>
        <v>40000</v>
      </c>
      <c r="K362" s="258"/>
      <c r="L362" s="91">
        <f>SUM(J352:J362)</f>
        <v>40951346.480000004</v>
      </c>
    </row>
    <row r="363" spans="1:12" s="10" customFormat="1" ht="22.5" hidden="1" customHeight="1" x14ac:dyDescent="0.25">
      <c r="A363" s="8">
        <v>360</v>
      </c>
      <c r="B363" s="9">
        <v>45253</v>
      </c>
      <c r="C363" s="259" t="s">
        <v>885</v>
      </c>
      <c r="D363" s="258" t="s">
        <v>275</v>
      </c>
      <c r="E363" s="260">
        <v>1</v>
      </c>
      <c r="F363" s="260" t="s">
        <v>39</v>
      </c>
      <c r="G363" s="247" t="s">
        <v>726</v>
      </c>
      <c r="H363" s="260"/>
      <c r="I363" s="250">
        <v>5600000</v>
      </c>
      <c r="J363" s="250">
        <f>E363*I363</f>
        <v>5600000</v>
      </c>
      <c r="K363" s="258"/>
      <c r="L363" s="91"/>
    </row>
    <row r="364" spans="1:12" s="10" customFormat="1" ht="22.5" hidden="1" customHeight="1" x14ac:dyDescent="0.25">
      <c r="A364" s="155">
        <v>361</v>
      </c>
      <c r="B364" s="9">
        <v>45253</v>
      </c>
      <c r="C364" s="259" t="s">
        <v>886</v>
      </c>
      <c r="D364" s="258" t="s">
        <v>887</v>
      </c>
      <c r="E364" s="260">
        <v>1</v>
      </c>
      <c r="F364" s="260" t="s">
        <v>39</v>
      </c>
      <c r="G364" s="247" t="s">
        <v>434</v>
      </c>
      <c r="H364" s="260"/>
      <c r="I364" s="250">
        <v>150000</v>
      </c>
      <c r="J364" s="250">
        <f t="shared" ref="J364" si="38">E364*I364</f>
        <v>150000</v>
      </c>
      <c r="K364" s="258"/>
      <c r="L364" s="91"/>
    </row>
    <row r="365" spans="1:12" s="10" customFormat="1" ht="22.5" hidden="1" customHeight="1" x14ac:dyDescent="0.25">
      <c r="A365" s="8">
        <v>362</v>
      </c>
      <c r="B365" s="9">
        <v>45253</v>
      </c>
      <c r="C365" s="258" t="s">
        <v>888</v>
      </c>
      <c r="D365" s="258" t="s">
        <v>889</v>
      </c>
      <c r="E365" s="260">
        <v>1</v>
      </c>
      <c r="F365" s="260" t="s">
        <v>39</v>
      </c>
      <c r="G365" s="247" t="s">
        <v>382</v>
      </c>
      <c r="H365" s="260"/>
      <c r="I365" s="250">
        <v>85000</v>
      </c>
      <c r="J365" s="250">
        <f>E365*I365</f>
        <v>85000</v>
      </c>
      <c r="K365" s="258"/>
      <c r="L365" s="91"/>
    </row>
    <row r="366" spans="1:12" s="10" customFormat="1" ht="22.5" hidden="1" customHeight="1" x14ac:dyDescent="0.25">
      <c r="A366" s="155">
        <v>363</v>
      </c>
      <c r="B366" s="9">
        <v>45253</v>
      </c>
      <c r="C366" s="258" t="s">
        <v>890</v>
      </c>
      <c r="D366" s="258" t="s">
        <v>889</v>
      </c>
      <c r="E366" s="260">
        <v>2</v>
      </c>
      <c r="F366" s="260" t="s">
        <v>39</v>
      </c>
      <c r="G366" s="247" t="s">
        <v>323</v>
      </c>
      <c r="H366" s="260"/>
      <c r="I366" s="250">
        <v>125000</v>
      </c>
      <c r="J366" s="250">
        <f t="shared" ref="J366" si="39">E366*I366</f>
        <v>250000</v>
      </c>
      <c r="K366" s="258"/>
      <c r="L366" s="91"/>
    </row>
    <row r="367" spans="1:12" s="10" customFormat="1" ht="22.5" hidden="1" customHeight="1" x14ac:dyDescent="0.25">
      <c r="A367" s="8">
        <v>364</v>
      </c>
      <c r="B367" s="9">
        <v>45253</v>
      </c>
      <c r="C367" s="259" t="s">
        <v>891</v>
      </c>
      <c r="D367" s="258" t="s">
        <v>509</v>
      </c>
      <c r="E367" s="260">
        <v>10</v>
      </c>
      <c r="F367" s="270" t="s">
        <v>223</v>
      </c>
      <c r="G367" s="247" t="s">
        <v>392</v>
      </c>
      <c r="H367" s="260"/>
      <c r="I367" s="250">
        <v>13500</v>
      </c>
      <c r="J367" s="250">
        <f>E367*I367</f>
        <v>135000</v>
      </c>
      <c r="K367" s="258"/>
      <c r="L367" s="91"/>
    </row>
    <row r="368" spans="1:12" s="10" customFormat="1" ht="22.5" hidden="1" customHeight="1" x14ac:dyDescent="0.25">
      <c r="A368" s="155">
        <v>365</v>
      </c>
      <c r="B368" s="9">
        <v>45253</v>
      </c>
      <c r="C368" s="259" t="s">
        <v>892</v>
      </c>
      <c r="D368" s="258" t="s">
        <v>893</v>
      </c>
      <c r="E368" s="260">
        <v>1</v>
      </c>
      <c r="F368" s="260" t="s">
        <v>40</v>
      </c>
      <c r="G368" s="247" t="s">
        <v>434</v>
      </c>
      <c r="H368" s="260"/>
      <c r="I368" s="250">
        <v>320000</v>
      </c>
      <c r="J368" s="250">
        <f t="shared" ref="J368:J372" si="40">E368*I368</f>
        <v>320000</v>
      </c>
      <c r="K368" s="258"/>
      <c r="L368" s="91"/>
    </row>
    <row r="369" spans="1:12" s="10" customFormat="1" ht="22.5" hidden="1" customHeight="1" x14ac:dyDescent="0.25">
      <c r="A369" s="8">
        <v>366</v>
      </c>
      <c r="B369" s="9">
        <v>45253</v>
      </c>
      <c r="C369" s="258" t="s">
        <v>892</v>
      </c>
      <c r="D369" s="258" t="s">
        <v>442</v>
      </c>
      <c r="E369" s="260">
        <v>1</v>
      </c>
      <c r="F369" s="260" t="s">
        <v>40</v>
      </c>
      <c r="G369" s="247" t="s">
        <v>434</v>
      </c>
      <c r="H369" s="260"/>
      <c r="I369" s="250">
        <v>300000</v>
      </c>
      <c r="J369" s="250">
        <f t="shared" si="40"/>
        <v>300000</v>
      </c>
      <c r="K369" s="258"/>
      <c r="L369" s="91"/>
    </row>
    <row r="370" spans="1:12" s="10" customFormat="1" ht="22.5" hidden="1" customHeight="1" x14ac:dyDescent="0.25">
      <c r="A370" s="155">
        <v>367</v>
      </c>
      <c r="B370" s="9">
        <v>45253</v>
      </c>
      <c r="C370" s="259" t="s">
        <v>894</v>
      </c>
      <c r="D370" s="258" t="s">
        <v>442</v>
      </c>
      <c r="E370" s="260">
        <v>1</v>
      </c>
      <c r="F370" s="260" t="s">
        <v>39</v>
      </c>
      <c r="G370" s="247" t="s">
        <v>434</v>
      </c>
      <c r="H370" s="260"/>
      <c r="I370" s="250">
        <v>175000</v>
      </c>
      <c r="J370" s="250">
        <f t="shared" si="40"/>
        <v>175000</v>
      </c>
      <c r="K370" s="258"/>
      <c r="L370" s="91"/>
    </row>
    <row r="371" spans="1:12" s="10" customFormat="1" ht="22.5" hidden="1" customHeight="1" x14ac:dyDescent="0.25">
      <c r="A371" s="8">
        <v>368</v>
      </c>
      <c r="B371" s="9">
        <v>45253</v>
      </c>
      <c r="C371" s="259" t="s">
        <v>895</v>
      </c>
      <c r="D371" s="258" t="s">
        <v>442</v>
      </c>
      <c r="E371" s="260">
        <v>1</v>
      </c>
      <c r="F371" s="260" t="s">
        <v>39</v>
      </c>
      <c r="G371" s="247" t="s">
        <v>434</v>
      </c>
      <c r="H371" s="260"/>
      <c r="I371" s="250">
        <v>235000</v>
      </c>
      <c r="J371" s="250">
        <f t="shared" si="40"/>
        <v>235000</v>
      </c>
      <c r="K371" s="258"/>
      <c r="L371" s="91"/>
    </row>
    <row r="372" spans="1:12" s="10" customFormat="1" ht="22.5" hidden="1" customHeight="1" x14ac:dyDescent="0.25">
      <c r="A372" s="155">
        <v>369</v>
      </c>
      <c r="B372" s="9">
        <v>45253</v>
      </c>
      <c r="C372" s="258" t="s">
        <v>896</v>
      </c>
      <c r="D372" s="258" t="s">
        <v>442</v>
      </c>
      <c r="E372" s="260">
        <v>1</v>
      </c>
      <c r="F372" s="270" t="s">
        <v>39</v>
      </c>
      <c r="G372" s="247" t="s">
        <v>434</v>
      </c>
      <c r="H372" s="260"/>
      <c r="I372" s="250">
        <v>160000</v>
      </c>
      <c r="J372" s="250">
        <f t="shared" si="40"/>
        <v>160000</v>
      </c>
      <c r="K372" s="258"/>
      <c r="L372" s="91"/>
    </row>
    <row r="373" spans="1:12" s="10" customFormat="1" ht="22.5" hidden="1" customHeight="1" x14ac:dyDescent="0.25">
      <c r="A373" s="8">
        <v>370</v>
      </c>
      <c r="B373" s="9">
        <v>45253</v>
      </c>
      <c r="C373" s="258" t="s">
        <v>897</v>
      </c>
      <c r="D373" s="258" t="s">
        <v>555</v>
      </c>
      <c r="E373" s="260">
        <v>1</v>
      </c>
      <c r="F373" s="271" t="s">
        <v>65</v>
      </c>
      <c r="G373" s="247" t="s">
        <v>276</v>
      </c>
      <c r="H373" s="260"/>
      <c r="I373" s="250">
        <v>244500</v>
      </c>
      <c r="J373" s="250">
        <f>E373*I373</f>
        <v>244500</v>
      </c>
      <c r="K373" s="258"/>
      <c r="L373" s="91"/>
    </row>
    <row r="374" spans="1:12" s="10" customFormat="1" ht="22.5" hidden="1" customHeight="1" x14ac:dyDescent="0.25">
      <c r="A374" s="155">
        <v>371</v>
      </c>
      <c r="B374" s="9">
        <v>45253</v>
      </c>
      <c r="C374" s="258" t="s">
        <v>898</v>
      </c>
      <c r="D374" s="258" t="s">
        <v>555</v>
      </c>
      <c r="E374" s="260">
        <v>1</v>
      </c>
      <c r="F374" s="260" t="s">
        <v>229</v>
      </c>
      <c r="G374" s="247" t="s">
        <v>276</v>
      </c>
      <c r="H374" s="260"/>
      <c r="I374" s="250">
        <v>1306500</v>
      </c>
      <c r="J374" s="250">
        <f t="shared" ref="J374:J379" si="41">E374*I374</f>
        <v>1306500</v>
      </c>
      <c r="K374" s="258"/>
      <c r="L374" s="91"/>
    </row>
    <row r="375" spans="1:12" s="10" customFormat="1" ht="22.5" hidden="1" customHeight="1" x14ac:dyDescent="0.25">
      <c r="A375" s="8">
        <v>372</v>
      </c>
      <c r="B375" s="9">
        <v>45253</v>
      </c>
      <c r="C375" s="258" t="s">
        <v>899</v>
      </c>
      <c r="D375" s="258" t="s">
        <v>555</v>
      </c>
      <c r="E375" s="260">
        <v>3</v>
      </c>
      <c r="F375" s="260" t="s">
        <v>65</v>
      </c>
      <c r="G375" s="247" t="s">
        <v>276</v>
      </c>
      <c r="H375" s="260"/>
      <c r="I375" s="250">
        <v>268500</v>
      </c>
      <c r="J375" s="250">
        <f t="shared" si="41"/>
        <v>805500</v>
      </c>
      <c r="K375" s="258"/>
      <c r="L375" s="91"/>
    </row>
    <row r="376" spans="1:12" s="10" customFormat="1" ht="22.5" hidden="1" customHeight="1" x14ac:dyDescent="0.25">
      <c r="A376" s="155">
        <v>373</v>
      </c>
      <c r="B376" s="9">
        <v>45253</v>
      </c>
      <c r="C376" s="258" t="s">
        <v>900</v>
      </c>
      <c r="D376" s="258" t="s">
        <v>555</v>
      </c>
      <c r="E376" s="260">
        <v>1</v>
      </c>
      <c r="F376" s="260" t="s">
        <v>65</v>
      </c>
      <c r="G376" s="247" t="s">
        <v>276</v>
      </c>
      <c r="H376" s="260"/>
      <c r="I376" s="250">
        <v>140500</v>
      </c>
      <c r="J376" s="250">
        <f t="shared" si="41"/>
        <v>140500</v>
      </c>
      <c r="K376" s="258"/>
      <c r="L376" s="91"/>
    </row>
    <row r="377" spans="1:12" s="10" customFormat="1" ht="22.5" hidden="1" customHeight="1" x14ac:dyDescent="0.25">
      <c r="A377" s="8">
        <v>374</v>
      </c>
      <c r="B377" s="9">
        <v>45253</v>
      </c>
      <c r="C377" s="258" t="s">
        <v>901</v>
      </c>
      <c r="D377" s="258" t="s">
        <v>288</v>
      </c>
      <c r="E377" s="260">
        <v>1</v>
      </c>
      <c r="F377" s="260" t="s">
        <v>39</v>
      </c>
      <c r="G377" s="247" t="s">
        <v>313</v>
      </c>
      <c r="H377" s="260"/>
      <c r="I377" s="250">
        <v>180000</v>
      </c>
      <c r="J377" s="250">
        <f t="shared" si="41"/>
        <v>180000</v>
      </c>
      <c r="K377" s="258"/>
      <c r="L377" s="91"/>
    </row>
    <row r="378" spans="1:12" s="10" customFormat="1" ht="22.5" hidden="1" customHeight="1" x14ac:dyDescent="0.25">
      <c r="A378" s="155">
        <v>375</v>
      </c>
      <c r="B378" s="9">
        <v>45253</v>
      </c>
      <c r="C378" s="259" t="s">
        <v>902</v>
      </c>
      <c r="D378" s="258" t="s">
        <v>447</v>
      </c>
      <c r="E378" s="260">
        <v>1</v>
      </c>
      <c r="F378" s="260" t="s">
        <v>39</v>
      </c>
      <c r="G378" s="247" t="s">
        <v>34</v>
      </c>
      <c r="H378" s="260"/>
      <c r="I378" s="250">
        <v>120000</v>
      </c>
      <c r="J378" s="250">
        <f t="shared" si="41"/>
        <v>120000</v>
      </c>
      <c r="K378" s="258"/>
      <c r="L378" s="91"/>
    </row>
    <row r="379" spans="1:12" s="10" customFormat="1" ht="22.5" hidden="1" customHeight="1" x14ac:dyDescent="0.25">
      <c r="A379" s="8">
        <v>376</v>
      </c>
      <c r="B379" s="9">
        <v>45253</v>
      </c>
      <c r="C379" s="258" t="s">
        <v>224</v>
      </c>
      <c r="D379" s="258" t="s">
        <v>288</v>
      </c>
      <c r="E379" s="260">
        <v>20</v>
      </c>
      <c r="F379" s="260" t="s">
        <v>903</v>
      </c>
      <c r="G379" s="247" t="s">
        <v>871</v>
      </c>
      <c r="H379" s="260"/>
      <c r="I379" s="250">
        <v>17000</v>
      </c>
      <c r="J379" s="250">
        <f t="shared" si="41"/>
        <v>340000</v>
      </c>
      <c r="K379" s="258"/>
      <c r="L379" s="91"/>
    </row>
    <row r="380" spans="1:12" s="10" customFormat="1" ht="22.5" hidden="1" customHeight="1" x14ac:dyDescent="0.25">
      <c r="A380" s="155">
        <v>377</v>
      </c>
      <c r="B380" s="9">
        <v>45253</v>
      </c>
      <c r="C380" s="258" t="s">
        <v>904</v>
      </c>
      <c r="D380" s="258" t="s">
        <v>442</v>
      </c>
      <c r="E380" s="260">
        <v>3</v>
      </c>
      <c r="F380" s="270" t="s">
        <v>39</v>
      </c>
      <c r="G380" s="247" t="s">
        <v>907</v>
      </c>
      <c r="H380" s="260"/>
      <c r="I380" s="250">
        <v>40000</v>
      </c>
      <c r="J380" s="250">
        <f>E380*I380</f>
        <v>120000</v>
      </c>
      <c r="K380" s="258"/>
      <c r="L380" s="91"/>
    </row>
    <row r="381" spans="1:12" s="10" customFormat="1" ht="22.5" hidden="1" customHeight="1" x14ac:dyDescent="0.25">
      <c r="A381" s="8">
        <v>378</v>
      </c>
      <c r="B381" s="9">
        <v>45253</v>
      </c>
      <c r="C381" s="258" t="s">
        <v>165</v>
      </c>
      <c r="D381" s="258" t="s">
        <v>66</v>
      </c>
      <c r="E381" s="260">
        <v>1</v>
      </c>
      <c r="F381" s="260" t="s">
        <v>57</v>
      </c>
      <c r="G381" s="247" t="s">
        <v>434</v>
      </c>
      <c r="H381" s="260"/>
      <c r="I381" s="250">
        <v>6100000</v>
      </c>
      <c r="J381" s="250">
        <f t="shared" ref="J381:J383" si="42">E381*I381</f>
        <v>6100000</v>
      </c>
      <c r="K381" s="258"/>
      <c r="L381" s="91"/>
    </row>
    <row r="382" spans="1:12" s="10" customFormat="1" ht="22.5" hidden="1" customHeight="1" x14ac:dyDescent="0.25">
      <c r="A382" s="155">
        <v>379</v>
      </c>
      <c r="B382" s="9">
        <v>45253</v>
      </c>
      <c r="C382" s="258" t="s">
        <v>54</v>
      </c>
      <c r="D382" s="258" t="s">
        <v>66</v>
      </c>
      <c r="E382" s="260">
        <v>1</v>
      </c>
      <c r="F382" s="260" t="s">
        <v>57</v>
      </c>
      <c r="G382" s="247" t="s">
        <v>434</v>
      </c>
      <c r="H382" s="260"/>
      <c r="I382" s="250">
        <v>6000000</v>
      </c>
      <c r="J382" s="250">
        <f t="shared" si="42"/>
        <v>6000000</v>
      </c>
      <c r="K382" s="258"/>
      <c r="L382" s="91"/>
    </row>
    <row r="383" spans="1:12" s="10" customFormat="1" ht="22.5" hidden="1" customHeight="1" x14ac:dyDescent="0.25">
      <c r="A383" s="8">
        <v>380</v>
      </c>
      <c r="B383" s="9">
        <v>45253</v>
      </c>
      <c r="C383" s="258" t="s">
        <v>905</v>
      </c>
      <c r="D383" s="258" t="s">
        <v>66</v>
      </c>
      <c r="E383" s="260">
        <v>140</v>
      </c>
      <c r="F383" s="270" t="s">
        <v>38</v>
      </c>
      <c r="G383" s="247" t="s">
        <v>434</v>
      </c>
      <c r="H383" s="260"/>
      <c r="I383" s="250">
        <v>30250</v>
      </c>
      <c r="J383" s="250">
        <f t="shared" si="42"/>
        <v>4235000</v>
      </c>
      <c r="K383" s="258"/>
      <c r="L383" s="91"/>
    </row>
    <row r="384" spans="1:12" s="10" customFormat="1" ht="22.5" hidden="1" customHeight="1" x14ac:dyDescent="0.25">
      <c r="A384" s="155">
        <v>381</v>
      </c>
      <c r="B384" s="9">
        <v>45253</v>
      </c>
      <c r="C384" s="259" t="s">
        <v>906</v>
      </c>
      <c r="D384" s="258" t="s">
        <v>447</v>
      </c>
      <c r="E384" s="260">
        <v>1</v>
      </c>
      <c r="F384" s="260" t="s">
        <v>166</v>
      </c>
      <c r="G384" s="247" t="s">
        <v>393</v>
      </c>
      <c r="H384" s="260"/>
      <c r="I384" s="250">
        <v>127000</v>
      </c>
      <c r="J384" s="250">
        <f>E384*I384</f>
        <v>127000</v>
      </c>
      <c r="K384" s="258"/>
      <c r="L384" s="91">
        <f>SUM(J363:J384)</f>
        <v>27129000</v>
      </c>
    </row>
    <row r="385" spans="1:12" s="10" customFormat="1" ht="22.5" hidden="1" customHeight="1" x14ac:dyDescent="0.25">
      <c r="A385" s="8">
        <v>382</v>
      </c>
      <c r="B385" s="9">
        <v>45254</v>
      </c>
      <c r="C385" s="259" t="s">
        <v>908</v>
      </c>
      <c r="D385" s="258" t="s">
        <v>288</v>
      </c>
      <c r="E385" s="260">
        <v>20</v>
      </c>
      <c r="F385" s="260" t="s">
        <v>38</v>
      </c>
      <c r="G385" s="247" t="s">
        <v>871</v>
      </c>
      <c r="H385" s="260"/>
      <c r="I385" s="250">
        <v>17000</v>
      </c>
      <c r="J385" s="250">
        <f>E385*I385</f>
        <v>340000</v>
      </c>
      <c r="K385" s="258"/>
      <c r="L385" s="91"/>
    </row>
    <row r="386" spans="1:12" s="10" customFormat="1" ht="22.5" hidden="1" customHeight="1" x14ac:dyDescent="0.25">
      <c r="A386" s="155">
        <v>383</v>
      </c>
      <c r="B386" s="9">
        <v>45254</v>
      </c>
      <c r="C386" s="259" t="s">
        <v>909</v>
      </c>
      <c r="D386" s="258" t="s">
        <v>730</v>
      </c>
      <c r="E386" s="260">
        <v>2</v>
      </c>
      <c r="F386" s="260" t="s">
        <v>40</v>
      </c>
      <c r="G386" s="247" t="s">
        <v>939</v>
      </c>
      <c r="H386" s="260"/>
      <c r="I386" s="250">
        <v>15000</v>
      </c>
      <c r="J386" s="250">
        <f>E386*I386</f>
        <v>30000</v>
      </c>
      <c r="K386" s="258"/>
      <c r="L386" s="91"/>
    </row>
    <row r="387" spans="1:12" s="10" customFormat="1" ht="22.5" hidden="1" customHeight="1" x14ac:dyDescent="0.25">
      <c r="A387" s="8">
        <v>384</v>
      </c>
      <c r="B387" s="9">
        <v>45254</v>
      </c>
      <c r="C387" s="258" t="s">
        <v>910</v>
      </c>
      <c r="D387" s="258" t="s">
        <v>893</v>
      </c>
      <c r="E387" s="260">
        <v>1</v>
      </c>
      <c r="F387" s="260" t="s">
        <v>39</v>
      </c>
      <c r="G387" s="247" t="s">
        <v>940</v>
      </c>
      <c r="H387" s="260"/>
      <c r="I387" s="250">
        <v>55000</v>
      </c>
      <c r="J387" s="250">
        <f>E387*I387</f>
        <v>55000</v>
      </c>
      <c r="K387" s="258"/>
      <c r="L387" s="91"/>
    </row>
    <row r="388" spans="1:12" s="10" customFormat="1" ht="22.5" hidden="1" customHeight="1" x14ac:dyDescent="0.25">
      <c r="A388" s="155">
        <v>385</v>
      </c>
      <c r="B388" s="9">
        <v>45254</v>
      </c>
      <c r="C388" s="258" t="s">
        <v>911</v>
      </c>
      <c r="D388" s="258" t="s">
        <v>893</v>
      </c>
      <c r="E388" s="260">
        <v>2</v>
      </c>
      <c r="F388" s="260" t="s">
        <v>39</v>
      </c>
      <c r="G388" s="247" t="s">
        <v>940</v>
      </c>
      <c r="H388" s="260"/>
      <c r="I388" s="250">
        <v>15000</v>
      </c>
      <c r="J388" s="250">
        <f>E388*I388</f>
        <v>30000</v>
      </c>
      <c r="K388" s="258"/>
      <c r="L388" s="91"/>
    </row>
    <row r="389" spans="1:12" s="10" customFormat="1" ht="22.5" hidden="1" customHeight="1" x14ac:dyDescent="0.25">
      <c r="A389" s="8">
        <v>386</v>
      </c>
      <c r="B389" s="9">
        <v>45254</v>
      </c>
      <c r="C389" s="259" t="s">
        <v>912</v>
      </c>
      <c r="D389" s="258" t="s">
        <v>500</v>
      </c>
      <c r="E389" s="260">
        <v>1</v>
      </c>
      <c r="F389" s="270" t="s">
        <v>179</v>
      </c>
      <c r="G389" s="247" t="s">
        <v>941</v>
      </c>
      <c r="H389" s="260"/>
      <c r="I389" s="250">
        <v>16000</v>
      </c>
      <c r="J389" s="250">
        <f t="shared" ref="J389:J420" si="43">E389*I389</f>
        <v>16000</v>
      </c>
      <c r="K389" s="258"/>
      <c r="L389" s="91"/>
    </row>
    <row r="390" spans="1:12" s="10" customFormat="1" ht="22.5" hidden="1" customHeight="1" x14ac:dyDescent="0.25">
      <c r="A390" s="155">
        <v>387</v>
      </c>
      <c r="B390" s="9">
        <v>45254</v>
      </c>
      <c r="C390" s="259" t="s">
        <v>913</v>
      </c>
      <c r="D390" s="258" t="s">
        <v>442</v>
      </c>
      <c r="E390" s="260">
        <v>1</v>
      </c>
      <c r="F390" s="260" t="s">
        <v>39</v>
      </c>
      <c r="G390" s="247" t="s">
        <v>940</v>
      </c>
      <c r="H390" s="260"/>
      <c r="I390" s="250">
        <v>1250000</v>
      </c>
      <c r="J390" s="250">
        <f t="shared" si="43"/>
        <v>1250000</v>
      </c>
      <c r="K390" s="258"/>
      <c r="L390" s="91"/>
    </row>
    <row r="391" spans="1:12" s="10" customFormat="1" ht="22.5" hidden="1" customHeight="1" x14ac:dyDescent="0.25">
      <c r="A391" s="8">
        <v>388</v>
      </c>
      <c r="B391" s="9">
        <v>45254</v>
      </c>
      <c r="C391" s="258" t="s">
        <v>914</v>
      </c>
      <c r="D391" s="258" t="s">
        <v>442</v>
      </c>
      <c r="E391" s="260">
        <v>1</v>
      </c>
      <c r="F391" s="260" t="s">
        <v>39</v>
      </c>
      <c r="G391" s="247" t="s">
        <v>940</v>
      </c>
      <c r="H391" s="260"/>
      <c r="I391" s="250">
        <v>1250000</v>
      </c>
      <c r="J391" s="250">
        <f t="shared" si="43"/>
        <v>1250000</v>
      </c>
      <c r="K391" s="258"/>
      <c r="L391" s="91"/>
    </row>
    <row r="392" spans="1:12" s="10" customFormat="1" ht="22.5" hidden="1" customHeight="1" x14ac:dyDescent="0.25">
      <c r="A392" s="155">
        <v>389</v>
      </c>
      <c r="B392" s="9">
        <v>45254</v>
      </c>
      <c r="C392" s="259" t="s">
        <v>915</v>
      </c>
      <c r="D392" s="258" t="s">
        <v>442</v>
      </c>
      <c r="E392" s="260">
        <v>1</v>
      </c>
      <c r="F392" s="260" t="s">
        <v>39</v>
      </c>
      <c r="G392" s="247" t="s">
        <v>940</v>
      </c>
      <c r="H392" s="260"/>
      <c r="I392" s="250">
        <v>165000</v>
      </c>
      <c r="J392" s="250">
        <f t="shared" si="43"/>
        <v>165000</v>
      </c>
      <c r="K392" s="258"/>
      <c r="L392" s="91"/>
    </row>
    <row r="393" spans="1:12" s="10" customFormat="1" ht="22.5" hidden="1" customHeight="1" x14ac:dyDescent="0.25">
      <c r="A393" s="8">
        <v>390</v>
      </c>
      <c r="B393" s="9">
        <v>45254</v>
      </c>
      <c r="C393" s="259" t="s">
        <v>916</v>
      </c>
      <c r="D393" s="258" t="s">
        <v>442</v>
      </c>
      <c r="E393" s="260">
        <v>2</v>
      </c>
      <c r="F393" s="260" t="s">
        <v>39</v>
      </c>
      <c r="G393" s="247" t="s">
        <v>940</v>
      </c>
      <c r="H393" s="260"/>
      <c r="I393" s="250">
        <v>490000</v>
      </c>
      <c r="J393" s="250">
        <f t="shared" si="43"/>
        <v>980000</v>
      </c>
      <c r="K393" s="258"/>
      <c r="L393" s="91"/>
    </row>
    <row r="394" spans="1:12" s="10" customFormat="1" ht="22.5" hidden="1" customHeight="1" x14ac:dyDescent="0.25">
      <c r="A394" s="155">
        <v>391</v>
      </c>
      <c r="B394" s="9">
        <v>45254</v>
      </c>
      <c r="C394" s="258" t="s">
        <v>917</v>
      </c>
      <c r="D394" s="258" t="s">
        <v>442</v>
      </c>
      <c r="E394" s="260">
        <v>2</v>
      </c>
      <c r="F394" s="270" t="s">
        <v>39</v>
      </c>
      <c r="G394" s="247" t="s">
        <v>940</v>
      </c>
      <c r="H394" s="260"/>
      <c r="I394" s="250">
        <v>335000</v>
      </c>
      <c r="J394" s="250">
        <f t="shared" si="43"/>
        <v>670000</v>
      </c>
      <c r="K394" s="258"/>
      <c r="L394" s="91"/>
    </row>
    <row r="395" spans="1:12" s="10" customFormat="1" ht="22.5" hidden="1" customHeight="1" x14ac:dyDescent="0.25">
      <c r="A395" s="8">
        <v>392</v>
      </c>
      <c r="B395" s="9">
        <v>45254</v>
      </c>
      <c r="C395" s="258" t="s">
        <v>918</v>
      </c>
      <c r="D395" s="258" t="s">
        <v>442</v>
      </c>
      <c r="E395" s="260">
        <v>1</v>
      </c>
      <c r="F395" s="271" t="s">
        <v>39</v>
      </c>
      <c r="G395" s="247" t="s">
        <v>940</v>
      </c>
      <c r="H395" s="260"/>
      <c r="I395" s="250">
        <v>17500</v>
      </c>
      <c r="J395" s="250">
        <f t="shared" si="43"/>
        <v>17500</v>
      </c>
      <c r="K395" s="258"/>
      <c r="L395" s="91"/>
    </row>
    <row r="396" spans="1:12" s="10" customFormat="1" ht="22.5" hidden="1" customHeight="1" x14ac:dyDescent="0.25">
      <c r="A396" s="155">
        <v>393</v>
      </c>
      <c r="B396" s="9">
        <v>45254</v>
      </c>
      <c r="C396" s="258" t="s">
        <v>919</v>
      </c>
      <c r="D396" s="258" t="s">
        <v>442</v>
      </c>
      <c r="E396" s="260">
        <v>1</v>
      </c>
      <c r="F396" s="260" t="s">
        <v>40</v>
      </c>
      <c r="G396" s="247" t="s">
        <v>940</v>
      </c>
      <c r="H396" s="260"/>
      <c r="I396" s="250">
        <v>350000</v>
      </c>
      <c r="J396" s="250">
        <f t="shared" si="43"/>
        <v>350000</v>
      </c>
      <c r="K396" s="258"/>
      <c r="L396" s="91"/>
    </row>
    <row r="397" spans="1:12" s="10" customFormat="1" ht="22.5" hidden="1" customHeight="1" x14ac:dyDescent="0.25">
      <c r="A397" s="8">
        <v>394</v>
      </c>
      <c r="B397" s="9">
        <v>45254</v>
      </c>
      <c r="C397" s="258" t="s">
        <v>920</v>
      </c>
      <c r="D397" s="258" t="s">
        <v>442</v>
      </c>
      <c r="E397" s="260">
        <v>6</v>
      </c>
      <c r="F397" s="260" t="s">
        <v>39</v>
      </c>
      <c r="G397" s="247" t="s">
        <v>940</v>
      </c>
      <c r="H397" s="260"/>
      <c r="I397" s="250">
        <v>65000</v>
      </c>
      <c r="J397" s="250">
        <f t="shared" si="43"/>
        <v>390000</v>
      </c>
      <c r="K397" s="258"/>
      <c r="L397" s="91"/>
    </row>
    <row r="398" spans="1:12" s="10" customFormat="1" ht="22.5" hidden="1" customHeight="1" x14ac:dyDescent="0.25">
      <c r="A398" s="155">
        <v>395</v>
      </c>
      <c r="B398" s="9">
        <v>45254</v>
      </c>
      <c r="C398" s="258" t="s">
        <v>921</v>
      </c>
      <c r="D398" s="258" t="s">
        <v>442</v>
      </c>
      <c r="E398" s="260">
        <v>6</v>
      </c>
      <c r="F398" s="260" t="s">
        <v>39</v>
      </c>
      <c r="G398" s="247" t="s">
        <v>940</v>
      </c>
      <c r="H398" s="260"/>
      <c r="I398" s="250">
        <v>40000</v>
      </c>
      <c r="J398" s="250">
        <f t="shared" si="43"/>
        <v>240000</v>
      </c>
      <c r="K398" s="258"/>
      <c r="L398" s="91"/>
    </row>
    <row r="399" spans="1:12" s="10" customFormat="1" ht="22.5" hidden="1" customHeight="1" x14ac:dyDescent="0.25">
      <c r="A399" s="8">
        <v>396</v>
      </c>
      <c r="B399" s="9">
        <v>45254</v>
      </c>
      <c r="C399" s="258" t="s">
        <v>922</v>
      </c>
      <c r="D399" s="258" t="s">
        <v>442</v>
      </c>
      <c r="E399" s="260">
        <v>2</v>
      </c>
      <c r="F399" s="260" t="s">
        <v>39</v>
      </c>
      <c r="G399" s="247" t="s">
        <v>940</v>
      </c>
      <c r="H399" s="260"/>
      <c r="I399" s="250">
        <v>90000</v>
      </c>
      <c r="J399" s="250">
        <f t="shared" si="43"/>
        <v>180000</v>
      </c>
      <c r="K399" s="258"/>
      <c r="L399" s="91"/>
    </row>
    <row r="400" spans="1:12" s="10" customFormat="1" ht="22.5" hidden="1" customHeight="1" x14ac:dyDescent="0.25">
      <c r="A400" s="155">
        <v>397</v>
      </c>
      <c r="B400" s="9">
        <v>45254</v>
      </c>
      <c r="C400" s="259" t="s">
        <v>923</v>
      </c>
      <c r="D400" s="258" t="s">
        <v>442</v>
      </c>
      <c r="E400" s="260">
        <v>2</v>
      </c>
      <c r="F400" s="260" t="s">
        <v>39</v>
      </c>
      <c r="G400" s="247" t="s">
        <v>940</v>
      </c>
      <c r="H400" s="260"/>
      <c r="I400" s="250">
        <v>65000</v>
      </c>
      <c r="J400" s="250">
        <f t="shared" si="43"/>
        <v>130000</v>
      </c>
      <c r="K400" s="258"/>
      <c r="L400" s="91"/>
    </row>
    <row r="401" spans="1:12" s="10" customFormat="1" ht="22.5" hidden="1" customHeight="1" x14ac:dyDescent="0.25">
      <c r="A401" s="8">
        <v>398</v>
      </c>
      <c r="B401" s="9">
        <v>45254</v>
      </c>
      <c r="C401" s="258" t="s">
        <v>924</v>
      </c>
      <c r="D401" s="258" t="s">
        <v>442</v>
      </c>
      <c r="E401" s="260">
        <v>1</v>
      </c>
      <c r="F401" s="260" t="s">
        <v>39</v>
      </c>
      <c r="G401" s="247" t="s">
        <v>940</v>
      </c>
      <c r="H401" s="260"/>
      <c r="I401" s="250">
        <v>55000</v>
      </c>
      <c r="J401" s="250">
        <f t="shared" si="43"/>
        <v>55000</v>
      </c>
      <c r="K401" s="258"/>
      <c r="L401" s="91"/>
    </row>
    <row r="402" spans="1:12" s="10" customFormat="1" ht="22.5" hidden="1" customHeight="1" x14ac:dyDescent="0.25">
      <c r="A402" s="155">
        <v>399</v>
      </c>
      <c r="B402" s="9">
        <v>45254</v>
      </c>
      <c r="C402" s="258" t="s">
        <v>925</v>
      </c>
      <c r="D402" s="258" t="s">
        <v>442</v>
      </c>
      <c r="E402" s="260">
        <v>1</v>
      </c>
      <c r="F402" s="270" t="s">
        <v>39</v>
      </c>
      <c r="G402" s="247" t="s">
        <v>940</v>
      </c>
      <c r="H402" s="260"/>
      <c r="I402" s="250">
        <v>55000</v>
      </c>
      <c r="J402" s="250">
        <f t="shared" si="43"/>
        <v>55000</v>
      </c>
      <c r="K402" s="258"/>
      <c r="L402" s="92"/>
    </row>
    <row r="403" spans="1:12" s="10" customFormat="1" ht="22.5" hidden="1" customHeight="1" x14ac:dyDescent="0.25">
      <c r="A403" s="8">
        <v>400</v>
      </c>
      <c r="B403" s="9">
        <v>45254</v>
      </c>
      <c r="C403" s="258" t="s">
        <v>926</v>
      </c>
      <c r="D403" s="258" t="s">
        <v>442</v>
      </c>
      <c r="E403" s="260">
        <v>1</v>
      </c>
      <c r="F403" s="260" t="s">
        <v>39</v>
      </c>
      <c r="G403" s="247" t="s">
        <v>940</v>
      </c>
      <c r="H403" s="260"/>
      <c r="I403" s="250">
        <v>900000</v>
      </c>
      <c r="J403" s="250">
        <f t="shared" si="43"/>
        <v>900000</v>
      </c>
      <c r="K403" s="258"/>
      <c r="L403" s="92"/>
    </row>
    <row r="404" spans="1:12" s="10" customFormat="1" ht="22.5" hidden="1" customHeight="1" x14ac:dyDescent="0.25">
      <c r="A404" s="155">
        <v>401</v>
      </c>
      <c r="B404" s="9">
        <v>45254</v>
      </c>
      <c r="C404" s="258" t="s">
        <v>450</v>
      </c>
      <c r="D404" s="258" t="s">
        <v>834</v>
      </c>
      <c r="E404" s="260">
        <v>6</v>
      </c>
      <c r="F404" s="260" t="s">
        <v>451</v>
      </c>
      <c r="G404" s="247" t="s">
        <v>434</v>
      </c>
      <c r="H404" s="260"/>
      <c r="I404" s="250">
        <v>82500</v>
      </c>
      <c r="J404" s="250">
        <f t="shared" si="43"/>
        <v>495000</v>
      </c>
      <c r="K404" s="258"/>
      <c r="L404" s="92"/>
    </row>
    <row r="405" spans="1:12" s="10" customFormat="1" ht="22.5" hidden="1" customHeight="1" x14ac:dyDescent="0.25">
      <c r="A405" s="8">
        <v>402</v>
      </c>
      <c r="B405" s="9">
        <v>45254</v>
      </c>
      <c r="C405" s="258" t="s">
        <v>927</v>
      </c>
      <c r="D405" s="258" t="s">
        <v>834</v>
      </c>
      <c r="E405" s="260">
        <v>2</v>
      </c>
      <c r="F405" s="270" t="s">
        <v>451</v>
      </c>
      <c r="G405" s="247" t="s">
        <v>434</v>
      </c>
      <c r="H405" s="260"/>
      <c r="I405" s="250">
        <v>82500</v>
      </c>
      <c r="J405" s="250">
        <f t="shared" si="43"/>
        <v>165000</v>
      </c>
      <c r="K405" s="258"/>
      <c r="L405" s="92"/>
    </row>
    <row r="406" spans="1:12" s="10" customFormat="1" ht="22.5" hidden="1" customHeight="1" x14ac:dyDescent="0.25">
      <c r="A406" s="155">
        <v>403</v>
      </c>
      <c r="B406" s="9">
        <v>45254</v>
      </c>
      <c r="C406" s="259" t="s">
        <v>928</v>
      </c>
      <c r="D406" s="258" t="s">
        <v>834</v>
      </c>
      <c r="E406" s="260">
        <v>6</v>
      </c>
      <c r="F406" s="260" t="s">
        <v>451</v>
      </c>
      <c r="G406" s="247" t="s">
        <v>434</v>
      </c>
      <c r="H406" s="260"/>
      <c r="I406" s="250">
        <v>82500</v>
      </c>
      <c r="J406" s="250">
        <f t="shared" si="43"/>
        <v>495000</v>
      </c>
      <c r="K406" s="258"/>
      <c r="L406" s="92"/>
    </row>
    <row r="407" spans="1:12" s="10" customFormat="1" ht="22.5" hidden="1" customHeight="1" x14ac:dyDescent="0.25">
      <c r="A407" s="8">
        <v>404</v>
      </c>
      <c r="B407" s="9">
        <v>45254</v>
      </c>
      <c r="C407" s="259" t="s">
        <v>929</v>
      </c>
      <c r="D407" s="258" t="s">
        <v>834</v>
      </c>
      <c r="E407" s="260">
        <v>2</v>
      </c>
      <c r="F407" s="260" t="s">
        <v>451</v>
      </c>
      <c r="G407" s="247" t="s">
        <v>434</v>
      </c>
      <c r="H407" s="260"/>
      <c r="I407" s="250">
        <v>82500</v>
      </c>
      <c r="J407" s="250">
        <f t="shared" si="43"/>
        <v>165000</v>
      </c>
      <c r="K407" s="258"/>
      <c r="L407" s="92"/>
    </row>
    <row r="408" spans="1:12" s="24" customFormat="1" ht="22.5" hidden="1" customHeight="1" x14ac:dyDescent="0.25">
      <c r="A408" s="155">
        <v>405</v>
      </c>
      <c r="B408" s="9">
        <v>45254</v>
      </c>
      <c r="C408" s="258" t="s">
        <v>930</v>
      </c>
      <c r="D408" s="258" t="s">
        <v>834</v>
      </c>
      <c r="E408" s="260">
        <v>4</v>
      </c>
      <c r="F408" s="260" t="s">
        <v>451</v>
      </c>
      <c r="G408" s="247" t="s">
        <v>434</v>
      </c>
      <c r="H408" s="260"/>
      <c r="I408" s="250">
        <v>175000</v>
      </c>
      <c r="J408" s="250">
        <f t="shared" si="43"/>
        <v>700000</v>
      </c>
      <c r="K408" s="258"/>
      <c r="L408" s="92"/>
    </row>
    <row r="409" spans="1:12" s="10" customFormat="1" ht="22.5" hidden="1" customHeight="1" x14ac:dyDescent="0.25">
      <c r="A409" s="8">
        <v>406</v>
      </c>
      <c r="B409" s="9">
        <v>45254</v>
      </c>
      <c r="C409" s="258" t="s">
        <v>931</v>
      </c>
      <c r="D409" s="258" t="s">
        <v>834</v>
      </c>
      <c r="E409" s="260">
        <v>4</v>
      </c>
      <c r="F409" s="260" t="s">
        <v>932</v>
      </c>
      <c r="G409" s="247" t="s">
        <v>434</v>
      </c>
      <c r="H409" s="260"/>
      <c r="I409" s="250">
        <v>52500</v>
      </c>
      <c r="J409" s="250">
        <f t="shared" si="43"/>
        <v>210000</v>
      </c>
      <c r="K409" s="258"/>
      <c r="L409" s="92"/>
    </row>
    <row r="410" spans="1:12" s="10" customFormat="1" ht="22.5" hidden="1" customHeight="1" x14ac:dyDescent="0.25">
      <c r="A410" s="155">
        <v>407</v>
      </c>
      <c r="B410" s="9">
        <v>45254</v>
      </c>
      <c r="C410" s="258" t="s">
        <v>933</v>
      </c>
      <c r="D410" s="258" t="s">
        <v>563</v>
      </c>
      <c r="E410" s="260">
        <v>1</v>
      </c>
      <c r="F410" s="270" t="s">
        <v>39</v>
      </c>
      <c r="G410" s="247" t="s">
        <v>113</v>
      </c>
      <c r="H410" s="260"/>
      <c r="I410" s="250">
        <v>395000</v>
      </c>
      <c r="J410" s="250">
        <f t="shared" si="43"/>
        <v>395000</v>
      </c>
      <c r="K410" s="258"/>
      <c r="L410" s="92"/>
    </row>
    <row r="411" spans="1:12" s="10" customFormat="1" ht="22.5" hidden="1" customHeight="1" x14ac:dyDescent="0.25">
      <c r="A411" s="8">
        <v>408</v>
      </c>
      <c r="B411" s="9">
        <v>45254</v>
      </c>
      <c r="C411" s="259" t="s">
        <v>934</v>
      </c>
      <c r="D411" s="258" t="s">
        <v>170</v>
      </c>
      <c r="E411" s="260">
        <v>2</v>
      </c>
      <c r="F411" s="270" t="s">
        <v>39</v>
      </c>
      <c r="G411" s="247" t="s">
        <v>171</v>
      </c>
      <c r="H411" s="260"/>
      <c r="I411" s="250">
        <v>600000</v>
      </c>
      <c r="J411" s="250">
        <f t="shared" si="43"/>
        <v>1200000</v>
      </c>
      <c r="K411" s="258"/>
      <c r="L411" s="91"/>
    </row>
    <row r="412" spans="1:12" s="10" customFormat="1" ht="22.5" hidden="1" customHeight="1" x14ac:dyDescent="0.25">
      <c r="A412" s="155">
        <v>409</v>
      </c>
      <c r="B412" s="9">
        <v>45254</v>
      </c>
      <c r="C412" s="259" t="s">
        <v>935</v>
      </c>
      <c r="D412" s="258" t="s">
        <v>170</v>
      </c>
      <c r="E412" s="260">
        <v>1</v>
      </c>
      <c r="F412" s="270" t="s">
        <v>39</v>
      </c>
      <c r="G412" s="247" t="s">
        <v>244</v>
      </c>
      <c r="H412" s="260"/>
      <c r="I412" s="250">
        <v>350000</v>
      </c>
      <c r="J412" s="250">
        <f t="shared" si="43"/>
        <v>350000</v>
      </c>
      <c r="K412" s="258"/>
      <c r="L412" s="91"/>
    </row>
    <row r="413" spans="1:12" s="10" customFormat="1" ht="22.5" hidden="1" customHeight="1" x14ac:dyDescent="0.25">
      <c r="A413" s="8">
        <v>410</v>
      </c>
      <c r="B413" s="9">
        <v>45254</v>
      </c>
      <c r="C413" s="259" t="s">
        <v>936</v>
      </c>
      <c r="D413" s="258" t="s">
        <v>170</v>
      </c>
      <c r="E413" s="260">
        <v>1</v>
      </c>
      <c r="F413" s="260" t="s">
        <v>39</v>
      </c>
      <c r="G413" s="247" t="s">
        <v>244</v>
      </c>
      <c r="H413" s="260"/>
      <c r="I413" s="250">
        <v>300000</v>
      </c>
      <c r="J413" s="250">
        <f t="shared" si="43"/>
        <v>300000</v>
      </c>
      <c r="K413" s="258"/>
      <c r="L413" s="91"/>
    </row>
    <row r="414" spans="1:12" s="10" customFormat="1" ht="22.5" hidden="1" customHeight="1" x14ac:dyDescent="0.25">
      <c r="A414" s="155">
        <v>411</v>
      </c>
      <c r="B414" s="9">
        <v>45254</v>
      </c>
      <c r="C414" s="259" t="s">
        <v>937</v>
      </c>
      <c r="D414" s="258" t="s">
        <v>938</v>
      </c>
      <c r="E414" s="260">
        <v>1</v>
      </c>
      <c r="F414" s="260" t="s">
        <v>81</v>
      </c>
      <c r="G414" s="247" t="s">
        <v>942</v>
      </c>
      <c r="H414" s="260"/>
      <c r="I414" s="250">
        <v>2400000</v>
      </c>
      <c r="J414" s="250">
        <f t="shared" si="43"/>
        <v>2400000</v>
      </c>
      <c r="K414" s="258"/>
      <c r="L414" s="91">
        <f>SUM(J385:J414)</f>
        <v>13978500</v>
      </c>
    </row>
    <row r="415" spans="1:12" s="10" customFormat="1" ht="22.5" hidden="1" customHeight="1" x14ac:dyDescent="0.25">
      <c r="A415" s="8">
        <v>412</v>
      </c>
      <c r="B415" s="9">
        <v>45255</v>
      </c>
      <c r="C415" s="258" t="s">
        <v>943</v>
      </c>
      <c r="D415" s="258" t="s">
        <v>944</v>
      </c>
      <c r="E415" s="260">
        <v>2</v>
      </c>
      <c r="F415" s="260" t="s">
        <v>39</v>
      </c>
      <c r="G415" s="247" t="s">
        <v>368</v>
      </c>
      <c r="H415" s="260"/>
      <c r="I415" s="250">
        <v>115000</v>
      </c>
      <c r="J415" s="250">
        <f t="shared" si="43"/>
        <v>230000</v>
      </c>
      <c r="K415" s="258"/>
      <c r="L415" s="91"/>
    </row>
    <row r="416" spans="1:12" s="10" customFormat="1" ht="22.5" customHeight="1" x14ac:dyDescent="0.25">
      <c r="A416" s="155">
        <v>413</v>
      </c>
      <c r="B416" s="9">
        <v>45255</v>
      </c>
      <c r="C416" s="258" t="s">
        <v>945</v>
      </c>
      <c r="D416" s="258" t="s">
        <v>386</v>
      </c>
      <c r="E416" s="260">
        <v>4</v>
      </c>
      <c r="F416" s="260" t="s">
        <v>39</v>
      </c>
      <c r="G416" s="247" t="s">
        <v>460</v>
      </c>
      <c r="H416" s="260"/>
      <c r="I416" s="250">
        <v>263250</v>
      </c>
      <c r="J416" s="250">
        <f t="shared" si="43"/>
        <v>1053000</v>
      </c>
      <c r="K416" s="258"/>
      <c r="L416" s="91"/>
    </row>
    <row r="417" spans="1:12" s="10" customFormat="1" ht="22.5" hidden="1" customHeight="1" x14ac:dyDescent="0.25">
      <c r="A417" s="8">
        <v>414</v>
      </c>
      <c r="B417" s="9">
        <v>45255</v>
      </c>
      <c r="C417" s="258" t="s">
        <v>946</v>
      </c>
      <c r="D417" s="258" t="s">
        <v>703</v>
      </c>
      <c r="E417" s="260">
        <v>1</v>
      </c>
      <c r="F417" s="260" t="s">
        <v>39</v>
      </c>
      <c r="G417" s="247" t="s">
        <v>18</v>
      </c>
      <c r="H417" s="260"/>
      <c r="I417" s="250">
        <v>55000</v>
      </c>
      <c r="J417" s="250">
        <f t="shared" si="43"/>
        <v>55000</v>
      </c>
      <c r="K417" s="258"/>
      <c r="L417" s="91"/>
    </row>
    <row r="418" spans="1:12" s="10" customFormat="1" ht="22.5" hidden="1" customHeight="1" x14ac:dyDescent="0.25">
      <c r="A418" s="155">
        <v>415</v>
      </c>
      <c r="B418" s="9">
        <v>45255</v>
      </c>
      <c r="C418" s="258" t="s">
        <v>947</v>
      </c>
      <c r="D418" s="258" t="s">
        <v>410</v>
      </c>
      <c r="E418" s="260">
        <v>4</v>
      </c>
      <c r="F418" s="260" t="s">
        <v>39</v>
      </c>
      <c r="G418" s="247" t="s">
        <v>460</v>
      </c>
      <c r="H418" s="260"/>
      <c r="I418" s="250">
        <v>40000</v>
      </c>
      <c r="J418" s="250">
        <f t="shared" si="43"/>
        <v>160000</v>
      </c>
      <c r="K418" s="258"/>
      <c r="L418" s="91"/>
    </row>
    <row r="419" spans="1:12" s="10" customFormat="1" ht="22.5" hidden="1" customHeight="1" x14ac:dyDescent="0.25">
      <c r="A419" s="8">
        <v>416</v>
      </c>
      <c r="B419" s="9">
        <v>45255</v>
      </c>
      <c r="C419" s="259" t="s">
        <v>948</v>
      </c>
      <c r="D419" s="258" t="s">
        <v>490</v>
      </c>
      <c r="E419" s="260">
        <v>8</v>
      </c>
      <c r="F419" s="270" t="s">
        <v>39</v>
      </c>
      <c r="G419" s="247" t="s">
        <v>460</v>
      </c>
      <c r="H419" s="260"/>
      <c r="I419" s="250">
        <v>1</v>
      </c>
      <c r="J419" s="250">
        <f t="shared" si="43"/>
        <v>8</v>
      </c>
      <c r="K419" s="258"/>
      <c r="L419" s="91"/>
    </row>
    <row r="420" spans="1:12" s="10" customFormat="1" ht="22.5" hidden="1" customHeight="1" x14ac:dyDescent="0.25">
      <c r="A420" s="155">
        <v>417</v>
      </c>
      <c r="B420" s="9">
        <v>45255</v>
      </c>
      <c r="C420" s="259" t="s">
        <v>949</v>
      </c>
      <c r="D420" s="258" t="s">
        <v>490</v>
      </c>
      <c r="E420" s="260">
        <v>2</v>
      </c>
      <c r="F420" s="260" t="s">
        <v>39</v>
      </c>
      <c r="G420" s="247" t="s">
        <v>460</v>
      </c>
      <c r="H420" s="260"/>
      <c r="I420" s="250">
        <v>2</v>
      </c>
      <c r="J420" s="250">
        <f t="shared" si="43"/>
        <v>4</v>
      </c>
      <c r="K420" s="258"/>
      <c r="L420" s="91"/>
    </row>
    <row r="421" spans="1:12" s="10" customFormat="1" ht="22.5" hidden="1" customHeight="1" x14ac:dyDescent="0.25">
      <c r="A421" s="8">
        <v>418</v>
      </c>
      <c r="B421" s="9">
        <v>45255</v>
      </c>
      <c r="C421" s="258" t="s">
        <v>950</v>
      </c>
      <c r="D421" s="258" t="s">
        <v>889</v>
      </c>
      <c r="E421" s="260">
        <v>4</v>
      </c>
      <c r="F421" s="260" t="s">
        <v>39</v>
      </c>
      <c r="G421" s="247" t="s">
        <v>25</v>
      </c>
      <c r="H421" s="260"/>
      <c r="I421" s="250">
        <v>35000</v>
      </c>
      <c r="J421" s="250">
        <f t="shared" ref="J421:J426" si="44">E421*I421</f>
        <v>140000</v>
      </c>
      <c r="K421" s="258"/>
      <c r="L421" s="91"/>
    </row>
    <row r="422" spans="1:12" s="10" customFormat="1" ht="22.5" hidden="1" customHeight="1" x14ac:dyDescent="0.25">
      <c r="A422" s="155">
        <v>419</v>
      </c>
      <c r="B422" s="9">
        <v>45255</v>
      </c>
      <c r="C422" s="259" t="s">
        <v>951</v>
      </c>
      <c r="D422" s="258" t="s">
        <v>889</v>
      </c>
      <c r="E422" s="260">
        <v>8</v>
      </c>
      <c r="F422" s="260" t="s">
        <v>39</v>
      </c>
      <c r="G422" s="247" t="s">
        <v>253</v>
      </c>
      <c r="H422" s="260"/>
      <c r="I422" s="250">
        <v>25000</v>
      </c>
      <c r="J422" s="250">
        <f t="shared" si="44"/>
        <v>200000</v>
      </c>
      <c r="K422" s="258"/>
      <c r="L422" s="91"/>
    </row>
    <row r="423" spans="1:12" s="10" customFormat="1" ht="22.5" hidden="1" customHeight="1" x14ac:dyDescent="0.25">
      <c r="A423" s="8">
        <v>420</v>
      </c>
      <c r="B423" s="9">
        <v>45255</v>
      </c>
      <c r="C423" s="259" t="s">
        <v>952</v>
      </c>
      <c r="D423" s="258" t="s">
        <v>889</v>
      </c>
      <c r="E423" s="260">
        <v>1</v>
      </c>
      <c r="F423" s="260" t="s">
        <v>40</v>
      </c>
      <c r="G423" s="247" t="s">
        <v>113</v>
      </c>
      <c r="H423" s="260"/>
      <c r="I423" s="250">
        <v>850000</v>
      </c>
      <c r="J423" s="250">
        <f t="shared" si="44"/>
        <v>850000</v>
      </c>
      <c r="K423" s="258"/>
      <c r="L423" s="91"/>
    </row>
    <row r="424" spans="1:12" s="10" customFormat="1" ht="22.5" hidden="1" customHeight="1" x14ac:dyDescent="0.25">
      <c r="A424" s="155">
        <v>421</v>
      </c>
      <c r="B424" s="9">
        <v>45255</v>
      </c>
      <c r="C424" s="258" t="s">
        <v>953</v>
      </c>
      <c r="D424" s="258" t="s">
        <v>954</v>
      </c>
      <c r="E424" s="260">
        <v>2</v>
      </c>
      <c r="F424" s="270" t="s">
        <v>39</v>
      </c>
      <c r="G424" s="247" t="s">
        <v>368</v>
      </c>
      <c r="H424" s="260"/>
      <c r="I424" s="250">
        <v>20000</v>
      </c>
      <c r="J424" s="250">
        <f t="shared" si="44"/>
        <v>40000</v>
      </c>
      <c r="K424" s="258"/>
      <c r="L424" s="91"/>
    </row>
    <row r="425" spans="1:12" s="10" customFormat="1" ht="22.5" hidden="1" customHeight="1" x14ac:dyDescent="0.25">
      <c r="A425" s="8">
        <v>422</v>
      </c>
      <c r="B425" s="9">
        <v>45255</v>
      </c>
      <c r="C425" s="258" t="s">
        <v>955</v>
      </c>
      <c r="D425" s="258" t="s">
        <v>956</v>
      </c>
      <c r="E425" s="260">
        <v>8</v>
      </c>
      <c r="F425" s="271" t="s">
        <v>39</v>
      </c>
      <c r="G425" s="247" t="s">
        <v>368</v>
      </c>
      <c r="H425" s="260"/>
      <c r="I425" s="250">
        <v>45000</v>
      </c>
      <c r="J425" s="250">
        <f t="shared" si="44"/>
        <v>360000</v>
      </c>
      <c r="K425" s="258"/>
      <c r="L425" s="91"/>
    </row>
    <row r="426" spans="1:12" s="10" customFormat="1" ht="22.5" hidden="1" customHeight="1" x14ac:dyDescent="0.25">
      <c r="A426" s="155">
        <v>423</v>
      </c>
      <c r="B426" s="9">
        <v>45255</v>
      </c>
      <c r="C426" s="258" t="s">
        <v>957</v>
      </c>
      <c r="D426" s="258" t="s">
        <v>748</v>
      </c>
      <c r="E426" s="260">
        <v>1</v>
      </c>
      <c r="F426" s="260" t="s">
        <v>40</v>
      </c>
      <c r="G426" s="247" t="s">
        <v>330</v>
      </c>
      <c r="H426" s="260"/>
      <c r="I426" s="250">
        <v>325000</v>
      </c>
      <c r="J426" s="250">
        <f t="shared" si="44"/>
        <v>325000</v>
      </c>
      <c r="K426" s="258"/>
      <c r="L426" s="91"/>
    </row>
    <row r="427" spans="1:12" s="10" customFormat="1" ht="22.5" hidden="1" customHeight="1" x14ac:dyDescent="0.25">
      <c r="A427" s="8">
        <v>424</v>
      </c>
      <c r="B427" s="9">
        <v>45255</v>
      </c>
      <c r="C427" s="258" t="s">
        <v>958</v>
      </c>
      <c r="D427" s="258" t="s">
        <v>959</v>
      </c>
      <c r="E427" s="260">
        <v>4</v>
      </c>
      <c r="F427" s="260" t="s">
        <v>39</v>
      </c>
      <c r="G427" s="247" t="s">
        <v>967</v>
      </c>
      <c r="H427" s="260">
        <v>3</v>
      </c>
      <c r="I427" s="250">
        <v>33500</v>
      </c>
      <c r="J427" s="250">
        <f>E427*I427</f>
        <v>134000</v>
      </c>
      <c r="K427" s="258"/>
      <c r="L427" s="91"/>
    </row>
    <row r="428" spans="1:12" s="10" customFormat="1" ht="22.5" hidden="1" customHeight="1" x14ac:dyDescent="0.25">
      <c r="A428" s="155">
        <v>425</v>
      </c>
      <c r="B428" s="9">
        <v>45255</v>
      </c>
      <c r="C428" s="258" t="s">
        <v>960</v>
      </c>
      <c r="D428" s="258" t="s">
        <v>959</v>
      </c>
      <c r="E428" s="260">
        <v>4</v>
      </c>
      <c r="F428" s="260" t="s">
        <v>39</v>
      </c>
      <c r="G428" s="247" t="s">
        <v>967</v>
      </c>
      <c r="H428" s="260">
        <v>3</v>
      </c>
      <c r="I428" s="250">
        <v>35800</v>
      </c>
      <c r="J428" s="250">
        <f>E428*I428</f>
        <v>143200</v>
      </c>
      <c r="K428" s="258"/>
      <c r="L428" s="91"/>
    </row>
    <row r="429" spans="1:12" s="10" customFormat="1" ht="22.5" hidden="1" customHeight="1" x14ac:dyDescent="0.25">
      <c r="A429" s="8">
        <v>426</v>
      </c>
      <c r="B429" s="9">
        <v>45255</v>
      </c>
      <c r="C429" s="258" t="s">
        <v>961</v>
      </c>
      <c r="D429" s="258" t="s">
        <v>959</v>
      </c>
      <c r="E429" s="260">
        <v>8</v>
      </c>
      <c r="F429" s="260" t="s">
        <v>39</v>
      </c>
      <c r="G429" s="247" t="s">
        <v>968</v>
      </c>
      <c r="H429" s="260">
        <v>3</v>
      </c>
      <c r="I429" s="250">
        <v>72150</v>
      </c>
      <c r="J429" s="250">
        <f t="shared" ref="J429:J438" si="45">E429*I429</f>
        <v>577200</v>
      </c>
      <c r="K429" s="258"/>
      <c r="L429" s="91"/>
    </row>
    <row r="430" spans="1:12" s="10" customFormat="1" ht="22.5" hidden="1" customHeight="1" x14ac:dyDescent="0.25">
      <c r="A430" s="155">
        <v>427</v>
      </c>
      <c r="B430" s="9">
        <v>45255</v>
      </c>
      <c r="C430" s="259" t="s">
        <v>962</v>
      </c>
      <c r="D430" s="258" t="s">
        <v>959</v>
      </c>
      <c r="E430" s="260">
        <v>24</v>
      </c>
      <c r="F430" s="260" t="s">
        <v>39</v>
      </c>
      <c r="G430" s="247" t="s">
        <v>968</v>
      </c>
      <c r="H430" s="260">
        <v>3</v>
      </c>
      <c r="I430" s="250">
        <v>3330</v>
      </c>
      <c r="J430" s="250">
        <f t="shared" si="45"/>
        <v>79920</v>
      </c>
      <c r="K430" s="258"/>
      <c r="L430" s="91"/>
    </row>
    <row r="431" spans="1:12" s="10" customFormat="1" ht="22.5" hidden="1" customHeight="1" x14ac:dyDescent="0.25">
      <c r="A431" s="8">
        <v>428</v>
      </c>
      <c r="B431" s="9">
        <v>45255</v>
      </c>
      <c r="C431" s="258" t="s">
        <v>963</v>
      </c>
      <c r="D431" s="258" t="s">
        <v>959</v>
      </c>
      <c r="E431" s="260">
        <v>8</v>
      </c>
      <c r="F431" s="260" t="s">
        <v>39</v>
      </c>
      <c r="G431" s="247" t="s">
        <v>968</v>
      </c>
      <c r="H431" s="260">
        <v>3</v>
      </c>
      <c r="I431" s="250">
        <v>68820</v>
      </c>
      <c r="J431" s="250">
        <f t="shared" si="45"/>
        <v>550560</v>
      </c>
      <c r="K431" s="258"/>
      <c r="L431" s="91"/>
    </row>
    <row r="432" spans="1:12" s="10" customFormat="1" ht="22.5" hidden="1" customHeight="1" x14ac:dyDescent="0.25">
      <c r="A432" s="155">
        <v>429</v>
      </c>
      <c r="B432" s="9">
        <v>45255</v>
      </c>
      <c r="C432" s="258" t="s">
        <v>964</v>
      </c>
      <c r="D432" s="258" t="s">
        <v>959</v>
      </c>
      <c r="E432" s="260">
        <v>48</v>
      </c>
      <c r="F432" s="270" t="s">
        <v>39</v>
      </c>
      <c r="G432" s="247" t="s">
        <v>968</v>
      </c>
      <c r="H432" s="260">
        <v>3</v>
      </c>
      <c r="I432" s="250">
        <v>2220</v>
      </c>
      <c r="J432" s="250">
        <f t="shared" si="45"/>
        <v>106560</v>
      </c>
      <c r="K432" s="258"/>
      <c r="L432" s="91"/>
    </row>
    <row r="433" spans="1:12" s="10" customFormat="1" ht="22.5" hidden="1" customHeight="1" x14ac:dyDescent="0.25">
      <c r="A433" s="8">
        <v>430</v>
      </c>
      <c r="B433" s="9">
        <v>45255</v>
      </c>
      <c r="C433" s="259" t="s">
        <v>965</v>
      </c>
      <c r="D433" s="258" t="s">
        <v>102</v>
      </c>
      <c r="E433" s="260">
        <v>1</v>
      </c>
      <c r="F433" s="260"/>
      <c r="G433" s="247" t="s">
        <v>969</v>
      </c>
      <c r="H433" s="260"/>
      <c r="I433" s="250">
        <v>2000</v>
      </c>
      <c r="J433" s="250">
        <f t="shared" si="45"/>
        <v>2000</v>
      </c>
      <c r="K433" s="258"/>
      <c r="L433" s="91"/>
    </row>
    <row r="434" spans="1:12" s="10" customFormat="1" ht="22.5" hidden="1" customHeight="1" x14ac:dyDescent="0.25">
      <c r="A434" s="155">
        <v>431</v>
      </c>
      <c r="B434" s="9">
        <v>45255</v>
      </c>
      <c r="C434" s="259" t="s">
        <v>334</v>
      </c>
      <c r="D434" s="258" t="s">
        <v>523</v>
      </c>
      <c r="E434" s="260">
        <v>1</v>
      </c>
      <c r="F434" s="260" t="s">
        <v>39</v>
      </c>
      <c r="G434" s="247" t="s">
        <v>871</v>
      </c>
      <c r="H434" s="260"/>
      <c r="I434" s="250">
        <v>25000</v>
      </c>
      <c r="J434" s="250">
        <f t="shared" si="45"/>
        <v>25000</v>
      </c>
      <c r="K434" s="258"/>
      <c r="L434" s="91"/>
    </row>
    <row r="435" spans="1:12" s="10" customFormat="1" ht="22.5" hidden="1" customHeight="1" x14ac:dyDescent="0.25">
      <c r="A435" s="8">
        <v>432</v>
      </c>
      <c r="B435" s="9">
        <v>45255</v>
      </c>
      <c r="C435" s="258" t="s">
        <v>966</v>
      </c>
      <c r="D435" s="258" t="s">
        <v>523</v>
      </c>
      <c r="E435" s="260">
        <v>1</v>
      </c>
      <c r="F435" s="260" t="s">
        <v>39</v>
      </c>
      <c r="G435" s="247" t="s">
        <v>871</v>
      </c>
      <c r="H435" s="260"/>
      <c r="I435" s="250">
        <v>20000</v>
      </c>
      <c r="J435" s="250">
        <f t="shared" si="45"/>
        <v>20000</v>
      </c>
      <c r="K435" s="258"/>
      <c r="L435" s="91">
        <f>SUM(J415:J435)</f>
        <v>5051452</v>
      </c>
    </row>
    <row r="436" spans="1:12" s="10" customFormat="1" ht="22.5" hidden="1" customHeight="1" x14ac:dyDescent="0.25">
      <c r="A436" s="155">
        <v>433</v>
      </c>
      <c r="B436" s="9">
        <v>45257</v>
      </c>
      <c r="C436" s="258" t="s">
        <v>970</v>
      </c>
      <c r="D436" s="258" t="s">
        <v>551</v>
      </c>
      <c r="E436" s="260">
        <v>10</v>
      </c>
      <c r="F436" s="260" t="s">
        <v>39</v>
      </c>
      <c r="G436" s="247" t="s">
        <v>168</v>
      </c>
      <c r="H436" s="260"/>
      <c r="I436" s="250">
        <v>2700</v>
      </c>
      <c r="J436" s="250">
        <f t="shared" si="45"/>
        <v>27000</v>
      </c>
      <c r="K436" s="258"/>
      <c r="L436" s="91"/>
    </row>
    <row r="437" spans="1:12" s="10" customFormat="1" ht="22.5" hidden="1" customHeight="1" x14ac:dyDescent="0.25">
      <c r="A437" s="8">
        <v>434</v>
      </c>
      <c r="B437" s="9">
        <v>45257</v>
      </c>
      <c r="C437" s="258" t="s">
        <v>971</v>
      </c>
      <c r="D437" s="258" t="s">
        <v>972</v>
      </c>
      <c r="E437" s="260">
        <v>1</v>
      </c>
      <c r="F437" s="260" t="s">
        <v>81</v>
      </c>
      <c r="G437" s="247" t="s">
        <v>168</v>
      </c>
      <c r="H437" s="260"/>
      <c r="I437" s="250">
        <v>630000</v>
      </c>
      <c r="J437" s="250">
        <f t="shared" si="45"/>
        <v>630000</v>
      </c>
      <c r="K437" s="258"/>
      <c r="L437" s="91"/>
    </row>
    <row r="438" spans="1:12" s="10" customFormat="1" ht="22.5" hidden="1" customHeight="1" x14ac:dyDescent="0.25">
      <c r="A438" s="155">
        <v>435</v>
      </c>
      <c r="B438" s="9">
        <v>45257</v>
      </c>
      <c r="C438" s="258" t="s">
        <v>973</v>
      </c>
      <c r="D438" s="258" t="s">
        <v>511</v>
      </c>
      <c r="E438" s="260">
        <v>2</v>
      </c>
      <c r="F438" s="260" t="s">
        <v>179</v>
      </c>
      <c r="G438" s="247" t="s">
        <v>434</v>
      </c>
      <c r="H438" s="260"/>
      <c r="I438" s="250">
        <v>156000</v>
      </c>
      <c r="J438" s="250">
        <f t="shared" si="45"/>
        <v>312000</v>
      </c>
      <c r="K438" s="258"/>
      <c r="L438" s="91"/>
    </row>
    <row r="439" spans="1:12" s="10" customFormat="1" ht="22.5" hidden="1" customHeight="1" x14ac:dyDescent="0.25">
      <c r="A439" s="8">
        <v>436</v>
      </c>
      <c r="B439" s="9">
        <v>45257</v>
      </c>
      <c r="C439" s="258" t="s">
        <v>974</v>
      </c>
      <c r="D439" s="258" t="s">
        <v>442</v>
      </c>
      <c r="E439" s="260">
        <v>1</v>
      </c>
      <c r="F439" s="260" t="s">
        <v>39</v>
      </c>
      <c r="G439" s="247" t="s">
        <v>986</v>
      </c>
      <c r="H439" s="260"/>
      <c r="I439" s="250">
        <v>820000</v>
      </c>
      <c r="J439" s="250">
        <v>820000</v>
      </c>
      <c r="K439" s="258"/>
      <c r="L439" s="91"/>
    </row>
    <row r="440" spans="1:12" s="10" customFormat="1" ht="22.5" hidden="1" customHeight="1" x14ac:dyDescent="0.25">
      <c r="A440" s="155">
        <v>437</v>
      </c>
      <c r="B440" s="9">
        <v>45257</v>
      </c>
      <c r="C440" s="259" t="s">
        <v>975</v>
      </c>
      <c r="D440" s="258" t="s">
        <v>442</v>
      </c>
      <c r="E440" s="260">
        <v>1</v>
      </c>
      <c r="F440" s="270" t="s">
        <v>39</v>
      </c>
      <c r="G440" s="247" t="s">
        <v>434</v>
      </c>
      <c r="H440" s="260"/>
      <c r="I440" s="250">
        <v>680000</v>
      </c>
      <c r="J440" s="250">
        <f t="shared" ref="J440:J443" si="46">E440*I440</f>
        <v>680000</v>
      </c>
      <c r="K440" s="258"/>
      <c r="L440" s="91"/>
    </row>
    <row r="441" spans="1:12" s="10" customFormat="1" ht="22.5" hidden="1" customHeight="1" x14ac:dyDescent="0.25">
      <c r="A441" s="8">
        <v>438</v>
      </c>
      <c r="B441" s="9">
        <v>45257</v>
      </c>
      <c r="C441" s="259" t="s">
        <v>976</v>
      </c>
      <c r="D441" s="258" t="s">
        <v>442</v>
      </c>
      <c r="E441" s="260">
        <v>1</v>
      </c>
      <c r="F441" s="260" t="s">
        <v>39</v>
      </c>
      <c r="G441" s="247" t="s">
        <v>434</v>
      </c>
      <c r="H441" s="260"/>
      <c r="I441" s="250">
        <v>170000</v>
      </c>
      <c r="J441" s="250">
        <f t="shared" si="46"/>
        <v>170000</v>
      </c>
      <c r="K441" s="258"/>
      <c r="L441" s="91"/>
    </row>
    <row r="442" spans="1:12" s="10" customFormat="1" ht="22.5" hidden="1" customHeight="1" x14ac:dyDescent="0.25">
      <c r="A442" s="155">
        <v>439</v>
      </c>
      <c r="B442" s="9">
        <v>45257</v>
      </c>
      <c r="C442" s="258" t="s">
        <v>512</v>
      </c>
      <c r="D442" s="258" t="s">
        <v>442</v>
      </c>
      <c r="E442" s="260">
        <v>10</v>
      </c>
      <c r="F442" s="260" t="s">
        <v>39</v>
      </c>
      <c r="G442" s="247" t="s">
        <v>434</v>
      </c>
      <c r="H442" s="260"/>
      <c r="I442" s="250">
        <v>57500</v>
      </c>
      <c r="J442" s="250">
        <f t="shared" si="46"/>
        <v>575000</v>
      </c>
      <c r="K442" s="258"/>
      <c r="L442" s="91"/>
    </row>
    <row r="443" spans="1:12" s="10" customFormat="1" ht="22.5" hidden="1" customHeight="1" x14ac:dyDescent="0.25">
      <c r="A443" s="8">
        <v>440</v>
      </c>
      <c r="B443" s="9">
        <v>45257</v>
      </c>
      <c r="C443" s="259" t="s">
        <v>977</v>
      </c>
      <c r="D443" s="258" t="s">
        <v>442</v>
      </c>
      <c r="E443" s="260">
        <v>5</v>
      </c>
      <c r="F443" s="260" t="s">
        <v>39</v>
      </c>
      <c r="G443" s="247" t="s">
        <v>434</v>
      </c>
      <c r="H443" s="260"/>
      <c r="I443" s="250">
        <v>57500</v>
      </c>
      <c r="J443" s="250">
        <f t="shared" si="46"/>
        <v>287500</v>
      </c>
      <c r="K443" s="258"/>
      <c r="L443" s="91"/>
    </row>
    <row r="444" spans="1:12" s="10" customFormat="1" ht="22.5" hidden="1" customHeight="1" x14ac:dyDescent="0.25">
      <c r="A444" s="155">
        <v>441</v>
      </c>
      <c r="B444" s="9">
        <v>45257</v>
      </c>
      <c r="C444" s="258" t="s">
        <v>224</v>
      </c>
      <c r="D444" s="258" t="s">
        <v>288</v>
      </c>
      <c r="E444" s="260">
        <v>20</v>
      </c>
      <c r="F444" s="270" t="s">
        <v>38</v>
      </c>
      <c r="G444" s="247" t="s">
        <v>135</v>
      </c>
      <c r="H444" s="260"/>
      <c r="I444" s="250">
        <v>17000</v>
      </c>
      <c r="J444" s="250">
        <f t="shared" ref="J444:J446" si="47">E444*I444</f>
        <v>340000</v>
      </c>
      <c r="K444" s="258"/>
      <c r="L444" s="91"/>
    </row>
    <row r="445" spans="1:12" s="10" customFormat="1" ht="22.5" hidden="1" customHeight="1" x14ac:dyDescent="0.25">
      <c r="A445" s="8">
        <v>442</v>
      </c>
      <c r="B445" s="9">
        <v>45257</v>
      </c>
      <c r="C445" s="258" t="s">
        <v>978</v>
      </c>
      <c r="D445" s="258" t="s">
        <v>979</v>
      </c>
      <c r="E445" s="260">
        <v>4</v>
      </c>
      <c r="F445" s="271" t="s">
        <v>980</v>
      </c>
      <c r="G445" s="247" t="s">
        <v>987</v>
      </c>
      <c r="H445" s="260"/>
      <c r="I445" s="250">
        <v>500000</v>
      </c>
      <c r="J445" s="250">
        <f t="shared" si="47"/>
        <v>2000000</v>
      </c>
      <c r="K445" s="258"/>
      <c r="L445" s="91"/>
    </row>
    <row r="446" spans="1:12" s="10" customFormat="1" ht="22.5" hidden="1" customHeight="1" x14ac:dyDescent="0.25">
      <c r="A446" s="155">
        <v>443</v>
      </c>
      <c r="B446" s="9">
        <v>45257</v>
      </c>
      <c r="C446" s="258" t="s">
        <v>981</v>
      </c>
      <c r="D446" s="258" t="s">
        <v>275</v>
      </c>
      <c r="E446" s="260">
        <v>1</v>
      </c>
      <c r="F446" s="260" t="s">
        <v>40</v>
      </c>
      <c r="G446" s="247" t="s">
        <v>988</v>
      </c>
      <c r="H446" s="260"/>
      <c r="I446" s="250">
        <v>330000</v>
      </c>
      <c r="J446" s="250">
        <f t="shared" si="47"/>
        <v>330000</v>
      </c>
      <c r="K446" s="258"/>
      <c r="L446" s="91"/>
    </row>
    <row r="447" spans="1:12" s="10" customFormat="1" ht="22.5" hidden="1" customHeight="1" x14ac:dyDescent="0.25">
      <c r="A447" s="8">
        <v>444</v>
      </c>
      <c r="B447" s="9">
        <v>45257</v>
      </c>
      <c r="C447" s="258" t="s">
        <v>982</v>
      </c>
      <c r="D447" s="258" t="s">
        <v>589</v>
      </c>
      <c r="E447" s="260">
        <v>2</v>
      </c>
      <c r="F447" s="260" t="s">
        <v>81</v>
      </c>
      <c r="G447" s="247" t="s">
        <v>260</v>
      </c>
      <c r="H447" s="260"/>
      <c r="I447" s="250">
        <v>3850000</v>
      </c>
      <c r="J447" s="250">
        <f t="shared" ref="J447:J466" si="48">E447*I447</f>
        <v>7700000</v>
      </c>
      <c r="K447" s="258"/>
      <c r="L447" s="91"/>
    </row>
    <row r="448" spans="1:12" s="10" customFormat="1" ht="22.5" hidden="1" customHeight="1" x14ac:dyDescent="0.25">
      <c r="A448" s="155">
        <v>445</v>
      </c>
      <c r="B448" s="9">
        <v>45257</v>
      </c>
      <c r="C448" s="258" t="s">
        <v>983</v>
      </c>
      <c r="D448" s="258" t="s">
        <v>589</v>
      </c>
      <c r="E448" s="260">
        <v>2</v>
      </c>
      <c r="F448" s="260" t="s">
        <v>81</v>
      </c>
      <c r="G448" s="247" t="s">
        <v>22</v>
      </c>
      <c r="H448" s="260"/>
      <c r="I448" s="250">
        <v>2500000</v>
      </c>
      <c r="J448" s="250">
        <f t="shared" si="48"/>
        <v>5000000</v>
      </c>
      <c r="K448" s="258"/>
      <c r="L448" s="91"/>
    </row>
    <row r="449" spans="1:12" s="10" customFormat="1" ht="22.5" hidden="1" customHeight="1" x14ac:dyDescent="0.25">
      <c r="A449" s="8">
        <v>446</v>
      </c>
      <c r="B449" s="9">
        <v>45257</v>
      </c>
      <c r="C449" s="258" t="s">
        <v>984</v>
      </c>
      <c r="D449" s="258" t="s">
        <v>520</v>
      </c>
      <c r="E449" s="260">
        <v>1</v>
      </c>
      <c r="F449" s="260" t="s">
        <v>106</v>
      </c>
      <c r="G449" s="247" t="s">
        <v>987</v>
      </c>
      <c r="H449" s="260"/>
      <c r="I449" s="250">
        <v>2918000</v>
      </c>
      <c r="J449" s="250">
        <f t="shared" si="48"/>
        <v>2918000</v>
      </c>
      <c r="K449" s="258"/>
      <c r="L449" s="91"/>
    </row>
    <row r="450" spans="1:12" s="10" customFormat="1" ht="22.5" hidden="1" customHeight="1" x14ac:dyDescent="0.25">
      <c r="A450" s="155">
        <v>447</v>
      </c>
      <c r="B450" s="9">
        <v>45257</v>
      </c>
      <c r="C450" s="258" t="s">
        <v>985</v>
      </c>
      <c r="D450" s="258" t="s">
        <v>52</v>
      </c>
      <c r="E450" s="260">
        <v>1</v>
      </c>
      <c r="F450" s="260" t="s">
        <v>39</v>
      </c>
      <c r="G450" s="247" t="s">
        <v>989</v>
      </c>
      <c r="H450" s="260"/>
      <c r="I450" s="250">
        <v>155000</v>
      </c>
      <c r="J450" s="250">
        <f t="shared" ref="J450" si="49">E450*I450</f>
        <v>155000</v>
      </c>
      <c r="K450" s="258"/>
      <c r="L450" s="91">
        <f>SUM(J436:J450)</f>
        <v>21944500</v>
      </c>
    </row>
    <row r="451" spans="1:12" s="10" customFormat="1" ht="22.5" hidden="1" customHeight="1" x14ac:dyDescent="0.25">
      <c r="A451" s="8">
        <v>448</v>
      </c>
      <c r="B451" s="9">
        <v>45258</v>
      </c>
      <c r="C451" s="258" t="s">
        <v>224</v>
      </c>
      <c r="D451" s="258" t="s">
        <v>288</v>
      </c>
      <c r="E451" s="260">
        <v>20</v>
      </c>
      <c r="F451" s="260" t="s">
        <v>38</v>
      </c>
      <c r="G451" s="247" t="s">
        <v>135</v>
      </c>
      <c r="H451" s="260"/>
      <c r="I451" s="250">
        <v>17000</v>
      </c>
      <c r="J451" s="250">
        <f t="shared" si="48"/>
        <v>340000</v>
      </c>
      <c r="K451" s="258"/>
      <c r="L451" s="91"/>
    </row>
    <row r="452" spans="1:12" s="10" customFormat="1" ht="22.5" hidden="1" customHeight="1" x14ac:dyDescent="0.25">
      <c r="A452" s="155">
        <v>449</v>
      </c>
      <c r="B452" s="9">
        <v>45258</v>
      </c>
      <c r="C452" s="258" t="s">
        <v>990</v>
      </c>
      <c r="D452" s="258" t="s">
        <v>991</v>
      </c>
      <c r="E452" s="260">
        <v>4</v>
      </c>
      <c r="F452" s="260" t="s">
        <v>179</v>
      </c>
      <c r="G452" s="247" t="s">
        <v>1006</v>
      </c>
      <c r="H452" s="260"/>
      <c r="I452" s="250">
        <v>160000</v>
      </c>
      <c r="J452" s="250">
        <f t="shared" si="48"/>
        <v>640000</v>
      </c>
      <c r="K452" s="258"/>
      <c r="L452" s="91"/>
    </row>
    <row r="453" spans="1:12" s="10" customFormat="1" ht="22.5" hidden="1" customHeight="1" x14ac:dyDescent="0.25">
      <c r="A453" s="8">
        <v>450</v>
      </c>
      <c r="B453" s="9">
        <v>45258</v>
      </c>
      <c r="C453" s="258" t="s">
        <v>992</v>
      </c>
      <c r="D453" s="258" t="s">
        <v>412</v>
      </c>
      <c r="E453" s="260">
        <v>7</v>
      </c>
      <c r="F453" s="260" t="s">
        <v>358</v>
      </c>
      <c r="G453" s="247" t="s">
        <v>1006</v>
      </c>
      <c r="H453" s="260"/>
      <c r="I453" s="250">
        <v>49000</v>
      </c>
      <c r="J453" s="250">
        <f t="shared" si="48"/>
        <v>343000</v>
      </c>
      <c r="K453" s="258"/>
      <c r="L453" s="91"/>
    </row>
    <row r="454" spans="1:12" s="10" customFormat="1" ht="22.5" hidden="1" customHeight="1" x14ac:dyDescent="0.25">
      <c r="A454" s="155">
        <v>451</v>
      </c>
      <c r="B454" s="9">
        <v>45258</v>
      </c>
      <c r="C454" s="258" t="s">
        <v>993</v>
      </c>
      <c r="D454" s="258" t="s">
        <v>412</v>
      </c>
      <c r="E454" s="260">
        <v>10</v>
      </c>
      <c r="F454" s="260" t="s">
        <v>179</v>
      </c>
      <c r="G454" s="247" t="s">
        <v>1006</v>
      </c>
      <c r="H454" s="260"/>
      <c r="I454" s="250">
        <v>12500</v>
      </c>
      <c r="J454" s="250">
        <f t="shared" si="48"/>
        <v>125000</v>
      </c>
      <c r="K454" s="258"/>
      <c r="L454" s="91"/>
    </row>
    <row r="455" spans="1:12" s="10" customFormat="1" ht="22.5" hidden="1" customHeight="1" x14ac:dyDescent="0.25">
      <c r="A455" s="8">
        <v>452</v>
      </c>
      <c r="B455" s="9">
        <v>45258</v>
      </c>
      <c r="C455" s="259" t="s">
        <v>615</v>
      </c>
      <c r="D455" s="258" t="s">
        <v>790</v>
      </c>
      <c r="E455" s="260">
        <v>1</v>
      </c>
      <c r="F455" s="270" t="s">
        <v>39</v>
      </c>
      <c r="G455" s="247" t="s">
        <v>1006</v>
      </c>
      <c r="H455" s="260"/>
      <c r="I455" s="250">
        <v>1145076</v>
      </c>
      <c r="J455" s="250">
        <f t="shared" si="48"/>
        <v>1145076</v>
      </c>
      <c r="K455" s="258"/>
      <c r="L455" s="91"/>
    </row>
    <row r="456" spans="1:12" s="10" customFormat="1" ht="22.5" hidden="1" customHeight="1" x14ac:dyDescent="0.25">
      <c r="A456" s="155">
        <v>453</v>
      </c>
      <c r="B456" s="9">
        <v>45258</v>
      </c>
      <c r="C456" s="258" t="s">
        <v>994</v>
      </c>
      <c r="D456" s="258" t="s">
        <v>442</v>
      </c>
      <c r="E456" s="260">
        <v>2</v>
      </c>
      <c r="F456" s="260" t="s">
        <v>39</v>
      </c>
      <c r="G456" s="247" t="s">
        <v>181</v>
      </c>
      <c r="H456" s="260"/>
      <c r="I456" s="250">
        <v>590000</v>
      </c>
      <c r="J456" s="250">
        <f t="shared" si="48"/>
        <v>1180000</v>
      </c>
      <c r="K456" s="258"/>
      <c r="L456" s="91"/>
    </row>
    <row r="457" spans="1:12" s="10" customFormat="1" ht="22.5" hidden="1" customHeight="1" x14ac:dyDescent="0.25">
      <c r="A457" s="8">
        <v>454</v>
      </c>
      <c r="B457" s="9">
        <v>45258</v>
      </c>
      <c r="C457" s="259" t="s">
        <v>995</v>
      </c>
      <c r="D457" s="258" t="s">
        <v>442</v>
      </c>
      <c r="E457" s="260">
        <v>4</v>
      </c>
      <c r="F457" s="260" t="s">
        <v>39</v>
      </c>
      <c r="G457" s="247" t="s">
        <v>181</v>
      </c>
      <c r="H457" s="260"/>
      <c r="I457" s="250">
        <v>210000</v>
      </c>
      <c r="J457" s="250">
        <f t="shared" si="48"/>
        <v>840000</v>
      </c>
      <c r="K457" s="258"/>
      <c r="L457" s="91"/>
    </row>
    <row r="458" spans="1:12" s="10" customFormat="1" ht="22.5" hidden="1" customHeight="1" x14ac:dyDescent="0.25">
      <c r="A458" s="155">
        <v>455</v>
      </c>
      <c r="B458" s="9">
        <v>45258</v>
      </c>
      <c r="C458" s="259" t="s">
        <v>996</v>
      </c>
      <c r="D458" s="258" t="s">
        <v>50</v>
      </c>
      <c r="E458" s="260">
        <v>2</v>
      </c>
      <c r="F458" s="260" t="s">
        <v>39</v>
      </c>
      <c r="G458" s="247" t="s">
        <v>345</v>
      </c>
      <c r="H458" s="260"/>
      <c r="I458" s="250">
        <v>175000</v>
      </c>
      <c r="J458" s="250">
        <f t="shared" si="48"/>
        <v>350000</v>
      </c>
      <c r="K458" s="258"/>
      <c r="L458" s="91"/>
    </row>
    <row r="459" spans="1:12" s="10" customFormat="1" ht="22.5" hidden="1" customHeight="1" x14ac:dyDescent="0.25">
      <c r="A459" s="8">
        <v>456</v>
      </c>
      <c r="B459" s="9">
        <v>45258</v>
      </c>
      <c r="C459" s="258" t="s">
        <v>997</v>
      </c>
      <c r="D459" s="258" t="s">
        <v>50</v>
      </c>
      <c r="E459" s="260">
        <v>1</v>
      </c>
      <c r="F459" s="270" t="s">
        <v>39</v>
      </c>
      <c r="G459" s="247" t="s">
        <v>345</v>
      </c>
      <c r="H459" s="260"/>
      <c r="I459" s="250">
        <v>125000</v>
      </c>
      <c r="J459" s="250">
        <f t="shared" si="48"/>
        <v>125000</v>
      </c>
      <c r="K459" s="258"/>
      <c r="L459" s="91"/>
    </row>
    <row r="460" spans="1:12" s="10" customFormat="1" ht="22.5" hidden="1" customHeight="1" x14ac:dyDescent="0.25">
      <c r="A460" s="155">
        <v>457</v>
      </c>
      <c r="B460" s="9">
        <v>45258</v>
      </c>
      <c r="C460" s="258" t="s">
        <v>998</v>
      </c>
      <c r="D460" s="258" t="s">
        <v>50</v>
      </c>
      <c r="E460" s="260">
        <v>1</v>
      </c>
      <c r="F460" s="271" t="s">
        <v>39</v>
      </c>
      <c r="G460" s="247" t="s">
        <v>345</v>
      </c>
      <c r="H460" s="260"/>
      <c r="I460" s="250">
        <v>175000</v>
      </c>
      <c r="J460" s="250">
        <f t="shared" si="48"/>
        <v>175000</v>
      </c>
      <c r="K460" s="258"/>
      <c r="L460" s="91"/>
    </row>
    <row r="461" spans="1:12" s="10" customFormat="1" ht="22.5" hidden="1" customHeight="1" x14ac:dyDescent="0.25">
      <c r="A461" s="8">
        <v>458</v>
      </c>
      <c r="B461" s="9">
        <v>45258</v>
      </c>
      <c r="C461" s="258" t="s">
        <v>999</v>
      </c>
      <c r="D461" s="258" t="s">
        <v>50</v>
      </c>
      <c r="E461" s="260">
        <v>2</v>
      </c>
      <c r="F461" s="260" t="s">
        <v>39</v>
      </c>
      <c r="G461" s="247" t="s">
        <v>434</v>
      </c>
      <c r="H461" s="260"/>
      <c r="I461" s="250">
        <v>825000</v>
      </c>
      <c r="J461" s="250">
        <f t="shared" si="48"/>
        <v>1650000</v>
      </c>
      <c r="K461" s="258"/>
      <c r="L461" s="91"/>
    </row>
    <row r="462" spans="1:12" s="10" customFormat="1" ht="22.5" hidden="1" customHeight="1" x14ac:dyDescent="0.25">
      <c r="A462" s="155">
        <v>459</v>
      </c>
      <c r="B462" s="9">
        <v>45258</v>
      </c>
      <c r="C462" s="258" t="s">
        <v>1000</v>
      </c>
      <c r="D462" s="258" t="s">
        <v>50</v>
      </c>
      <c r="E462" s="260">
        <v>5</v>
      </c>
      <c r="F462" s="260" t="s">
        <v>39</v>
      </c>
      <c r="G462" s="247" t="s">
        <v>434</v>
      </c>
      <c r="H462" s="260"/>
      <c r="I462" s="250">
        <v>350000</v>
      </c>
      <c r="J462" s="250">
        <f t="shared" si="48"/>
        <v>1750000</v>
      </c>
      <c r="K462" s="258"/>
      <c r="L462" s="91"/>
    </row>
    <row r="463" spans="1:12" s="10" customFormat="1" ht="22.5" hidden="1" customHeight="1" x14ac:dyDescent="0.25">
      <c r="A463" s="8">
        <v>460</v>
      </c>
      <c r="B463" s="9">
        <v>45258</v>
      </c>
      <c r="C463" s="258" t="s">
        <v>74</v>
      </c>
      <c r="D463" s="258" t="s">
        <v>145</v>
      </c>
      <c r="E463" s="260">
        <v>6</v>
      </c>
      <c r="F463" s="260" t="s">
        <v>37</v>
      </c>
      <c r="G463" s="247" t="s">
        <v>434</v>
      </c>
      <c r="H463" s="260"/>
      <c r="I463" s="250">
        <v>3575000</v>
      </c>
      <c r="J463" s="250">
        <f t="shared" si="48"/>
        <v>21450000</v>
      </c>
      <c r="K463" s="258"/>
      <c r="L463" s="91"/>
    </row>
    <row r="464" spans="1:12" s="10" customFormat="1" ht="22.5" hidden="1" customHeight="1" x14ac:dyDescent="0.25">
      <c r="A464" s="155">
        <v>461</v>
      </c>
      <c r="B464" s="9">
        <v>45258</v>
      </c>
      <c r="C464" s="258" t="s">
        <v>144</v>
      </c>
      <c r="D464" s="258" t="s">
        <v>145</v>
      </c>
      <c r="E464" s="260">
        <v>10</v>
      </c>
      <c r="F464" s="260" t="s">
        <v>37</v>
      </c>
      <c r="G464" s="247" t="s">
        <v>434</v>
      </c>
      <c r="H464" s="260"/>
      <c r="I464" s="250">
        <v>4200000</v>
      </c>
      <c r="J464" s="250">
        <f t="shared" si="48"/>
        <v>42000000</v>
      </c>
      <c r="K464" s="258"/>
      <c r="L464" s="91"/>
    </row>
    <row r="465" spans="1:12" s="10" customFormat="1" ht="22.5" hidden="1" customHeight="1" x14ac:dyDescent="0.25">
      <c r="A465" s="8">
        <v>462</v>
      </c>
      <c r="B465" s="9">
        <v>45258</v>
      </c>
      <c r="C465" s="258" t="s">
        <v>1001</v>
      </c>
      <c r="D465" s="258" t="s">
        <v>1002</v>
      </c>
      <c r="E465" s="260">
        <v>2</v>
      </c>
      <c r="F465" s="260" t="s">
        <v>37</v>
      </c>
      <c r="G465" s="247" t="s">
        <v>434</v>
      </c>
      <c r="H465" s="260"/>
      <c r="I465" s="250">
        <v>725000</v>
      </c>
      <c r="J465" s="250">
        <f t="shared" si="48"/>
        <v>1450000</v>
      </c>
      <c r="K465" s="258"/>
      <c r="L465" s="91"/>
    </row>
    <row r="466" spans="1:12" s="10" customFormat="1" ht="22.5" hidden="1" customHeight="1" x14ac:dyDescent="0.25">
      <c r="A466" s="155">
        <v>463</v>
      </c>
      <c r="B466" s="9">
        <v>45258</v>
      </c>
      <c r="C466" s="258" t="s">
        <v>1003</v>
      </c>
      <c r="D466" s="258" t="s">
        <v>1002</v>
      </c>
      <c r="E466" s="260">
        <v>14</v>
      </c>
      <c r="F466" s="260" t="s">
        <v>39</v>
      </c>
      <c r="G466" s="247" t="s">
        <v>434</v>
      </c>
      <c r="H466" s="260"/>
      <c r="I466" s="250">
        <v>1050000</v>
      </c>
      <c r="J466" s="250">
        <f t="shared" si="48"/>
        <v>14700000</v>
      </c>
      <c r="K466" s="258"/>
      <c r="L466" s="91"/>
    </row>
    <row r="467" spans="1:12" s="10" customFormat="1" ht="22.5" hidden="1" customHeight="1" x14ac:dyDescent="0.25">
      <c r="A467" s="8">
        <v>464</v>
      </c>
      <c r="B467" s="9">
        <v>45258</v>
      </c>
      <c r="C467" s="258" t="s">
        <v>1004</v>
      </c>
      <c r="D467" s="258" t="s">
        <v>102</v>
      </c>
      <c r="E467" s="260">
        <v>2</v>
      </c>
      <c r="F467" s="270" t="s">
        <v>484</v>
      </c>
      <c r="G467" s="247" t="s">
        <v>181</v>
      </c>
      <c r="H467" s="260"/>
      <c r="I467" s="250">
        <v>12000</v>
      </c>
      <c r="J467" s="250">
        <f t="shared" ref="J467:J470" si="50">E467*I467</f>
        <v>24000</v>
      </c>
      <c r="K467" s="258"/>
      <c r="L467" s="91"/>
    </row>
    <row r="468" spans="1:12" s="10" customFormat="1" ht="22.5" hidden="1" customHeight="1" x14ac:dyDescent="0.25">
      <c r="A468" s="155">
        <v>465</v>
      </c>
      <c r="B468" s="9">
        <v>45258</v>
      </c>
      <c r="C468" s="259" t="s">
        <v>1005</v>
      </c>
      <c r="D468" s="258" t="s">
        <v>102</v>
      </c>
      <c r="E468" s="260">
        <v>3</v>
      </c>
      <c r="F468" s="260" t="s">
        <v>691</v>
      </c>
      <c r="G468" s="247" t="s">
        <v>34</v>
      </c>
      <c r="H468" s="260"/>
      <c r="I468" s="250">
        <v>15000</v>
      </c>
      <c r="J468" s="250">
        <f t="shared" si="50"/>
        <v>45000</v>
      </c>
      <c r="K468" s="258"/>
      <c r="L468" s="91">
        <f>SUM(J451:J468)</f>
        <v>88332076</v>
      </c>
    </row>
    <row r="469" spans="1:12" s="10" customFormat="1" ht="22.5" hidden="1" customHeight="1" x14ac:dyDescent="0.25">
      <c r="A469" s="8">
        <v>466</v>
      </c>
      <c r="B469" s="9">
        <v>45259</v>
      </c>
      <c r="C469" s="259" t="s">
        <v>1007</v>
      </c>
      <c r="D469" s="258" t="s">
        <v>411</v>
      </c>
      <c r="E469" s="260">
        <v>1</v>
      </c>
      <c r="F469" s="260" t="s">
        <v>39</v>
      </c>
      <c r="G469" s="247" t="s">
        <v>1027</v>
      </c>
      <c r="H469" s="260"/>
      <c r="I469" s="250">
        <v>1350000</v>
      </c>
      <c r="J469" s="250">
        <f t="shared" si="50"/>
        <v>1350000</v>
      </c>
      <c r="K469" s="258"/>
      <c r="L469" s="91"/>
    </row>
    <row r="470" spans="1:12" s="10" customFormat="1" ht="22.5" hidden="1" customHeight="1" x14ac:dyDescent="0.25">
      <c r="A470" s="155">
        <v>467</v>
      </c>
      <c r="B470" s="9">
        <v>45259</v>
      </c>
      <c r="C470" s="259" t="s">
        <v>355</v>
      </c>
      <c r="D470" s="258" t="s">
        <v>834</v>
      </c>
      <c r="E470" s="260">
        <v>8</v>
      </c>
      <c r="F470" s="260" t="s">
        <v>43</v>
      </c>
      <c r="G470" s="247" t="s">
        <v>313</v>
      </c>
      <c r="H470" s="260"/>
      <c r="I470" s="250">
        <v>12500</v>
      </c>
      <c r="J470" s="250">
        <f t="shared" si="50"/>
        <v>100000</v>
      </c>
      <c r="K470" s="258"/>
      <c r="L470" s="91"/>
    </row>
    <row r="471" spans="1:12" s="10" customFormat="1" ht="22.5" hidden="1" customHeight="1" x14ac:dyDescent="0.25">
      <c r="A471" s="8">
        <v>468</v>
      </c>
      <c r="B471" s="9">
        <v>45259</v>
      </c>
      <c r="C471" s="259" t="s">
        <v>355</v>
      </c>
      <c r="D471" s="258" t="s">
        <v>834</v>
      </c>
      <c r="E471" s="260">
        <v>8</v>
      </c>
      <c r="F471" s="260" t="s">
        <v>43</v>
      </c>
      <c r="G471" s="247" t="s">
        <v>311</v>
      </c>
      <c r="H471" s="260"/>
      <c r="I471" s="250">
        <v>12500</v>
      </c>
      <c r="J471" s="250">
        <f t="shared" ref="J471:J485" si="51">E471*I471</f>
        <v>100000</v>
      </c>
      <c r="K471" s="258"/>
      <c r="L471" s="91"/>
    </row>
    <row r="472" spans="1:12" s="10" customFormat="1" ht="22.5" hidden="1" customHeight="1" x14ac:dyDescent="0.25">
      <c r="A472" s="155">
        <v>469</v>
      </c>
      <c r="B472" s="9">
        <v>45259</v>
      </c>
      <c r="C472" s="258" t="s">
        <v>1008</v>
      </c>
      <c r="D472" s="258" t="s">
        <v>275</v>
      </c>
      <c r="E472" s="260">
        <v>2</v>
      </c>
      <c r="F472" s="270" t="s">
        <v>39</v>
      </c>
      <c r="G472" s="247" t="s">
        <v>1028</v>
      </c>
      <c r="H472" s="260"/>
      <c r="I472" s="250">
        <v>45000</v>
      </c>
      <c r="J472" s="250">
        <f t="shared" si="51"/>
        <v>90000</v>
      </c>
      <c r="K472" s="258"/>
      <c r="L472" s="91"/>
    </row>
    <row r="473" spans="1:12" s="10" customFormat="1" ht="22.5" hidden="1" customHeight="1" x14ac:dyDescent="0.25">
      <c r="A473" s="8">
        <v>470</v>
      </c>
      <c r="B473" s="9">
        <v>45259</v>
      </c>
      <c r="C473" s="258" t="s">
        <v>1009</v>
      </c>
      <c r="D473" s="258" t="s">
        <v>275</v>
      </c>
      <c r="E473" s="260">
        <v>2</v>
      </c>
      <c r="F473" s="271" t="s">
        <v>39</v>
      </c>
      <c r="G473" s="247" t="s">
        <v>1028</v>
      </c>
      <c r="H473" s="260"/>
      <c r="I473" s="250">
        <v>22000</v>
      </c>
      <c r="J473" s="250">
        <f t="shared" si="51"/>
        <v>44000</v>
      </c>
      <c r="K473" s="258"/>
      <c r="L473" s="91"/>
    </row>
    <row r="474" spans="1:12" s="10" customFormat="1" ht="22.5" hidden="1" customHeight="1" x14ac:dyDescent="0.25">
      <c r="A474" s="155">
        <v>471</v>
      </c>
      <c r="B474" s="9">
        <v>45259</v>
      </c>
      <c r="C474" s="258" t="s">
        <v>1010</v>
      </c>
      <c r="D474" s="258" t="s">
        <v>275</v>
      </c>
      <c r="E474" s="260">
        <v>2</v>
      </c>
      <c r="F474" s="260" t="s">
        <v>39</v>
      </c>
      <c r="G474" s="247" t="s">
        <v>1028</v>
      </c>
      <c r="H474" s="260"/>
      <c r="I474" s="250">
        <v>80000</v>
      </c>
      <c r="J474" s="250">
        <f t="shared" si="51"/>
        <v>160000</v>
      </c>
      <c r="K474" s="258"/>
      <c r="L474" s="91"/>
    </row>
    <row r="475" spans="1:12" s="10" customFormat="1" ht="22.5" hidden="1" customHeight="1" x14ac:dyDescent="0.25">
      <c r="A475" s="8">
        <v>472</v>
      </c>
      <c r="B475" s="9">
        <v>45259</v>
      </c>
      <c r="C475" s="258" t="s">
        <v>1011</v>
      </c>
      <c r="D475" s="258" t="s">
        <v>750</v>
      </c>
      <c r="E475" s="260">
        <v>2</v>
      </c>
      <c r="F475" s="260" t="s">
        <v>37</v>
      </c>
      <c r="G475" s="247" t="s">
        <v>1029</v>
      </c>
      <c r="H475" s="260"/>
      <c r="I475" s="250">
        <v>723000</v>
      </c>
      <c r="J475" s="250">
        <f t="shared" si="51"/>
        <v>1446000</v>
      </c>
      <c r="K475" s="258"/>
      <c r="L475" s="91"/>
    </row>
    <row r="476" spans="1:12" s="10" customFormat="1" ht="22.5" hidden="1" customHeight="1" x14ac:dyDescent="0.25">
      <c r="A476" s="155">
        <v>473</v>
      </c>
      <c r="B476" s="9">
        <v>45259</v>
      </c>
      <c r="C476" s="258" t="s">
        <v>1012</v>
      </c>
      <c r="D476" s="258" t="s">
        <v>750</v>
      </c>
      <c r="E476" s="260">
        <v>2</v>
      </c>
      <c r="F476" s="260" t="s">
        <v>37</v>
      </c>
      <c r="G476" s="247" t="s">
        <v>1029</v>
      </c>
      <c r="H476" s="260"/>
      <c r="I476" s="250">
        <v>511500</v>
      </c>
      <c r="J476" s="250">
        <f t="shared" si="51"/>
        <v>1023000</v>
      </c>
      <c r="K476" s="258"/>
      <c r="L476" s="91"/>
    </row>
    <row r="477" spans="1:12" s="10" customFormat="1" ht="22.5" hidden="1" customHeight="1" x14ac:dyDescent="0.25">
      <c r="A477" s="8">
        <v>474</v>
      </c>
      <c r="B477" s="9">
        <v>45259</v>
      </c>
      <c r="C477" s="258" t="s">
        <v>1013</v>
      </c>
      <c r="D477" s="258" t="s">
        <v>750</v>
      </c>
      <c r="E477" s="260">
        <v>2</v>
      </c>
      <c r="F477" s="260" t="s">
        <v>37</v>
      </c>
      <c r="G477" s="247" t="s">
        <v>1029</v>
      </c>
      <c r="H477" s="260"/>
      <c r="I477" s="250">
        <v>295500</v>
      </c>
      <c r="J477" s="250">
        <f t="shared" si="51"/>
        <v>591000</v>
      </c>
      <c r="K477" s="258"/>
      <c r="L477" s="91"/>
    </row>
    <row r="478" spans="1:12" s="10" customFormat="1" ht="22.5" hidden="1" customHeight="1" x14ac:dyDescent="0.25">
      <c r="A478" s="155">
        <v>475</v>
      </c>
      <c r="B478" s="9">
        <v>45259</v>
      </c>
      <c r="C478" s="258" t="s">
        <v>1014</v>
      </c>
      <c r="D478" s="258" t="s">
        <v>750</v>
      </c>
      <c r="E478" s="260">
        <v>4</v>
      </c>
      <c r="F478" s="260" t="s">
        <v>37</v>
      </c>
      <c r="G478" s="247" t="s">
        <v>1029</v>
      </c>
      <c r="H478" s="260"/>
      <c r="I478" s="250">
        <v>187000</v>
      </c>
      <c r="J478" s="250">
        <f t="shared" si="51"/>
        <v>748000</v>
      </c>
      <c r="K478" s="258"/>
      <c r="L478" s="91"/>
    </row>
    <row r="479" spans="1:12" s="10" customFormat="1" ht="22.5" hidden="1" customHeight="1" x14ac:dyDescent="0.25">
      <c r="A479" s="8">
        <v>476</v>
      </c>
      <c r="B479" s="9">
        <v>45259</v>
      </c>
      <c r="C479" s="259" t="s">
        <v>1015</v>
      </c>
      <c r="D479" s="258" t="s">
        <v>750</v>
      </c>
      <c r="E479" s="260">
        <v>2</v>
      </c>
      <c r="F479" s="260" t="s">
        <v>37</v>
      </c>
      <c r="G479" s="247" t="s">
        <v>1029</v>
      </c>
      <c r="H479" s="260"/>
      <c r="I479" s="250">
        <v>267500</v>
      </c>
      <c r="J479" s="250">
        <f t="shared" si="51"/>
        <v>535000</v>
      </c>
      <c r="K479" s="258"/>
      <c r="L479" s="91"/>
    </row>
    <row r="480" spans="1:12" s="10" customFormat="1" ht="22.5" hidden="1" customHeight="1" x14ac:dyDescent="0.25">
      <c r="A480" s="155">
        <v>477</v>
      </c>
      <c r="B480" s="9">
        <v>45259</v>
      </c>
      <c r="C480" s="259" t="s">
        <v>1016</v>
      </c>
      <c r="D480" s="258" t="s">
        <v>750</v>
      </c>
      <c r="E480" s="260">
        <v>12</v>
      </c>
      <c r="F480" s="260" t="s">
        <v>37</v>
      </c>
      <c r="G480" s="247" t="s">
        <v>1029</v>
      </c>
      <c r="H480" s="260"/>
      <c r="I480" s="250">
        <v>25000</v>
      </c>
      <c r="J480" s="250">
        <f t="shared" si="51"/>
        <v>300000</v>
      </c>
      <c r="K480" s="258"/>
      <c r="L480" s="91"/>
    </row>
    <row r="481" spans="1:12" s="10" customFormat="1" ht="22.5" hidden="1" customHeight="1" x14ac:dyDescent="0.25">
      <c r="A481" s="8">
        <v>478</v>
      </c>
      <c r="B481" s="9">
        <v>45259</v>
      </c>
      <c r="C481" s="258" t="s">
        <v>1017</v>
      </c>
      <c r="D481" s="258" t="s">
        <v>750</v>
      </c>
      <c r="E481" s="260">
        <v>50</v>
      </c>
      <c r="F481" s="260" t="s">
        <v>42</v>
      </c>
      <c r="G481" s="247" t="s">
        <v>1029</v>
      </c>
      <c r="H481" s="260"/>
      <c r="I481" s="250">
        <v>14500</v>
      </c>
      <c r="J481" s="250">
        <f t="shared" si="51"/>
        <v>725000</v>
      </c>
      <c r="K481" s="258"/>
      <c r="L481" s="91"/>
    </row>
    <row r="482" spans="1:12" s="10" customFormat="1" ht="22.5" hidden="1" customHeight="1" x14ac:dyDescent="0.25">
      <c r="A482" s="155">
        <v>479</v>
      </c>
      <c r="B482" s="9">
        <v>45259</v>
      </c>
      <c r="C482" s="258" t="s">
        <v>1018</v>
      </c>
      <c r="D482" s="258" t="s">
        <v>750</v>
      </c>
      <c r="E482" s="260">
        <v>20</v>
      </c>
      <c r="F482" s="260" t="s">
        <v>42</v>
      </c>
      <c r="G482" s="247" t="s">
        <v>1029</v>
      </c>
      <c r="H482" s="260"/>
      <c r="I482" s="250">
        <v>26000</v>
      </c>
      <c r="J482" s="250">
        <f t="shared" si="51"/>
        <v>520000</v>
      </c>
      <c r="K482" s="258"/>
      <c r="L482" s="91"/>
    </row>
    <row r="483" spans="1:12" s="10" customFormat="1" ht="22.5" hidden="1" customHeight="1" x14ac:dyDescent="0.25">
      <c r="A483" s="8">
        <v>480</v>
      </c>
      <c r="B483" s="9">
        <v>45259</v>
      </c>
      <c r="C483" s="258" t="s">
        <v>1019</v>
      </c>
      <c r="D483" s="258" t="s">
        <v>790</v>
      </c>
      <c r="E483" s="260">
        <v>1</v>
      </c>
      <c r="F483" s="260" t="s">
        <v>37</v>
      </c>
      <c r="G483" s="247" t="s">
        <v>348</v>
      </c>
      <c r="H483" s="260"/>
      <c r="I483" s="250">
        <v>234987</v>
      </c>
      <c r="J483" s="250">
        <f t="shared" si="51"/>
        <v>234987</v>
      </c>
      <c r="K483" s="258"/>
      <c r="L483" s="91"/>
    </row>
    <row r="484" spans="1:12" s="10" customFormat="1" ht="22.5" hidden="1" customHeight="1" x14ac:dyDescent="0.25">
      <c r="A484" s="155">
        <v>481</v>
      </c>
      <c r="B484" s="9">
        <v>45259</v>
      </c>
      <c r="C484" s="259" t="s">
        <v>1020</v>
      </c>
      <c r="D484" s="258" t="s">
        <v>790</v>
      </c>
      <c r="E484" s="260">
        <v>1</v>
      </c>
      <c r="F484" s="260" t="s">
        <v>39</v>
      </c>
      <c r="G484" s="247" t="s">
        <v>348</v>
      </c>
      <c r="H484" s="260"/>
      <c r="I484" s="250">
        <v>315018</v>
      </c>
      <c r="J484" s="250">
        <f t="shared" si="51"/>
        <v>315018</v>
      </c>
      <c r="K484" s="258"/>
      <c r="L484" s="91"/>
    </row>
    <row r="485" spans="1:12" s="10" customFormat="1" ht="22.5" hidden="1" customHeight="1" x14ac:dyDescent="0.25">
      <c r="A485" s="8">
        <v>482</v>
      </c>
      <c r="B485" s="9">
        <v>45259</v>
      </c>
      <c r="C485" s="258" t="s">
        <v>1021</v>
      </c>
      <c r="D485" s="258" t="s">
        <v>790</v>
      </c>
      <c r="E485" s="260">
        <v>1</v>
      </c>
      <c r="F485" s="260" t="s">
        <v>39</v>
      </c>
      <c r="G485" s="247" t="s">
        <v>393</v>
      </c>
      <c r="H485" s="260"/>
      <c r="I485" s="250">
        <v>60051</v>
      </c>
      <c r="J485" s="250">
        <f t="shared" si="51"/>
        <v>60051</v>
      </c>
      <c r="K485" s="258"/>
      <c r="L485" s="91"/>
    </row>
    <row r="486" spans="1:12" s="10" customFormat="1" ht="22.5" hidden="1" customHeight="1" x14ac:dyDescent="0.25">
      <c r="A486" s="155">
        <v>483</v>
      </c>
      <c r="B486" s="9">
        <v>45259</v>
      </c>
      <c r="C486" s="259" t="s">
        <v>23</v>
      </c>
      <c r="D486" s="258" t="s">
        <v>449</v>
      </c>
      <c r="E486" s="260">
        <v>3</v>
      </c>
      <c r="F486" s="270" t="s">
        <v>44</v>
      </c>
      <c r="G486" s="247" t="s">
        <v>434</v>
      </c>
      <c r="H486" s="260"/>
      <c r="I486" s="250">
        <v>75000</v>
      </c>
      <c r="J486" s="250">
        <f t="shared" ref="J486:J505" si="52">E486*I486</f>
        <v>225000</v>
      </c>
      <c r="K486" s="258"/>
      <c r="L486" s="91"/>
    </row>
    <row r="487" spans="1:12" s="10" customFormat="1" ht="22.5" hidden="1" customHeight="1" x14ac:dyDescent="0.25">
      <c r="A487" s="8">
        <v>484</v>
      </c>
      <c r="B487" s="9">
        <v>45259</v>
      </c>
      <c r="C487" s="258" t="s">
        <v>517</v>
      </c>
      <c r="D487" s="258" t="s">
        <v>518</v>
      </c>
      <c r="E487" s="260">
        <v>4</v>
      </c>
      <c r="F487" s="260" t="s">
        <v>127</v>
      </c>
      <c r="G487" s="247" t="s">
        <v>434</v>
      </c>
      <c r="H487" s="260"/>
      <c r="I487" s="250">
        <v>1500000</v>
      </c>
      <c r="J487" s="250">
        <f t="shared" si="52"/>
        <v>6000000</v>
      </c>
      <c r="K487" s="258"/>
      <c r="L487" s="91"/>
    </row>
    <row r="488" spans="1:12" s="10" customFormat="1" ht="22.5" hidden="1" customHeight="1" x14ac:dyDescent="0.25">
      <c r="A488" s="155">
        <v>485</v>
      </c>
      <c r="B488" s="9">
        <v>45259</v>
      </c>
      <c r="C488" s="258" t="s">
        <v>1022</v>
      </c>
      <c r="D488" s="258" t="s">
        <v>518</v>
      </c>
      <c r="E488" s="260">
        <v>2</v>
      </c>
      <c r="F488" s="270" t="s">
        <v>127</v>
      </c>
      <c r="G488" s="247" t="s">
        <v>434</v>
      </c>
      <c r="H488" s="260"/>
      <c r="I488" s="250">
        <v>1421600</v>
      </c>
      <c r="J488" s="250">
        <f t="shared" si="52"/>
        <v>2843200</v>
      </c>
      <c r="K488" s="258"/>
      <c r="L488" s="91"/>
    </row>
    <row r="489" spans="1:12" s="10" customFormat="1" ht="22.5" hidden="1" customHeight="1" x14ac:dyDescent="0.25">
      <c r="A489" s="8">
        <v>486</v>
      </c>
      <c r="B489" s="9">
        <v>45259</v>
      </c>
      <c r="C489" s="258" t="s">
        <v>1023</v>
      </c>
      <c r="D489" s="258" t="s">
        <v>689</v>
      </c>
      <c r="E489" s="260">
        <v>1</v>
      </c>
      <c r="F489" s="260" t="s">
        <v>484</v>
      </c>
      <c r="G489" s="247" t="s">
        <v>34</v>
      </c>
      <c r="H489" s="260"/>
      <c r="I489" s="250">
        <v>20000</v>
      </c>
      <c r="J489" s="250">
        <f t="shared" si="52"/>
        <v>20000</v>
      </c>
      <c r="K489" s="258"/>
      <c r="L489" s="91"/>
    </row>
    <row r="490" spans="1:12" s="10" customFormat="1" ht="22.5" hidden="1" customHeight="1" x14ac:dyDescent="0.25">
      <c r="A490" s="155">
        <v>487</v>
      </c>
      <c r="B490" s="9">
        <v>45259</v>
      </c>
      <c r="C490" s="258" t="s">
        <v>1024</v>
      </c>
      <c r="D490" s="258" t="s">
        <v>102</v>
      </c>
      <c r="E490" s="260">
        <v>1</v>
      </c>
      <c r="F490" s="260" t="s">
        <v>691</v>
      </c>
      <c r="G490" s="247" t="s">
        <v>34</v>
      </c>
      <c r="H490" s="260"/>
      <c r="I490" s="250">
        <v>50000</v>
      </c>
      <c r="J490" s="250">
        <f t="shared" si="52"/>
        <v>50000</v>
      </c>
      <c r="K490" s="258"/>
      <c r="L490" s="91"/>
    </row>
    <row r="491" spans="1:12" s="10" customFormat="1" ht="22.5" hidden="1" customHeight="1" x14ac:dyDescent="0.25">
      <c r="A491" s="8">
        <v>488</v>
      </c>
      <c r="B491" s="9">
        <v>45259</v>
      </c>
      <c r="C491" s="258" t="s">
        <v>1025</v>
      </c>
      <c r="D491" s="258" t="s">
        <v>1026</v>
      </c>
      <c r="E491" s="260">
        <v>2</v>
      </c>
      <c r="F491" s="270" t="s">
        <v>39</v>
      </c>
      <c r="G491" s="247" t="s">
        <v>1030</v>
      </c>
      <c r="H491" s="260"/>
      <c r="I491" s="250">
        <v>267000</v>
      </c>
      <c r="J491" s="250">
        <f t="shared" si="52"/>
        <v>534000</v>
      </c>
      <c r="K491" s="258"/>
      <c r="L491" s="91">
        <f>SUM(J469:J491)</f>
        <v>18014256</v>
      </c>
    </row>
    <row r="492" spans="1:12" s="10" customFormat="1" ht="22.5" hidden="1" customHeight="1" x14ac:dyDescent="0.25">
      <c r="A492" s="155">
        <v>489</v>
      </c>
      <c r="B492" s="9">
        <v>45260</v>
      </c>
      <c r="C492" s="389" t="s">
        <v>1485</v>
      </c>
      <c r="D492" s="378" t="s">
        <v>288</v>
      </c>
      <c r="E492" s="390">
        <v>1</v>
      </c>
      <c r="F492" s="378" t="s">
        <v>40</v>
      </c>
      <c r="G492" s="391" t="s">
        <v>135</v>
      </c>
      <c r="H492" s="392"/>
      <c r="I492" s="392">
        <v>252000</v>
      </c>
      <c r="J492" s="250">
        <f t="shared" si="52"/>
        <v>252000</v>
      </c>
      <c r="K492" s="392"/>
      <c r="L492" s="91"/>
    </row>
    <row r="493" spans="1:12" s="10" customFormat="1" ht="22.5" hidden="1" customHeight="1" x14ac:dyDescent="0.25">
      <c r="A493" s="8">
        <v>490</v>
      </c>
      <c r="B493" s="9">
        <v>45260</v>
      </c>
      <c r="C493" s="393" t="s">
        <v>248</v>
      </c>
      <c r="D493" s="378" t="s">
        <v>1679</v>
      </c>
      <c r="E493" s="394">
        <v>2</v>
      </c>
      <c r="F493" s="378" t="s">
        <v>39</v>
      </c>
      <c r="G493" s="391" t="s">
        <v>1680</v>
      </c>
      <c r="H493" s="392"/>
      <c r="I493" s="395">
        <v>8000</v>
      </c>
      <c r="J493" s="250">
        <f t="shared" si="52"/>
        <v>16000</v>
      </c>
      <c r="K493" s="392"/>
      <c r="L493" s="91"/>
    </row>
    <row r="494" spans="1:12" s="10" customFormat="1" ht="22.5" hidden="1" customHeight="1" x14ac:dyDescent="0.25">
      <c r="A494" s="155">
        <v>491</v>
      </c>
      <c r="B494" s="9">
        <v>45260</v>
      </c>
      <c r="C494" s="393" t="s">
        <v>1681</v>
      </c>
      <c r="D494" s="378" t="s">
        <v>1037</v>
      </c>
      <c r="E494" s="394">
        <v>1</v>
      </c>
      <c r="F494" s="396" t="s">
        <v>39</v>
      </c>
      <c r="G494" s="397" t="s">
        <v>321</v>
      </c>
      <c r="H494" s="398"/>
      <c r="I494" s="392">
        <v>600000</v>
      </c>
      <c r="J494" s="250">
        <f t="shared" si="52"/>
        <v>600000</v>
      </c>
      <c r="K494" s="398"/>
      <c r="L494" s="91"/>
    </row>
    <row r="495" spans="1:12" s="10" customFormat="1" ht="22.5" hidden="1" customHeight="1" x14ac:dyDescent="0.25">
      <c r="A495" s="8">
        <v>492</v>
      </c>
      <c r="B495" s="9">
        <v>45260</v>
      </c>
      <c r="C495" s="399" t="s">
        <v>1682</v>
      </c>
      <c r="D495" s="378" t="s">
        <v>1037</v>
      </c>
      <c r="E495" s="390">
        <v>1</v>
      </c>
      <c r="F495" s="400" t="s">
        <v>166</v>
      </c>
      <c r="G495" s="397" t="s">
        <v>323</v>
      </c>
      <c r="H495" s="398"/>
      <c r="I495" s="392">
        <v>960000</v>
      </c>
      <c r="J495" s="250">
        <f t="shared" si="52"/>
        <v>960000</v>
      </c>
      <c r="K495" s="398"/>
      <c r="L495" s="91"/>
    </row>
    <row r="496" spans="1:12" s="10" customFormat="1" ht="22.5" hidden="1" customHeight="1" x14ac:dyDescent="0.25">
      <c r="A496" s="155">
        <v>493</v>
      </c>
      <c r="B496" s="9">
        <v>45260</v>
      </c>
      <c r="C496" s="401" t="s">
        <v>1683</v>
      </c>
      <c r="D496" s="378" t="s">
        <v>1037</v>
      </c>
      <c r="E496" s="394">
        <v>5</v>
      </c>
      <c r="F496" s="402" t="s">
        <v>39</v>
      </c>
      <c r="G496" s="397" t="s">
        <v>434</v>
      </c>
      <c r="H496" s="398"/>
      <c r="I496" s="392">
        <v>27500</v>
      </c>
      <c r="J496" s="250">
        <f t="shared" si="52"/>
        <v>137500</v>
      </c>
      <c r="K496" s="398"/>
      <c r="L496" s="91"/>
    </row>
    <row r="497" spans="1:12" s="10" customFormat="1" ht="22.5" hidden="1" customHeight="1" x14ac:dyDescent="0.25">
      <c r="A497" s="8">
        <v>494</v>
      </c>
      <c r="B497" s="9">
        <v>45260</v>
      </c>
      <c r="C497" s="401" t="s">
        <v>1684</v>
      </c>
      <c r="D497" s="378" t="s">
        <v>1037</v>
      </c>
      <c r="E497" s="394">
        <v>3</v>
      </c>
      <c r="F497" s="378" t="s">
        <v>39</v>
      </c>
      <c r="G497" s="391" t="s">
        <v>434</v>
      </c>
      <c r="H497" s="392"/>
      <c r="I497" s="392">
        <v>15000</v>
      </c>
      <c r="J497" s="250">
        <f t="shared" si="52"/>
        <v>45000</v>
      </c>
      <c r="K497" s="392"/>
      <c r="L497" s="91"/>
    </row>
    <row r="498" spans="1:12" s="10" customFormat="1" ht="22.5" hidden="1" customHeight="1" x14ac:dyDescent="0.25">
      <c r="A498" s="155">
        <v>495</v>
      </c>
      <c r="B498" s="9">
        <v>45260</v>
      </c>
      <c r="C498" s="258" t="s">
        <v>1031</v>
      </c>
      <c r="D498" s="258" t="s">
        <v>332</v>
      </c>
      <c r="E498" s="260">
        <v>1</v>
      </c>
      <c r="F498" s="260" t="s">
        <v>37</v>
      </c>
      <c r="G498" s="247" t="s">
        <v>1061</v>
      </c>
      <c r="H498" s="260"/>
      <c r="I498" s="250">
        <v>45000</v>
      </c>
      <c r="J498" s="250">
        <f t="shared" si="52"/>
        <v>45000</v>
      </c>
      <c r="K498" s="258"/>
      <c r="L498" s="91"/>
    </row>
    <row r="499" spans="1:12" s="10" customFormat="1" ht="22.5" hidden="1" customHeight="1" x14ac:dyDescent="0.25">
      <c r="A499" s="8">
        <v>496</v>
      </c>
      <c r="B499" s="9">
        <v>45260</v>
      </c>
      <c r="C499" s="258" t="s">
        <v>1032</v>
      </c>
      <c r="D499" s="258" t="s">
        <v>1033</v>
      </c>
      <c r="E499" s="260">
        <v>10</v>
      </c>
      <c r="F499" s="260" t="s">
        <v>37</v>
      </c>
      <c r="G499" s="247" t="s">
        <v>434</v>
      </c>
      <c r="H499" s="260"/>
      <c r="I499" s="250">
        <v>7000</v>
      </c>
      <c r="J499" s="250">
        <f t="shared" si="52"/>
        <v>70000</v>
      </c>
      <c r="K499" s="258"/>
      <c r="L499" s="91"/>
    </row>
    <row r="500" spans="1:12" s="10" customFormat="1" ht="22.5" hidden="1" customHeight="1" x14ac:dyDescent="0.25">
      <c r="A500" s="155">
        <v>497</v>
      </c>
      <c r="B500" s="9">
        <v>45260</v>
      </c>
      <c r="C500" s="258" t="s">
        <v>1034</v>
      </c>
      <c r="D500" s="258" t="s">
        <v>143</v>
      </c>
      <c r="E500" s="260">
        <v>1</v>
      </c>
      <c r="F500" s="260" t="s">
        <v>37</v>
      </c>
      <c r="G500" s="247" t="s">
        <v>128</v>
      </c>
      <c r="H500" s="260"/>
      <c r="I500" s="250">
        <v>340000</v>
      </c>
      <c r="J500" s="250">
        <f t="shared" si="52"/>
        <v>340000</v>
      </c>
      <c r="K500" s="258"/>
      <c r="L500" s="91"/>
    </row>
    <row r="501" spans="1:12" s="10" customFormat="1" ht="22.5" hidden="1" customHeight="1" x14ac:dyDescent="0.25">
      <c r="A501" s="8">
        <v>498</v>
      </c>
      <c r="B501" s="9">
        <v>45260</v>
      </c>
      <c r="C501" s="258" t="s">
        <v>1035</v>
      </c>
      <c r="D501" s="258" t="s">
        <v>143</v>
      </c>
      <c r="E501" s="260">
        <v>1</v>
      </c>
      <c r="F501" s="260" t="s">
        <v>37</v>
      </c>
      <c r="G501" s="247" t="s">
        <v>128</v>
      </c>
      <c r="H501" s="260"/>
      <c r="I501" s="250">
        <v>176000</v>
      </c>
      <c r="J501" s="250">
        <f t="shared" si="52"/>
        <v>176000</v>
      </c>
      <c r="K501" s="258"/>
      <c r="L501" s="91"/>
    </row>
    <row r="502" spans="1:12" s="10" customFormat="1" ht="22.5" hidden="1" customHeight="1" x14ac:dyDescent="0.25">
      <c r="A502" s="155">
        <v>499</v>
      </c>
      <c r="B502" s="9">
        <v>45260</v>
      </c>
      <c r="C502" s="259" t="s">
        <v>1036</v>
      </c>
      <c r="D502" s="258" t="s">
        <v>1037</v>
      </c>
      <c r="E502" s="260">
        <v>50</v>
      </c>
      <c r="F502" s="260" t="s">
        <v>37</v>
      </c>
      <c r="G502" s="247" t="s">
        <v>382</v>
      </c>
      <c r="H502" s="260"/>
      <c r="I502" s="250">
        <v>10000</v>
      </c>
      <c r="J502" s="250">
        <f t="shared" si="52"/>
        <v>500000</v>
      </c>
      <c r="K502" s="258"/>
      <c r="L502" s="91"/>
    </row>
    <row r="503" spans="1:12" s="10" customFormat="1" ht="22.5" hidden="1" customHeight="1" x14ac:dyDescent="0.25">
      <c r="A503" s="8">
        <v>500</v>
      </c>
      <c r="B503" s="9">
        <v>45260</v>
      </c>
      <c r="C503" s="259" t="s">
        <v>1038</v>
      </c>
      <c r="D503" s="258" t="s">
        <v>1037</v>
      </c>
      <c r="E503" s="260">
        <v>4</v>
      </c>
      <c r="F503" s="260" t="s">
        <v>37</v>
      </c>
      <c r="G503" s="247" t="s">
        <v>382</v>
      </c>
      <c r="H503" s="260"/>
      <c r="I503" s="250">
        <v>10000</v>
      </c>
      <c r="J503" s="250">
        <f t="shared" si="52"/>
        <v>40000</v>
      </c>
      <c r="K503" s="258"/>
      <c r="L503" s="91"/>
    </row>
    <row r="504" spans="1:12" s="10" customFormat="1" ht="22.5" hidden="1" customHeight="1" x14ac:dyDescent="0.25">
      <c r="A504" s="155">
        <v>501</v>
      </c>
      <c r="B504" s="9">
        <v>45260</v>
      </c>
      <c r="C504" s="258" t="s">
        <v>1039</v>
      </c>
      <c r="D504" s="258" t="s">
        <v>1040</v>
      </c>
      <c r="E504" s="260">
        <v>2</v>
      </c>
      <c r="F504" s="260" t="s">
        <v>179</v>
      </c>
      <c r="G504" s="247" t="s">
        <v>434</v>
      </c>
      <c r="H504" s="260"/>
      <c r="I504" s="250">
        <v>160000</v>
      </c>
      <c r="J504" s="250">
        <f t="shared" si="52"/>
        <v>320000</v>
      </c>
      <c r="K504" s="258"/>
      <c r="L504" s="91"/>
    </row>
    <row r="505" spans="1:12" s="10" customFormat="1" ht="22.5" hidden="1" customHeight="1" x14ac:dyDescent="0.25">
      <c r="A505" s="8">
        <v>502</v>
      </c>
      <c r="B505" s="9">
        <v>45260</v>
      </c>
      <c r="C505" s="258" t="s">
        <v>1041</v>
      </c>
      <c r="D505" s="258" t="s">
        <v>1040</v>
      </c>
      <c r="E505" s="260">
        <v>1</v>
      </c>
      <c r="F505" s="260" t="s">
        <v>39</v>
      </c>
      <c r="G505" s="247" t="s">
        <v>434</v>
      </c>
      <c r="H505" s="260"/>
      <c r="I505" s="250">
        <v>65000</v>
      </c>
      <c r="J505" s="250">
        <f t="shared" si="52"/>
        <v>65000</v>
      </c>
      <c r="K505" s="258"/>
      <c r="L505" s="91"/>
    </row>
    <row r="506" spans="1:12" s="10" customFormat="1" ht="22.5" hidden="1" customHeight="1" x14ac:dyDescent="0.25">
      <c r="A506" s="155">
        <v>503</v>
      </c>
      <c r="B506" s="9">
        <v>45260</v>
      </c>
      <c r="C506" s="258" t="s">
        <v>374</v>
      </c>
      <c r="D506" s="258" t="s">
        <v>1042</v>
      </c>
      <c r="E506" s="260">
        <v>2</v>
      </c>
      <c r="F506" s="260" t="s">
        <v>37</v>
      </c>
      <c r="G506" s="247" t="s">
        <v>135</v>
      </c>
      <c r="H506" s="260"/>
      <c r="I506" s="250">
        <v>40000</v>
      </c>
      <c r="J506" s="250">
        <f t="shared" ref="J506:J511" si="53">E506*I506</f>
        <v>80000</v>
      </c>
      <c r="K506" s="258"/>
      <c r="L506" s="91"/>
    </row>
    <row r="507" spans="1:12" s="10" customFormat="1" ht="22.5" hidden="1" customHeight="1" x14ac:dyDescent="0.25">
      <c r="A507" s="8">
        <v>504</v>
      </c>
      <c r="B507" s="9">
        <v>45260</v>
      </c>
      <c r="C507" s="259" t="s">
        <v>375</v>
      </c>
      <c r="D507" s="258" t="s">
        <v>1042</v>
      </c>
      <c r="E507" s="260">
        <v>1</v>
      </c>
      <c r="F507" s="260" t="s">
        <v>39</v>
      </c>
      <c r="G507" s="247" t="s">
        <v>135</v>
      </c>
      <c r="H507" s="260"/>
      <c r="I507" s="250">
        <v>25000</v>
      </c>
      <c r="J507" s="250">
        <f t="shared" si="53"/>
        <v>25000</v>
      </c>
      <c r="K507" s="258"/>
      <c r="L507" s="91"/>
    </row>
    <row r="508" spans="1:12" s="10" customFormat="1" ht="22.5" hidden="1" customHeight="1" x14ac:dyDescent="0.25">
      <c r="A508" s="155">
        <v>505</v>
      </c>
      <c r="B508" s="9">
        <v>45260</v>
      </c>
      <c r="C508" s="258" t="s">
        <v>1043</v>
      </c>
      <c r="D508" s="258" t="s">
        <v>50</v>
      </c>
      <c r="E508" s="260">
        <v>2</v>
      </c>
      <c r="F508" s="260" t="s">
        <v>39</v>
      </c>
      <c r="G508" s="247" t="s">
        <v>1062</v>
      </c>
      <c r="H508" s="260"/>
      <c r="I508" s="250">
        <v>1700000</v>
      </c>
      <c r="J508" s="250">
        <f t="shared" si="53"/>
        <v>3400000</v>
      </c>
      <c r="K508" s="258"/>
      <c r="L508" s="91"/>
    </row>
    <row r="509" spans="1:12" s="10" customFormat="1" ht="22.5" hidden="1" customHeight="1" x14ac:dyDescent="0.25">
      <c r="A509" s="8">
        <v>506</v>
      </c>
      <c r="B509" s="9">
        <v>45260</v>
      </c>
      <c r="C509" s="259" t="s">
        <v>1044</v>
      </c>
      <c r="D509" s="258" t="s">
        <v>50</v>
      </c>
      <c r="E509" s="260">
        <v>2</v>
      </c>
      <c r="F509" s="260" t="s">
        <v>39</v>
      </c>
      <c r="G509" s="247" t="s">
        <v>1062</v>
      </c>
      <c r="H509" s="260"/>
      <c r="I509" s="250">
        <v>175000</v>
      </c>
      <c r="J509" s="250">
        <f t="shared" si="53"/>
        <v>350000</v>
      </c>
      <c r="K509" s="258"/>
      <c r="L509" s="91"/>
    </row>
    <row r="510" spans="1:12" s="10" customFormat="1" ht="22.5" hidden="1" customHeight="1" x14ac:dyDescent="0.25">
      <c r="A510" s="155">
        <v>507</v>
      </c>
      <c r="B510" s="9">
        <v>45260</v>
      </c>
      <c r="C510" s="258" t="s">
        <v>246</v>
      </c>
      <c r="D510" s="258" t="s">
        <v>50</v>
      </c>
      <c r="E510" s="260">
        <v>2</v>
      </c>
      <c r="F510" s="260" t="s">
        <v>39</v>
      </c>
      <c r="G510" s="247" t="s">
        <v>1062</v>
      </c>
      <c r="H510" s="260"/>
      <c r="I510" s="250">
        <v>50000</v>
      </c>
      <c r="J510" s="250">
        <f t="shared" si="53"/>
        <v>100000</v>
      </c>
      <c r="K510" s="258"/>
      <c r="L510" s="91"/>
    </row>
    <row r="511" spans="1:12" s="10" customFormat="1" ht="22.5" hidden="1" customHeight="1" x14ac:dyDescent="0.25">
      <c r="A511" s="8">
        <v>508</v>
      </c>
      <c r="B511" s="9">
        <v>45260</v>
      </c>
      <c r="C511" s="258" t="s">
        <v>1045</v>
      </c>
      <c r="D511" s="258" t="s">
        <v>50</v>
      </c>
      <c r="E511" s="260">
        <v>2</v>
      </c>
      <c r="F511" s="270" t="s">
        <v>39</v>
      </c>
      <c r="G511" s="247" t="s">
        <v>1063</v>
      </c>
      <c r="H511" s="260"/>
      <c r="I511" s="250">
        <v>750000</v>
      </c>
      <c r="J511" s="250">
        <f t="shared" si="53"/>
        <v>1500000</v>
      </c>
      <c r="K511" s="258"/>
      <c r="L511" s="91"/>
    </row>
    <row r="512" spans="1:12" s="10" customFormat="1" ht="22.5" hidden="1" customHeight="1" x14ac:dyDescent="0.25">
      <c r="A512" s="155">
        <v>509</v>
      </c>
      <c r="B512" s="9">
        <v>45260</v>
      </c>
      <c r="C512" s="258" t="s">
        <v>423</v>
      </c>
      <c r="D512" s="258" t="s">
        <v>1046</v>
      </c>
      <c r="E512" s="260">
        <v>2</v>
      </c>
      <c r="F512" s="270" t="s">
        <v>39</v>
      </c>
      <c r="G512" s="247" t="s">
        <v>1061</v>
      </c>
      <c r="H512" s="260"/>
      <c r="I512" s="250">
        <v>185000</v>
      </c>
      <c r="J512" s="250">
        <f t="shared" ref="J512:J516" si="54">E512*I512</f>
        <v>370000</v>
      </c>
      <c r="K512" s="258"/>
      <c r="L512" s="91"/>
    </row>
    <row r="513" spans="1:12" s="10" customFormat="1" ht="22.5" hidden="1" customHeight="1" x14ac:dyDescent="0.25">
      <c r="A513" s="8">
        <v>510</v>
      </c>
      <c r="B513" s="9">
        <v>45260</v>
      </c>
      <c r="C513" s="259" t="s">
        <v>1047</v>
      </c>
      <c r="D513" s="258" t="s">
        <v>1046</v>
      </c>
      <c r="E513" s="260">
        <v>2</v>
      </c>
      <c r="F513" s="260" t="s">
        <v>39</v>
      </c>
      <c r="G513" s="247" t="s">
        <v>1061</v>
      </c>
      <c r="H513" s="260"/>
      <c r="I513" s="250">
        <v>20000</v>
      </c>
      <c r="J513" s="250">
        <f t="shared" si="54"/>
        <v>40000</v>
      </c>
      <c r="K513" s="258"/>
      <c r="L513" s="91"/>
    </row>
    <row r="514" spans="1:12" s="10" customFormat="1" ht="22.5" hidden="1" customHeight="1" x14ac:dyDescent="0.25">
      <c r="A514" s="155">
        <v>511</v>
      </c>
      <c r="B514" s="9">
        <v>45260</v>
      </c>
      <c r="C514" s="258" t="s">
        <v>1048</v>
      </c>
      <c r="D514" s="258" t="s">
        <v>1049</v>
      </c>
      <c r="E514" s="260">
        <v>1</v>
      </c>
      <c r="F514" s="270" t="s">
        <v>39</v>
      </c>
      <c r="G514" s="247" t="s">
        <v>1064</v>
      </c>
      <c r="H514" s="260"/>
      <c r="I514" s="250">
        <v>350000</v>
      </c>
      <c r="J514" s="250">
        <f t="shared" si="54"/>
        <v>350000</v>
      </c>
      <c r="K514" s="258"/>
      <c r="L514" s="91"/>
    </row>
    <row r="515" spans="1:12" s="10" customFormat="1" ht="22.5" hidden="1" customHeight="1" x14ac:dyDescent="0.25">
      <c r="A515" s="8">
        <v>512</v>
      </c>
      <c r="B515" s="9">
        <v>45260</v>
      </c>
      <c r="C515" s="259" t="s">
        <v>1050</v>
      </c>
      <c r="D515" s="258" t="s">
        <v>1049</v>
      </c>
      <c r="E515" s="260">
        <v>1</v>
      </c>
      <c r="F515" s="270" t="s">
        <v>39</v>
      </c>
      <c r="G515" s="247" t="s">
        <v>1064</v>
      </c>
      <c r="H515" s="260"/>
      <c r="I515" s="250">
        <v>25000</v>
      </c>
      <c r="J515" s="250">
        <f t="shared" si="54"/>
        <v>25000</v>
      </c>
      <c r="K515" s="258"/>
      <c r="L515" s="91"/>
    </row>
    <row r="516" spans="1:12" s="10" customFormat="1" ht="22.5" hidden="1" customHeight="1" x14ac:dyDescent="0.25">
      <c r="A516" s="155">
        <v>513</v>
      </c>
      <c r="B516" s="9">
        <v>45260</v>
      </c>
      <c r="C516" s="259" t="s">
        <v>1051</v>
      </c>
      <c r="D516" s="258" t="s">
        <v>1049</v>
      </c>
      <c r="E516" s="260">
        <v>1</v>
      </c>
      <c r="F516" s="270" t="s">
        <v>166</v>
      </c>
      <c r="G516" s="247" t="s">
        <v>1064</v>
      </c>
      <c r="H516" s="260"/>
      <c r="I516" s="250">
        <v>45000</v>
      </c>
      <c r="J516" s="250">
        <f t="shared" si="54"/>
        <v>45000</v>
      </c>
      <c r="K516" s="258"/>
      <c r="L516" s="91"/>
    </row>
    <row r="517" spans="1:12" s="10" customFormat="1" ht="22.5" hidden="1" customHeight="1" x14ac:dyDescent="0.25">
      <c r="A517" s="8">
        <v>514</v>
      </c>
      <c r="B517" s="9">
        <v>45260</v>
      </c>
      <c r="C517" s="259" t="s">
        <v>1052</v>
      </c>
      <c r="D517" s="258" t="s">
        <v>1053</v>
      </c>
      <c r="E517" s="260">
        <v>2</v>
      </c>
      <c r="F517" s="260" t="s">
        <v>39</v>
      </c>
      <c r="G517" s="247" t="s">
        <v>434</v>
      </c>
      <c r="H517" s="260"/>
      <c r="I517" s="250">
        <v>100399</v>
      </c>
      <c r="J517" s="250">
        <f t="shared" ref="J517:J524" si="55">E517*I517</f>
        <v>200798</v>
      </c>
      <c r="K517" s="258"/>
      <c r="L517" s="91"/>
    </row>
    <row r="518" spans="1:12" s="10" customFormat="1" ht="22.5" hidden="1" customHeight="1" x14ac:dyDescent="0.25">
      <c r="A518" s="155">
        <v>515</v>
      </c>
      <c r="B518" s="9">
        <v>45260</v>
      </c>
      <c r="C518" s="259" t="s">
        <v>1054</v>
      </c>
      <c r="D518" s="258" t="s">
        <v>1053</v>
      </c>
      <c r="E518" s="260">
        <v>2</v>
      </c>
      <c r="F518" s="260" t="s">
        <v>39</v>
      </c>
      <c r="G518" s="247" t="s">
        <v>434</v>
      </c>
      <c r="H518" s="260"/>
      <c r="I518" s="250">
        <v>1612000</v>
      </c>
      <c r="J518" s="250">
        <f t="shared" si="55"/>
        <v>3224000</v>
      </c>
      <c r="K518" s="258"/>
      <c r="L518" s="91"/>
    </row>
    <row r="519" spans="1:12" s="10" customFormat="1" ht="22.5" hidden="1" customHeight="1" x14ac:dyDescent="0.25">
      <c r="A519" s="8">
        <v>516</v>
      </c>
      <c r="B519" s="9">
        <v>45260</v>
      </c>
      <c r="C519" s="259" t="s">
        <v>1054</v>
      </c>
      <c r="D519" s="258" t="s">
        <v>1053</v>
      </c>
      <c r="E519" s="260">
        <v>2</v>
      </c>
      <c r="F519" s="260" t="s">
        <v>39</v>
      </c>
      <c r="G519" s="247" t="s">
        <v>434</v>
      </c>
      <c r="H519" s="260"/>
      <c r="I519" s="250">
        <v>1612000</v>
      </c>
      <c r="J519" s="250">
        <f t="shared" si="55"/>
        <v>3224000</v>
      </c>
      <c r="K519" s="258"/>
      <c r="L519" s="91"/>
    </row>
    <row r="520" spans="1:12" s="10" customFormat="1" ht="22.5" hidden="1" customHeight="1" x14ac:dyDescent="0.25">
      <c r="A520" s="155">
        <v>517</v>
      </c>
      <c r="B520" s="9">
        <v>45260</v>
      </c>
      <c r="C520" s="259" t="s">
        <v>1055</v>
      </c>
      <c r="D520" s="258" t="s">
        <v>1056</v>
      </c>
      <c r="E520" s="260">
        <v>5</v>
      </c>
      <c r="F520" s="270" t="s">
        <v>42</v>
      </c>
      <c r="G520" s="247" t="s">
        <v>1065</v>
      </c>
      <c r="H520" s="260"/>
      <c r="I520" s="250">
        <v>244100</v>
      </c>
      <c r="J520" s="250">
        <f t="shared" si="55"/>
        <v>1220500</v>
      </c>
      <c r="K520" s="258"/>
      <c r="L520" s="91"/>
    </row>
    <row r="521" spans="1:12" s="10" customFormat="1" ht="22.5" hidden="1" customHeight="1" x14ac:dyDescent="0.25">
      <c r="A521" s="8">
        <v>518</v>
      </c>
      <c r="B521" s="9">
        <v>45260</v>
      </c>
      <c r="C521" s="259" t="s">
        <v>1057</v>
      </c>
      <c r="D521" s="258" t="s">
        <v>1056</v>
      </c>
      <c r="E521" s="273" t="s">
        <v>97</v>
      </c>
      <c r="F521" s="273" t="s">
        <v>39</v>
      </c>
      <c r="G521" s="247" t="s">
        <v>1065</v>
      </c>
      <c r="H521" s="260"/>
      <c r="I521" s="250">
        <v>120000</v>
      </c>
      <c r="J521" s="250">
        <f t="shared" si="55"/>
        <v>120000</v>
      </c>
      <c r="K521" s="258"/>
      <c r="L521" s="91"/>
    </row>
    <row r="522" spans="1:12" s="10" customFormat="1" ht="22.5" hidden="1" customHeight="1" x14ac:dyDescent="0.25">
      <c r="A522" s="155">
        <v>519</v>
      </c>
      <c r="B522" s="9">
        <v>45260</v>
      </c>
      <c r="C522" s="259" t="s">
        <v>1057</v>
      </c>
      <c r="D522" s="258" t="s">
        <v>1056</v>
      </c>
      <c r="E522" s="273" t="s">
        <v>97</v>
      </c>
      <c r="F522" s="271" t="s">
        <v>39</v>
      </c>
      <c r="G522" s="247" t="s">
        <v>434</v>
      </c>
      <c r="H522" s="260"/>
      <c r="I522" s="250">
        <v>120000</v>
      </c>
      <c r="J522" s="250">
        <f t="shared" si="55"/>
        <v>120000</v>
      </c>
      <c r="K522" s="258"/>
      <c r="L522" s="91"/>
    </row>
    <row r="523" spans="1:12" s="10" customFormat="1" ht="22.5" hidden="1" customHeight="1" x14ac:dyDescent="0.25">
      <c r="A523" s="8">
        <v>520</v>
      </c>
      <c r="B523" s="9">
        <v>45260</v>
      </c>
      <c r="C523" s="259" t="s">
        <v>1058</v>
      </c>
      <c r="D523" s="269" t="s">
        <v>1059</v>
      </c>
      <c r="E523" s="260">
        <v>1</v>
      </c>
      <c r="F523" s="270" t="s">
        <v>39</v>
      </c>
      <c r="G523" s="247" t="s">
        <v>1065</v>
      </c>
      <c r="H523" s="260"/>
      <c r="I523" s="250">
        <v>8795000</v>
      </c>
      <c r="J523" s="250">
        <f t="shared" si="55"/>
        <v>8795000</v>
      </c>
      <c r="K523" s="258"/>
      <c r="L523" s="91"/>
    </row>
    <row r="524" spans="1:12" s="10" customFormat="1" ht="22.5" hidden="1" customHeight="1" x14ac:dyDescent="0.25">
      <c r="A524" s="155">
        <v>521</v>
      </c>
      <c r="B524" s="166">
        <v>45260</v>
      </c>
      <c r="C524" s="262" t="s">
        <v>1060</v>
      </c>
      <c r="D524" s="274" t="s">
        <v>102</v>
      </c>
      <c r="E524" s="275" t="s">
        <v>97</v>
      </c>
      <c r="F524" s="275" t="s">
        <v>39</v>
      </c>
      <c r="G524" s="276" t="s">
        <v>1065</v>
      </c>
      <c r="H524" s="277"/>
      <c r="I524" s="278">
        <v>10000000</v>
      </c>
      <c r="J524" s="278">
        <f t="shared" si="55"/>
        <v>10000000</v>
      </c>
      <c r="K524" s="274"/>
      <c r="L524" s="91">
        <f>SUM(J498:J524)</f>
        <v>34745298</v>
      </c>
    </row>
    <row r="525" spans="1:12" ht="22.5" hidden="1" customHeight="1" thickBot="1" x14ac:dyDescent="0.3">
      <c r="A525" s="804" t="s">
        <v>11</v>
      </c>
      <c r="B525" s="805"/>
      <c r="C525" s="805"/>
      <c r="D525" s="805"/>
      <c r="E525" s="805"/>
      <c r="F525" s="805"/>
      <c r="G525" s="805"/>
      <c r="H525" s="805"/>
      <c r="I525" s="806"/>
      <c r="J525" s="255">
        <f>SUM(J4:J524)</f>
        <v>706657332.1099999</v>
      </c>
      <c r="K525" s="104"/>
      <c r="L525" s="46">
        <f>SUM(L4:L524)</f>
        <v>704646832.11000001</v>
      </c>
    </row>
    <row r="526" spans="1:12" ht="22.5" customHeight="1" x14ac:dyDescent="0.25">
      <c r="C526" s="3"/>
      <c r="I526" s="251"/>
    </row>
    <row r="527" spans="1:12" ht="22.5" customHeight="1" x14ac:dyDescent="0.25">
      <c r="C527" s="54"/>
      <c r="H527" s="33"/>
      <c r="I527" s="251"/>
      <c r="J527" s="252">
        <f>'[1]30 NOVEMBER 2023'!$R$47</f>
        <v>716759324.11000001</v>
      </c>
    </row>
    <row r="528" spans="1:12" ht="22.5" customHeight="1" x14ac:dyDescent="0.25">
      <c r="J528" s="252">
        <f>J525-J527</f>
        <v>-10101992.000000119</v>
      </c>
    </row>
    <row r="1061" spans="3:12" ht="22.5" customHeight="1" x14ac:dyDescent="0.25">
      <c r="C1061" s="2"/>
      <c r="H1061" s="1"/>
      <c r="I1061" s="253"/>
      <c r="J1061" s="253"/>
      <c r="K1061" s="2"/>
      <c r="L1061" s="2"/>
    </row>
    <row r="1062" spans="3:12" ht="22.5" customHeight="1" x14ac:dyDescent="0.25">
      <c r="C1062" s="2"/>
      <c r="H1062" s="1"/>
      <c r="I1062" s="253"/>
      <c r="J1062" s="253"/>
      <c r="K1062" s="2"/>
      <c r="L1062" s="2"/>
    </row>
    <row r="1063" spans="3:12" ht="22.5" customHeight="1" x14ac:dyDescent="0.25">
      <c r="C1063" s="2"/>
      <c r="H1063" s="1"/>
      <c r="I1063" s="253"/>
      <c r="J1063" s="253"/>
      <c r="K1063" s="2"/>
      <c r="L1063" s="2"/>
    </row>
    <row r="1064" spans="3:12" ht="22.5" customHeight="1" x14ac:dyDescent="0.25">
      <c r="C1064" s="2"/>
      <c r="H1064" s="1"/>
      <c r="I1064" s="253"/>
      <c r="J1064" s="253"/>
      <c r="K1064" s="2"/>
      <c r="L1064" s="2"/>
    </row>
    <row r="1066" spans="3:12" ht="22.5" customHeight="1" x14ac:dyDescent="0.25">
      <c r="C1066" s="2"/>
      <c r="H1066" s="1"/>
      <c r="I1066" s="253"/>
      <c r="J1066" s="253"/>
      <c r="K1066" s="2"/>
      <c r="L1066" s="2"/>
    </row>
    <row r="1067" spans="3:12" ht="22.5" customHeight="1" x14ac:dyDescent="0.25">
      <c r="C1067" s="2"/>
      <c r="H1067" s="1"/>
      <c r="I1067" s="253"/>
      <c r="J1067" s="253"/>
      <c r="K1067" s="2"/>
      <c r="L1067" s="2"/>
    </row>
    <row r="1068" spans="3:12" ht="22.5" customHeight="1" x14ac:dyDescent="0.25">
      <c r="C1068" s="2"/>
      <c r="H1068" s="1"/>
      <c r="I1068" s="253"/>
      <c r="J1068" s="253"/>
      <c r="K1068" s="2"/>
      <c r="L1068" s="2"/>
    </row>
    <row r="1069" spans="3:12" ht="22.5" customHeight="1" x14ac:dyDescent="0.25">
      <c r="C1069" s="2"/>
      <c r="H1069" s="1"/>
      <c r="I1069" s="253"/>
      <c r="J1069" s="253"/>
      <c r="K1069" s="2"/>
      <c r="L1069" s="2"/>
    </row>
    <row r="1070" spans="3:12" ht="22.5" customHeight="1" x14ac:dyDescent="0.25">
      <c r="C1070" s="2"/>
      <c r="H1070" s="1"/>
      <c r="I1070" s="253"/>
      <c r="J1070" s="253"/>
      <c r="K1070" s="2"/>
      <c r="L1070" s="2"/>
    </row>
    <row r="1071" spans="3:12" ht="22.5" customHeight="1" x14ac:dyDescent="0.25">
      <c r="C1071" s="2"/>
      <c r="H1071" s="1"/>
      <c r="I1071" s="253"/>
      <c r="J1071" s="253"/>
      <c r="K1071" s="2"/>
      <c r="L1071" s="2"/>
    </row>
    <row r="1072" spans="3:12" ht="22.5" customHeight="1" x14ac:dyDescent="0.25">
      <c r="C1072" s="2"/>
      <c r="H1072" s="1"/>
      <c r="I1072" s="253"/>
      <c r="J1072" s="253"/>
      <c r="K1072" s="2"/>
      <c r="L1072" s="2"/>
    </row>
    <row r="1073" spans="3:12" ht="22.5" customHeight="1" x14ac:dyDescent="0.25">
      <c r="C1073" s="2"/>
      <c r="H1073" s="1"/>
      <c r="I1073" s="253"/>
      <c r="J1073" s="253"/>
      <c r="K1073" s="2"/>
      <c r="L1073" s="2"/>
    </row>
    <row r="1074" spans="3:12" ht="22.5" customHeight="1" x14ac:dyDescent="0.25">
      <c r="C1074" s="2"/>
      <c r="H1074" s="1"/>
      <c r="I1074" s="253"/>
      <c r="J1074" s="253"/>
      <c r="K1074" s="2"/>
      <c r="L1074" s="2"/>
    </row>
    <row r="1075" spans="3:12" ht="22.5" customHeight="1" x14ac:dyDescent="0.25">
      <c r="C1075" s="2"/>
      <c r="H1075" s="1"/>
      <c r="I1075" s="253"/>
      <c r="J1075" s="253"/>
      <c r="K1075" s="2"/>
      <c r="L1075" s="2"/>
    </row>
    <row r="1076" spans="3:12" ht="22.5" customHeight="1" x14ac:dyDescent="0.25">
      <c r="C1076" s="2"/>
      <c r="H1076" s="1"/>
      <c r="I1076" s="253"/>
      <c r="J1076" s="253"/>
      <c r="K1076" s="2"/>
      <c r="L1076" s="2"/>
    </row>
    <row r="1077" spans="3:12" ht="22.5" customHeight="1" x14ac:dyDescent="0.25">
      <c r="C1077" s="2"/>
      <c r="H1077" s="1"/>
      <c r="I1077" s="253"/>
      <c r="J1077" s="253"/>
      <c r="K1077" s="2"/>
      <c r="L1077" s="2"/>
    </row>
    <row r="1079" spans="3:12" ht="22.5" customHeight="1" x14ac:dyDescent="0.25">
      <c r="C1079" s="2"/>
      <c r="H1079" s="1"/>
      <c r="I1079" s="253"/>
      <c r="J1079" s="253"/>
      <c r="K1079" s="2"/>
      <c r="L1079" s="2"/>
    </row>
    <row r="1080" spans="3:12" ht="22.5" customHeight="1" x14ac:dyDescent="0.25">
      <c r="C1080" s="2"/>
      <c r="H1080" s="1"/>
      <c r="I1080" s="253"/>
      <c r="J1080" s="253"/>
      <c r="K1080" s="2"/>
      <c r="L1080" s="2"/>
    </row>
    <row r="1081" spans="3:12" ht="22.5" customHeight="1" x14ac:dyDescent="0.25">
      <c r="C1081" s="2"/>
      <c r="H1081" s="1"/>
      <c r="I1081" s="253"/>
      <c r="J1081" s="253"/>
      <c r="K1081" s="2"/>
      <c r="L1081" s="2"/>
    </row>
    <row r="1082" spans="3:12" ht="22.5" customHeight="1" x14ac:dyDescent="0.25">
      <c r="C1082" s="2"/>
      <c r="H1082" s="1"/>
      <c r="I1082" s="253"/>
      <c r="J1082" s="253"/>
      <c r="K1082" s="2"/>
      <c r="L1082" s="2"/>
    </row>
    <row r="1083" spans="3:12" ht="22.5" customHeight="1" x14ac:dyDescent="0.25">
      <c r="C1083" s="2"/>
      <c r="H1083" s="1"/>
      <c r="I1083" s="253"/>
      <c r="J1083" s="253"/>
      <c r="K1083" s="2"/>
      <c r="L1083" s="2"/>
    </row>
    <row r="1084" spans="3:12" ht="22.5" customHeight="1" x14ac:dyDescent="0.25">
      <c r="C1084" s="2"/>
      <c r="H1084" s="1"/>
      <c r="I1084" s="253"/>
      <c r="J1084" s="253"/>
      <c r="K1084" s="2"/>
      <c r="L1084" s="2"/>
    </row>
    <row r="1085" spans="3:12" ht="22.5" customHeight="1" x14ac:dyDescent="0.25">
      <c r="C1085" s="2"/>
      <c r="H1085" s="1"/>
      <c r="I1085" s="253"/>
      <c r="J1085" s="253"/>
      <c r="K1085" s="2"/>
      <c r="L1085" s="2"/>
    </row>
    <row r="1086" spans="3:12" ht="22.5" customHeight="1" x14ac:dyDescent="0.25">
      <c r="C1086" s="2"/>
      <c r="H1086" s="1"/>
      <c r="I1086" s="253"/>
      <c r="J1086" s="253"/>
      <c r="K1086" s="2"/>
      <c r="L1086" s="2"/>
    </row>
    <row r="1087" spans="3:12" ht="22.5" customHeight="1" x14ac:dyDescent="0.25">
      <c r="C1087" s="2"/>
      <c r="H1087" s="1"/>
      <c r="I1087" s="253"/>
      <c r="J1087" s="253"/>
      <c r="K1087" s="2"/>
      <c r="L1087" s="2"/>
    </row>
    <row r="1088" spans="3:12" ht="22.5" customHeight="1" x14ac:dyDescent="0.25">
      <c r="C1088" s="2"/>
      <c r="H1088" s="1"/>
      <c r="I1088" s="253"/>
      <c r="J1088" s="253"/>
      <c r="K1088" s="2"/>
      <c r="L1088" s="2"/>
    </row>
    <row r="1089" spans="3:12" ht="22.5" customHeight="1" x14ac:dyDescent="0.25">
      <c r="C1089" s="2"/>
      <c r="H1089" s="1"/>
      <c r="I1089" s="253"/>
      <c r="J1089" s="253"/>
      <c r="K1089" s="2"/>
      <c r="L1089" s="2"/>
    </row>
    <row r="1090" spans="3:12" ht="22.5" customHeight="1" x14ac:dyDescent="0.25">
      <c r="C1090" s="2"/>
      <c r="H1090" s="1"/>
      <c r="I1090" s="253"/>
      <c r="J1090" s="253"/>
      <c r="K1090" s="2"/>
      <c r="L1090" s="2"/>
    </row>
    <row r="1092" spans="3:12" ht="22.5" customHeight="1" x14ac:dyDescent="0.25">
      <c r="C1092" s="2"/>
      <c r="H1092" s="1"/>
      <c r="I1092" s="253"/>
      <c r="J1092" s="253"/>
      <c r="K1092" s="2"/>
      <c r="L1092" s="2"/>
    </row>
    <row r="1093" spans="3:12" ht="22.5" customHeight="1" x14ac:dyDescent="0.25">
      <c r="C1093" s="2"/>
      <c r="H1093" s="1"/>
      <c r="I1093" s="253"/>
      <c r="J1093" s="253"/>
      <c r="K1093" s="2"/>
      <c r="L1093" s="2"/>
    </row>
    <row r="1094" spans="3:12" ht="22.5" customHeight="1" x14ac:dyDescent="0.25">
      <c r="C1094" s="2"/>
      <c r="H1094" s="1"/>
      <c r="I1094" s="253"/>
      <c r="J1094" s="253"/>
      <c r="K1094" s="2"/>
      <c r="L1094" s="2"/>
    </row>
    <row r="1095" spans="3:12" ht="22.5" customHeight="1" x14ac:dyDescent="0.25">
      <c r="C1095" s="2"/>
      <c r="H1095" s="1"/>
      <c r="I1095" s="253"/>
      <c r="J1095" s="253"/>
      <c r="K1095" s="2"/>
      <c r="L1095" s="2"/>
    </row>
    <row r="1096" spans="3:12" ht="22.5" customHeight="1" x14ac:dyDescent="0.25">
      <c r="C1096" s="2"/>
      <c r="H1096" s="1"/>
      <c r="I1096" s="253"/>
      <c r="J1096" s="253"/>
      <c r="K1096" s="2"/>
      <c r="L1096" s="2"/>
    </row>
    <row r="1097" spans="3:12" ht="22.5" customHeight="1" x14ac:dyDescent="0.25">
      <c r="C1097" s="2"/>
      <c r="H1097" s="1"/>
      <c r="I1097" s="253"/>
      <c r="J1097" s="253"/>
      <c r="K1097" s="2"/>
      <c r="L1097" s="2"/>
    </row>
    <row r="1098" spans="3:12" ht="22.5" customHeight="1" x14ac:dyDescent="0.25">
      <c r="C1098" s="2"/>
      <c r="H1098" s="1"/>
      <c r="I1098" s="253"/>
      <c r="J1098" s="253"/>
      <c r="K1098" s="2"/>
      <c r="L1098" s="2"/>
    </row>
    <row r="1099" spans="3:12" ht="22.5" customHeight="1" x14ac:dyDescent="0.25">
      <c r="C1099" s="2"/>
      <c r="H1099" s="1"/>
      <c r="I1099" s="253"/>
      <c r="J1099" s="253"/>
      <c r="K1099" s="2"/>
      <c r="L1099" s="2"/>
    </row>
    <row r="1100" spans="3:12" ht="22.5" customHeight="1" x14ac:dyDescent="0.25">
      <c r="C1100" s="2"/>
      <c r="H1100" s="1"/>
      <c r="I1100" s="253"/>
      <c r="J1100" s="253"/>
      <c r="K1100" s="2"/>
      <c r="L1100" s="2"/>
    </row>
    <row r="1101" spans="3:12" ht="22.5" customHeight="1" x14ac:dyDescent="0.25">
      <c r="C1101" s="2"/>
      <c r="H1101" s="1"/>
      <c r="I1101" s="253"/>
      <c r="J1101" s="253"/>
      <c r="K1101" s="2"/>
      <c r="L1101" s="2"/>
    </row>
    <row r="1102" spans="3:12" ht="22.5" customHeight="1" x14ac:dyDescent="0.25">
      <c r="C1102" s="2"/>
      <c r="H1102" s="1"/>
      <c r="I1102" s="253"/>
      <c r="J1102" s="253"/>
      <c r="K1102" s="2"/>
      <c r="L1102" s="2"/>
    </row>
    <row r="1103" spans="3:12" ht="22.5" customHeight="1" x14ac:dyDescent="0.25">
      <c r="C1103" s="2"/>
      <c r="H1103" s="1"/>
      <c r="I1103" s="253"/>
      <c r="J1103" s="253"/>
      <c r="K1103" s="2"/>
      <c r="L1103" s="2"/>
    </row>
    <row r="1104" spans="3:12" ht="22.5" customHeight="1" x14ac:dyDescent="0.25">
      <c r="C1104" s="2"/>
      <c r="H1104" s="1"/>
      <c r="I1104" s="253"/>
      <c r="J1104" s="253"/>
      <c r="K1104" s="2"/>
      <c r="L1104" s="2"/>
    </row>
    <row r="1106" spans="3:12" ht="22.5" customHeight="1" x14ac:dyDescent="0.25">
      <c r="C1106" s="2"/>
      <c r="H1106" s="1"/>
      <c r="I1106" s="253"/>
      <c r="J1106" s="253"/>
      <c r="K1106" s="2"/>
      <c r="L1106" s="2"/>
    </row>
    <row r="1107" spans="3:12" ht="22.5" customHeight="1" x14ac:dyDescent="0.25">
      <c r="C1107" s="2"/>
      <c r="H1107" s="1"/>
      <c r="I1107" s="253"/>
      <c r="J1107" s="253"/>
      <c r="K1107" s="2"/>
      <c r="L1107" s="2"/>
    </row>
    <row r="1108" spans="3:12" ht="22.5" customHeight="1" x14ac:dyDescent="0.25">
      <c r="C1108" s="2"/>
      <c r="H1108" s="1"/>
      <c r="I1108" s="253"/>
      <c r="J1108" s="253"/>
      <c r="K1108" s="2"/>
      <c r="L1108" s="2"/>
    </row>
    <row r="1109" spans="3:12" ht="22.5" customHeight="1" x14ac:dyDescent="0.25">
      <c r="C1109" s="2"/>
      <c r="H1109" s="1"/>
      <c r="I1109" s="253"/>
      <c r="J1109" s="253"/>
      <c r="K1109" s="2"/>
      <c r="L1109" s="2"/>
    </row>
    <row r="1110" spans="3:12" ht="22.5" customHeight="1" x14ac:dyDescent="0.25">
      <c r="C1110" s="2"/>
      <c r="H1110" s="1"/>
      <c r="I1110" s="253"/>
      <c r="J1110" s="253"/>
      <c r="K1110" s="2"/>
      <c r="L1110" s="2"/>
    </row>
    <row r="1111" spans="3:12" ht="22.5" customHeight="1" x14ac:dyDescent="0.25">
      <c r="C1111" s="2"/>
      <c r="H1111" s="1"/>
      <c r="I1111" s="253"/>
      <c r="J1111" s="253"/>
      <c r="K1111" s="2"/>
      <c r="L1111" s="2"/>
    </row>
    <row r="1112" spans="3:12" ht="22.5" customHeight="1" x14ac:dyDescent="0.25">
      <c r="C1112" s="2"/>
      <c r="H1112" s="1"/>
      <c r="I1112" s="253"/>
      <c r="J1112" s="253"/>
      <c r="K1112" s="2"/>
      <c r="L1112" s="2"/>
    </row>
    <row r="1113" spans="3:12" ht="22.5" customHeight="1" x14ac:dyDescent="0.25">
      <c r="C1113" s="2"/>
      <c r="H1113" s="1"/>
      <c r="I1113" s="253"/>
      <c r="J1113" s="253"/>
      <c r="K1113" s="2"/>
      <c r="L1113" s="2"/>
    </row>
    <row r="1114" spans="3:12" ht="22.5" customHeight="1" x14ac:dyDescent="0.25">
      <c r="C1114" s="2"/>
      <c r="H1114" s="1"/>
      <c r="I1114" s="253"/>
      <c r="J1114" s="253"/>
      <c r="K1114" s="2"/>
      <c r="L1114" s="2"/>
    </row>
    <row r="1115" spans="3:12" ht="22.5" customHeight="1" x14ac:dyDescent="0.25">
      <c r="C1115" s="2"/>
      <c r="H1115" s="1"/>
      <c r="I1115" s="253"/>
      <c r="J1115" s="253"/>
      <c r="K1115" s="2"/>
      <c r="L1115" s="2"/>
    </row>
    <row r="1116" spans="3:12" ht="22.5" customHeight="1" x14ac:dyDescent="0.25">
      <c r="C1116" s="2"/>
      <c r="H1116" s="1"/>
      <c r="I1116" s="253"/>
      <c r="J1116" s="253"/>
      <c r="K1116" s="2"/>
      <c r="L1116" s="2"/>
    </row>
    <row r="1117" spans="3:12" ht="22.5" customHeight="1" x14ac:dyDescent="0.25">
      <c r="C1117" s="2"/>
      <c r="H1117" s="1"/>
      <c r="I1117" s="253"/>
      <c r="J1117" s="253"/>
      <c r="K1117" s="2"/>
      <c r="L1117" s="2"/>
    </row>
    <row r="1118" spans="3:12" ht="22.5" customHeight="1" x14ac:dyDescent="0.25">
      <c r="C1118" s="2"/>
      <c r="H1118" s="1"/>
      <c r="I1118" s="253"/>
      <c r="J1118" s="253"/>
      <c r="K1118" s="2"/>
      <c r="L1118" s="2"/>
    </row>
    <row r="1119" spans="3:12" ht="22.5" customHeight="1" x14ac:dyDescent="0.25">
      <c r="C1119" s="2"/>
      <c r="H1119" s="1"/>
      <c r="I1119" s="253"/>
      <c r="J1119" s="253"/>
      <c r="K1119" s="2"/>
      <c r="L1119" s="2"/>
    </row>
    <row r="1120" spans="3:12" ht="22.5" customHeight="1" x14ac:dyDescent="0.25">
      <c r="C1120" s="2"/>
      <c r="H1120" s="1"/>
      <c r="I1120" s="253"/>
      <c r="J1120" s="253"/>
      <c r="K1120" s="2"/>
      <c r="L1120" s="2"/>
    </row>
    <row r="1121" spans="3:12" ht="22.5" customHeight="1" x14ac:dyDescent="0.25">
      <c r="C1121" s="2"/>
      <c r="H1121" s="1"/>
      <c r="I1121" s="253"/>
      <c r="J1121" s="253"/>
      <c r="K1121" s="2"/>
      <c r="L1121" s="2"/>
    </row>
    <row r="1122" spans="3:12" ht="22.5" customHeight="1" x14ac:dyDescent="0.25">
      <c r="C1122" s="2"/>
      <c r="H1122" s="1"/>
      <c r="I1122" s="253"/>
      <c r="J1122" s="253"/>
      <c r="K1122" s="2"/>
      <c r="L1122" s="2"/>
    </row>
    <row r="1124" spans="3:12" ht="22.5" customHeight="1" x14ac:dyDescent="0.25">
      <c r="C1124" s="2"/>
      <c r="H1124" s="1"/>
      <c r="I1124" s="253"/>
      <c r="J1124" s="253"/>
      <c r="K1124" s="2"/>
      <c r="L1124" s="2"/>
    </row>
    <row r="1125" spans="3:12" ht="22.5" customHeight="1" x14ac:dyDescent="0.25">
      <c r="C1125" s="2"/>
      <c r="H1125" s="1"/>
      <c r="I1125" s="253"/>
      <c r="J1125" s="253"/>
      <c r="K1125" s="2"/>
      <c r="L1125" s="2"/>
    </row>
    <row r="1126" spans="3:12" ht="22.5" customHeight="1" x14ac:dyDescent="0.25">
      <c r="C1126" s="2"/>
      <c r="H1126" s="1"/>
      <c r="I1126" s="253"/>
      <c r="J1126" s="253"/>
      <c r="K1126" s="2"/>
      <c r="L1126" s="2"/>
    </row>
    <row r="1128" spans="3:12" ht="22.5" customHeight="1" x14ac:dyDescent="0.25">
      <c r="C1128" s="2"/>
      <c r="H1128" s="1"/>
      <c r="I1128" s="253"/>
      <c r="J1128" s="253"/>
      <c r="K1128" s="2"/>
      <c r="L1128" s="2"/>
    </row>
    <row r="1131" spans="3:12" ht="22.5" customHeight="1" x14ac:dyDescent="0.25">
      <c r="C1131" s="2"/>
      <c r="H1131" s="1"/>
      <c r="I1131" s="253"/>
      <c r="J1131" s="253"/>
      <c r="K1131" s="2"/>
      <c r="L1131" s="2"/>
    </row>
    <row r="1132" spans="3:12" ht="22.5" customHeight="1" x14ac:dyDescent="0.25">
      <c r="C1132" s="2"/>
      <c r="H1132" s="1"/>
      <c r="I1132" s="253"/>
      <c r="J1132" s="253"/>
      <c r="K1132" s="2"/>
      <c r="L1132" s="2"/>
    </row>
    <row r="1133" spans="3:12" ht="22.5" customHeight="1" x14ac:dyDescent="0.25">
      <c r="C1133" s="2"/>
      <c r="H1133" s="1"/>
      <c r="I1133" s="253"/>
      <c r="J1133" s="253"/>
      <c r="K1133" s="2"/>
      <c r="L1133" s="2"/>
    </row>
  </sheetData>
  <autoFilter ref="B3:K525">
    <filterColumn colId="2">
      <filters>
        <filter val="ASTRA ISUZU"/>
      </filters>
    </filterColumn>
  </autoFilter>
  <mergeCells count="2">
    <mergeCell ref="A1:K1"/>
    <mergeCell ref="A525:I525"/>
  </mergeCells>
  <pageMargins left="0.28999999999999998" right="0.2" top="0.51181102362204722" bottom="2.4803149606299213" header="0.31496062992125984" footer="0.31496062992125984"/>
  <pageSetup paperSize="5" scale="75" fitToWidth="0" fitToHeight="0" orientation="portrait" horizontalDpi="4294967293" verticalDpi="144"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829"/>
  <sheetViews>
    <sheetView zoomScale="85" zoomScaleNormal="85" workbookViewId="0">
      <pane xSplit="2" ySplit="3" topLeftCell="C4" activePane="bottomRight" state="frozen"/>
      <selection pane="topRight" activeCell="C1" sqref="C1"/>
      <selection pane="bottomLeft" activeCell="A4" sqref="A4"/>
      <selection pane="bottomRight" activeCell="K3" sqref="K3"/>
    </sheetView>
  </sheetViews>
  <sheetFormatPr defaultRowHeight="22.5" customHeight="1" x14ac:dyDescent="0.25"/>
  <cols>
    <col min="1" max="1" width="5.85546875" style="1" customWidth="1"/>
    <col min="2" max="2" width="11.5703125" style="1" customWidth="1"/>
    <col min="3" max="3" width="29.140625" style="53" customWidth="1"/>
    <col min="4" max="4" width="18.85546875" style="3" customWidth="1"/>
    <col min="5" max="5" width="6.85546875" style="167" customWidth="1"/>
    <col min="6" max="6" width="4.140625" style="1" customWidth="1"/>
    <col min="7" max="7" width="22" style="42" customWidth="1"/>
    <col min="8" max="8" width="6.85546875" style="50" customWidth="1"/>
    <col min="9" max="9" width="18.140625" style="221" customWidth="1"/>
    <col min="10" max="10" width="20.140625" style="221" customWidth="1"/>
    <col min="11" max="11" width="16.5703125" style="368" customWidth="1"/>
    <col min="12" max="12" width="18.140625" style="106" customWidth="1"/>
    <col min="13" max="13" width="17.28515625" style="106" customWidth="1"/>
    <col min="14" max="14" width="16.140625" style="106" customWidth="1"/>
    <col min="15" max="17" width="18.7109375" style="403" customWidth="1"/>
    <col min="18" max="16384" width="9.140625" style="2"/>
  </cols>
  <sheetData>
    <row r="1" spans="1:17" ht="22.5" customHeight="1" x14ac:dyDescent="0.25">
      <c r="A1" s="809" t="s">
        <v>306</v>
      </c>
      <c r="B1" s="809"/>
      <c r="C1" s="809"/>
      <c r="D1" s="810"/>
      <c r="E1" s="811"/>
      <c r="F1" s="809"/>
      <c r="G1" s="812"/>
      <c r="H1" s="809"/>
      <c r="I1" s="809"/>
      <c r="J1" s="809"/>
      <c r="K1" s="809"/>
    </row>
    <row r="2" spans="1:17" ht="22.5" customHeight="1" thickBot="1" x14ac:dyDescent="0.3">
      <c r="A2" s="344"/>
      <c r="B2" s="345"/>
      <c r="C2" s="346"/>
      <c r="D2" s="334"/>
      <c r="E2" s="347"/>
      <c r="F2" s="344"/>
      <c r="G2" s="348"/>
      <c r="H2" s="349"/>
    </row>
    <row r="3" spans="1:17" s="11" customFormat="1" ht="22.5" customHeight="1" thickBot="1" x14ac:dyDescent="0.3">
      <c r="A3" s="358" t="s">
        <v>0</v>
      </c>
      <c r="B3" s="359" t="s">
        <v>1</v>
      </c>
      <c r="C3" s="360" t="s">
        <v>4</v>
      </c>
      <c r="D3" s="361" t="s">
        <v>3</v>
      </c>
      <c r="E3" s="362" t="s">
        <v>2</v>
      </c>
      <c r="F3" s="363" t="s">
        <v>46</v>
      </c>
      <c r="G3" s="360" t="s">
        <v>7</v>
      </c>
      <c r="H3" s="364" t="s">
        <v>12</v>
      </c>
      <c r="I3" s="365" t="s">
        <v>5</v>
      </c>
      <c r="J3" s="366" t="s">
        <v>6</v>
      </c>
      <c r="K3" s="369" t="s">
        <v>53</v>
      </c>
      <c r="L3" s="219"/>
      <c r="M3" s="219"/>
      <c r="N3" s="219"/>
      <c r="O3" s="404"/>
      <c r="P3" s="404"/>
      <c r="Q3" s="404"/>
    </row>
    <row r="4" spans="1:17" s="22" customFormat="1" ht="22.5" customHeight="1" x14ac:dyDescent="0.25">
      <c r="A4" s="350">
        <v>1</v>
      </c>
      <c r="B4" s="351">
        <v>45231</v>
      </c>
      <c r="C4" s="352" t="s">
        <v>417</v>
      </c>
      <c r="D4" s="352" t="s">
        <v>275</v>
      </c>
      <c r="E4" s="353">
        <v>1</v>
      </c>
      <c r="F4" s="353" t="s">
        <v>39</v>
      </c>
      <c r="G4" s="354" t="s">
        <v>435</v>
      </c>
      <c r="H4" s="355">
        <v>135</v>
      </c>
      <c r="I4" s="356">
        <v>375000</v>
      </c>
      <c r="J4" s="357">
        <f>E4*I4</f>
        <v>375000</v>
      </c>
      <c r="K4" s="355"/>
      <c r="L4" s="279"/>
      <c r="M4" s="279"/>
      <c r="N4" s="220"/>
      <c r="O4" s="405"/>
      <c r="P4" s="405"/>
      <c r="Q4" s="405"/>
    </row>
    <row r="5" spans="1:17" s="22" customFormat="1" ht="22.5" customHeight="1" x14ac:dyDescent="0.25">
      <c r="A5" s="8">
        <v>2</v>
      </c>
      <c r="B5" s="280">
        <v>45231</v>
      </c>
      <c r="C5" s="56" t="s">
        <v>418</v>
      </c>
      <c r="D5" s="86" t="s">
        <v>275</v>
      </c>
      <c r="E5" s="57">
        <v>1</v>
      </c>
      <c r="F5" s="57" t="s">
        <v>39</v>
      </c>
      <c r="G5" s="58" t="s">
        <v>435</v>
      </c>
      <c r="H5" s="260">
        <v>135</v>
      </c>
      <c r="I5" s="285">
        <v>375000</v>
      </c>
      <c r="J5" s="330">
        <f t="shared" ref="J5:J68" si="0">E5*I5</f>
        <v>375000</v>
      </c>
      <c r="K5" s="260"/>
      <c r="L5" s="279"/>
      <c r="M5" s="279"/>
      <c r="N5" s="220"/>
      <c r="O5" s="405"/>
      <c r="P5" s="405"/>
      <c r="Q5" s="405"/>
    </row>
    <row r="6" spans="1:17" s="22" customFormat="1" ht="22.5" customHeight="1" x14ac:dyDescent="0.25">
      <c r="A6" s="8">
        <v>3</v>
      </c>
      <c r="B6" s="280">
        <v>45231</v>
      </c>
      <c r="C6" s="56" t="s">
        <v>414</v>
      </c>
      <c r="D6" s="56" t="s">
        <v>1066</v>
      </c>
      <c r="E6" s="57">
        <v>1</v>
      </c>
      <c r="F6" s="57" t="s">
        <v>39</v>
      </c>
      <c r="G6" s="58" t="s">
        <v>33</v>
      </c>
      <c r="H6" s="260">
        <v>103</v>
      </c>
      <c r="I6" s="285">
        <v>280000</v>
      </c>
      <c r="J6" s="330">
        <f t="shared" si="0"/>
        <v>280000</v>
      </c>
      <c r="K6" s="260"/>
      <c r="L6" s="279"/>
      <c r="M6" s="279"/>
      <c r="N6" s="220"/>
      <c r="O6" s="405"/>
      <c r="P6" s="405"/>
      <c r="Q6" s="405"/>
    </row>
    <row r="7" spans="1:17" s="22" customFormat="1" ht="22.5" customHeight="1" x14ac:dyDescent="0.25">
      <c r="A7" s="8">
        <v>4</v>
      </c>
      <c r="B7" s="280">
        <v>45231</v>
      </c>
      <c r="C7" s="56" t="s">
        <v>423</v>
      </c>
      <c r="D7" s="56" t="s">
        <v>1067</v>
      </c>
      <c r="E7" s="57">
        <v>2</v>
      </c>
      <c r="F7" s="57" t="s">
        <v>39</v>
      </c>
      <c r="G7" s="58" t="s">
        <v>435</v>
      </c>
      <c r="H7" s="260">
        <v>135</v>
      </c>
      <c r="I7" s="285">
        <v>135000</v>
      </c>
      <c r="J7" s="330">
        <f t="shared" si="0"/>
        <v>270000</v>
      </c>
      <c r="K7" s="260"/>
      <c r="L7" s="279"/>
      <c r="M7" s="279"/>
      <c r="N7" s="220"/>
      <c r="O7" s="405"/>
      <c r="P7" s="405"/>
      <c r="Q7" s="405"/>
    </row>
    <row r="8" spans="1:17" s="22" customFormat="1" ht="22.5" customHeight="1" x14ac:dyDescent="0.25">
      <c r="A8" s="8">
        <v>5</v>
      </c>
      <c r="B8" s="280">
        <v>45231</v>
      </c>
      <c r="C8" s="56" t="s">
        <v>424</v>
      </c>
      <c r="D8" s="56" t="s">
        <v>1067</v>
      </c>
      <c r="E8" s="57">
        <v>2</v>
      </c>
      <c r="F8" s="57" t="s">
        <v>37</v>
      </c>
      <c r="G8" s="58" t="s">
        <v>435</v>
      </c>
      <c r="H8" s="260">
        <v>135</v>
      </c>
      <c r="I8" s="285">
        <v>20000</v>
      </c>
      <c r="J8" s="330">
        <f t="shared" si="0"/>
        <v>40000</v>
      </c>
      <c r="K8" s="260"/>
      <c r="L8" s="279"/>
      <c r="M8" s="279"/>
      <c r="N8" s="220"/>
      <c r="O8" s="405"/>
      <c r="P8" s="405"/>
      <c r="Q8" s="405"/>
    </row>
    <row r="9" spans="1:17" s="22" customFormat="1" ht="22.5" customHeight="1" x14ac:dyDescent="0.25">
      <c r="A9" s="8">
        <v>6</v>
      </c>
      <c r="B9" s="280">
        <v>45231</v>
      </c>
      <c r="C9" s="56" t="s">
        <v>54</v>
      </c>
      <c r="D9" s="56" t="s">
        <v>55</v>
      </c>
      <c r="E9" s="57">
        <v>5</v>
      </c>
      <c r="F9" s="57" t="s">
        <v>38</v>
      </c>
      <c r="G9" s="58" t="s">
        <v>62</v>
      </c>
      <c r="H9" s="260">
        <v>1</v>
      </c>
      <c r="I9" s="287">
        <v>29000</v>
      </c>
      <c r="J9" s="330">
        <f t="shared" si="0"/>
        <v>145000</v>
      </c>
      <c r="K9" s="260"/>
      <c r="L9" s="279"/>
      <c r="M9" s="279"/>
      <c r="N9" s="220"/>
      <c r="O9" s="405"/>
      <c r="P9" s="405"/>
      <c r="Q9" s="405"/>
    </row>
    <row r="10" spans="1:17" s="22" customFormat="1" ht="22.5" customHeight="1" x14ac:dyDescent="0.25">
      <c r="A10" s="8">
        <v>7</v>
      </c>
      <c r="B10" s="280">
        <v>45231</v>
      </c>
      <c r="C10" s="55" t="s">
        <v>75</v>
      </c>
      <c r="D10" s="86" t="s">
        <v>66</v>
      </c>
      <c r="E10" s="57">
        <v>3</v>
      </c>
      <c r="F10" s="57" t="s">
        <v>38</v>
      </c>
      <c r="G10" s="58" t="s">
        <v>62</v>
      </c>
      <c r="H10" s="260">
        <v>1</v>
      </c>
      <c r="I10" s="287">
        <v>27000</v>
      </c>
      <c r="J10" s="330">
        <f t="shared" si="0"/>
        <v>81000</v>
      </c>
      <c r="K10" s="260"/>
      <c r="L10" s="279"/>
      <c r="M10" s="279"/>
      <c r="N10" s="220"/>
      <c r="O10" s="405"/>
      <c r="P10" s="405"/>
      <c r="Q10" s="405"/>
    </row>
    <row r="11" spans="1:17" s="22" customFormat="1" ht="22.5" customHeight="1" x14ac:dyDescent="0.25">
      <c r="A11" s="8">
        <v>8</v>
      </c>
      <c r="B11" s="280">
        <v>45231</v>
      </c>
      <c r="C11" s="56" t="s">
        <v>45</v>
      </c>
      <c r="D11" s="56" t="s">
        <v>20</v>
      </c>
      <c r="E11" s="317" t="s">
        <v>97</v>
      </c>
      <c r="F11" s="57" t="s">
        <v>38</v>
      </c>
      <c r="G11" s="58" t="s">
        <v>62</v>
      </c>
      <c r="H11" s="260">
        <v>1</v>
      </c>
      <c r="I11" s="287">
        <v>29200</v>
      </c>
      <c r="J11" s="330">
        <f t="shared" si="0"/>
        <v>29200</v>
      </c>
      <c r="K11" s="260"/>
      <c r="L11" s="279"/>
      <c r="M11" s="279"/>
      <c r="N11" s="220"/>
      <c r="O11" s="405"/>
      <c r="P11" s="405"/>
      <c r="Q11" s="405"/>
    </row>
    <row r="12" spans="1:17" s="22" customFormat="1" ht="22.5" customHeight="1" x14ac:dyDescent="0.25">
      <c r="A12" s="8">
        <v>9</v>
      </c>
      <c r="B12" s="280">
        <v>45231</v>
      </c>
      <c r="C12" s="56" t="s">
        <v>45</v>
      </c>
      <c r="D12" s="56" t="s">
        <v>20</v>
      </c>
      <c r="E12" s="317" t="s">
        <v>115</v>
      </c>
      <c r="F12" s="57" t="s">
        <v>38</v>
      </c>
      <c r="G12" s="58" t="s">
        <v>34</v>
      </c>
      <c r="H12" s="260">
        <v>404</v>
      </c>
      <c r="I12" s="287">
        <v>29200</v>
      </c>
      <c r="J12" s="330">
        <f t="shared" si="0"/>
        <v>87600</v>
      </c>
      <c r="K12" s="260"/>
      <c r="L12" s="281"/>
      <c r="M12" s="279"/>
      <c r="N12" s="220"/>
      <c r="O12" s="405"/>
      <c r="P12" s="405"/>
      <c r="Q12" s="405"/>
    </row>
    <row r="13" spans="1:17" s="22" customFormat="1" ht="22.5" customHeight="1" x14ac:dyDescent="0.25">
      <c r="A13" s="8">
        <v>10</v>
      </c>
      <c r="B13" s="280">
        <v>45231</v>
      </c>
      <c r="C13" s="56" t="s">
        <v>45</v>
      </c>
      <c r="D13" s="56" t="s">
        <v>20</v>
      </c>
      <c r="E13" s="317" t="s">
        <v>98</v>
      </c>
      <c r="F13" s="57" t="s">
        <v>38</v>
      </c>
      <c r="G13" s="57" t="s">
        <v>30</v>
      </c>
      <c r="H13" s="260">
        <v>403</v>
      </c>
      <c r="I13" s="287">
        <v>29200</v>
      </c>
      <c r="J13" s="330">
        <f t="shared" si="0"/>
        <v>58400</v>
      </c>
      <c r="K13" s="260"/>
      <c r="L13" s="281"/>
      <c r="M13" s="279"/>
      <c r="N13" s="220"/>
      <c r="O13" s="405"/>
      <c r="P13" s="405"/>
      <c r="Q13" s="405"/>
    </row>
    <row r="14" spans="1:17" s="10" customFormat="1" ht="22.5" customHeight="1" x14ac:dyDescent="0.25">
      <c r="A14" s="8">
        <v>11</v>
      </c>
      <c r="B14" s="280">
        <v>45231</v>
      </c>
      <c r="C14" s="56" t="s">
        <v>54</v>
      </c>
      <c r="D14" s="56" t="s">
        <v>55</v>
      </c>
      <c r="E14" s="57">
        <v>1</v>
      </c>
      <c r="F14" s="57" t="s">
        <v>38</v>
      </c>
      <c r="G14" s="57" t="s">
        <v>35</v>
      </c>
      <c r="H14" s="260">
        <v>307</v>
      </c>
      <c r="I14" s="287">
        <v>29000</v>
      </c>
      <c r="J14" s="330">
        <f t="shared" si="0"/>
        <v>29000</v>
      </c>
      <c r="K14" s="260"/>
      <c r="L14" s="281"/>
      <c r="M14" s="279"/>
      <c r="N14" s="64"/>
      <c r="O14" s="78"/>
      <c r="P14" s="78"/>
      <c r="Q14" s="78"/>
    </row>
    <row r="15" spans="1:17" s="10" customFormat="1" ht="22.5" customHeight="1" x14ac:dyDescent="0.25">
      <c r="A15" s="8">
        <v>12</v>
      </c>
      <c r="B15" s="280">
        <v>45231</v>
      </c>
      <c r="C15" s="56" t="s">
        <v>23</v>
      </c>
      <c r="D15" s="56" t="s">
        <v>24</v>
      </c>
      <c r="E15" s="57">
        <v>1</v>
      </c>
      <c r="F15" s="57" t="s">
        <v>39</v>
      </c>
      <c r="G15" s="57" t="s">
        <v>368</v>
      </c>
      <c r="H15" s="260">
        <v>601</v>
      </c>
      <c r="I15" s="285">
        <v>75000</v>
      </c>
      <c r="J15" s="330">
        <f t="shared" si="0"/>
        <v>75000</v>
      </c>
      <c r="K15" s="260"/>
      <c r="L15" s="281"/>
      <c r="M15" s="279"/>
      <c r="N15" s="64"/>
      <c r="O15" s="78"/>
      <c r="P15" s="78"/>
      <c r="Q15" s="78"/>
    </row>
    <row r="16" spans="1:17" s="10" customFormat="1" ht="22.5" customHeight="1" x14ac:dyDescent="0.25">
      <c r="A16" s="8">
        <v>13</v>
      </c>
      <c r="B16" s="280">
        <v>45231</v>
      </c>
      <c r="C16" s="55" t="s">
        <v>1068</v>
      </c>
      <c r="D16" s="56" t="s">
        <v>36</v>
      </c>
      <c r="E16" s="57">
        <v>25</v>
      </c>
      <c r="F16" s="57" t="s">
        <v>38</v>
      </c>
      <c r="G16" s="58" t="s">
        <v>32</v>
      </c>
      <c r="H16" s="260">
        <v>3</v>
      </c>
      <c r="I16" s="285">
        <v>36500</v>
      </c>
      <c r="J16" s="330">
        <f t="shared" si="0"/>
        <v>912500</v>
      </c>
      <c r="K16" s="370" t="s">
        <v>1540</v>
      </c>
      <c r="L16" s="282"/>
      <c r="M16" s="282"/>
      <c r="N16" s="64"/>
      <c r="O16" s="78"/>
      <c r="P16" s="78"/>
      <c r="Q16" s="78"/>
    </row>
    <row r="17" spans="1:17" s="10" customFormat="1" ht="22.5" customHeight="1" x14ac:dyDescent="0.25">
      <c r="A17" s="8">
        <v>14</v>
      </c>
      <c r="B17" s="280">
        <v>45231</v>
      </c>
      <c r="C17" s="56" t="s">
        <v>1069</v>
      </c>
      <c r="D17" s="56" t="s">
        <v>67</v>
      </c>
      <c r="E17" s="57">
        <v>1</v>
      </c>
      <c r="F17" s="57" t="s">
        <v>39</v>
      </c>
      <c r="G17" s="58" t="s">
        <v>1072</v>
      </c>
      <c r="H17" s="260">
        <v>3</v>
      </c>
      <c r="I17" s="285">
        <v>65000</v>
      </c>
      <c r="J17" s="330">
        <f t="shared" si="0"/>
        <v>65000</v>
      </c>
      <c r="K17" s="370" t="s">
        <v>1540</v>
      </c>
      <c r="L17" s="282"/>
      <c r="M17" s="282"/>
      <c r="N17" s="64"/>
      <c r="O17" s="78"/>
      <c r="P17" s="78"/>
      <c r="Q17" s="78"/>
    </row>
    <row r="18" spans="1:17" s="10" customFormat="1" ht="22.5" customHeight="1" x14ac:dyDescent="0.25">
      <c r="A18" s="8">
        <v>15</v>
      </c>
      <c r="B18" s="280">
        <v>45231</v>
      </c>
      <c r="C18" s="56" t="s">
        <v>421</v>
      </c>
      <c r="D18" s="56" t="s">
        <v>1070</v>
      </c>
      <c r="E18" s="57">
        <v>10</v>
      </c>
      <c r="F18" s="57" t="s">
        <v>39</v>
      </c>
      <c r="G18" s="58" t="s">
        <v>436</v>
      </c>
      <c r="H18" s="260">
        <v>3</v>
      </c>
      <c r="I18" s="285">
        <v>12550</v>
      </c>
      <c r="J18" s="330">
        <f t="shared" si="0"/>
        <v>125500</v>
      </c>
      <c r="K18" s="370" t="s">
        <v>1540</v>
      </c>
      <c r="L18" s="282"/>
      <c r="M18" s="282"/>
      <c r="N18" s="64"/>
      <c r="O18" s="78"/>
      <c r="P18" s="78"/>
      <c r="Q18" s="78"/>
    </row>
    <row r="19" spans="1:17" s="10" customFormat="1" ht="22.5" customHeight="1" x14ac:dyDescent="0.25">
      <c r="A19" s="8">
        <v>16</v>
      </c>
      <c r="B19" s="280">
        <v>45231</v>
      </c>
      <c r="C19" s="56" t="s">
        <v>425</v>
      </c>
      <c r="D19" s="56" t="s">
        <v>1071</v>
      </c>
      <c r="E19" s="57">
        <v>1</v>
      </c>
      <c r="F19" s="122" t="s">
        <v>39</v>
      </c>
      <c r="G19" s="58" t="s">
        <v>437</v>
      </c>
      <c r="H19" s="283" t="s">
        <v>1508</v>
      </c>
      <c r="I19" s="285">
        <v>1250000</v>
      </c>
      <c r="J19" s="330">
        <f t="shared" si="0"/>
        <v>1250000</v>
      </c>
      <c r="K19" s="370" t="s">
        <v>1540</v>
      </c>
      <c r="L19" s="281">
        <f>SUM(J4:J19)</f>
        <v>4198200</v>
      </c>
      <c r="M19" s="282"/>
      <c r="N19" s="64"/>
      <c r="O19" s="78"/>
      <c r="P19" s="78"/>
      <c r="Q19" s="78"/>
    </row>
    <row r="20" spans="1:17" s="10" customFormat="1" ht="22.5" customHeight="1" x14ac:dyDescent="0.25">
      <c r="A20" s="8">
        <v>17</v>
      </c>
      <c r="B20" s="280">
        <v>45232</v>
      </c>
      <c r="C20" s="56" t="s">
        <v>1073</v>
      </c>
      <c r="D20" s="288" t="s">
        <v>1074</v>
      </c>
      <c r="E20" s="57">
        <v>1</v>
      </c>
      <c r="F20" s="57" t="s">
        <v>39</v>
      </c>
      <c r="G20" s="58" t="s">
        <v>1094</v>
      </c>
      <c r="H20" s="260">
        <v>124</v>
      </c>
      <c r="I20" s="285">
        <v>189742</v>
      </c>
      <c r="J20" s="330">
        <f t="shared" si="0"/>
        <v>189742</v>
      </c>
      <c r="K20" s="57" t="s">
        <v>1541</v>
      </c>
      <c r="L20" s="281"/>
      <c r="M20" s="282"/>
      <c r="N20" s="64"/>
      <c r="O20" s="78"/>
      <c r="P20" s="78"/>
      <c r="Q20" s="78"/>
    </row>
    <row r="21" spans="1:17" s="10" customFormat="1" ht="22.5" customHeight="1" x14ac:dyDescent="0.25">
      <c r="A21" s="8">
        <v>18</v>
      </c>
      <c r="B21" s="280">
        <v>45232</v>
      </c>
      <c r="C21" s="56" t="s">
        <v>1075</v>
      </c>
      <c r="D21" s="123" t="s">
        <v>196</v>
      </c>
      <c r="E21" s="57">
        <v>1</v>
      </c>
      <c r="F21" s="57" t="s">
        <v>39</v>
      </c>
      <c r="G21" s="58" t="s">
        <v>1094</v>
      </c>
      <c r="H21" s="260">
        <v>124</v>
      </c>
      <c r="I21" s="285">
        <v>60000</v>
      </c>
      <c r="J21" s="330">
        <f t="shared" si="0"/>
        <v>60000</v>
      </c>
      <c r="K21" s="57" t="s">
        <v>1541</v>
      </c>
      <c r="L21" s="282"/>
      <c r="M21" s="282"/>
      <c r="N21" s="64"/>
      <c r="O21" s="78"/>
      <c r="P21" s="78"/>
      <c r="Q21" s="78"/>
    </row>
    <row r="22" spans="1:17" s="10" customFormat="1" ht="22.5" customHeight="1" x14ac:dyDescent="0.25">
      <c r="A22" s="8">
        <v>19</v>
      </c>
      <c r="B22" s="280">
        <v>45232</v>
      </c>
      <c r="C22" s="56" t="s">
        <v>1076</v>
      </c>
      <c r="D22" s="56" t="s">
        <v>56</v>
      </c>
      <c r="E22" s="57">
        <v>1</v>
      </c>
      <c r="F22" s="57" t="s">
        <v>39</v>
      </c>
      <c r="G22" s="58" t="s">
        <v>1094</v>
      </c>
      <c r="H22" s="260">
        <v>124</v>
      </c>
      <c r="I22" s="285">
        <v>400000</v>
      </c>
      <c r="J22" s="330">
        <f t="shared" si="0"/>
        <v>400000</v>
      </c>
      <c r="K22" s="57" t="s">
        <v>1541</v>
      </c>
      <c r="L22" s="282"/>
      <c r="M22" s="282"/>
      <c r="N22" s="64"/>
      <c r="O22" s="78"/>
      <c r="P22" s="78"/>
      <c r="Q22" s="78"/>
    </row>
    <row r="23" spans="1:17" s="10" customFormat="1" ht="22.5" customHeight="1" x14ac:dyDescent="0.25">
      <c r="A23" s="8">
        <v>20</v>
      </c>
      <c r="B23" s="280">
        <v>45232</v>
      </c>
      <c r="C23" s="56" t="s">
        <v>107</v>
      </c>
      <c r="D23" s="123" t="s">
        <v>112</v>
      </c>
      <c r="E23" s="57">
        <v>11</v>
      </c>
      <c r="F23" s="57" t="s">
        <v>39</v>
      </c>
      <c r="G23" s="58" t="s">
        <v>1094</v>
      </c>
      <c r="H23" s="260">
        <v>124</v>
      </c>
      <c r="I23" s="285">
        <v>1565</v>
      </c>
      <c r="J23" s="330">
        <f t="shared" si="0"/>
        <v>17215</v>
      </c>
      <c r="K23" s="57" t="s">
        <v>1541</v>
      </c>
      <c r="L23" s="282"/>
      <c r="M23" s="282"/>
      <c r="N23" s="64"/>
      <c r="O23" s="78"/>
      <c r="P23" s="78"/>
      <c r="Q23" s="78"/>
    </row>
    <row r="24" spans="1:17" s="10" customFormat="1" ht="22.5" customHeight="1" x14ac:dyDescent="0.25">
      <c r="A24" s="8">
        <v>21</v>
      </c>
      <c r="B24" s="280">
        <v>45232</v>
      </c>
      <c r="C24" s="56" t="s">
        <v>54</v>
      </c>
      <c r="D24" s="56" t="s">
        <v>55</v>
      </c>
      <c r="E24" s="57">
        <v>1.5</v>
      </c>
      <c r="F24" s="57" t="s">
        <v>38</v>
      </c>
      <c r="G24" s="58" t="s">
        <v>219</v>
      </c>
      <c r="H24" s="260">
        <v>311</v>
      </c>
      <c r="I24" s="287">
        <v>29000</v>
      </c>
      <c r="J24" s="330">
        <f t="shared" si="0"/>
        <v>43500</v>
      </c>
      <c r="K24" s="57"/>
      <c r="L24" s="282"/>
      <c r="M24" s="282"/>
      <c r="N24" s="64"/>
      <c r="O24" s="78"/>
      <c r="P24" s="78"/>
      <c r="Q24" s="78"/>
    </row>
    <row r="25" spans="1:17" s="10" customFormat="1" ht="22.5" customHeight="1" x14ac:dyDescent="0.25">
      <c r="A25" s="8">
        <v>22</v>
      </c>
      <c r="B25" s="280">
        <v>45232</v>
      </c>
      <c r="C25" s="56" t="s">
        <v>408</v>
      </c>
      <c r="D25" s="56" t="s">
        <v>1077</v>
      </c>
      <c r="E25" s="57">
        <v>2</v>
      </c>
      <c r="F25" s="57" t="s">
        <v>39</v>
      </c>
      <c r="G25" s="58" t="s">
        <v>169</v>
      </c>
      <c r="H25" s="260">
        <v>310</v>
      </c>
      <c r="I25" s="285">
        <v>135000</v>
      </c>
      <c r="J25" s="330">
        <f t="shared" si="0"/>
        <v>270000</v>
      </c>
      <c r="K25" s="57"/>
      <c r="L25" s="282"/>
      <c r="M25" s="282"/>
      <c r="N25" s="64"/>
      <c r="O25" s="78"/>
      <c r="P25" s="78"/>
      <c r="Q25" s="78"/>
    </row>
    <row r="26" spans="1:17" s="10" customFormat="1" ht="22.5" customHeight="1" x14ac:dyDescent="0.25">
      <c r="A26" s="8">
        <v>23</v>
      </c>
      <c r="B26" s="280">
        <v>45232</v>
      </c>
      <c r="C26" s="56" t="s">
        <v>440</v>
      </c>
      <c r="D26" s="56" t="s">
        <v>1077</v>
      </c>
      <c r="E26" s="57">
        <v>2</v>
      </c>
      <c r="F26" s="57" t="s">
        <v>39</v>
      </c>
      <c r="G26" s="58" t="s">
        <v>169</v>
      </c>
      <c r="H26" s="283">
        <v>310</v>
      </c>
      <c r="I26" s="285">
        <v>20000</v>
      </c>
      <c r="J26" s="330">
        <f t="shared" si="0"/>
        <v>40000</v>
      </c>
      <c r="K26" s="57"/>
      <c r="L26" s="282"/>
      <c r="M26" s="282"/>
      <c r="N26" s="64"/>
      <c r="O26" s="78"/>
      <c r="P26" s="78"/>
      <c r="Q26" s="78"/>
    </row>
    <row r="27" spans="1:17" s="10" customFormat="1" ht="22.5" customHeight="1" x14ac:dyDescent="0.25">
      <c r="A27" s="8">
        <v>24</v>
      </c>
      <c r="B27" s="280">
        <v>45232</v>
      </c>
      <c r="C27" s="55" t="s">
        <v>75</v>
      </c>
      <c r="D27" s="86" t="s">
        <v>66</v>
      </c>
      <c r="E27" s="57">
        <v>1</v>
      </c>
      <c r="F27" s="57" t="s">
        <v>38</v>
      </c>
      <c r="G27" s="58" t="s">
        <v>169</v>
      </c>
      <c r="H27" s="283">
        <v>310</v>
      </c>
      <c r="I27" s="287">
        <v>27000</v>
      </c>
      <c r="J27" s="330">
        <f t="shared" si="0"/>
        <v>27000</v>
      </c>
      <c r="K27" s="57"/>
      <c r="L27" s="282"/>
      <c r="M27" s="282"/>
      <c r="N27" s="64"/>
      <c r="O27" s="78"/>
      <c r="P27" s="78"/>
      <c r="Q27" s="78"/>
    </row>
    <row r="28" spans="1:17" s="10" customFormat="1" ht="22.5" customHeight="1" x14ac:dyDescent="0.25">
      <c r="A28" s="8">
        <v>25</v>
      </c>
      <c r="B28" s="280">
        <v>45232</v>
      </c>
      <c r="C28" s="56" t="s">
        <v>1075</v>
      </c>
      <c r="D28" s="123" t="s">
        <v>196</v>
      </c>
      <c r="E28" s="57">
        <v>1</v>
      </c>
      <c r="F28" s="57" t="s">
        <v>39</v>
      </c>
      <c r="G28" s="57" t="s">
        <v>185</v>
      </c>
      <c r="H28" s="260">
        <v>115</v>
      </c>
      <c r="I28" s="285">
        <v>60000</v>
      </c>
      <c r="J28" s="330">
        <f t="shared" si="0"/>
        <v>60000</v>
      </c>
      <c r="K28" s="57" t="s">
        <v>1542</v>
      </c>
      <c r="L28" s="282"/>
      <c r="M28" s="282"/>
      <c r="N28" s="64"/>
      <c r="O28" s="78"/>
      <c r="P28" s="78"/>
      <c r="Q28" s="78"/>
    </row>
    <row r="29" spans="1:17" s="10" customFormat="1" ht="22.5" customHeight="1" x14ac:dyDescent="0.25">
      <c r="A29" s="8">
        <v>26</v>
      </c>
      <c r="B29" s="280">
        <v>45232</v>
      </c>
      <c r="C29" s="56" t="s">
        <v>1076</v>
      </c>
      <c r="D29" s="56" t="s">
        <v>56</v>
      </c>
      <c r="E29" s="57">
        <v>1</v>
      </c>
      <c r="F29" s="57" t="s">
        <v>39</v>
      </c>
      <c r="G29" s="57" t="s">
        <v>185</v>
      </c>
      <c r="H29" s="260">
        <v>115</v>
      </c>
      <c r="I29" s="285">
        <v>400000</v>
      </c>
      <c r="J29" s="330">
        <f t="shared" si="0"/>
        <v>400000</v>
      </c>
      <c r="K29" s="57" t="s">
        <v>1542</v>
      </c>
      <c r="L29" s="282"/>
      <c r="M29" s="282"/>
      <c r="N29" s="64"/>
      <c r="O29" s="78"/>
      <c r="P29" s="78"/>
      <c r="Q29" s="78"/>
    </row>
    <row r="30" spans="1:17" s="10" customFormat="1" ht="22.5" customHeight="1" x14ac:dyDescent="0.25">
      <c r="A30" s="8">
        <v>27</v>
      </c>
      <c r="B30" s="280">
        <v>45232</v>
      </c>
      <c r="C30" s="56" t="s">
        <v>107</v>
      </c>
      <c r="D30" s="123" t="s">
        <v>112</v>
      </c>
      <c r="E30" s="57">
        <v>11</v>
      </c>
      <c r="F30" s="57" t="s">
        <v>39</v>
      </c>
      <c r="G30" s="57" t="s">
        <v>185</v>
      </c>
      <c r="H30" s="260">
        <v>115</v>
      </c>
      <c r="I30" s="285">
        <v>1565</v>
      </c>
      <c r="J30" s="330">
        <f t="shared" si="0"/>
        <v>17215</v>
      </c>
      <c r="K30" s="57" t="s">
        <v>1542</v>
      </c>
      <c r="L30" s="282"/>
      <c r="M30" s="282"/>
      <c r="N30" s="64"/>
      <c r="O30" s="78"/>
      <c r="P30" s="78"/>
      <c r="Q30" s="78"/>
    </row>
    <row r="31" spans="1:17" s="10" customFormat="1" ht="22.5" customHeight="1" x14ac:dyDescent="0.25">
      <c r="A31" s="8">
        <v>28</v>
      </c>
      <c r="B31" s="280">
        <v>45232</v>
      </c>
      <c r="C31" s="55" t="s">
        <v>1078</v>
      </c>
      <c r="D31" s="123" t="s">
        <v>47</v>
      </c>
      <c r="E31" s="117">
        <v>2</v>
      </c>
      <c r="F31" s="122" t="s">
        <v>39</v>
      </c>
      <c r="G31" s="57" t="s">
        <v>185</v>
      </c>
      <c r="H31" s="260">
        <v>115</v>
      </c>
      <c r="I31" s="287">
        <v>60000</v>
      </c>
      <c r="J31" s="330">
        <f t="shared" si="0"/>
        <v>120000</v>
      </c>
      <c r="K31" s="57" t="s">
        <v>1542</v>
      </c>
      <c r="L31" s="282"/>
      <c r="M31" s="282"/>
      <c r="N31" s="64"/>
      <c r="O31" s="78"/>
      <c r="P31" s="78"/>
      <c r="Q31" s="78"/>
    </row>
    <row r="32" spans="1:17" s="10" customFormat="1" ht="22.5" customHeight="1" x14ac:dyDescent="0.25">
      <c r="A32" s="8">
        <v>29</v>
      </c>
      <c r="B32" s="280">
        <v>45232</v>
      </c>
      <c r="C32" s="56" t="s">
        <v>1075</v>
      </c>
      <c r="D32" s="123" t="s">
        <v>196</v>
      </c>
      <c r="E32" s="57">
        <v>1</v>
      </c>
      <c r="F32" s="57" t="s">
        <v>39</v>
      </c>
      <c r="G32" s="57" t="s">
        <v>125</v>
      </c>
      <c r="H32" s="260">
        <v>127</v>
      </c>
      <c r="I32" s="285">
        <v>60000</v>
      </c>
      <c r="J32" s="330">
        <f t="shared" si="0"/>
        <v>60000</v>
      </c>
      <c r="K32" s="57" t="s">
        <v>1543</v>
      </c>
      <c r="L32" s="282"/>
      <c r="M32" s="282"/>
      <c r="N32" s="64"/>
      <c r="O32" s="78"/>
      <c r="P32" s="78"/>
      <c r="Q32" s="78"/>
    </row>
    <row r="33" spans="1:17" s="24" customFormat="1" ht="22.5" customHeight="1" x14ac:dyDescent="0.25">
      <c r="A33" s="8">
        <v>30</v>
      </c>
      <c r="B33" s="280">
        <v>45232</v>
      </c>
      <c r="C33" s="56" t="s">
        <v>1076</v>
      </c>
      <c r="D33" s="56" t="s">
        <v>56</v>
      </c>
      <c r="E33" s="57">
        <v>1</v>
      </c>
      <c r="F33" s="57" t="s">
        <v>39</v>
      </c>
      <c r="G33" s="57" t="s">
        <v>125</v>
      </c>
      <c r="H33" s="260">
        <v>127</v>
      </c>
      <c r="I33" s="285">
        <v>400000</v>
      </c>
      <c r="J33" s="330">
        <f t="shared" si="0"/>
        <v>400000</v>
      </c>
      <c r="K33" s="57" t="s">
        <v>1543</v>
      </c>
      <c r="L33" s="282"/>
      <c r="M33" s="282"/>
      <c r="N33" s="64"/>
      <c r="O33" s="406"/>
      <c r="P33" s="406"/>
      <c r="Q33" s="406"/>
    </row>
    <row r="34" spans="1:17" s="24" customFormat="1" ht="22.5" customHeight="1" x14ac:dyDescent="0.25">
      <c r="A34" s="8">
        <v>31</v>
      </c>
      <c r="B34" s="280">
        <v>45232</v>
      </c>
      <c r="C34" s="56" t="s">
        <v>107</v>
      </c>
      <c r="D34" s="123" t="s">
        <v>112</v>
      </c>
      <c r="E34" s="57">
        <v>11</v>
      </c>
      <c r="F34" s="57" t="s">
        <v>39</v>
      </c>
      <c r="G34" s="57" t="s">
        <v>125</v>
      </c>
      <c r="H34" s="260">
        <v>127</v>
      </c>
      <c r="I34" s="285">
        <v>1565</v>
      </c>
      <c r="J34" s="330">
        <f t="shared" si="0"/>
        <v>17215</v>
      </c>
      <c r="K34" s="57" t="s">
        <v>1543</v>
      </c>
      <c r="L34" s="282"/>
      <c r="M34" s="282"/>
      <c r="N34" s="64"/>
      <c r="O34" s="406"/>
      <c r="P34" s="406"/>
      <c r="Q34" s="406"/>
    </row>
    <row r="35" spans="1:17" s="24" customFormat="1" ht="22.5" customHeight="1" x14ac:dyDescent="0.25">
      <c r="A35" s="8">
        <v>32</v>
      </c>
      <c r="B35" s="280">
        <v>45232</v>
      </c>
      <c r="C35" s="55" t="s">
        <v>1078</v>
      </c>
      <c r="D35" s="123" t="s">
        <v>47</v>
      </c>
      <c r="E35" s="117">
        <v>2</v>
      </c>
      <c r="F35" s="122" t="s">
        <v>39</v>
      </c>
      <c r="G35" s="57" t="s">
        <v>125</v>
      </c>
      <c r="H35" s="260">
        <v>127</v>
      </c>
      <c r="I35" s="287">
        <v>60000</v>
      </c>
      <c r="J35" s="330">
        <f t="shared" si="0"/>
        <v>120000</v>
      </c>
      <c r="K35" s="57" t="s">
        <v>1543</v>
      </c>
      <c r="L35" s="282"/>
      <c r="M35" s="282"/>
      <c r="N35" s="64"/>
      <c r="O35" s="406"/>
      <c r="P35" s="406"/>
      <c r="Q35" s="406"/>
    </row>
    <row r="36" spans="1:17" s="10" customFormat="1" ht="22.5" customHeight="1" x14ac:dyDescent="0.25">
      <c r="A36" s="8">
        <v>33</v>
      </c>
      <c r="B36" s="280">
        <v>45232</v>
      </c>
      <c r="C36" s="56" t="s">
        <v>1079</v>
      </c>
      <c r="D36" s="56" t="s">
        <v>109</v>
      </c>
      <c r="E36" s="57">
        <v>2</v>
      </c>
      <c r="F36" s="57" t="s">
        <v>39</v>
      </c>
      <c r="G36" s="57" t="s">
        <v>459</v>
      </c>
      <c r="H36" s="260">
        <v>125</v>
      </c>
      <c r="I36" s="285">
        <v>70000</v>
      </c>
      <c r="J36" s="330">
        <f t="shared" si="0"/>
        <v>140000</v>
      </c>
      <c r="K36" s="57" t="s">
        <v>1544</v>
      </c>
      <c r="L36" s="282"/>
      <c r="M36" s="282"/>
      <c r="N36" s="64"/>
      <c r="O36" s="78"/>
      <c r="P36" s="78"/>
      <c r="Q36" s="78"/>
    </row>
    <row r="37" spans="1:17" s="10" customFormat="1" ht="22.5" customHeight="1" x14ac:dyDescent="0.25">
      <c r="A37" s="8">
        <v>34</v>
      </c>
      <c r="B37" s="280">
        <v>45232</v>
      </c>
      <c r="C37" s="56" t="s">
        <v>251</v>
      </c>
      <c r="D37" s="56" t="s">
        <v>27</v>
      </c>
      <c r="E37" s="57">
        <v>1</v>
      </c>
      <c r="F37" s="122" t="s">
        <v>39</v>
      </c>
      <c r="G37" s="57" t="s">
        <v>459</v>
      </c>
      <c r="H37" s="260">
        <v>125</v>
      </c>
      <c r="I37" s="285">
        <v>45000</v>
      </c>
      <c r="J37" s="330">
        <f t="shared" si="0"/>
        <v>45000</v>
      </c>
      <c r="K37" s="57" t="s">
        <v>1544</v>
      </c>
      <c r="L37" s="282"/>
      <c r="M37" s="282"/>
      <c r="N37" s="64"/>
      <c r="O37" s="78"/>
      <c r="P37" s="78"/>
      <c r="Q37" s="78"/>
    </row>
    <row r="38" spans="1:17" s="10" customFormat="1" ht="22.5" customHeight="1" x14ac:dyDescent="0.25">
      <c r="A38" s="8">
        <v>35</v>
      </c>
      <c r="B38" s="280">
        <v>45232</v>
      </c>
      <c r="C38" s="56" t="s">
        <v>1080</v>
      </c>
      <c r="D38" s="56" t="s">
        <v>47</v>
      </c>
      <c r="E38" s="57">
        <v>1</v>
      </c>
      <c r="F38" s="57" t="s">
        <v>39</v>
      </c>
      <c r="G38" s="57" t="s">
        <v>459</v>
      </c>
      <c r="H38" s="260">
        <v>125</v>
      </c>
      <c r="I38" s="285">
        <v>60000</v>
      </c>
      <c r="J38" s="330">
        <f t="shared" si="0"/>
        <v>60000</v>
      </c>
      <c r="K38" s="57" t="s">
        <v>1544</v>
      </c>
      <c r="L38" s="282"/>
      <c r="M38" s="282"/>
      <c r="N38" s="64"/>
      <c r="O38" s="78"/>
      <c r="P38" s="78"/>
      <c r="Q38" s="78"/>
    </row>
    <row r="39" spans="1:17" s="10" customFormat="1" ht="22.5" customHeight="1" x14ac:dyDescent="0.25">
      <c r="A39" s="8">
        <v>36</v>
      </c>
      <c r="B39" s="280">
        <v>45232</v>
      </c>
      <c r="C39" s="56" t="s">
        <v>1073</v>
      </c>
      <c r="D39" s="288" t="s">
        <v>1074</v>
      </c>
      <c r="E39" s="57">
        <v>1</v>
      </c>
      <c r="F39" s="57" t="s">
        <v>39</v>
      </c>
      <c r="G39" s="57" t="s">
        <v>459</v>
      </c>
      <c r="H39" s="260">
        <v>125</v>
      </c>
      <c r="I39" s="285">
        <v>189742</v>
      </c>
      <c r="J39" s="330">
        <f t="shared" si="0"/>
        <v>189742</v>
      </c>
      <c r="K39" s="57" t="s">
        <v>1544</v>
      </c>
      <c r="L39" s="282"/>
      <c r="M39" s="282"/>
      <c r="N39" s="64"/>
      <c r="O39" s="78"/>
      <c r="P39" s="78"/>
      <c r="Q39" s="78"/>
    </row>
    <row r="40" spans="1:17" s="10" customFormat="1" ht="22.5" customHeight="1" x14ac:dyDescent="0.25">
      <c r="A40" s="8">
        <v>37</v>
      </c>
      <c r="B40" s="280">
        <v>45232</v>
      </c>
      <c r="C40" s="56" t="s">
        <v>218</v>
      </c>
      <c r="D40" s="56" t="s">
        <v>24</v>
      </c>
      <c r="E40" s="57">
        <v>1</v>
      </c>
      <c r="F40" s="122" t="s">
        <v>39</v>
      </c>
      <c r="G40" s="57" t="s">
        <v>459</v>
      </c>
      <c r="H40" s="260">
        <v>125</v>
      </c>
      <c r="I40" s="285">
        <v>2625</v>
      </c>
      <c r="J40" s="330">
        <f t="shared" si="0"/>
        <v>2625</v>
      </c>
      <c r="K40" s="57" t="s">
        <v>1544</v>
      </c>
      <c r="L40" s="282"/>
      <c r="M40" s="282"/>
      <c r="N40" s="64"/>
      <c r="O40" s="78"/>
      <c r="P40" s="78"/>
      <c r="Q40" s="78"/>
    </row>
    <row r="41" spans="1:17" s="10" customFormat="1" ht="22.5" customHeight="1" x14ac:dyDescent="0.25">
      <c r="A41" s="8">
        <v>38</v>
      </c>
      <c r="B41" s="280">
        <v>45232</v>
      </c>
      <c r="C41" s="56" t="s">
        <v>438</v>
      </c>
      <c r="D41" s="56" t="s">
        <v>50</v>
      </c>
      <c r="E41" s="57">
        <v>1</v>
      </c>
      <c r="F41" s="57" t="s">
        <v>81</v>
      </c>
      <c r="G41" s="58" t="s">
        <v>459</v>
      </c>
      <c r="H41" s="260">
        <v>125</v>
      </c>
      <c r="I41" s="285">
        <v>150000</v>
      </c>
      <c r="J41" s="330">
        <f t="shared" si="0"/>
        <v>150000</v>
      </c>
      <c r="K41" s="57"/>
      <c r="L41" s="282"/>
      <c r="M41" s="282"/>
      <c r="N41" s="64"/>
      <c r="O41" s="78"/>
      <c r="P41" s="78"/>
      <c r="Q41" s="78"/>
    </row>
    <row r="42" spans="1:17" s="10" customFormat="1" ht="22.5" customHeight="1" x14ac:dyDescent="0.25">
      <c r="A42" s="8">
        <v>39</v>
      </c>
      <c r="B42" s="280">
        <v>45232</v>
      </c>
      <c r="C42" s="56" t="s">
        <v>1081</v>
      </c>
      <c r="D42" s="56" t="s">
        <v>239</v>
      </c>
      <c r="E42" s="57">
        <v>2</v>
      </c>
      <c r="F42" s="57" t="s">
        <v>39</v>
      </c>
      <c r="G42" s="57" t="s">
        <v>368</v>
      </c>
      <c r="H42" s="260">
        <v>601</v>
      </c>
      <c r="I42" s="285">
        <v>15000</v>
      </c>
      <c r="J42" s="330">
        <f t="shared" si="0"/>
        <v>30000</v>
      </c>
      <c r="K42" s="57"/>
      <c r="L42" s="282"/>
      <c r="M42" s="282"/>
      <c r="N42" s="64"/>
      <c r="O42" s="78"/>
      <c r="P42" s="78"/>
      <c r="Q42" s="78"/>
    </row>
    <row r="43" spans="1:17" s="24" customFormat="1" ht="22.5" customHeight="1" x14ac:dyDescent="0.25">
      <c r="A43" s="8">
        <v>40</v>
      </c>
      <c r="B43" s="280">
        <v>45232</v>
      </c>
      <c r="C43" s="56" t="s">
        <v>446</v>
      </c>
      <c r="D43" s="56" t="s">
        <v>117</v>
      </c>
      <c r="E43" s="57">
        <v>1</v>
      </c>
      <c r="F43" s="57" t="s">
        <v>39</v>
      </c>
      <c r="G43" s="57" t="s">
        <v>368</v>
      </c>
      <c r="H43" s="260">
        <v>601</v>
      </c>
      <c r="I43" s="285">
        <v>118000</v>
      </c>
      <c r="J43" s="330">
        <f t="shared" si="0"/>
        <v>118000</v>
      </c>
      <c r="K43" s="57"/>
      <c r="L43" s="282"/>
      <c r="M43" s="282"/>
      <c r="N43" s="64"/>
      <c r="O43" s="406"/>
      <c r="P43" s="406"/>
      <c r="Q43" s="406"/>
    </row>
    <row r="44" spans="1:17" s="10" customFormat="1" ht="22.5" customHeight="1" x14ac:dyDescent="0.25">
      <c r="A44" s="8">
        <v>41</v>
      </c>
      <c r="B44" s="280">
        <v>45232</v>
      </c>
      <c r="C44" s="56" t="s">
        <v>1082</v>
      </c>
      <c r="D44" s="56" t="s">
        <v>274</v>
      </c>
      <c r="E44" s="57">
        <v>1</v>
      </c>
      <c r="F44" s="57" t="s">
        <v>39</v>
      </c>
      <c r="G44" s="58" t="s">
        <v>368</v>
      </c>
      <c r="H44" s="260">
        <v>601</v>
      </c>
      <c r="I44" s="285">
        <v>5750</v>
      </c>
      <c r="J44" s="330">
        <f t="shared" si="0"/>
        <v>5750</v>
      </c>
      <c r="K44" s="117"/>
      <c r="L44" s="282"/>
      <c r="M44" s="282"/>
      <c r="N44" s="64"/>
      <c r="O44" s="78"/>
      <c r="P44" s="78"/>
      <c r="Q44" s="78"/>
    </row>
    <row r="45" spans="1:17" s="10" customFormat="1" ht="22.5" customHeight="1" x14ac:dyDescent="0.25">
      <c r="A45" s="8">
        <v>42</v>
      </c>
      <c r="B45" s="280">
        <v>45232</v>
      </c>
      <c r="C45" s="56" t="s">
        <v>23</v>
      </c>
      <c r="D45" s="56" t="s">
        <v>1083</v>
      </c>
      <c r="E45" s="57">
        <v>1</v>
      </c>
      <c r="F45" s="57" t="s">
        <v>44</v>
      </c>
      <c r="G45" s="58" t="s">
        <v>368</v>
      </c>
      <c r="H45" s="260">
        <v>601</v>
      </c>
      <c r="I45" s="285">
        <v>75000</v>
      </c>
      <c r="J45" s="330">
        <f t="shared" si="0"/>
        <v>75000</v>
      </c>
      <c r="K45" s="117"/>
      <c r="L45" s="282"/>
      <c r="M45" s="282"/>
      <c r="N45" s="64"/>
      <c r="O45" s="78"/>
      <c r="P45" s="78"/>
      <c r="Q45" s="78"/>
    </row>
    <row r="46" spans="1:17" s="10" customFormat="1" ht="22.5" customHeight="1" x14ac:dyDescent="0.25">
      <c r="A46" s="8">
        <v>43</v>
      </c>
      <c r="B46" s="280">
        <v>45232</v>
      </c>
      <c r="C46" s="56" t="s">
        <v>224</v>
      </c>
      <c r="D46" s="56" t="s">
        <v>59</v>
      </c>
      <c r="E46" s="57">
        <v>20</v>
      </c>
      <c r="F46" s="57" t="s">
        <v>38</v>
      </c>
      <c r="G46" s="58" t="s">
        <v>368</v>
      </c>
      <c r="H46" s="260">
        <v>601</v>
      </c>
      <c r="I46" s="285">
        <v>17000</v>
      </c>
      <c r="J46" s="330">
        <f t="shared" si="0"/>
        <v>340000</v>
      </c>
      <c r="K46" s="57"/>
      <c r="L46" s="282"/>
      <c r="M46" s="282"/>
      <c r="N46" s="64"/>
      <c r="O46" s="78"/>
      <c r="P46" s="78"/>
      <c r="Q46" s="78"/>
    </row>
    <row r="47" spans="1:17" s="10" customFormat="1" ht="22.5" customHeight="1" x14ac:dyDescent="0.25">
      <c r="A47" s="8">
        <v>44</v>
      </c>
      <c r="B47" s="280">
        <v>45232</v>
      </c>
      <c r="C47" s="56" t="s">
        <v>54</v>
      </c>
      <c r="D47" s="56" t="s">
        <v>55</v>
      </c>
      <c r="E47" s="57">
        <v>5</v>
      </c>
      <c r="F47" s="57" t="s">
        <v>38</v>
      </c>
      <c r="G47" s="58" t="s">
        <v>62</v>
      </c>
      <c r="H47" s="260">
        <v>1</v>
      </c>
      <c r="I47" s="287">
        <v>29000</v>
      </c>
      <c r="J47" s="330">
        <f t="shared" si="0"/>
        <v>145000</v>
      </c>
      <c r="K47" s="57"/>
      <c r="L47" s="282"/>
      <c r="M47" s="282"/>
      <c r="N47" s="64"/>
      <c r="O47" s="78"/>
      <c r="P47" s="78"/>
      <c r="Q47" s="78"/>
    </row>
    <row r="48" spans="1:17" s="10" customFormat="1" ht="22.5" customHeight="1" x14ac:dyDescent="0.25">
      <c r="A48" s="8">
        <v>45</v>
      </c>
      <c r="B48" s="280">
        <v>45232</v>
      </c>
      <c r="C48" s="55" t="s">
        <v>75</v>
      </c>
      <c r="D48" s="86" t="s">
        <v>66</v>
      </c>
      <c r="E48" s="57">
        <v>3</v>
      </c>
      <c r="F48" s="57" t="s">
        <v>38</v>
      </c>
      <c r="G48" s="58" t="s">
        <v>62</v>
      </c>
      <c r="H48" s="260">
        <v>1</v>
      </c>
      <c r="I48" s="287">
        <v>27000</v>
      </c>
      <c r="J48" s="330">
        <f t="shared" si="0"/>
        <v>81000</v>
      </c>
      <c r="K48" s="57"/>
      <c r="L48" s="282"/>
      <c r="M48" s="282"/>
      <c r="N48" s="64"/>
      <c r="O48" s="78"/>
      <c r="P48" s="78"/>
      <c r="Q48" s="78"/>
    </row>
    <row r="49" spans="1:17" s="10" customFormat="1" ht="22.5" customHeight="1" x14ac:dyDescent="0.25">
      <c r="A49" s="8">
        <v>46</v>
      </c>
      <c r="B49" s="280">
        <v>45232</v>
      </c>
      <c r="C49" s="56" t="s">
        <v>261</v>
      </c>
      <c r="D49" s="56" t="s">
        <v>262</v>
      </c>
      <c r="E49" s="57">
        <v>2</v>
      </c>
      <c r="F49" s="57" t="s">
        <v>263</v>
      </c>
      <c r="G49" s="58" t="s">
        <v>62</v>
      </c>
      <c r="H49" s="260">
        <v>1</v>
      </c>
      <c r="I49" s="285">
        <v>10000</v>
      </c>
      <c r="J49" s="330">
        <f t="shared" si="0"/>
        <v>20000</v>
      </c>
      <c r="K49" s="117"/>
      <c r="L49" s="282"/>
      <c r="M49" s="282"/>
      <c r="N49" s="64"/>
      <c r="O49" s="78"/>
      <c r="P49" s="78"/>
      <c r="Q49" s="78"/>
    </row>
    <row r="50" spans="1:17" s="10" customFormat="1" ht="22.5" customHeight="1" x14ac:dyDescent="0.25">
      <c r="A50" s="8">
        <v>47</v>
      </c>
      <c r="B50" s="280">
        <v>45232</v>
      </c>
      <c r="C50" s="60" t="s">
        <v>1084</v>
      </c>
      <c r="D50" s="56" t="s">
        <v>47</v>
      </c>
      <c r="E50" s="57">
        <v>0.5</v>
      </c>
      <c r="F50" s="122" t="s">
        <v>40</v>
      </c>
      <c r="G50" s="58" t="s">
        <v>31</v>
      </c>
      <c r="H50" s="260">
        <v>301</v>
      </c>
      <c r="I50" s="287">
        <v>500000</v>
      </c>
      <c r="J50" s="330">
        <f t="shared" si="0"/>
        <v>250000</v>
      </c>
      <c r="K50" s="117"/>
      <c r="L50" s="282"/>
      <c r="M50" s="282"/>
      <c r="N50" s="64"/>
      <c r="O50" s="78"/>
      <c r="P50" s="78"/>
      <c r="Q50" s="78"/>
    </row>
    <row r="51" spans="1:17" s="10" customFormat="1" ht="22.5" customHeight="1" x14ac:dyDescent="0.25">
      <c r="A51" s="8">
        <v>48</v>
      </c>
      <c r="B51" s="280">
        <v>45232</v>
      </c>
      <c r="C51" s="55" t="s">
        <v>283</v>
      </c>
      <c r="D51" s="55" t="s">
        <v>158</v>
      </c>
      <c r="E51" s="57">
        <v>1</v>
      </c>
      <c r="F51" s="57" t="s">
        <v>39</v>
      </c>
      <c r="G51" s="58" t="s">
        <v>31</v>
      </c>
      <c r="H51" s="260">
        <v>301</v>
      </c>
      <c r="I51" s="289">
        <v>47500</v>
      </c>
      <c r="J51" s="330">
        <f t="shared" si="0"/>
        <v>47500</v>
      </c>
      <c r="K51" s="112"/>
      <c r="L51" s="282"/>
      <c r="M51" s="282"/>
      <c r="N51" s="64"/>
      <c r="O51" s="78"/>
      <c r="P51" s="78"/>
      <c r="Q51" s="78"/>
    </row>
    <row r="52" spans="1:17" s="10" customFormat="1" ht="22.5" customHeight="1" x14ac:dyDescent="0.25">
      <c r="A52" s="8">
        <v>49</v>
      </c>
      <c r="B52" s="280">
        <v>45232</v>
      </c>
      <c r="C52" s="60" t="s">
        <v>515</v>
      </c>
      <c r="D52" s="56" t="s">
        <v>89</v>
      </c>
      <c r="E52" s="57">
        <v>2</v>
      </c>
      <c r="F52" s="122" t="s">
        <v>39</v>
      </c>
      <c r="G52" s="58" t="s">
        <v>31</v>
      </c>
      <c r="H52" s="260">
        <v>301</v>
      </c>
      <c r="I52" s="287">
        <v>10000</v>
      </c>
      <c r="J52" s="330">
        <f t="shared" si="0"/>
        <v>20000</v>
      </c>
      <c r="K52" s="112"/>
      <c r="L52" s="282"/>
      <c r="M52" s="282"/>
      <c r="N52" s="64"/>
      <c r="O52" s="78"/>
      <c r="P52" s="78"/>
      <c r="Q52" s="78"/>
    </row>
    <row r="53" spans="1:17" s="10" customFormat="1" ht="22.5" customHeight="1" x14ac:dyDescent="0.25">
      <c r="A53" s="8">
        <v>50</v>
      </c>
      <c r="B53" s="280">
        <v>45232</v>
      </c>
      <c r="C53" s="56" t="s">
        <v>1085</v>
      </c>
      <c r="D53" s="56" t="s">
        <v>89</v>
      </c>
      <c r="E53" s="57">
        <v>2</v>
      </c>
      <c r="F53" s="57" t="s">
        <v>39</v>
      </c>
      <c r="G53" s="58" t="s">
        <v>31</v>
      </c>
      <c r="H53" s="260">
        <v>301</v>
      </c>
      <c r="I53" s="285">
        <v>4000</v>
      </c>
      <c r="J53" s="330">
        <f t="shared" si="0"/>
        <v>8000</v>
      </c>
      <c r="K53" s="117"/>
      <c r="L53" s="282"/>
      <c r="M53" s="282"/>
      <c r="N53" s="64"/>
      <c r="O53" s="78"/>
      <c r="P53" s="78"/>
      <c r="Q53" s="78"/>
    </row>
    <row r="54" spans="1:17" s="10" customFormat="1" ht="22.5" customHeight="1" x14ac:dyDescent="0.25">
      <c r="A54" s="8">
        <v>51</v>
      </c>
      <c r="B54" s="280">
        <v>45232</v>
      </c>
      <c r="C54" s="56" t="s">
        <v>249</v>
      </c>
      <c r="D54" s="61" t="s">
        <v>72</v>
      </c>
      <c r="E54" s="57">
        <v>1</v>
      </c>
      <c r="F54" s="57" t="s">
        <v>39</v>
      </c>
      <c r="G54" s="58" t="s">
        <v>31</v>
      </c>
      <c r="H54" s="260">
        <v>301</v>
      </c>
      <c r="I54" s="285">
        <v>121000</v>
      </c>
      <c r="J54" s="330">
        <f t="shared" si="0"/>
        <v>121000</v>
      </c>
      <c r="K54" s="117"/>
      <c r="L54" s="282"/>
      <c r="M54" s="282"/>
      <c r="N54" s="64"/>
      <c r="O54" s="78"/>
      <c r="P54" s="78"/>
      <c r="Q54" s="78"/>
    </row>
    <row r="55" spans="1:17" s="10" customFormat="1" ht="22.5" customHeight="1" x14ac:dyDescent="0.25">
      <c r="A55" s="8">
        <v>52</v>
      </c>
      <c r="B55" s="280">
        <v>45232</v>
      </c>
      <c r="C55" s="56" t="s">
        <v>264</v>
      </c>
      <c r="D55" s="56" t="s">
        <v>1086</v>
      </c>
      <c r="E55" s="57">
        <v>1</v>
      </c>
      <c r="F55" s="57" t="s">
        <v>39</v>
      </c>
      <c r="G55" s="58" t="s">
        <v>31</v>
      </c>
      <c r="H55" s="260">
        <v>301</v>
      </c>
      <c r="I55" s="285">
        <v>77000</v>
      </c>
      <c r="J55" s="330">
        <f t="shared" si="0"/>
        <v>77000</v>
      </c>
      <c r="K55" s="117"/>
      <c r="L55" s="282"/>
      <c r="M55" s="282"/>
      <c r="N55" s="64"/>
      <c r="O55" s="78"/>
      <c r="P55" s="78"/>
      <c r="Q55" s="78"/>
    </row>
    <row r="56" spans="1:17" s="10" customFormat="1" ht="22.5" customHeight="1" x14ac:dyDescent="0.25">
      <c r="A56" s="8">
        <v>53</v>
      </c>
      <c r="B56" s="280">
        <v>45232</v>
      </c>
      <c r="C56" s="56" t="s">
        <v>1087</v>
      </c>
      <c r="D56" s="56" t="s">
        <v>28</v>
      </c>
      <c r="E56" s="57">
        <v>0.3</v>
      </c>
      <c r="F56" s="57" t="s">
        <v>38</v>
      </c>
      <c r="G56" s="58" t="s">
        <v>31</v>
      </c>
      <c r="H56" s="260">
        <v>301</v>
      </c>
      <c r="I56" s="285">
        <v>75000</v>
      </c>
      <c r="J56" s="330">
        <f t="shared" si="0"/>
        <v>22500</v>
      </c>
      <c r="K56" s="117"/>
      <c r="L56" s="282"/>
      <c r="M56" s="282"/>
      <c r="N56" s="64"/>
      <c r="O56" s="78"/>
      <c r="P56" s="78"/>
      <c r="Q56" s="78"/>
    </row>
    <row r="57" spans="1:17" s="10" customFormat="1" ht="22.5" customHeight="1" x14ac:dyDescent="0.25">
      <c r="A57" s="8">
        <v>54</v>
      </c>
      <c r="B57" s="280">
        <v>45232</v>
      </c>
      <c r="C57" s="56" t="s">
        <v>1087</v>
      </c>
      <c r="D57" s="56" t="s">
        <v>28</v>
      </c>
      <c r="E57" s="57">
        <v>0.3</v>
      </c>
      <c r="F57" s="57" t="s">
        <v>38</v>
      </c>
      <c r="G57" s="58" t="s">
        <v>26</v>
      </c>
      <c r="H57" s="260">
        <v>309</v>
      </c>
      <c r="I57" s="285">
        <v>75000</v>
      </c>
      <c r="J57" s="330">
        <f t="shared" si="0"/>
        <v>22500</v>
      </c>
      <c r="K57" s="117"/>
      <c r="L57" s="282"/>
      <c r="M57" s="282"/>
      <c r="N57" s="64"/>
      <c r="O57" s="78"/>
      <c r="P57" s="78"/>
      <c r="Q57" s="78"/>
    </row>
    <row r="58" spans="1:17" s="10" customFormat="1" ht="22.5" customHeight="1" x14ac:dyDescent="0.25">
      <c r="A58" s="8">
        <v>55</v>
      </c>
      <c r="B58" s="280">
        <v>45232</v>
      </c>
      <c r="C58" s="56" t="s">
        <v>1088</v>
      </c>
      <c r="D58" s="56" t="s">
        <v>105</v>
      </c>
      <c r="E58" s="57">
        <v>2</v>
      </c>
      <c r="F58" s="57" t="s">
        <v>39</v>
      </c>
      <c r="G58" s="58" t="s">
        <v>1095</v>
      </c>
      <c r="H58" s="260" t="s">
        <v>1500</v>
      </c>
      <c r="I58" s="287">
        <v>25000</v>
      </c>
      <c r="J58" s="330">
        <f t="shared" si="0"/>
        <v>50000</v>
      </c>
      <c r="K58" s="57"/>
      <c r="L58" s="282"/>
      <c r="M58" s="282"/>
      <c r="N58" s="64"/>
      <c r="O58" s="78"/>
      <c r="P58" s="78"/>
      <c r="Q58" s="78"/>
    </row>
    <row r="59" spans="1:17" s="10" customFormat="1" ht="22.5" customHeight="1" x14ac:dyDescent="0.25">
      <c r="A59" s="8">
        <v>56</v>
      </c>
      <c r="B59" s="280">
        <v>45232</v>
      </c>
      <c r="C59" s="56" t="s">
        <v>351</v>
      </c>
      <c r="D59" s="56" t="s">
        <v>1089</v>
      </c>
      <c r="E59" s="57">
        <v>1</v>
      </c>
      <c r="F59" s="57" t="s">
        <v>146</v>
      </c>
      <c r="G59" s="58" t="s">
        <v>35</v>
      </c>
      <c r="H59" s="260">
        <v>307</v>
      </c>
      <c r="I59" s="285">
        <v>1400000</v>
      </c>
      <c r="J59" s="330">
        <f t="shared" si="0"/>
        <v>1400000</v>
      </c>
      <c r="K59" s="57" t="s">
        <v>1545</v>
      </c>
      <c r="L59" s="282" t="s">
        <v>1534</v>
      </c>
      <c r="M59" s="282"/>
      <c r="N59" s="64"/>
      <c r="O59" s="78"/>
      <c r="P59" s="78"/>
      <c r="Q59" s="78"/>
    </row>
    <row r="60" spans="1:17" s="10" customFormat="1" ht="22.5" customHeight="1" x14ac:dyDescent="0.25">
      <c r="A60" s="8">
        <v>57</v>
      </c>
      <c r="B60" s="280">
        <v>45232</v>
      </c>
      <c r="C60" s="56" t="s">
        <v>351</v>
      </c>
      <c r="D60" s="56" t="s">
        <v>1090</v>
      </c>
      <c r="E60" s="57">
        <v>1</v>
      </c>
      <c r="F60" s="57" t="s">
        <v>146</v>
      </c>
      <c r="G60" s="58" t="s">
        <v>169</v>
      </c>
      <c r="H60" s="283">
        <v>310</v>
      </c>
      <c r="I60" s="285">
        <v>1400000</v>
      </c>
      <c r="J60" s="330">
        <f t="shared" si="0"/>
        <v>1400000</v>
      </c>
      <c r="K60" s="57" t="s">
        <v>1546</v>
      </c>
      <c r="L60" s="282" t="s">
        <v>1534</v>
      </c>
      <c r="M60" s="282"/>
      <c r="N60" s="64"/>
      <c r="O60" s="78"/>
      <c r="P60" s="78"/>
      <c r="Q60" s="78"/>
    </row>
    <row r="61" spans="1:17" s="10" customFormat="1" ht="22.5" customHeight="1" x14ac:dyDescent="0.25">
      <c r="A61" s="8">
        <v>58</v>
      </c>
      <c r="B61" s="280">
        <v>45232</v>
      </c>
      <c r="C61" s="56" t="s">
        <v>114</v>
      </c>
      <c r="D61" s="56" t="s">
        <v>1091</v>
      </c>
      <c r="E61" s="57">
        <v>1</v>
      </c>
      <c r="F61" s="57" t="s">
        <v>146</v>
      </c>
      <c r="G61" s="58" t="s">
        <v>125</v>
      </c>
      <c r="H61" s="260">
        <v>127</v>
      </c>
      <c r="I61" s="285">
        <v>2175000</v>
      </c>
      <c r="J61" s="330">
        <f t="shared" si="0"/>
        <v>2175000</v>
      </c>
      <c r="K61" s="57" t="s">
        <v>1547</v>
      </c>
      <c r="L61" s="282" t="s">
        <v>1532</v>
      </c>
      <c r="M61" s="282"/>
      <c r="N61" s="64"/>
      <c r="O61" s="78"/>
      <c r="P61" s="78"/>
      <c r="Q61" s="78"/>
    </row>
    <row r="62" spans="1:17" s="10" customFormat="1" ht="22.5" customHeight="1" x14ac:dyDescent="0.25">
      <c r="A62" s="8">
        <v>59</v>
      </c>
      <c r="B62" s="280">
        <v>45232</v>
      </c>
      <c r="C62" s="56" t="s">
        <v>114</v>
      </c>
      <c r="D62" s="56" t="s">
        <v>1092</v>
      </c>
      <c r="E62" s="57">
        <v>1</v>
      </c>
      <c r="F62" s="57" t="s">
        <v>146</v>
      </c>
      <c r="G62" s="58" t="s">
        <v>125</v>
      </c>
      <c r="H62" s="260">
        <v>127</v>
      </c>
      <c r="I62" s="287">
        <v>2175000</v>
      </c>
      <c r="J62" s="330">
        <f t="shared" si="0"/>
        <v>2175000</v>
      </c>
      <c r="K62" s="57" t="s">
        <v>1547</v>
      </c>
      <c r="L62" s="282" t="s">
        <v>1532</v>
      </c>
      <c r="M62" s="282"/>
      <c r="N62" s="64"/>
      <c r="O62" s="78"/>
      <c r="P62" s="78"/>
      <c r="Q62" s="78"/>
    </row>
    <row r="63" spans="1:17" s="10" customFormat="1" ht="22.5" customHeight="1" x14ac:dyDescent="0.25">
      <c r="A63" s="8">
        <v>60</v>
      </c>
      <c r="B63" s="280">
        <v>45232</v>
      </c>
      <c r="C63" s="56" t="s">
        <v>45</v>
      </c>
      <c r="D63" s="56" t="s">
        <v>20</v>
      </c>
      <c r="E63" s="317" t="s">
        <v>1093</v>
      </c>
      <c r="F63" s="57" t="s">
        <v>38</v>
      </c>
      <c r="G63" s="58" t="s">
        <v>49</v>
      </c>
      <c r="H63" s="260">
        <v>402</v>
      </c>
      <c r="I63" s="287">
        <v>29200</v>
      </c>
      <c r="J63" s="330">
        <f t="shared" si="0"/>
        <v>43800</v>
      </c>
      <c r="K63" s="57"/>
      <c r="L63" s="282"/>
      <c r="M63" s="282"/>
      <c r="N63" s="64"/>
      <c r="O63" s="78"/>
      <c r="P63" s="78"/>
      <c r="Q63" s="78"/>
    </row>
    <row r="64" spans="1:17" s="10" customFormat="1" ht="22.5" customHeight="1" x14ac:dyDescent="0.25">
      <c r="A64" s="8">
        <v>61</v>
      </c>
      <c r="B64" s="280">
        <v>45232</v>
      </c>
      <c r="C64" s="56" t="s">
        <v>1096</v>
      </c>
      <c r="D64" s="94" t="s">
        <v>88</v>
      </c>
      <c r="E64" s="57">
        <v>1</v>
      </c>
      <c r="F64" s="57" t="s">
        <v>39</v>
      </c>
      <c r="G64" s="58" t="s">
        <v>359</v>
      </c>
      <c r="H64" s="283" t="s">
        <v>299</v>
      </c>
      <c r="I64" s="285">
        <v>985000</v>
      </c>
      <c r="J64" s="330">
        <f t="shared" si="0"/>
        <v>985000</v>
      </c>
      <c r="K64" s="370" t="s">
        <v>1548</v>
      </c>
      <c r="L64" s="282"/>
      <c r="M64" s="282"/>
      <c r="N64" s="64"/>
      <c r="O64" s="78"/>
      <c r="P64" s="78"/>
      <c r="Q64" s="78"/>
    </row>
    <row r="65" spans="1:17" s="10" customFormat="1" ht="22.5" customHeight="1" x14ac:dyDescent="0.25">
      <c r="A65" s="8">
        <v>62</v>
      </c>
      <c r="B65" s="280">
        <v>45232</v>
      </c>
      <c r="C65" s="56" t="s">
        <v>93</v>
      </c>
      <c r="D65" s="56" t="s">
        <v>94</v>
      </c>
      <c r="E65" s="57">
        <v>20</v>
      </c>
      <c r="F65" s="121" t="s">
        <v>38</v>
      </c>
      <c r="G65" s="58" t="s">
        <v>32</v>
      </c>
      <c r="H65" s="260">
        <v>3</v>
      </c>
      <c r="I65" s="285">
        <v>32800</v>
      </c>
      <c r="J65" s="330">
        <f t="shared" si="0"/>
        <v>656000</v>
      </c>
      <c r="K65" s="370" t="s">
        <v>1548</v>
      </c>
      <c r="L65" s="282"/>
      <c r="M65" s="282"/>
      <c r="N65" s="64"/>
      <c r="O65" s="78"/>
      <c r="P65" s="78"/>
      <c r="Q65" s="78"/>
    </row>
    <row r="66" spans="1:17" s="10" customFormat="1" ht="22.5" customHeight="1" x14ac:dyDescent="0.25">
      <c r="A66" s="8">
        <v>63</v>
      </c>
      <c r="B66" s="280">
        <v>45232</v>
      </c>
      <c r="C66" s="56" t="s">
        <v>23</v>
      </c>
      <c r="D66" s="56" t="s">
        <v>1097</v>
      </c>
      <c r="E66" s="57">
        <v>2</v>
      </c>
      <c r="F66" s="57" t="s">
        <v>44</v>
      </c>
      <c r="G66" s="58" t="s">
        <v>32</v>
      </c>
      <c r="H66" s="260">
        <v>3</v>
      </c>
      <c r="I66" s="285">
        <v>75000</v>
      </c>
      <c r="J66" s="330">
        <f t="shared" si="0"/>
        <v>150000</v>
      </c>
      <c r="K66" s="370" t="s">
        <v>1548</v>
      </c>
      <c r="L66" s="282"/>
      <c r="M66" s="282"/>
      <c r="N66" s="64"/>
      <c r="O66" s="78"/>
      <c r="P66" s="78"/>
      <c r="Q66" s="78"/>
    </row>
    <row r="67" spans="1:17" s="10" customFormat="1" ht="22.5" customHeight="1" x14ac:dyDescent="0.25">
      <c r="A67" s="8">
        <v>64</v>
      </c>
      <c r="B67" s="280">
        <v>45232</v>
      </c>
      <c r="C67" s="61" t="s">
        <v>489</v>
      </c>
      <c r="D67" s="56" t="s">
        <v>1098</v>
      </c>
      <c r="E67" s="57">
        <v>1</v>
      </c>
      <c r="F67" s="122" t="s">
        <v>39</v>
      </c>
      <c r="G67" s="58" t="s">
        <v>32</v>
      </c>
      <c r="H67" s="260">
        <v>3</v>
      </c>
      <c r="I67" s="285">
        <v>1450000</v>
      </c>
      <c r="J67" s="330">
        <f t="shared" si="0"/>
        <v>1450000</v>
      </c>
      <c r="K67" s="370" t="s">
        <v>1548</v>
      </c>
      <c r="L67" s="284" t="s">
        <v>1526</v>
      </c>
      <c r="M67" s="282"/>
      <c r="N67" s="64"/>
      <c r="O67" s="78"/>
      <c r="P67" s="78"/>
      <c r="Q67" s="78"/>
    </row>
    <row r="68" spans="1:17" s="10" customFormat="1" ht="22.5" customHeight="1" x14ac:dyDescent="0.25">
      <c r="A68" s="8">
        <v>65</v>
      </c>
      <c r="B68" s="280">
        <v>45232</v>
      </c>
      <c r="C68" s="61" t="s">
        <v>489</v>
      </c>
      <c r="D68" s="56" t="s">
        <v>1099</v>
      </c>
      <c r="E68" s="57">
        <v>1</v>
      </c>
      <c r="F68" s="57" t="s">
        <v>39</v>
      </c>
      <c r="G68" s="58" t="s">
        <v>32</v>
      </c>
      <c r="H68" s="260">
        <v>3</v>
      </c>
      <c r="I68" s="285">
        <v>1450000</v>
      </c>
      <c r="J68" s="330">
        <f t="shared" si="0"/>
        <v>1450000</v>
      </c>
      <c r="K68" s="370" t="s">
        <v>1548</v>
      </c>
      <c r="L68" s="284" t="s">
        <v>1526</v>
      </c>
      <c r="M68" s="282"/>
      <c r="N68" s="64"/>
      <c r="O68" s="78"/>
      <c r="P68" s="78"/>
      <c r="Q68" s="78"/>
    </row>
    <row r="69" spans="1:17" s="10" customFormat="1" ht="22.5" customHeight="1" x14ac:dyDescent="0.25">
      <c r="A69" s="8">
        <v>66</v>
      </c>
      <c r="B69" s="280">
        <v>45232</v>
      </c>
      <c r="C69" s="61" t="s">
        <v>489</v>
      </c>
      <c r="D69" s="56" t="s">
        <v>1100</v>
      </c>
      <c r="E69" s="57">
        <v>1</v>
      </c>
      <c r="F69" s="57" t="s">
        <v>39</v>
      </c>
      <c r="G69" s="58" t="s">
        <v>32</v>
      </c>
      <c r="H69" s="260">
        <v>3</v>
      </c>
      <c r="I69" s="285">
        <v>1450000</v>
      </c>
      <c r="J69" s="330">
        <f t="shared" ref="J69:J132" si="1">E69*I69</f>
        <v>1450000</v>
      </c>
      <c r="K69" s="370" t="s">
        <v>1548</v>
      </c>
      <c r="L69" s="284" t="s">
        <v>1526</v>
      </c>
      <c r="M69" s="282"/>
      <c r="N69" s="64"/>
      <c r="O69" s="78"/>
      <c r="P69" s="78"/>
      <c r="Q69" s="78"/>
    </row>
    <row r="70" spans="1:17" s="10" customFormat="1" ht="22.5" customHeight="1" x14ac:dyDescent="0.25">
      <c r="A70" s="8">
        <v>67</v>
      </c>
      <c r="B70" s="280">
        <v>45232</v>
      </c>
      <c r="C70" s="61" t="s">
        <v>489</v>
      </c>
      <c r="D70" s="56" t="s">
        <v>1101</v>
      </c>
      <c r="E70" s="57">
        <v>1</v>
      </c>
      <c r="F70" s="57" t="s">
        <v>39</v>
      </c>
      <c r="G70" s="58" t="s">
        <v>32</v>
      </c>
      <c r="H70" s="260">
        <v>3</v>
      </c>
      <c r="I70" s="285">
        <v>1450000</v>
      </c>
      <c r="J70" s="330">
        <f t="shared" si="1"/>
        <v>1450000</v>
      </c>
      <c r="K70" s="370" t="s">
        <v>1548</v>
      </c>
      <c r="L70" s="284" t="s">
        <v>1526</v>
      </c>
      <c r="M70" s="282"/>
      <c r="N70" s="64"/>
      <c r="O70" s="78"/>
      <c r="P70" s="78"/>
      <c r="Q70" s="78"/>
    </row>
    <row r="71" spans="1:17" s="10" customFormat="1" ht="22.5" customHeight="1" x14ac:dyDescent="0.25">
      <c r="A71" s="8">
        <v>68</v>
      </c>
      <c r="B71" s="280">
        <v>45232</v>
      </c>
      <c r="C71" s="56" t="s">
        <v>231</v>
      </c>
      <c r="D71" s="86" t="s">
        <v>101</v>
      </c>
      <c r="E71" s="57">
        <v>2</v>
      </c>
      <c r="F71" s="57" t="s">
        <v>39</v>
      </c>
      <c r="G71" s="58" t="s">
        <v>32</v>
      </c>
      <c r="H71" s="260">
        <v>3</v>
      </c>
      <c r="I71" s="285">
        <v>70586</v>
      </c>
      <c r="J71" s="330">
        <f t="shared" si="1"/>
        <v>141172</v>
      </c>
      <c r="K71" s="370" t="s">
        <v>1548</v>
      </c>
      <c r="L71" s="284"/>
      <c r="M71" s="282"/>
      <c r="N71" s="64"/>
      <c r="O71" s="78"/>
      <c r="P71" s="78"/>
      <c r="Q71" s="78"/>
    </row>
    <row r="72" spans="1:17" s="10" customFormat="1" ht="22.5" customHeight="1" x14ac:dyDescent="0.25">
      <c r="A72" s="8">
        <v>69</v>
      </c>
      <c r="B72" s="280">
        <v>45232</v>
      </c>
      <c r="C72" s="56" t="s">
        <v>226</v>
      </c>
      <c r="D72" s="56" t="s">
        <v>101</v>
      </c>
      <c r="E72" s="57">
        <v>2</v>
      </c>
      <c r="F72" s="122" t="s">
        <v>39</v>
      </c>
      <c r="G72" s="58" t="s">
        <v>32</v>
      </c>
      <c r="H72" s="260">
        <v>3</v>
      </c>
      <c r="I72" s="290">
        <v>241500</v>
      </c>
      <c r="J72" s="330">
        <f t="shared" si="1"/>
        <v>483000</v>
      </c>
      <c r="K72" s="370" t="s">
        <v>1548</v>
      </c>
      <c r="L72" s="284"/>
      <c r="M72" s="282"/>
      <c r="N72" s="64"/>
      <c r="O72" s="78"/>
      <c r="P72" s="78"/>
      <c r="Q72" s="78"/>
    </row>
    <row r="73" spans="1:17" s="10" customFormat="1" ht="22.5" customHeight="1" x14ac:dyDescent="0.25">
      <c r="A73" s="8">
        <v>70</v>
      </c>
      <c r="B73" s="280">
        <v>45232</v>
      </c>
      <c r="C73" s="56" t="s">
        <v>1102</v>
      </c>
      <c r="D73" s="56" t="s">
        <v>89</v>
      </c>
      <c r="E73" s="57">
        <v>2</v>
      </c>
      <c r="F73" s="57" t="s">
        <v>39</v>
      </c>
      <c r="G73" s="58" t="s">
        <v>1104</v>
      </c>
      <c r="H73" s="260">
        <v>3</v>
      </c>
      <c r="I73" s="285">
        <v>20000</v>
      </c>
      <c r="J73" s="330">
        <f t="shared" si="1"/>
        <v>40000</v>
      </c>
      <c r="K73" s="370" t="s">
        <v>1549</v>
      </c>
      <c r="L73" s="284"/>
      <c r="M73" s="282"/>
      <c r="N73" s="64"/>
      <c r="O73" s="78"/>
      <c r="P73" s="78"/>
      <c r="Q73" s="78"/>
    </row>
    <row r="74" spans="1:17" s="10" customFormat="1" ht="22.5" customHeight="1" x14ac:dyDescent="0.25">
      <c r="A74" s="8">
        <v>71</v>
      </c>
      <c r="B74" s="280">
        <v>45232</v>
      </c>
      <c r="C74" s="56" t="s">
        <v>430</v>
      </c>
      <c r="D74" s="56" t="s">
        <v>275</v>
      </c>
      <c r="E74" s="57">
        <v>1</v>
      </c>
      <c r="F74" s="57" t="s">
        <v>39</v>
      </c>
      <c r="G74" s="58" t="s">
        <v>437</v>
      </c>
      <c r="H74" s="283" t="s">
        <v>1508</v>
      </c>
      <c r="I74" s="285">
        <v>105000</v>
      </c>
      <c r="J74" s="330">
        <f t="shared" si="1"/>
        <v>105000</v>
      </c>
      <c r="K74" s="370" t="s">
        <v>1549</v>
      </c>
      <c r="L74" s="282"/>
      <c r="M74" s="282"/>
      <c r="N74" s="64"/>
      <c r="O74" s="78"/>
      <c r="P74" s="78"/>
      <c r="Q74" s="78"/>
    </row>
    <row r="75" spans="1:17" s="10" customFormat="1" ht="22.5" customHeight="1" x14ac:dyDescent="0.25">
      <c r="A75" s="8">
        <v>72</v>
      </c>
      <c r="B75" s="280">
        <v>45232</v>
      </c>
      <c r="C75" s="56" t="s">
        <v>431</v>
      </c>
      <c r="D75" s="56" t="s">
        <v>275</v>
      </c>
      <c r="E75" s="57">
        <v>1</v>
      </c>
      <c r="F75" s="57" t="s">
        <v>39</v>
      </c>
      <c r="G75" s="58" t="s">
        <v>437</v>
      </c>
      <c r="H75" s="283" t="s">
        <v>1508</v>
      </c>
      <c r="I75" s="285">
        <v>72000</v>
      </c>
      <c r="J75" s="330">
        <f t="shared" si="1"/>
        <v>72000</v>
      </c>
      <c r="K75" s="370" t="s">
        <v>1549</v>
      </c>
      <c r="L75" s="282"/>
      <c r="M75" s="282"/>
      <c r="N75" s="64"/>
      <c r="O75" s="78"/>
      <c r="P75" s="78"/>
      <c r="Q75" s="78"/>
    </row>
    <row r="76" spans="1:17" s="10" customFormat="1" ht="22.5" customHeight="1" x14ac:dyDescent="0.25">
      <c r="A76" s="8">
        <v>73</v>
      </c>
      <c r="B76" s="280">
        <v>45232</v>
      </c>
      <c r="C76" s="56" t="s">
        <v>441</v>
      </c>
      <c r="D76" s="56" t="s">
        <v>89</v>
      </c>
      <c r="E76" s="57">
        <v>2</v>
      </c>
      <c r="F76" s="57" t="s">
        <v>39</v>
      </c>
      <c r="G76" s="58" t="s">
        <v>437</v>
      </c>
      <c r="H76" s="283" t="s">
        <v>1508</v>
      </c>
      <c r="I76" s="285">
        <v>550000</v>
      </c>
      <c r="J76" s="330">
        <f t="shared" si="1"/>
        <v>1100000</v>
      </c>
      <c r="K76" s="370" t="s">
        <v>1549</v>
      </c>
      <c r="L76" s="282"/>
      <c r="M76" s="282"/>
      <c r="N76" s="64"/>
      <c r="O76" s="78"/>
      <c r="P76" s="78"/>
      <c r="Q76" s="78"/>
    </row>
    <row r="77" spans="1:17" s="10" customFormat="1" ht="22.5" customHeight="1" x14ac:dyDescent="0.25">
      <c r="A77" s="8">
        <v>74</v>
      </c>
      <c r="B77" s="280">
        <v>45232</v>
      </c>
      <c r="C77" s="56" t="s">
        <v>443</v>
      </c>
      <c r="D77" s="56" t="s">
        <v>89</v>
      </c>
      <c r="E77" s="57">
        <v>1</v>
      </c>
      <c r="F77" s="57" t="s">
        <v>40</v>
      </c>
      <c r="G77" s="58" t="s">
        <v>437</v>
      </c>
      <c r="H77" s="283" t="s">
        <v>1508</v>
      </c>
      <c r="I77" s="285">
        <v>530000</v>
      </c>
      <c r="J77" s="330">
        <f t="shared" si="1"/>
        <v>530000</v>
      </c>
      <c r="K77" s="370" t="s">
        <v>1549</v>
      </c>
      <c r="L77" s="282"/>
      <c r="M77" s="282"/>
      <c r="N77" s="64"/>
      <c r="O77" s="78"/>
      <c r="P77" s="78"/>
      <c r="Q77" s="78"/>
    </row>
    <row r="78" spans="1:17" s="10" customFormat="1" ht="22.5" customHeight="1" x14ac:dyDescent="0.25">
      <c r="A78" s="8">
        <v>75</v>
      </c>
      <c r="B78" s="280">
        <v>45232</v>
      </c>
      <c r="C78" s="56" t="s">
        <v>1103</v>
      </c>
      <c r="D78" s="56" t="s">
        <v>47</v>
      </c>
      <c r="E78" s="57">
        <v>2</v>
      </c>
      <c r="F78" s="57" t="s">
        <v>39</v>
      </c>
      <c r="G78" s="58" t="s">
        <v>437</v>
      </c>
      <c r="H78" s="283" t="s">
        <v>1508</v>
      </c>
      <c r="I78" s="285">
        <v>30000</v>
      </c>
      <c r="J78" s="330">
        <f t="shared" si="1"/>
        <v>60000</v>
      </c>
      <c r="K78" s="370" t="s">
        <v>1549</v>
      </c>
      <c r="L78" s="282"/>
      <c r="M78" s="282"/>
      <c r="N78" s="64"/>
      <c r="O78" s="78"/>
      <c r="P78" s="78"/>
      <c r="Q78" s="78"/>
    </row>
    <row r="79" spans="1:17" s="10" customFormat="1" ht="22.5" customHeight="1" x14ac:dyDescent="0.25">
      <c r="A79" s="8">
        <v>76</v>
      </c>
      <c r="B79" s="280">
        <v>45232</v>
      </c>
      <c r="C79" s="56" t="s">
        <v>473</v>
      </c>
      <c r="D79" s="86" t="s">
        <v>89</v>
      </c>
      <c r="E79" s="57">
        <v>1</v>
      </c>
      <c r="F79" s="57" t="s">
        <v>39</v>
      </c>
      <c r="G79" s="58" t="s">
        <v>437</v>
      </c>
      <c r="H79" s="283" t="s">
        <v>1508</v>
      </c>
      <c r="I79" s="285">
        <v>45000</v>
      </c>
      <c r="J79" s="330">
        <f t="shared" si="1"/>
        <v>45000</v>
      </c>
      <c r="K79" s="370" t="s">
        <v>1549</v>
      </c>
      <c r="L79" s="282"/>
      <c r="M79" s="282"/>
      <c r="N79" s="64"/>
      <c r="O79" s="78"/>
      <c r="P79" s="78"/>
      <c r="Q79" s="78"/>
    </row>
    <row r="80" spans="1:17" s="10" customFormat="1" ht="22.5" customHeight="1" x14ac:dyDescent="0.25">
      <c r="A80" s="8">
        <v>77</v>
      </c>
      <c r="B80" s="280">
        <v>45232</v>
      </c>
      <c r="C80" s="59" t="s">
        <v>444</v>
      </c>
      <c r="D80" s="59" t="s">
        <v>89</v>
      </c>
      <c r="E80" s="8">
        <v>2</v>
      </c>
      <c r="F80" s="8" t="s">
        <v>37</v>
      </c>
      <c r="G80" s="162" t="s">
        <v>461</v>
      </c>
      <c r="H80" s="260">
        <v>4</v>
      </c>
      <c r="I80" s="297">
        <v>175000</v>
      </c>
      <c r="J80" s="331">
        <f t="shared" si="1"/>
        <v>350000</v>
      </c>
      <c r="K80" s="374" t="s">
        <v>1550</v>
      </c>
      <c r="L80" s="282"/>
      <c r="M80" s="282"/>
      <c r="N80" s="64"/>
      <c r="O80" s="78"/>
      <c r="P80" s="78"/>
      <c r="Q80" s="78"/>
    </row>
    <row r="81" spans="1:17" s="10" customFormat="1" ht="22.5" customHeight="1" x14ac:dyDescent="0.25">
      <c r="A81" s="8">
        <v>78</v>
      </c>
      <c r="B81" s="280">
        <v>45232</v>
      </c>
      <c r="C81" s="59" t="s">
        <v>1105</v>
      </c>
      <c r="D81" s="59" t="s">
        <v>1066</v>
      </c>
      <c r="E81" s="8">
        <v>1</v>
      </c>
      <c r="F81" s="8" t="s">
        <v>39</v>
      </c>
      <c r="G81" s="162" t="s">
        <v>461</v>
      </c>
      <c r="H81" s="260">
        <v>4</v>
      </c>
      <c r="I81" s="297">
        <v>125000</v>
      </c>
      <c r="J81" s="331">
        <f t="shared" si="1"/>
        <v>125000</v>
      </c>
      <c r="K81" s="374" t="s">
        <v>1550</v>
      </c>
      <c r="L81" s="282"/>
      <c r="M81" s="282"/>
      <c r="N81" s="64"/>
      <c r="O81" s="78"/>
      <c r="P81" s="78"/>
      <c r="Q81" s="78"/>
    </row>
    <row r="82" spans="1:17" s="10" customFormat="1" ht="22.5" customHeight="1" x14ac:dyDescent="0.25">
      <c r="A82" s="8">
        <v>79</v>
      </c>
      <c r="B82" s="280">
        <v>45232</v>
      </c>
      <c r="C82" s="412" t="s">
        <v>456</v>
      </c>
      <c r="D82" s="412" t="s">
        <v>457</v>
      </c>
      <c r="E82" s="260">
        <v>1</v>
      </c>
      <c r="F82" s="260" t="s">
        <v>39</v>
      </c>
      <c r="G82" s="247" t="s">
        <v>461</v>
      </c>
      <c r="H82" s="260">
        <v>4</v>
      </c>
      <c r="I82" s="413">
        <v>210000</v>
      </c>
      <c r="J82" s="331">
        <f t="shared" si="1"/>
        <v>210000</v>
      </c>
      <c r="K82" s="374" t="s">
        <v>1550</v>
      </c>
      <c r="L82" s="282"/>
      <c r="M82" s="282"/>
      <c r="N82" s="64"/>
      <c r="O82" s="78"/>
      <c r="P82" s="78"/>
      <c r="Q82" s="78"/>
    </row>
    <row r="83" spans="1:17" s="10" customFormat="1" ht="22.5" customHeight="1" x14ac:dyDescent="0.25">
      <c r="A83" s="8">
        <v>80</v>
      </c>
      <c r="B83" s="280">
        <v>45232</v>
      </c>
      <c r="C83" s="259" t="s">
        <v>458</v>
      </c>
      <c r="D83" s="412" t="s">
        <v>457</v>
      </c>
      <c r="E83" s="260">
        <v>1</v>
      </c>
      <c r="F83" s="260" t="s">
        <v>39</v>
      </c>
      <c r="G83" s="247" t="s">
        <v>461</v>
      </c>
      <c r="H83" s="260">
        <v>4</v>
      </c>
      <c r="I83" s="414">
        <v>320000</v>
      </c>
      <c r="J83" s="331">
        <f t="shared" si="1"/>
        <v>320000</v>
      </c>
      <c r="K83" s="374" t="s">
        <v>1550</v>
      </c>
      <c r="L83" s="282">
        <f>SUM(J20:J83)</f>
        <v>22628476</v>
      </c>
      <c r="M83" s="282"/>
      <c r="N83" s="64"/>
      <c r="O83" s="78"/>
      <c r="P83" s="78"/>
      <c r="Q83" s="78"/>
    </row>
    <row r="84" spans="1:17" s="10" customFormat="1" ht="22.5" customHeight="1" x14ac:dyDescent="0.25">
      <c r="A84" s="8">
        <v>81</v>
      </c>
      <c r="B84" s="280">
        <v>45233</v>
      </c>
      <c r="C84" s="55" t="s">
        <v>1106</v>
      </c>
      <c r="D84" s="123" t="s">
        <v>1107</v>
      </c>
      <c r="E84" s="57">
        <v>1</v>
      </c>
      <c r="F84" s="57" t="s">
        <v>39</v>
      </c>
      <c r="G84" s="58" t="s">
        <v>195</v>
      </c>
      <c r="H84" s="260">
        <v>308</v>
      </c>
      <c r="I84" s="285">
        <v>245000</v>
      </c>
      <c r="J84" s="330">
        <f t="shared" si="1"/>
        <v>245000</v>
      </c>
      <c r="K84" s="57"/>
      <c r="L84" s="282"/>
      <c r="M84" s="282"/>
      <c r="N84" s="64"/>
      <c r="O84" s="78"/>
      <c r="P84" s="78"/>
      <c r="Q84" s="78"/>
    </row>
    <row r="85" spans="1:17" s="10" customFormat="1" ht="22.5" customHeight="1" x14ac:dyDescent="0.25">
      <c r="A85" s="8">
        <v>82</v>
      </c>
      <c r="B85" s="280">
        <v>45233</v>
      </c>
      <c r="C85" s="60" t="s">
        <v>1108</v>
      </c>
      <c r="D85" s="86" t="s">
        <v>101</v>
      </c>
      <c r="E85" s="57">
        <v>1</v>
      </c>
      <c r="F85" s="57" t="s">
        <v>39</v>
      </c>
      <c r="G85" s="58" t="s">
        <v>1114</v>
      </c>
      <c r="H85" s="260">
        <v>138</v>
      </c>
      <c r="I85" s="289">
        <v>134390</v>
      </c>
      <c r="J85" s="330">
        <f t="shared" si="1"/>
        <v>134390</v>
      </c>
      <c r="K85" s="57" t="s">
        <v>1551</v>
      </c>
      <c r="L85" s="282"/>
      <c r="M85" s="282"/>
      <c r="N85" s="64"/>
      <c r="O85" s="78"/>
      <c r="P85" s="78"/>
      <c r="Q85" s="78"/>
    </row>
    <row r="86" spans="1:17" s="10" customFormat="1" ht="22.5" customHeight="1" x14ac:dyDescent="0.25">
      <c r="A86" s="8">
        <v>83</v>
      </c>
      <c r="B86" s="280">
        <v>45233</v>
      </c>
      <c r="C86" s="56" t="s">
        <v>355</v>
      </c>
      <c r="D86" s="56" t="s">
        <v>105</v>
      </c>
      <c r="E86" s="57">
        <v>8</v>
      </c>
      <c r="F86" s="122" t="s">
        <v>451</v>
      </c>
      <c r="G86" s="58" t="s">
        <v>313</v>
      </c>
      <c r="H86" s="260">
        <v>0</v>
      </c>
      <c r="I86" s="285">
        <v>12500</v>
      </c>
      <c r="J86" s="330">
        <f t="shared" si="1"/>
        <v>100000</v>
      </c>
      <c r="K86" s="57"/>
      <c r="L86" s="282"/>
      <c r="M86" s="282"/>
      <c r="N86" s="64"/>
      <c r="O86" s="78"/>
      <c r="P86" s="78"/>
      <c r="Q86" s="78"/>
    </row>
    <row r="87" spans="1:17" s="10" customFormat="1" ht="22.5" customHeight="1" x14ac:dyDescent="0.25">
      <c r="A87" s="8">
        <v>84</v>
      </c>
      <c r="B87" s="280">
        <v>45233</v>
      </c>
      <c r="C87" s="56" t="s">
        <v>478</v>
      </c>
      <c r="D87" s="56" t="s">
        <v>89</v>
      </c>
      <c r="E87" s="57">
        <v>1</v>
      </c>
      <c r="F87" s="121" t="s">
        <v>39</v>
      </c>
      <c r="G87" s="58" t="s">
        <v>308</v>
      </c>
      <c r="H87" s="260">
        <v>135</v>
      </c>
      <c r="I87" s="285">
        <v>1315000</v>
      </c>
      <c r="J87" s="330">
        <f t="shared" si="1"/>
        <v>1315000</v>
      </c>
      <c r="K87" s="57"/>
      <c r="L87" s="282"/>
      <c r="M87" s="282"/>
      <c r="N87" s="64"/>
      <c r="O87" s="78"/>
      <c r="P87" s="78"/>
      <c r="Q87" s="78"/>
    </row>
    <row r="88" spans="1:17" s="10" customFormat="1" ht="22.5" customHeight="1" x14ac:dyDescent="0.25">
      <c r="A88" s="8">
        <v>85</v>
      </c>
      <c r="B88" s="280">
        <v>45233</v>
      </c>
      <c r="C88" s="56" t="s">
        <v>481</v>
      </c>
      <c r="D88" s="56" t="s">
        <v>1109</v>
      </c>
      <c r="E88" s="57">
        <v>2</v>
      </c>
      <c r="F88" s="57" t="s">
        <v>65</v>
      </c>
      <c r="G88" s="58" t="s">
        <v>368</v>
      </c>
      <c r="H88" s="260">
        <v>601</v>
      </c>
      <c r="I88" s="287">
        <v>1454000</v>
      </c>
      <c r="J88" s="330">
        <f t="shared" si="1"/>
        <v>2908000</v>
      </c>
      <c r="K88" s="57"/>
      <c r="L88" s="282"/>
      <c r="M88" s="282"/>
      <c r="N88" s="64"/>
      <c r="O88" s="78"/>
      <c r="P88" s="78"/>
      <c r="Q88" s="78"/>
    </row>
    <row r="89" spans="1:17" s="10" customFormat="1" ht="22.5" customHeight="1" x14ac:dyDescent="0.25">
      <c r="A89" s="8">
        <v>86</v>
      </c>
      <c r="B89" s="280">
        <v>45233</v>
      </c>
      <c r="C89" s="56" t="s">
        <v>450</v>
      </c>
      <c r="D89" s="56" t="s">
        <v>105</v>
      </c>
      <c r="E89" s="57">
        <v>2</v>
      </c>
      <c r="F89" s="57" t="s">
        <v>37</v>
      </c>
      <c r="G89" s="58" t="s">
        <v>1115</v>
      </c>
      <c r="H89" s="260">
        <v>601</v>
      </c>
      <c r="I89" s="285">
        <v>82500</v>
      </c>
      <c r="J89" s="330">
        <f t="shared" si="1"/>
        <v>165000</v>
      </c>
      <c r="K89" s="57"/>
      <c r="L89" s="282"/>
      <c r="M89" s="282"/>
      <c r="N89" s="64"/>
      <c r="O89" s="78"/>
      <c r="P89" s="78"/>
      <c r="Q89" s="78"/>
    </row>
    <row r="90" spans="1:17" s="10" customFormat="1" ht="22.5" customHeight="1" x14ac:dyDescent="0.25">
      <c r="A90" s="8">
        <v>87</v>
      </c>
      <c r="B90" s="280">
        <v>45233</v>
      </c>
      <c r="C90" s="56" t="s">
        <v>316</v>
      </c>
      <c r="D90" s="56" t="s">
        <v>183</v>
      </c>
      <c r="E90" s="57">
        <v>1</v>
      </c>
      <c r="F90" s="57" t="s">
        <v>40</v>
      </c>
      <c r="G90" s="58" t="s">
        <v>1115</v>
      </c>
      <c r="H90" s="260">
        <v>601</v>
      </c>
      <c r="I90" s="285">
        <v>225000</v>
      </c>
      <c r="J90" s="330">
        <f t="shared" si="1"/>
        <v>225000</v>
      </c>
      <c r="K90" s="57"/>
      <c r="L90" s="282"/>
      <c r="M90" s="282"/>
      <c r="N90" s="64"/>
      <c r="O90" s="78"/>
      <c r="P90" s="78"/>
      <c r="Q90" s="78"/>
    </row>
    <row r="91" spans="1:17" s="10" customFormat="1" ht="22.5" customHeight="1" x14ac:dyDescent="0.25">
      <c r="A91" s="8">
        <v>88</v>
      </c>
      <c r="B91" s="280">
        <v>45233</v>
      </c>
      <c r="C91" s="56" t="s">
        <v>54</v>
      </c>
      <c r="D91" s="56" t="s">
        <v>55</v>
      </c>
      <c r="E91" s="57">
        <v>6</v>
      </c>
      <c r="F91" s="57" t="s">
        <v>38</v>
      </c>
      <c r="G91" s="58" t="s">
        <v>62</v>
      </c>
      <c r="H91" s="260">
        <v>1</v>
      </c>
      <c r="I91" s="287">
        <v>29000</v>
      </c>
      <c r="J91" s="330">
        <f t="shared" si="1"/>
        <v>174000</v>
      </c>
      <c r="K91" s="57"/>
      <c r="L91" s="282"/>
      <c r="M91" s="282"/>
      <c r="N91" s="64"/>
      <c r="O91" s="78"/>
      <c r="P91" s="78"/>
      <c r="Q91" s="78"/>
    </row>
    <row r="92" spans="1:17" s="10" customFormat="1" ht="22.5" customHeight="1" x14ac:dyDescent="0.25">
      <c r="A92" s="8">
        <v>89</v>
      </c>
      <c r="B92" s="280">
        <v>45233</v>
      </c>
      <c r="C92" s="55" t="s">
        <v>75</v>
      </c>
      <c r="D92" s="86" t="s">
        <v>66</v>
      </c>
      <c r="E92" s="57">
        <v>6</v>
      </c>
      <c r="F92" s="57" t="s">
        <v>38</v>
      </c>
      <c r="G92" s="58" t="s">
        <v>62</v>
      </c>
      <c r="H92" s="260">
        <v>1</v>
      </c>
      <c r="I92" s="287">
        <v>27000</v>
      </c>
      <c r="J92" s="330">
        <f t="shared" si="1"/>
        <v>162000</v>
      </c>
      <c r="K92" s="57"/>
      <c r="L92" s="281"/>
      <c r="M92" s="282"/>
      <c r="N92" s="64"/>
      <c r="O92" s="78"/>
      <c r="P92" s="78"/>
      <c r="Q92" s="78"/>
    </row>
    <row r="93" spans="1:17" s="10" customFormat="1" ht="22.5" customHeight="1" x14ac:dyDescent="0.25">
      <c r="A93" s="8">
        <v>90</v>
      </c>
      <c r="B93" s="280">
        <v>45233</v>
      </c>
      <c r="C93" s="55" t="s">
        <v>75</v>
      </c>
      <c r="D93" s="86" t="s">
        <v>66</v>
      </c>
      <c r="E93" s="57">
        <v>2</v>
      </c>
      <c r="F93" s="57" t="s">
        <v>38</v>
      </c>
      <c r="G93" s="58" t="s">
        <v>338</v>
      </c>
      <c r="H93" s="260">
        <v>2</v>
      </c>
      <c r="I93" s="287">
        <v>27000</v>
      </c>
      <c r="J93" s="330">
        <f t="shared" si="1"/>
        <v>54000</v>
      </c>
      <c r="K93" s="57"/>
      <c r="L93" s="281"/>
      <c r="M93" s="282"/>
      <c r="N93" s="64"/>
      <c r="O93" s="78"/>
      <c r="P93" s="78"/>
      <c r="Q93" s="78"/>
    </row>
    <row r="94" spans="1:17" s="10" customFormat="1" ht="22.5" customHeight="1" x14ac:dyDescent="0.25">
      <c r="A94" s="8">
        <v>91</v>
      </c>
      <c r="B94" s="280">
        <v>45233</v>
      </c>
      <c r="C94" s="56" t="s">
        <v>45</v>
      </c>
      <c r="D94" s="56" t="s">
        <v>20</v>
      </c>
      <c r="E94" s="317" t="s">
        <v>1110</v>
      </c>
      <c r="F94" s="57" t="s">
        <v>38</v>
      </c>
      <c r="G94" s="57" t="s">
        <v>34</v>
      </c>
      <c r="H94" s="260">
        <v>404</v>
      </c>
      <c r="I94" s="287">
        <v>29200</v>
      </c>
      <c r="J94" s="330">
        <f t="shared" si="1"/>
        <v>175200</v>
      </c>
      <c r="K94" s="57"/>
      <c r="L94" s="282"/>
      <c r="M94" s="282"/>
      <c r="N94" s="64"/>
      <c r="O94" s="78"/>
      <c r="P94" s="78"/>
      <c r="Q94" s="78"/>
    </row>
    <row r="95" spans="1:17" s="10" customFormat="1" ht="22.5" customHeight="1" x14ac:dyDescent="0.25">
      <c r="A95" s="8">
        <v>92</v>
      </c>
      <c r="B95" s="280">
        <v>45233</v>
      </c>
      <c r="C95" s="56" t="s">
        <v>1087</v>
      </c>
      <c r="D95" s="56" t="s">
        <v>28</v>
      </c>
      <c r="E95" s="57">
        <v>0.3</v>
      </c>
      <c r="F95" s="57" t="s">
        <v>38</v>
      </c>
      <c r="G95" s="57" t="s">
        <v>49</v>
      </c>
      <c r="H95" s="260">
        <v>402</v>
      </c>
      <c r="I95" s="285">
        <v>75000</v>
      </c>
      <c r="J95" s="330">
        <f t="shared" si="1"/>
        <v>22500</v>
      </c>
      <c r="K95" s="57"/>
      <c r="L95" s="282"/>
      <c r="M95" s="282"/>
      <c r="N95" s="64"/>
      <c r="O95" s="78"/>
      <c r="P95" s="78"/>
      <c r="Q95" s="78"/>
    </row>
    <row r="96" spans="1:17" s="10" customFormat="1" ht="22.5" customHeight="1" x14ac:dyDescent="0.25">
      <c r="A96" s="8">
        <v>93</v>
      </c>
      <c r="B96" s="280">
        <v>45233</v>
      </c>
      <c r="C96" s="56" t="s">
        <v>1111</v>
      </c>
      <c r="D96" s="86" t="s">
        <v>24</v>
      </c>
      <c r="E96" s="57">
        <v>3</v>
      </c>
      <c r="F96" s="57" t="s">
        <v>39</v>
      </c>
      <c r="G96" s="57" t="s">
        <v>49</v>
      </c>
      <c r="H96" s="260">
        <v>402</v>
      </c>
      <c r="I96" s="289">
        <v>750</v>
      </c>
      <c r="J96" s="330">
        <f t="shared" si="1"/>
        <v>2250</v>
      </c>
      <c r="K96" s="57"/>
      <c r="L96" s="282"/>
      <c r="M96" s="282"/>
      <c r="N96" s="64"/>
      <c r="O96" s="78"/>
      <c r="P96" s="78"/>
      <c r="Q96" s="78"/>
    </row>
    <row r="97" spans="1:17" s="10" customFormat="1" ht="22.5" customHeight="1" x14ac:dyDescent="0.25">
      <c r="A97" s="8">
        <v>94</v>
      </c>
      <c r="B97" s="280">
        <v>45233</v>
      </c>
      <c r="C97" s="56" t="s">
        <v>45</v>
      </c>
      <c r="D97" s="56" t="s">
        <v>20</v>
      </c>
      <c r="E97" s="317" t="s">
        <v>1093</v>
      </c>
      <c r="F97" s="57" t="s">
        <v>38</v>
      </c>
      <c r="G97" s="57" t="s">
        <v>108</v>
      </c>
      <c r="H97" s="260">
        <v>303</v>
      </c>
      <c r="I97" s="287">
        <v>29200</v>
      </c>
      <c r="J97" s="330">
        <f t="shared" si="1"/>
        <v>43800</v>
      </c>
      <c r="K97" s="57" t="s">
        <v>1552</v>
      </c>
      <c r="L97" s="282"/>
      <c r="M97" s="282"/>
      <c r="N97" s="64"/>
      <c r="O97" s="78"/>
      <c r="P97" s="78"/>
      <c r="Q97" s="78"/>
    </row>
    <row r="98" spans="1:17" s="10" customFormat="1" ht="22.5" customHeight="1" x14ac:dyDescent="0.25">
      <c r="A98" s="8">
        <v>95</v>
      </c>
      <c r="B98" s="280">
        <v>45233</v>
      </c>
      <c r="C98" s="55" t="s">
        <v>1112</v>
      </c>
      <c r="D98" s="123" t="s">
        <v>47</v>
      </c>
      <c r="E98" s="57">
        <v>2</v>
      </c>
      <c r="F98" s="122" t="s">
        <v>39</v>
      </c>
      <c r="G98" s="57" t="s">
        <v>108</v>
      </c>
      <c r="H98" s="260">
        <v>303</v>
      </c>
      <c r="I98" s="285">
        <v>60000</v>
      </c>
      <c r="J98" s="330">
        <f t="shared" si="1"/>
        <v>120000</v>
      </c>
      <c r="K98" s="57" t="s">
        <v>1552</v>
      </c>
      <c r="L98" s="282"/>
      <c r="M98" s="282"/>
      <c r="N98" s="64"/>
      <c r="O98" s="78"/>
      <c r="P98" s="78"/>
      <c r="Q98" s="78"/>
    </row>
    <row r="99" spans="1:17" s="10" customFormat="1" ht="22.5" customHeight="1" x14ac:dyDescent="0.25">
      <c r="A99" s="8">
        <v>96</v>
      </c>
      <c r="B99" s="280">
        <v>45233</v>
      </c>
      <c r="C99" s="55" t="s">
        <v>1078</v>
      </c>
      <c r="D99" s="123" t="s">
        <v>47</v>
      </c>
      <c r="E99" s="117">
        <v>1</v>
      </c>
      <c r="F99" s="122" t="s">
        <v>39</v>
      </c>
      <c r="G99" s="57" t="s">
        <v>108</v>
      </c>
      <c r="H99" s="260">
        <v>303</v>
      </c>
      <c r="I99" s="287">
        <v>60000</v>
      </c>
      <c r="J99" s="330">
        <f t="shared" si="1"/>
        <v>60000</v>
      </c>
      <c r="K99" s="57" t="s">
        <v>1552</v>
      </c>
      <c r="L99" s="282"/>
      <c r="M99" s="282"/>
      <c r="N99" s="64"/>
      <c r="O99" s="78"/>
      <c r="P99" s="78"/>
      <c r="Q99" s="78"/>
    </row>
    <row r="100" spans="1:17" s="10" customFormat="1" ht="22.5" customHeight="1" x14ac:dyDescent="0.25">
      <c r="A100" s="8">
        <v>97</v>
      </c>
      <c r="B100" s="280">
        <v>45233</v>
      </c>
      <c r="C100" s="291" t="s">
        <v>45</v>
      </c>
      <c r="D100" s="291" t="s">
        <v>20</v>
      </c>
      <c r="E100" s="318" t="s">
        <v>835</v>
      </c>
      <c r="F100" s="292" t="s">
        <v>38</v>
      </c>
      <c r="G100" s="292" t="s">
        <v>198</v>
      </c>
      <c r="H100" s="260" t="s">
        <v>197</v>
      </c>
      <c r="I100" s="287">
        <v>29200</v>
      </c>
      <c r="J100" s="330">
        <f t="shared" si="1"/>
        <v>233600</v>
      </c>
      <c r="K100" s="371"/>
      <c r="L100" s="282"/>
      <c r="M100" s="282"/>
      <c r="N100" s="64"/>
      <c r="O100" s="78"/>
      <c r="P100" s="78"/>
      <c r="Q100" s="78"/>
    </row>
    <row r="101" spans="1:17" s="10" customFormat="1" ht="22.5" customHeight="1" x14ac:dyDescent="0.25">
      <c r="A101" s="8">
        <v>98</v>
      </c>
      <c r="B101" s="280">
        <v>45233</v>
      </c>
      <c r="C101" s="56" t="s">
        <v>478</v>
      </c>
      <c r="D101" s="56" t="s">
        <v>89</v>
      </c>
      <c r="E101" s="57">
        <v>1</v>
      </c>
      <c r="F101" s="121" t="s">
        <v>39</v>
      </c>
      <c r="G101" s="58" t="s">
        <v>308</v>
      </c>
      <c r="H101" s="260">
        <v>135</v>
      </c>
      <c r="I101" s="285">
        <v>1315000</v>
      </c>
      <c r="J101" s="330">
        <f t="shared" si="1"/>
        <v>1315000</v>
      </c>
      <c r="K101" s="57"/>
      <c r="L101" s="282"/>
      <c r="M101" s="282"/>
      <c r="N101" s="64"/>
      <c r="O101" s="78"/>
      <c r="P101" s="78"/>
      <c r="Q101" s="78"/>
    </row>
    <row r="102" spans="1:17" s="10" customFormat="1" ht="22.5" customHeight="1" x14ac:dyDescent="0.25">
      <c r="A102" s="8">
        <v>99</v>
      </c>
      <c r="B102" s="280">
        <v>45233</v>
      </c>
      <c r="C102" s="56" t="s">
        <v>432</v>
      </c>
      <c r="D102" s="56" t="s">
        <v>275</v>
      </c>
      <c r="E102" s="57">
        <v>1</v>
      </c>
      <c r="F102" s="57" t="s">
        <v>40</v>
      </c>
      <c r="G102" s="58" t="s">
        <v>308</v>
      </c>
      <c r="H102" s="260">
        <v>135</v>
      </c>
      <c r="I102" s="285">
        <v>285000</v>
      </c>
      <c r="J102" s="330">
        <f t="shared" si="1"/>
        <v>285000</v>
      </c>
      <c r="K102" s="57"/>
      <c r="L102" s="282"/>
      <c r="M102" s="282"/>
      <c r="N102" s="64"/>
      <c r="O102" s="78"/>
      <c r="P102" s="78"/>
      <c r="Q102" s="78"/>
    </row>
    <row r="103" spans="1:17" s="10" customFormat="1" ht="22.5" customHeight="1" x14ac:dyDescent="0.25">
      <c r="A103" s="8">
        <v>100</v>
      </c>
      <c r="B103" s="280">
        <v>45233</v>
      </c>
      <c r="C103" s="56" t="s">
        <v>467</v>
      </c>
      <c r="D103" s="56" t="s">
        <v>275</v>
      </c>
      <c r="E103" s="57">
        <v>1</v>
      </c>
      <c r="F103" s="57" t="s">
        <v>81</v>
      </c>
      <c r="G103" s="58" t="s">
        <v>308</v>
      </c>
      <c r="H103" s="260">
        <v>135</v>
      </c>
      <c r="I103" s="285">
        <v>1600000</v>
      </c>
      <c r="J103" s="330">
        <f t="shared" si="1"/>
        <v>1600000</v>
      </c>
      <c r="K103" s="57"/>
      <c r="L103" s="282"/>
      <c r="M103" s="282"/>
      <c r="N103" s="64"/>
      <c r="O103" s="78"/>
      <c r="P103" s="78"/>
      <c r="Q103" s="78"/>
    </row>
    <row r="104" spans="1:17" s="10" customFormat="1" ht="22.5" customHeight="1" x14ac:dyDescent="0.25">
      <c r="A104" s="8">
        <v>101</v>
      </c>
      <c r="B104" s="280">
        <v>45233</v>
      </c>
      <c r="C104" s="56" t="s">
        <v>45</v>
      </c>
      <c r="D104" s="56" t="s">
        <v>20</v>
      </c>
      <c r="E104" s="317" t="s">
        <v>1113</v>
      </c>
      <c r="F104" s="57" t="s">
        <v>38</v>
      </c>
      <c r="G104" s="57" t="s">
        <v>111</v>
      </c>
      <c r="H104" s="260">
        <v>110</v>
      </c>
      <c r="I104" s="287">
        <v>29200</v>
      </c>
      <c r="J104" s="330">
        <f t="shared" si="1"/>
        <v>262800</v>
      </c>
      <c r="K104" s="57" t="s">
        <v>1553</v>
      </c>
      <c r="L104" s="282"/>
      <c r="M104" s="282"/>
      <c r="N104" s="64"/>
      <c r="O104" s="78"/>
      <c r="P104" s="78"/>
      <c r="Q104" s="78"/>
    </row>
    <row r="105" spans="1:17" s="10" customFormat="1" ht="22.5" customHeight="1" x14ac:dyDescent="0.25">
      <c r="A105" s="8">
        <v>102</v>
      </c>
      <c r="B105" s="280">
        <v>45233</v>
      </c>
      <c r="C105" s="56" t="s">
        <v>92</v>
      </c>
      <c r="D105" s="56" t="s">
        <v>29</v>
      </c>
      <c r="E105" s="57">
        <v>1</v>
      </c>
      <c r="F105" s="122" t="s">
        <v>39</v>
      </c>
      <c r="G105" s="57" t="s">
        <v>111</v>
      </c>
      <c r="H105" s="260">
        <v>110</v>
      </c>
      <c r="I105" s="285">
        <v>94575</v>
      </c>
      <c r="J105" s="330">
        <f t="shared" si="1"/>
        <v>94575</v>
      </c>
      <c r="K105" s="57" t="s">
        <v>1553</v>
      </c>
      <c r="L105" s="282"/>
      <c r="M105" s="282"/>
      <c r="N105" s="64"/>
      <c r="O105" s="78"/>
      <c r="P105" s="78"/>
      <c r="Q105" s="78"/>
    </row>
    <row r="106" spans="1:17" s="10" customFormat="1" ht="22.5" customHeight="1" x14ac:dyDescent="0.25">
      <c r="A106" s="8">
        <v>103</v>
      </c>
      <c r="B106" s="280">
        <v>45233</v>
      </c>
      <c r="C106" s="56" t="s">
        <v>76</v>
      </c>
      <c r="D106" s="120" t="s">
        <v>96</v>
      </c>
      <c r="E106" s="57">
        <v>1</v>
      </c>
      <c r="F106" s="122" t="s">
        <v>39</v>
      </c>
      <c r="G106" s="57" t="s">
        <v>111</v>
      </c>
      <c r="H106" s="260">
        <v>110</v>
      </c>
      <c r="I106" s="285">
        <v>90675</v>
      </c>
      <c r="J106" s="330">
        <f t="shared" si="1"/>
        <v>90675</v>
      </c>
      <c r="K106" s="57" t="s">
        <v>1553</v>
      </c>
      <c r="L106" s="282"/>
      <c r="M106" s="282"/>
      <c r="N106" s="64"/>
      <c r="O106" s="78"/>
      <c r="P106" s="78"/>
      <c r="Q106" s="78"/>
    </row>
    <row r="107" spans="1:17" s="10" customFormat="1" ht="22.5" customHeight="1" x14ac:dyDescent="0.25">
      <c r="A107" s="8">
        <v>104</v>
      </c>
      <c r="B107" s="280">
        <v>45233</v>
      </c>
      <c r="C107" s="56" t="s">
        <v>70</v>
      </c>
      <c r="D107" s="56" t="s">
        <v>61</v>
      </c>
      <c r="E107" s="57">
        <v>1</v>
      </c>
      <c r="F107" s="57" t="s">
        <v>39</v>
      </c>
      <c r="G107" s="57" t="s">
        <v>111</v>
      </c>
      <c r="H107" s="260">
        <v>110</v>
      </c>
      <c r="I107" s="285">
        <v>39000</v>
      </c>
      <c r="J107" s="330">
        <f t="shared" si="1"/>
        <v>39000</v>
      </c>
      <c r="K107" s="57" t="s">
        <v>1553</v>
      </c>
      <c r="L107" s="282"/>
      <c r="M107" s="282"/>
      <c r="N107" s="64"/>
      <c r="O107" s="78"/>
      <c r="P107" s="78"/>
      <c r="Q107" s="78"/>
    </row>
    <row r="108" spans="1:17" s="24" customFormat="1" ht="22.5" customHeight="1" x14ac:dyDescent="0.25">
      <c r="A108" s="8">
        <v>105</v>
      </c>
      <c r="B108" s="280">
        <v>45233</v>
      </c>
      <c r="C108" s="56" t="s">
        <v>479</v>
      </c>
      <c r="D108" s="296" t="s">
        <v>307</v>
      </c>
      <c r="E108" s="8">
        <v>1</v>
      </c>
      <c r="F108" s="122" t="s">
        <v>166</v>
      </c>
      <c r="G108" s="58" t="s">
        <v>487</v>
      </c>
      <c r="H108" s="260">
        <v>13</v>
      </c>
      <c r="I108" s="285">
        <v>53000</v>
      </c>
      <c r="J108" s="330">
        <f t="shared" si="1"/>
        <v>53000</v>
      </c>
      <c r="K108" s="117"/>
      <c r="L108" s="282"/>
      <c r="M108" s="282"/>
      <c r="N108" s="64"/>
      <c r="O108" s="406"/>
      <c r="P108" s="406"/>
      <c r="Q108" s="406"/>
    </row>
    <row r="109" spans="1:17" s="10" customFormat="1" ht="22.5" customHeight="1" x14ac:dyDescent="0.25">
      <c r="A109" s="8">
        <v>106</v>
      </c>
      <c r="B109" s="280">
        <v>45233</v>
      </c>
      <c r="C109" s="55" t="s">
        <v>483</v>
      </c>
      <c r="D109" s="56" t="s">
        <v>102</v>
      </c>
      <c r="E109" s="57">
        <v>2</v>
      </c>
      <c r="F109" s="57" t="s">
        <v>484</v>
      </c>
      <c r="G109" s="58" t="s">
        <v>110</v>
      </c>
      <c r="H109" s="260" t="s">
        <v>294</v>
      </c>
      <c r="I109" s="285">
        <v>12000</v>
      </c>
      <c r="J109" s="330">
        <f t="shared" si="1"/>
        <v>24000</v>
      </c>
      <c r="K109" s="57"/>
      <c r="L109" s="282"/>
      <c r="M109" s="282"/>
      <c r="N109" s="64"/>
      <c r="O109" s="78"/>
      <c r="P109" s="78"/>
      <c r="Q109" s="78"/>
    </row>
    <row r="110" spans="1:17" s="10" customFormat="1" ht="22.5" customHeight="1" x14ac:dyDescent="0.25">
      <c r="A110" s="8">
        <v>107</v>
      </c>
      <c r="B110" s="280">
        <v>45233</v>
      </c>
      <c r="C110" s="56" t="s">
        <v>463</v>
      </c>
      <c r="D110" s="291" t="s">
        <v>464</v>
      </c>
      <c r="E110" s="57">
        <v>1</v>
      </c>
      <c r="F110" s="122" t="s">
        <v>39</v>
      </c>
      <c r="G110" s="58" t="s">
        <v>485</v>
      </c>
      <c r="H110" s="260">
        <v>4</v>
      </c>
      <c r="I110" s="285">
        <v>125000</v>
      </c>
      <c r="J110" s="330">
        <f t="shared" si="1"/>
        <v>125000</v>
      </c>
      <c r="K110" s="57"/>
      <c r="L110" s="282"/>
      <c r="M110" s="282"/>
      <c r="N110" s="64"/>
      <c r="O110" s="78"/>
      <c r="P110" s="78"/>
      <c r="Q110" s="78"/>
    </row>
    <row r="111" spans="1:17" s="10" customFormat="1" ht="22.5" customHeight="1" x14ac:dyDescent="0.25">
      <c r="A111" s="8">
        <v>108</v>
      </c>
      <c r="B111" s="280">
        <v>45233</v>
      </c>
      <c r="C111" s="56" t="s">
        <v>466</v>
      </c>
      <c r="D111" s="291" t="s">
        <v>464</v>
      </c>
      <c r="E111" s="57">
        <v>1</v>
      </c>
      <c r="F111" s="57" t="s">
        <v>40</v>
      </c>
      <c r="G111" s="58" t="s">
        <v>486</v>
      </c>
      <c r="H111" s="260">
        <v>0</v>
      </c>
      <c r="I111" s="285">
        <v>225000</v>
      </c>
      <c r="J111" s="330">
        <f t="shared" si="1"/>
        <v>225000</v>
      </c>
      <c r="K111" s="117"/>
      <c r="L111" s="282"/>
      <c r="M111" s="282"/>
      <c r="N111" s="64"/>
      <c r="O111" s="78"/>
      <c r="P111" s="78"/>
      <c r="Q111" s="78"/>
    </row>
    <row r="112" spans="1:17" s="10" customFormat="1" ht="22.5" customHeight="1" x14ac:dyDescent="0.25">
      <c r="A112" s="8">
        <v>109</v>
      </c>
      <c r="B112" s="280">
        <v>45233</v>
      </c>
      <c r="C112" s="56" t="s">
        <v>452</v>
      </c>
      <c r="D112" s="56" t="s">
        <v>453</v>
      </c>
      <c r="E112" s="57">
        <v>2</v>
      </c>
      <c r="F112" s="121" t="s">
        <v>39</v>
      </c>
      <c r="G112" s="58" t="s">
        <v>121</v>
      </c>
      <c r="H112" s="260">
        <v>107</v>
      </c>
      <c r="I112" s="285">
        <v>1750000</v>
      </c>
      <c r="J112" s="330">
        <f t="shared" si="1"/>
        <v>3500000</v>
      </c>
      <c r="K112" s="370" t="s">
        <v>1554</v>
      </c>
      <c r="L112" s="282"/>
      <c r="M112" s="282"/>
      <c r="N112" s="64"/>
      <c r="O112" s="78"/>
      <c r="P112" s="78"/>
      <c r="Q112" s="78"/>
    </row>
    <row r="113" spans="1:17" s="10" customFormat="1" ht="22.5" customHeight="1" x14ac:dyDescent="0.25">
      <c r="A113" s="8">
        <v>110</v>
      </c>
      <c r="B113" s="280">
        <v>45233</v>
      </c>
      <c r="C113" s="56" t="s">
        <v>465</v>
      </c>
      <c r="D113" s="56" t="s">
        <v>73</v>
      </c>
      <c r="E113" s="57">
        <v>1</v>
      </c>
      <c r="F113" s="122" t="s">
        <v>39</v>
      </c>
      <c r="G113" s="58" t="s">
        <v>253</v>
      </c>
      <c r="H113" s="260">
        <v>113</v>
      </c>
      <c r="I113" s="285">
        <v>35000</v>
      </c>
      <c r="J113" s="330">
        <f t="shared" si="1"/>
        <v>35000</v>
      </c>
      <c r="K113" s="374" t="s">
        <v>1554</v>
      </c>
      <c r="L113" s="284"/>
      <c r="M113" s="282"/>
      <c r="N113" s="64"/>
      <c r="O113" s="78"/>
      <c r="P113" s="78"/>
      <c r="Q113" s="78"/>
    </row>
    <row r="114" spans="1:17" s="10" customFormat="1" ht="22.5" customHeight="1" x14ac:dyDescent="0.25">
      <c r="A114" s="8">
        <v>111</v>
      </c>
      <c r="B114" s="280">
        <v>45233</v>
      </c>
      <c r="C114" s="56" t="s">
        <v>1116</v>
      </c>
      <c r="D114" s="56" t="s">
        <v>24</v>
      </c>
      <c r="E114" s="57">
        <v>1</v>
      </c>
      <c r="F114" s="57" t="s">
        <v>39</v>
      </c>
      <c r="G114" s="58" t="s">
        <v>253</v>
      </c>
      <c r="H114" s="260">
        <v>113</v>
      </c>
      <c r="I114" s="287">
        <v>0</v>
      </c>
      <c r="J114" s="330">
        <f t="shared" si="1"/>
        <v>0</v>
      </c>
      <c r="K114" s="370" t="s">
        <v>1554</v>
      </c>
      <c r="L114" s="284"/>
      <c r="M114" s="282"/>
      <c r="N114" s="64"/>
      <c r="O114" s="78"/>
      <c r="P114" s="78"/>
      <c r="Q114" s="78"/>
    </row>
    <row r="115" spans="1:17" s="10" customFormat="1" ht="22.5" customHeight="1" x14ac:dyDescent="0.25">
      <c r="A115" s="8">
        <v>112</v>
      </c>
      <c r="B115" s="280">
        <v>45233</v>
      </c>
      <c r="C115" s="60" t="s">
        <v>1117</v>
      </c>
      <c r="D115" s="56" t="s">
        <v>1118</v>
      </c>
      <c r="E115" s="57">
        <v>1</v>
      </c>
      <c r="F115" s="57" t="s">
        <v>39</v>
      </c>
      <c r="G115" s="58" t="s">
        <v>253</v>
      </c>
      <c r="H115" s="260">
        <v>113</v>
      </c>
      <c r="I115" s="285">
        <v>185550</v>
      </c>
      <c r="J115" s="330">
        <f t="shared" si="1"/>
        <v>185550</v>
      </c>
      <c r="K115" s="370" t="s">
        <v>1554</v>
      </c>
      <c r="L115" s="284"/>
      <c r="M115" s="282"/>
      <c r="N115" s="64"/>
      <c r="O115" s="78"/>
      <c r="P115" s="78"/>
      <c r="Q115" s="78"/>
    </row>
    <row r="116" spans="1:17" s="10" customFormat="1" ht="22.5" customHeight="1" x14ac:dyDescent="0.25">
      <c r="A116" s="8">
        <v>113</v>
      </c>
      <c r="B116" s="280">
        <v>45233</v>
      </c>
      <c r="C116" s="56" t="s">
        <v>251</v>
      </c>
      <c r="D116" s="56" t="s">
        <v>27</v>
      </c>
      <c r="E116" s="8">
        <v>1</v>
      </c>
      <c r="F116" s="57" t="s">
        <v>39</v>
      </c>
      <c r="G116" s="58" t="s">
        <v>253</v>
      </c>
      <c r="H116" s="260">
        <v>113</v>
      </c>
      <c r="I116" s="285">
        <v>45000</v>
      </c>
      <c r="J116" s="330">
        <f t="shared" si="1"/>
        <v>45000</v>
      </c>
      <c r="K116" s="370" t="s">
        <v>1554</v>
      </c>
      <c r="L116" s="284"/>
      <c r="M116" s="282"/>
      <c r="N116" s="64"/>
      <c r="O116" s="78"/>
      <c r="P116" s="78"/>
      <c r="Q116" s="78"/>
    </row>
    <row r="117" spans="1:17" s="10" customFormat="1" ht="22.5" customHeight="1" x14ac:dyDescent="0.25">
      <c r="A117" s="8">
        <v>114</v>
      </c>
      <c r="B117" s="280">
        <v>45233</v>
      </c>
      <c r="C117" s="56" t="s">
        <v>122</v>
      </c>
      <c r="D117" s="56" t="s">
        <v>123</v>
      </c>
      <c r="E117" s="8">
        <v>2</v>
      </c>
      <c r="F117" s="57" t="s">
        <v>39</v>
      </c>
      <c r="G117" s="58" t="s">
        <v>253</v>
      </c>
      <c r="H117" s="260">
        <v>113</v>
      </c>
      <c r="I117" s="285">
        <v>28000</v>
      </c>
      <c r="J117" s="330">
        <f t="shared" si="1"/>
        <v>56000</v>
      </c>
      <c r="K117" s="370" t="s">
        <v>1554</v>
      </c>
      <c r="L117" s="284"/>
      <c r="M117" s="282"/>
      <c r="N117" s="64"/>
      <c r="O117" s="78"/>
      <c r="P117" s="78"/>
      <c r="Q117" s="78"/>
    </row>
    <row r="118" spans="1:17" s="10" customFormat="1" ht="22.5" customHeight="1" x14ac:dyDescent="0.25">
      <c r="A118" s="8">
        <v>115</v>
      </c>
      <c r="B118" s="280">
        <v>45233</v>
      </c>
      <c r="C118" s="56" t="s">
        <v>1119</v>
      </c>
      <c r="D118" s="56" t="s">
        <v>1120</v>
      </c>
      <c r="E118" s="57">
        <v>8</v>
      </c>
      <c r="F118" s="57" t="s">
        <v>39</v>
      </c>
      <c r="G118" s="58" t="s">
        <v>253</v>
      </c>
      <c r="H118" s="260">
        <v>113</v>
      </c>
      <c r="I118" s="285">
        <v>10000</v>
      </c>
      <c r="J118" s="330">
        <f t="shared" si="1"/>
        <v>80000</v>
      </c>
      <c r="K118" s="370" t="s">
        <v>1554</v>
      </c>
      <c r="L118" s="284"/>
      <c r="M118" s="282"/>
      <c r="N118" s="64"/>
      <c r="O118" s="78"/>
      <c r="P118" s="78"/>
      <c r="Q118" s="78"/>
    </row>
    <row r="119" spans="1:17" s="10" customFormat="1" ht="22.5" customHeight="1" x14ac:dyDescent="0.25">
      <c r="A119" s="8">
        <v>116</v>
      </c>
      <c r="B119" s="280">
        <v>45233</v>
      </c>
      <c r="C119" s="56" t="s">
        <v>1121</v>
      </c>
      <c r="D119" s="56" t="s">
        <v>1120</v>
      </c>
      <c r="E119" s="57">
        <v>8</v>
      </c>
      <c r="F119" s="57" t="s">
        <v>39</v>
      </c>
      <c r="G119" s="58" t="s">
        <v>253</v>
      </c>
      <c r="H119" s="260">
        <v>113</v>
      </c>
      <c r="I119" s="287">
        <v>29000</v>
      </c>
      <c r="J119" s="330">
        <f t="shared" si="1"/>
        <v>232000</v>
      </c>
      <c r="K119" s="370" t="s">
        <v>1554</v>
      </c>
      <c r="L119" s="284"/>
      <c r="M119" s="282"/>
      <c r="N119" s="64"/>
      <c r="O119" s="78"/>
      <c r="P119" s="78"/>
      <c r="Q119" s="78"/>
    </row>
    <row r="120" spans="1:17" s="10" customFormat="1" ht="22.5" customHeight="1" x14ac:dyDescent="0.25">
      <c r="A120" s="8">
        <v>117</v>
      </c>
      <c r="B120" s="280">
        <v>45233</v>
      </c>
      <c r="C120" s="56" t="s">
        <v>315</v>
      </c>
      <c r="D120" s="56" t="s">
        <v>1122</v>
      </c>
      <c r="E120" s="57">
        <v>1</v>
      </c>
      <c r="F120" s="57" t="s">
        <v>40</v>
      </c>
      <c r="G120" s="162" t="s">
        <v>1124</v>
      </c>
      <c r="H120" s="260">
        <v>132</v>
      </c>
      <c r="I120" s="297">
        <v>4250000</v>
      </c>
      <c r="J120" s="331">
        <f t="shared" si="1"/>
        <v>4250000</v>
      </c>
      <c r="K120" s="374" t="s">
        <v>1554</v>
      </c>
      <c r="L120" s="284" t="s">
        <v>1535</v>
      </c>
      <c r="N120" s="64"/>
      <c r="O120" s="407"/>
      <c r="P120" s="78">
        <f>'[1]03 NOVEMBER 2023'!$X$42</f>
        <v>18637340</v>
      </c>
      <c r="Q120" s="78">
        <f>O120-P120</f>
        <v>-18637340</v>
      </c>
    </row>
    <row r="121" spans="1:17" s="10" customFormat="1" ht="22.5" customHeight="1" x14ac:dyDescent="0.25">
      <c r="A121" s="8">
        <v>118</v>
      </c>
      <c r="B121" s="280">
        <v>45234</v>
      </c>
      <c r="C121" s="56" t="s">
        <v>249</v>
      </c>
      <c r="D121" s="61" t="s">
        <v>72</v>
      </c>
      <c r="E121" s="57">
        <v>1</v>
      </c>
      <c r="F121" s="57" t="s">
        <v>39</v>
      </c>
      <c r="G121" s="58" t="s">
        <v>195</v>
      </c>
      <c r="H121" s="260">
        <v>308</v>
      </c>
      <c r="I121" s="285">
        <v>121000</v>
      </c>
      <c r="J121" s="330">
        <f t="shared" si="1"/>
        <v>121000</v>
      </c>
      <c r="K121" s="57" t="s">
        <v>1555</v>
      </c>
      <c r="L121" s="282"/>
      <c r="M121" s="282"/>
      <c r="N121" s="64"/>
      <c r="O121" s="78"/>
      <c r="P121" s="78"/>
      <c r="Q121" s="78"/>
    </row>
    <row r="122" spans="1:17" s="10" customFormat="1" ht="22.5" customHeight="1" x14ac:dyDescent="0.25">
      <c r="A122" s="8">
        <v>119</v>
      </c>
      <c r="B122" s="280">
        <v>45234</v>
      </c>
      <c r="C122" s="56" t="s">
        <v>264</v>
      </c>
      <c r="D122" s="56" t="s">
        <v>1086</v>
      </c>
      <c r="E122" s="57">
        <v>1</v>
      </c>
      <c r="F122" s="57" t="s">
        <v>39</v>
      </c>
      <c r="G122" s="58" t="s">
        <v>195</v>
      </c>
      <c r="H122" s="260">
        <v>308</v>
      </c>
      <c r="I122" s="285">
        <v>77000</v>
      </c>
      <c r="J122" s="330">
        <f t="shared" si="1"/>
        <v>77000</v>
      </c>
      <c r="K122" s="57" t="s">
        <v>1555</v>
      </c>
      <c r="L122" s="282"/>
      <c r="M122" s="282"/>
      <c r="N122" s="64"/>
      <c r="O122" s="78"/>
      <c r="P122" s="78"/>
      <c r="Q122" s="78"/>
    </row>
    <row r="123" spans="1:17" s="10" customFormat="1" ht="22.5" customHeight="1" x14ac:dyDescent="0.25">
      <c r="A123" s="8">
        <v>120</v>
      </c>
      <c r="B123" s="280">
        <v>45234</v>
      </c>
      <c r="C123" s="56" t="s">
        <v>445</v>
      </c>
      <c r="D123" s="56" t="s">
        <v>89</v>
      </c>
      <c r="E123" s="57">
        <v>2</v>
      </c>
      <c r="F123" s="122" t="s">
        <v>39</v>
      </c>
      <c r="G123" s="58" t="s">
        <v>195</v>
      </c>
      <c r="H123" s="260">
        <v>308</v>
      </c>
      <c r="I123" s="285">
        <v>45000</v>
      </c>
      <c r="J123" s="330">
        <f t="shared" si="1"/>
        <v>90000</v>
      </c>
      <c r="K123" s="57" t="s">
        <v>1555</v>
      </c>
      <c r="L123" s="282"/>
      <c r="M123" s="282"/>
      <c r="N123" s="64"/>
      <c r="O123" s="78"/>
      <c r="P123" s="78"/>
      <c r="Q123" s="78"/>
    </row>
    <row r="124" spans="1:17" s="10" customFormat="1" ht="22.5" customHeight="1" x14ac:dyDescent="0.25">
      <c r="A124" s="8">
        <v>121</v>
      </c>
      <c r="B124" s="280">
        <v>45234</v>
      </c>
      <c r="C124" s="60" t="s">
        <v>515</v>
      </c>
      <c r="D124" s="56" t="s">
        <v>89</v>
      </c>
      <c r="E124" s="57">
        <v>4</v>
      </c>
      <c r="F124" s="122" t="s">
        <v>39</v>
      </c>
      <c r="G124" s="58" t="s">
        <v>195</v>
      </c>
      <c r="H124" s="260">
        <v>308</v>
      </c>
      <c r="I124" s="287">
        <v>10000</v>
      </c>
      <c r="J124" s="330">
        <f t="shared" si="1"/>
        <v>40000</v>
      </c>
      <c r="K124" s="57" t="s">
        <v>1555</v>
      </c>
      <c r="L124" s="282"/>
      <c r="M124" s="282"/>
      <c r="N124" s="64"/>
      <c r="O124" s="78"/>
      <c r="P124" s="78"/>
      <c r="Q124" s="78"/>
    </row>
    <row r="125" spans="1:17" s="10" customFormat="1" ht="22.5" customHeight="1" x14ac:dyDescent="0.25">
      <c r="A125" s="8">
        <v>122</v>
      </c>
      <c r="B125" s="280">
        <v>45234</v>
      </c>
      <c r="C125" s="56" t="s">
        <v>1085</v>
      </c>
      <c r="D125" s="56" t="s">
        <v>89</v>
      </c>
      <c r="E125" s="57">
        <v>4</v>
      </c>
      <c r="F125" s="57" t="s">
        <v>39</v>
      </c>
      <c r="G125" s="58" t="s">
        <v>195</v>
      </c>
      <c r="H125" s="260">
        <v>308</v>
      </c>
      <c r="I125" s="285">
        <v>4000</v>
      </c>
      <c r="J125" s="330">
        <f t="shared" si="1"/>
        <v>16000</v>
      </c>
      <c r="K125" s="57" t="s">
        <v>1555</v>
      </c>
      <c r="L125" s="282"/>
      <c r="M125" s="282"/>
      <c r="N125" s="64"/>
      <c r="O125" s="78"/>
      <c r="P125" s="78"/>
      <c r="Q125" s="78"/>
    </row>
    <row r="126" spans="1:17" s="10" customFormat="1" ht="22.5" customHeight="1" x14ac:dyDescent="0.25">
      <c r="A126" s="8">
        <v>123</v>
      </c>
      <c r="B126" s="280">
        <v>45234</v>
      </c>
      <c r="C126" s="55" t="s">
        <v>283</v>
      </c>
      <c r="D126" s="55" t="s">
        <v>158</v>
      </c>
      <c r="E126" s="57">
        <v>1</v>
      </c>
      <c r="F126" s="57" t="s">
        <v>37</v>
      </c>
      <c r="G126" s="58" t="s">
        <v>195</v>
      </c>
      <c r="H126" s="260">
        <v>308</v>
      </c>
      <c r="I126" s="285">
        <v>47500</v>
      </c>
      <c r="J126" s="330">
        <f t="shared" si="1"/>
        <v>47500</v>
      </c>
      <c r="K126" s="57" t="s">
        <v>1555</v>
      </c>
      <c r="L126" s="282"/>
      <c r="M126" s="282"/>
      <c r="N126" s="64"/>
      <c r="O126" s="78"/>
      <c r="P126" s="78"/>
      <c r="Q126" s="78"/>
    </row>
    <row r="127" spans="1:17" s="10" customFormat="1" ht="22.5" customHeight="1" x14ac:dyDescent="0.25">
      <c r="A127" s="8">
        <v>124</v>
      </c>
      <c r="B127" s="280">
        <v>45234</v>
      </c>
      <c r="C127" s="56" t="s">
        <v>1087</v>
      </c>
      <c r="D127" s="56" t="s">
        <v>28</v>
      </c>
      <c r="E127" s="57">
        <v>0.3</v>
      </c>
      <c r="F127" s="57" t="s">
        <v>38</v>
      </c>
      <c r="G127" s="58" t="s">
        <v>195</v>
      </c>
      <c r="H127" s="260">
        <v>308</v>
      </c>
      <c r="I127" s="285">
        <v>75000</v>
      </c>
      <c r="J127" s="330">
        <f t="shared" si="1"/>
        <v>22500</v>
      </c>
      <c r="K127" s="57" t="s">
        <v>1555</v>
      </c>
      <c r="L127" s="282"/>
      <c r="M127" s="282"/>
      <c r="N127" s="64"/>
      <c r="O127" s="78"/>
      <c r="P127" s="78"/>
      <c r="Q127" s="78"/>
    </row>
    <row r="128" spans="1:17" s="10" customFormat="1" ht="22.5" customHeight="1" x14ac:dyDescent="0.25">
      <c r="A128" s="8">
        <v>125</v>
      </c>
      <c r="B128" s="280">
        <v>45234</v>
      </c>
      <c r="C128" s="56" t="s">
        <v>107</v>
      </c>
      <c r="D128" s="123" t="s">
        <v>24</v>
      </c>
      <c r="E128" s="57">
        <v>25</v>
      </c>
      <c r="F128" s="57" t="s">
        <v>39</v>
      </c>
      <c r="G128" s="58" t="s">
        <v>528</v>
      </c>
      <c r="H128" s="260">
        <v>1</v>
      </c>
      <c r="I128" s="285">
        <v>1565</v>
      </c>
      <c r="J128" s="330">
        <f t="shared" si="1"/>
        <v>39125</v>
      </c>
      <c r="K128" s="260"/>
      <c r="L128" s="282"/>
      <c r="M128" s="282"/>
      <c r="N128" s="64"/>
      <c r="O128" s="78"/>
      <c r="P128" s="78"/>
      <c r="Q128" s="78"/>
    </row>
    <row r="129" spans="1:17" s="10" customFormat="1" ht="22.5" customHeight="1" x14ac:dyDescent="0.25">
      <c r="A129" s="8">
        <v>126</v>
      </c>
      <c r="B129" s="280">
        <v>45234</v>
      </c>
      <c r="C129" s="55" t="s">
        <v>180</v>
      </c>
      <c r="D129" s="86" t="s">
        <v>24</v>
      </c>
      <c r="E129" s="57">
        <v>10</v>
      </c>
      <c r="F129" s="57" t="s">
        <v>39</v>
      </c>
      <c r="G129" s="58" t="s">
        <v>128</v>
      </c>
      <c r="H129" s="260">
        <v>2</v>
      </c>
      <c r="I129" s="285">
        <v>1000</v>
      </c>
      <c r="J129" s="330">
        <f t="shared" si="1"/>
        <v>10000</v>
      </c>
      <c r="K129" s="260"/>
      <c r="L129" s="282"/>
      <c r="M129" s="282"/>
      <c r="N129" s="64"/>
      <c r="O129" s="78"/>
      <c r="P129" s="78"/>
      <c r="Q129" s="78"/>
    </row>
    <row r="130" spans="1:17" s="10" customFormat="1" ht="22.5" customHeight="1" x14ac:dyDescent="0.25">
      <c r="A130" s="8">
        <v>127</v>
      </c>
      <c r="B130" s="280">
        <v>45234</v>
      </c>
      <c r="C130" s="56" t="s">
        <v>1087</v>
      </c>
      <c r="D130" s="56" t="s">
        <v>28</v>
      </c>
      <c r="E130" s="57">
        <v>1.2</v>
      </c>
      <c r="F130" s="57" t="s">
        <v>38</v>
      </c>
      <c r="G130" s="58" t="s">
        <v>308</v>
      </c>
      <c r="H130" s="260">
        <v>135</v>
      </c>
      <c r="I130" s="285">
        <v>75000</v>
      </c>
      <c r="J130" s="330">
        <f t="shared" si="1"/>
        <v>90000</v>
      </c>
      <c r="K130" s="260"/>
      <c r="L130" s="282"/>
      <c r="M130" s="282"/>
      <c r="N130" s="64"/>
      <c r="O130" s="78"/>
      <c r="P130" s="78"/>
      <c r="Q130" s="78"/>
    </row>
    <row r="131" spans="1:17" s="10" customFormat="1" ht="22.5" customHeight="1" x14ac:dyDescent="0.25">
      <c r="A131" s="8">
        <v>128</v>
      </c>
      <c r="B131" s="280">
        <v>45234</v>
      </c>
      <c r="C131" s="55" t="s">
        <v>1068</v>
      </c>
      <c r="D131" s="56" t="s">
        <v>36</v>
      </c>
      <c r="E131" s="57">
        <v>3</v>
      </c>
      <c r="F131" s="57" t="s">
        <v>38</v>
      </c>
      <c r="G131" s="58" t="s">
        <v>338</v>
      </c>
      <c r="H131" s="260">
        <v>2</v>
      </c>
      <c r="I131" s="287">
        <v>36500</v>
      </c>
      <c r="J131" s="330">
        <f t="shared" si="1"/>
        <v>109500</v>
      </c>
      <c r="K131" s="260"/>
      <c r="L131" s="282"/>
      <c r="M131" s="282"/>
      <c r="N131" s="64"/>
      <c r="O131" s="78"/>
      <c r="P131" s="78"/>
      <c r="Q131" s="78"/>
    </row>
    <row r="132" spans="1:17" s="10" customFormat="1" ht="22.5" customHeight="1" x14ac:dyDescent="0.25">
      <c r="A132" s="8">
        <v>129</v>
      </c>
      <c r="B132" s="280">
        <v>45234</v>
      </c>
      <c r="C132" s="56" t="s">
        <v>54</v>
      </c>
      <c r="D132" s="56" t="s">
        <v>55</v>
      </c>
      <c r="E132" s="57">
        <v>6</v>
      </c>
      <c r="F132" s="57" t="s">
        <v>38</v>
      </c>
      <c r="G132" s="58" t="s">
        <v>62</v>
      </c>
      <c r="H132" s="260">
        <v>1</v>
      </c>
      <c r="I132" s="287">
        <v>29000</v>
      </c>
      <c r="J132" s="330">
        <f t="shared" si="1"/>
        <v>174000</v>
      </c>
      <c r="K132" s="260"/>
      <c r="L132" s="282"/>
      <c r="M132" s="282"/>
      <c r="N132" s="64"/>
      <c r="O132" s="78"/>
      <c r="P132" s="78"/>
      <c r="Q132" s="78"/>
    </row>
    <row r="133" spans="1:17" s="10" customFormat="1" ht="22.5" customHeight="1" x14ac:dyDescent="0.25">
      <c r="A133" s="8">
        <v>130</v>
      </c>
      <c r="B133" s="280">
        <v>45234</v>
      </c>
      <c r="C133" s="55" t="s">
        <v>75</v>
      </c>
      <c r="D133" s="86" t="s">
        <v>66</v>
      </c>
      <c r="E133" s="57">
        <v>6</v>
      </c>
      <c r="F133" s="57" t="s">
        <v>38</v>
      </c>
      <c r="G133" s="58" t="s">
        <v>62</v>
      </c>
      <c r="H133" s="260">
        <v>1</v>
      </c>
      <c r="I133" s="287">
        <v>27000</v>
      </c>
      <c r="J133" s="330">
        <f t="shared" ref="J133:J200" si="2">E133*I133</f>
        <v>162000</v>
      </c>
      <c r="K133" s="260"/>
      <c r="L133" s="282"/>
      <c r="M133" s="282"/>
      <c r="N133" s="64"/>
      <c r="O133" s="78"/>
      <c r="P133" s="78"/>
      <c r="Q133" s="78"/>
    </row>
    <row r="134" spans="1:17" s="10" customFormat="1" ht="22.5" customHeight="1" x14ac:dyDescent="0.25">
      <c r="A134" s="8">
        <v>131</v>
      </c>
      <c r="B134" s="280">
        <v>45234</v>
      </c>
      <c r="C134" s="56" t="s">
        <v>45</v>
      </c>
      <c r="D134" s="56" t="s">
        <v>20</v>
      </c>
      <c r="E134" s="317" t="s">
        <v>97</v>
      </c>
      <c r="F134" s="57" t="s">
        <v>38</v>
      </c>
      <c r="G134" s="58" t="s">
        <v>62</v>
      </c>
      <c r="H134" s="260">
        <v>1</v>
      </c>
      <c r="I134" s="287">
        <v>29200</v>
      </c>
      <c r="J134" s="330">
        <f t="shared" si="2"/>
        <v>29200</v>
      </c>
      <c r="K134" s="260"/>
      <c r="L134" s="282"/>
      <c r="M134" s="282"/>
      <c r="N134" s="64"/>
      <c r="O134" s="78"/>
      <c r="P134" s="78"/>
      <c r="Q134" s="78"/>
    </row>
    <row r="135" spans="1:17" s="10" customFormat="1" ht="22.5" customHeight="1" x14ac:dyDescent="0.25">
      <c r="A135" s="8">
        <v>132</v>
      </c>
      <c r="B135" s="280">
        <v>45234</v>
      </c>
      <c r="C135" s="56" t="s">
        <v>249</v>
      </c>
      <c r="D135" s="61" t="s">
        <v>72</v>
      </c>
      <c r="E135" s="57">
        <v>1</v>
      </c>
      <c r="F135" s="57" t="s">
        <v>39</v>
      </c>
      <c r="G135" s="57" t="s">
        <v>21</v>
      </c>
      <c r="H135" s="260">
        <v>405</v>
      </c>
      <c r="I135" s="285">
        <v>121000</v>
      </c>
      <c r="J135" s="330">
        <f t="shared" si="2"/>
        <v>121000</v>
      </c>
      <c r="K135" s="260"/>
      <c r="L135" s="282"/>
      <c r="M135" s="282"/>
      <c r="N135" s="64"/>
      <c r="O135" s="78"/>
      <c r="P135" s="78"/>
      <c r="Q135" s="78"/>
    </row>
    <row r="136" spans="1:17" s="10" customFormat="1" ht="22.5" customHeight="1" x14ac:dyDescent="0.25">
      <c r="A136" s="8">
        <v>133</v>
      </c>
      <c r="B136" s="280">
        <v>45234</v>
      </c>
      <c r="C136" s="56" t="s">
        <v>471</v>
      </c>
      <c r="D136" s="56" t="s">
        <v>90</v>
      </c>
      <c r="E136" s="57">
        <v>1</v>
      </c>
      <c r="F136" s="57" t="s">
        <v>37</v>
      </c>
      <c r="G136" s="57" t="s">
        <v>21</v>
      </c>
      <c r="H136" s="260">
        <v>405</v>
      </c>
      <c r="I136" s="285">
        <v>35000</v>
      </c>
      <c r="J136" s="330">
        <f t="shared" si="2"/>
        <v>35000</v>
      </c>
      <c r="K136" s="260"/>
      <c r="L136" s="282"/>
      <c r="M136" s="282"/>
      <c r="N136" s="64"/>
      <c r="O136" s="78"/>
      <c r="P136" s="78"/>
      <c r="Q136" s="78"/>
    </row>
    <row r="137" spans="1:17" s="10" customFormat="1" ht="22.5" customHeight="1" x14ac:dyDescent="0.25">
      <c r="A137" s="8">
        <v>134</v>
      </c>
      <c r="B137" s="280">
        <v>45234</v>
      </c>
      <c r="C137" s="60" t="s">
        <v>515</v>
      </c>
      <c r="D137" s="56" t="s">
        <v>89</v>
      </c>
      <c r="E137" s="57">
        <v>2</v>
      </c>
      <c r="F137" s="122" t="s">
        <v>39</v>
      </c>
      <c r="G137" s="57" t="s">
        <v>21</v>
      </c>
      <c r="H137" s="260">
        <v>405</v>
      </c>
      <c r="I137" s="287">
        <v>10000</v>
      </c>
      <c r="J137" s="330">
        <f t="shared" si="2"/>
        <v>20000</v>
      </c>
      <c r="K137" s="260"/>
      <c r="L137" s="282"/>
      <c r="M137" s="282"/>
      <c r="N137" s="64"/>
      <c r="O137" s="78"/>
      <c r="P137" s="78"/>
      <c r="Q137" s="78"/>
    </row>
    <row r="138" spans="1:17" s="10" customFormat="1" ht="22.5" customHeight="1" x14ac:dyDescent="0.25">
      <c r="A138" s="8">
        <v>135</v>
      </c>
      <c r="B138" s="280">
        <v>45234</v>
      </c>
      <c r="C138" s="56" t="s">
        <v>1087</v>
      </c>
      <c r="D138" s="56" t="s">
        <v>28</v>
      </c>
      <c r="E138" s="57">
        <v>0.6</v>
      </c>
      <c r="F138" s="57" t="s">
        <v>38</v>
      </c>
      <c r="G138" s="57" t="s">
        <v>21</v>
      </c>
      <c r="H138" s="260">
        <v>405</v>
      </c>
      <c r="I138" s="285">
        <v>75000</v>
      </c>
      <c r="J138" s="330">
        <f t="shared" si="2"/>
        <v>45000</v>
      </c>
      <c r="K138" s="260"/>
      <c r="L138" s="282"/>
      <c r="M138" s="282"/>
      <c r="N138" s="64"/>
      <c r="O138" s="78"/>
      <c r="P138" s="78"/>
      <c r="Q138" s="78"/>
    </row>
    <row r="139" spans="1:17" s="10" customFormat="1" ht="22.5" customHeight="1" x14ac:dyDescent="0.25">
      <c r="A139" s="8">
        <v>136</v>
      </c>
      <c r="B139" s="280">
        <v>45234</v>
      </c>
      <c r="C139" s="60" t="s">
        <v>1123</v>
      </c>
      <c r="D139" s="56" t="s">
        <v>325</v>
      </c>
      <c r="E139" s="57">
        <v>1</v>
      </c>
      <c r="F139" s="122" t="s">
        <v>39</v>
      </c>
      <c r="G139" s="58" t="s">
        <v>1124</v>
      </c>
      <c r="H139" s="260">
        <v>132</v>
      </c>
      <c r="I139" s="287">
        <v>300000</v>
      </c>
      <c r="J139" s="330">
        <f t="shared" si="2"/>
        <v>300000</v>
      </c>
      <c r="K139" s="260"/>
      <c r="L139" s="282"/>
      <c r="M139" s="282"/>
      <c r="N139" s="64"/>
      <c r="O139" s="78"/>
      <c r="P139" s="78"/>
      <c r="Q139" s="78"/>
    </row>
    <row r="140" spans="1:17" s="10" customFormat="1" ht="22.5" customHeight="1" x14ac:dyDescent="0.25">
      <c r="A140" s="8">
        <v>137</v>
      </c>
      <c r="B140" s="280">
        <v>45234</v>
      </c>
      <c r="C140" s="56" t="s">
        <v>249</v>
      </c>
      <c r="D140" s="61" t="s">
        <v>72</v>
      </c>
      <c r="E140" s="57">
        <v>1</v>
      </c>
      <c r="F140" s="57" t="s">
        <v>39</v>
      </c>
      <c r="G140" s="58" t="s">
        <v>49</v>
      </c>
      <c r="H140" s="260">
        <v>402</v>
      </c>
      <c r="I140" s="285">
        <v>121000</v>
      </c>
      <c r="J140" s="330">
        <f t="shared" si="2"/>
        <v>121000</v>
      </c>
      <c r="K140" s="260"/>
      <c r="L140" s="282"/>
      <c r="M140" s="282"/>
      <c r="N140" s="64"/>
      <c r="O140" s="78"/>
      <c r="P140" s="78"/>
      <c r="Q140" s="78"/>
    </row>
    <row r="141" spans="1:17" s="10" customFormat="1" ht="22.5" customHeight="1" x14ac:dyDescent="0.25">
      <c r="A141" s="8">
        <v>138</v>
      </c>
      <c r="B141" s="280">
        <v>45234</v>
      </c>
      <c r="C141" s="56" t="s">
        <v>264</v>
      </c>
      <c r="D141" s="56" t="s">
        <v>1086</v>
      </c>
      <c r="E141" s="57">
        <v>1</v>
      </c>
      <c r="F141" s="57" t="s">
        <v>39</v>
      </c>
      <c r="G141" s="58" t="s">
        <v>49</v>
      </c>
      <c r="H141" s="260">
        <v>402</v>
      </c>
      <c r="I141" s="285">
        <v>77000</v>
      </c>
      <c r="J141" s="330">
        <f t="shared" si="2"/>
        <v>77000</v>
      </c>
      <c r="K141" s="260"/>
      <c r="L141" s="282"/>
      <c r="M141" s="282"/>
      <c r="N141" s="64"/>
      <c r="O141" s="78"/>
      <c r="P141" s="78"/>
      <c r="Q141" s="78"/>
    </row>
    <row r="142" spans="1:17" s="10" customFormat="1" ht="22.5" customHeight="1" x14ac:dyDescent="0.25">
      <c r="A142" s="8">
        <v>139</v>
      </c>
      <c r="B142" s="280">
        <v>45234</v>
      </c>
      <c r="C142" s="56" t="s">
        <v>471</v>
      </c>
      <c r="D142" s="56" t="s">
        <v>90</v>
      </c>
      <c r="E142" s="57">
        <v>1</v>
      </c>
      <c r="F142" s="57" t="s">
        <v>37</v>
      </c>
      <c r="G142" s="58" t="s">
        <v>49</v>
      </c>
      <c r="H142" s="260">
        <v>402</v>
      </c>
      <c r="I142" s="285">
        <v>35000</v>
      </c>
      <c r="J142" s="330">
        <f t="shared" si="2"/>
        <v>35000</v>
      </c>
      <c r="K142" s="260"/>
      <c r="L142" s="282"/>
      <c r="M142" s="282"/>
      <c r="N142" s="64"/>
      <c r="O142" s="78"/>
      <c r="P142" s="78"/>
      <c r="Q142" s="78"/>
    </row>
    <row r="143" spans="1:17" s="10" customFormat="1" ht="22.5" customHeight="1" x14ac:dyDescent="0.25">
      <c r="A143" s="8">
        <v>140</v>
      </c>
      <c r="B143" s="280">
        <v>45234</v>
      </c>
      <c r="C143" s="56" t="s">
        <v>1087</v>
      </c>
      <c r="D143" s="56" t="s">
        <v>28</v>
      </c>
      <c r="E143" s="57">
        <v>0.3</v>
      </c>
      <c r="F143" s="57" t="s">
        <v>38</v>
      </c>
      <c r="G143" s="58" t="s">
        <v>49</v>
      </c>
      <c r="H143" s="260">
        <v>402</v>
      </c>
      <c r="I143" s="285">
        <v>75000</v>
      </c>
      <c r="J143" s="330">
        <f t="shared" si="2"/>
        <v>22500</v>
      </c>
      <c r="K143" s="260"/>
      <c r="L143" s="282"/>
      <c r="M143" s="282"/>
      <c r="N143" s="64"/>
      <c r="O143" s="78"/>
      <c r="P143" s="78"/>
      <c r="Q143" s="78"/>
    </row>
    <row r="144" spans="1:17" s="10" customFormat="1" ht="22.5" customHeight="1" x14ac:dyDescent="0.25">
      <c r="A144" s="8">
        <v>141</v>
      </c>
      <c r="B144" s="280">
        <v>45234</v>
      </c>
      <c r="C144" s="56" t="s">
        <v>93</v>
      </c>
      <c r="D144" s="56" t="s">
        <v>94</v>
      </c>
      <c r="E144" s="57">
        <v>40</v>
      </c>
      <c r="F144" s="121" t="s">
        <v>38</v>
      </c>
      <c r="G144" s="58" t="s">
        <v>1129</v>
      </c>
      <c r="H144" s="283" t="s">
        <v>289</v>
      </c>
      <c r="I144" s="285">
        <v>32800</v>
      </c>
      <c r="J144" s="330">
        <f t="shared" si="2"/>
        <v>1312000</v>
      </c>
      <c r="K144" s="370" t="s">
        <v>1556</v>
      </c>
      <c r="L144" s="282"/>
      <c r="M144" s="282"/>
      <c r="N144" s="64"/>
      <c r="O144" s="78"/>
      <c r="P144" s="78"/>
      <c r="Q144" s="78"/>
    </row>
    <row r="145" spans="1:17" s="10" customFormat="1" ht="22.5" customHeight="1" x14ac:dyDescent="0.25">
      <c r="A145" s="8">
        <v>142</v>
      </c>
      <c r="B145" s="280">
        <v>45234</v>
      </c>
      <c r="C145" s="56" t="s">
        <v>54</v>
      </c>
      <c r="D145" s="56" t="s">
        <v>55</v>
      </c>
      <c r="E145" s="57">
        <v>14</v>
      </c>
      <c r="F145" s="57" t="s">
        <v>38</v>
      </c>
      <c r="G145" s="58" t="s">
        <v>1129</v>
      </c>
      <c r="H145" s="283" t="s">
        <v>289</v>
      </c>
      <c r="I145" s="287">
        <v>29000</v>
      </c>
      <c r="J145" s="330">
        <f t="shared" si="2"/>
        <v>406000</v>
      </c>
      <c r="K145" s="370" t="s">
        <v>1556</v>
      </c>
      <c r="L145" s="282"/>
      <c r="M145" s="282"/>
      <c r="N145" s="64"/>
      <c r="O145" s="78"/>
      <c r="P145" s="78"/>
      <c r="Q145" s="78"/>
    </row>
    <row r="146" spans="1:17" s="10" customFormat="1" ht="22.5" customHeight="1" x14ac:dyDescent="0.25">
      <c r="A146" s="8">
        <v>143</v>
      </c>
      <c r="B146" s="280">
        <v>45234</v>
      </c>
      <c r="C146" s="56" t="s">
        <v>177</v>
      </c>
      <c r="D146" s="56" t="s">
        <v>176</v>
      </c>
      <c r="E146" s="57">
        <v>1</v>
      </c>
      <c r="F146" s="122" t="s">
        <v>277</v>
      </c>
      <c r="G146" s="58" t="s">
        <v>87</v>
      </c>
      <c r="H146" s="260">
        <v>3</v>
      </c>
      <c r="I146" s="285">
        <v>1500000</v>
      </c>
      <c r="J146" s="330">
        <f t="shared" si="2"/>
        <v>1500000</v>
      </c>
      <c r="K146" s="370" t="s">
        <v>1556</v>
      </c>
      <c r="L146" s="282"/>
      <c r="M146" s="282"/>
      <c r="N146" s="64"/>
      <c r="O146" s="78"/>
      <c r="P146" s="78"/>
      <c r="Q146" s="78"/>
    </row>
    <row r="147" spans="1:17" s="10" customFormat="1" ht="22.5" customHeight="1" x14ac:dyDescent="0.25">
      <c r="A147" s="8">
        <v>144</v>
      </c>
      <c r="B147" s="280">
        <v>45234</v>
      </c>
      <c r="C147" s="55" t="s">
        <v>474</v>
      </c>
      <c r="D147" s="86" t="s">
        <v>89</v>
      </c>
      <c r="E147" s="57">
        <v>1</v>
      </c>
      <c r="F147" s="121" t="s">
        <v>39</v>
      </c>
      <c r="G147" s="58" t="s">
        <v>1130</v>
      </c>
      <c r="H147" s="283" t="s">
        <v>291</v>
      </c>
      <c r="I147" s="285">
        <v>1200000</v>
      </c>
      <c r="J147" s="330">
        <f t="shared" si="2"/>
        <v>1200000</v>
      </c>
      <c r="K147" s="370" t="s">
        <v>1556</v>
      </c>
      <c r="L147" s="282"/>
      <c r="M147" s="282"/>
      <c r="N147" s="64"/>
      <c r="O147" s="78"/>
      <c r="P147" s="78"/>
      <c r="Q147" s="78"/>
    </row>
    <row r="148" spans="1:17" s="10" customFormat="1" ht="22.5" customHeight="1" x14ac:dyDescent="0.25">
      <c r="A148" s="8">
        <v>145</v>
      </c>
      <c r="B148" s="280">
        <v>45234</v>
      </c>
      <c r="C148" s="56" t="s">
        <v>74</v>
      </c>
      <c r="D148" s="56" t="s">
        <v>1125</v>
      </c>
      <c r="E148" s="57">
        <v>1</v>
      </c>
      <c r="F148" s="57" t="s">
        <v>37</v>
      </c>
      <c r="G148" s="58" t="s">
        <v>398</v>
      </c>
      <c r="H148" s="283" t="s">
        <v>298</v>
      </c>
      <c r="I148" s="285">
        <v>3575000</v>
      </c>
      <c r="J148" s="330">
        <f t="shared" si="2"/>
        <v>3575000</v>
      </c>
      <c r="K148" s="370" t="s">
        <v>1556</v>
      </c>
      <c r="L148" s="282" t="s">
        <v>1520</v>
      </c>
      <c r="M148" s="282"/>
      <c r="N148" s="64"/>
      <c r="O148" s="78"/>
      <c r="P148" s="78"/>
      <c r="Q148" s="78"/>
    </row>
    <row r="149" spans="1:17" s="10" customFormat="1" ht="22.5" customHeight="1" x14ac:dyDescent="0.25">
      <c r="A149" s="8">
        <v>146</v>
      </c>
      <c r="B149" s="280">
        <v>45234</v>
      </c>
      <c r="C149" s="56" t="s">
        <v>74</v>
      </c>
      <c r="D149" s="56" t="s">
        <v>1126</v>
      </c>
      <c r="E149" s="57">
        <v>1</v>
      </c>
      <c r="F149" s="57" t="s">
        <v>37</v>
      </c>
      <c r="G149" s="58" t="s">
        <v>1131</v>
      </c>
      <c r="H149" s="283" t="s">
        <v>289</v>
      </c>
      <c r="I149" s="285">
        <v>3575000</v>
      </c>
      <c r="J149" s="330">
        <f t="shared" si="2"/>
        <v>3575000</v>
      </c>
      <c r="K149" s="370" t="s">
        <v>1556</v>
      </c>
      <c r="L149" s="282" t="s">
        <v>1521</v>
      </c>
      <c r="M149" s="282"/>
      <c r="N149" s="64"/>
      <c r="O149" s="78"/>
      <c r="P149" s="78"/>
      <c r="Q149" s="78"/>
    </row>
    <row r="150" spans="1:17" s="10" customFormat="1" ht="22.5" customHeight="1" x14ac:dyDescent="0.25">
      <c r="A150" s="8">
        <v>147</v>
      </c>
      <c r="B150" s="280">
        <v>45234</v>
      </c>
      <c r="C150" s="56" t="s">
        <v>74</v>
      </c>
      <c r="D150" s="56" t="s">
        <v>1127</v>
      </c>
      <c r="E150" s="57">
        <v>1</v>
      </c>
      <c r="F150" s="57" t="s">
        <v>37</v>
      </c>
      <c r="G150" s="58" t="s">
        <v>1131</v>
      </c>
      <c r="H150" s="283" t="s">
        <v>289</v>
      </c>
      <c r="I150" s="285">
        <v>3575000</v>
      </c>
      <c r="J150" s="330">
        <f t="shared" si="2"/>
        <v>3575000</v>
      </c>
      <c r="K150" s="370" t="s">
        <v>1556</v>
      </c>
      <c r="L150" s="282" t="s">
        <v>1521</v>
      </c>
      <c r="M150" s="282"/>
      <c r="N150" s="64"/>
      <c r="O150" s="78"/>
      <c r="P150" s="78"/>
      <c r="Q150" s="78"/>
    </row>
    <row r="151" spans="1:17" s="10" customFormat="1" ht="22.5" customHeight="1" x14ac:dyDescent="0.25">
      <c r="A151" s="8">
        <v>148</v>
      </c>
      <c r="B151" s="280">
        <v>45234</v>
      </c>
      <c r="C151" s="61" t="s">
        <v>489</v>
      </c>
      <c r="D151" s="61" t="s">
        <v>1128</v>
      </c>
      <c r="E151" s="57">
        <v>1</v>
      </c>
      <c r="F151" s="57" t="s">
        <v>39</v>
      </c>
      <c r="G151" s="58" t="s">
        <v>87</v>
      </c>
      <c r="H151" s="260">
        <v>3</v>
      </c>
      <c r="I151" s="285">
        <v>1450000</v>
      </c>
      <c r="J151" s="330">
        <f t="shared" si="2"/>
        <v>1450000</v>
      </c>
      <c r="K151" s="370" t="s">
        <v>1556</v>
      </c>
      <c r="L151" s="284" t="s">
        <v>1526</v>
      </c>
      <c r="M151" s="282"/>
      <c r="N151" s="64"/>
      <c r="O151" s="78"/>
      <c r="P151" s="78"/>
      <c r="Q151" s="78"/>
    </row>
    <row r="152" spans="1:17" s="10" customFormat="1" ht="22.5" customHeight="1" x14ac:dyDescent="0.25">
      <c r="A152" s="8">
        <v>149</v>
      </c>
      <c r="B152" s="280">
        <v>45234</v>
      </c>
      <c r="C152" s="55" t="s">
        <v>876</v>
      </c>
      <c r="D152" s="56" t="s">
        <v>101</v>
      </c>
      <c r="E152" s="57">
        <v>1</v>
      </c>
      <c r="F152" s="57" t="s">
        <v>39</v>
      </c>
      <c r="G152" s="58" t="s">
        <v>398</v>
      </c>
      <c r="H152" s="283" t="s">
        <v>298</v>
      </c>
      <c r="I152" s="285">
        <v>241411.68</v>
      </c>
      <c r="J152" s="330">
        <f t="shared" si="2"/>
        <v>241411.68</v>
      </c>
      <c r="K152" s="370" t="s">
        <v>1556</v>
      </c>
      <c r="L152" s="282"/>
      <c r="M152" s="282"/>
      <c r="N152" s="64"/>
      <c r="O152" s="78"/>
      <c r="P152" s="78"/>
      <c r="Q152" s="78"/>
    </row>
    <row r="153" spans="1:17" s="10" customFormat="1" ht="22.5" customHeight="1" x14ac:dyDescent="0.25">
      <c r="A153" s="8">
        <v>149</v>
      </c>
      <c r="B153" s="280">
        <v>45234</v>
      </c>
      <c r="C153" s="55" t="s">
        <v>876</v>
      </c>
      <c r="D153" s="56" t="s">
        <v>101</v>
      </c>
      <c r="E153" s="57">
        <v>2</v>
      </c>
      <c r="F153" s="57" t="s">
        <v>39</v>
      </c>
      <c r="G153" s="58" t="s">
        <v>1131</v>
      </c>
      <c r="H153" s="283" t="s">
        <v>289</v>
      </c>
      <c r="I153" s="285">
        <v>241411.68</v>
      </c>
      <c r="J153" s="330">
        <f t="shared" ref="J153" si="3">E153*I153</f>
        <v>482823.36</v>
      </c>
      <c r="K153" s="370" t="s">
        <v>1556</v>
      </c>
      <c r="L153" s="282"/>
      <c r="M153" s="282"/>
      <c r="N153" s="64"/>
      <c r="O153" s="78"/>
      <c r="P153" s="78"/>
      <c r="Q153" s="78"/>
    </row>
    <row r="154" spans="1:17" s="10" customFormat="1" ht="22.5" customHeight="1" x14ac:dyDescent="0.25">
      <c r="A154" s="8">
        <v>150</v>
      </c>
      <c r="B154" s="280">
        <v>45234</v>
      </c>
      <c r="C154" s="56" t="s">
        <v>877</v>
      </c>
      <c r="D154" s="56" t="s">
        <v>101</v>
      </c>
      <c r="E154" s="57">
        <v>1</v>
      </c>
      <c r="F154" s="57" t="s">
        <v>39</v>
      </c>
      <c r="G154" s="58" t="s">
        <v>398</v>
      </c>
      <c r="H154" s="283" t="s">
        <v>298</v>
      </c>
      <c r="I154" s="287">
        <v>70585.36</v>
      </c>
      <c r="J154" s="330">
        <f t="shared" si="2"/>
        <v>70585.36</v>
      </c>
      <c r="K154" s="370" t="s">
        <v>1556</v>
      </c>
      <c r="L154" s="282"/>
      <c r="M154" s="282"/>
      <c r="N154" s="64"/>
      <c r="O154" s="78"/>
      <c r="P154" s="78"/>
      <c r="Q154" s="78"/>
    </row>
    <row r="155" spans="1:17" s="10" customFormat="1" ht="22.5" customHeight="1" x14ac:dyDescent="0.25">
      <c r="A155" s="8">
        <v>150</v>
      </c>
      <c r="B155" s="280">
        <v>45234</v>
      </c>
      <c r="C155" s="56" t="s">
        <v>877</v>
      </c>
      <c r="D155" s="56" t="s">
        <v>101</v>
      </c>
      <c r="E155" s="57">
        <v>2</v>
      </c>
      <c r="F155" s="57" t="s">
        <v>39</v>
      </c>
      <c r="G155" s="58" t="s">
        <v>1131</v>
      </c>
      <c r="H155" s="283" t="s">
        <v>289</v>
      </c>
      <c r="I155" s="287">
        <v>70585.36</v>
      </c>
      <c r="J155" s="330">
        <f t="shared" ref="J155" si="4">E155*I155</f>
        <v>141170.72</v>
      </c>
      <c r="K155" s="370" t="s">
        <v>1556</v>
      </c>
      <c r="L155" s="282"/>
      <c r="M155" s="282"/>
      <c r="N155" s="64"/>
      <c r="O155" s="78"/>
      <c r="P155" s="78"/>
      <c r="Q155" s="78"/>
    </row>
    <row r="156" spans="1:17" s="10" customFormat="1" ht="22.5" customHeight="1" x14ac:dyDescent="0.25">
      <c r="A156" s="8">
        <v>151</v>
      </c>
      <c r="B156" s="280">
        <v>45234</v>
      </c>
      <c r="C156" s="56" t="s">
        <v>1132</v>
      </c>
      <c r="D156" s="56" t="s">
        <v>184</v>
      </c>
      <c r="E156" s="57">
        <v>1</v>
      </c>
      <c r="F156" s="57" t="s">
        <v>39</v>
      </c>
      <c r="G156" s="58" t="s">
        <v>1133</v>
      </c>
      <c r="H156" s="260">
        <v>13</v>
      </c>
      <c r="I156" s="285">
        <v>335000</v>
      </c>
      <c r="J156" s="330">
        <f t="shared" si="2"/>
        <v>335000</v>
      </c>
      <c r="K156" s="370" t="s">
        <v>1557</v>
      </c>
      <c r="L156" s="282">
        <f>SUM(J121:J156)</f>
        <v>19668316.119999997</v>
      </c>
      <c r="M156" s="282">
        <f>'[1]04 NOVEMBER 2023'!$X$34</f>
        <v>19668316.119999997</v>
      </c>
      <c r="N156" s="64">
        <f>L156-M156</f>
        <v>0</v>
      </c>
      <c r="O156" s="78"/>
      <c r="P156" s="78"/>
      <c r="Q156" s="78"/>
    </row>
    <row r="157" spans="1:17" s="10" customFormat="1" ht="22.5" customHeight="1" x14ac:dyDescent="0.25">
      <c r="A157" s="8">
        <v>152</v>
      </c>
      <c r="B157" s="280">
        <v>45236</v>
      </c>
      <c r="C157" s="56" t="s">
        <v>1138</v>
      </c>
      <c r="D157" s="61" t="s">
        <v>1139</v>
      </c>
      <c r="E157" s="57">
        <v>1</v>
      </c>
      <c r="F157" s="57" t="s">
        <v>39</v>
      </c>
      <c r="G157" s="58" t="s">
        <v>528</v>
      </c>
      <c r="H157" s="260">
        <v>1</v>
      </c>
      <c r="I157" s="286">
        <v>0</v>
      </c>
      <c r="J157" s="330">
        <f t="shared" si="2"/>
        <v>0</v>
      </c>
      <c r="K157" s="260"/>
      <c r="L157" s="282"/>
      <c r="M157" s="282"/>
      <c r="N157" s="64"/>
      <c r="O157" s="78">
        <v>0</v>
      </c>
      <c r="P157" s="78">
        <f>J157-O157</f>
        <v>0</v>
      </c>
      <c r="Q157" s="78"/>
    </row>
    <row r="158" spans="1:17" s="10" customFormat="1" ht="22.5" customHeight="1" x14ac:dyDescent="0.25">
      <c r="A158" s="8">
        <v>153</v>
      </c>
      <c r="B158" s="280">
        <v>45236</v>
      </c>
      <c r="C158" s="56" t="s">
        <v>1140</v>
      </c>
      <c r="D158" s="56" t="s">
        <v>182</v>
      </c>
      <c r="E158" s="57">
        <v>16</v>
      </c>
      <c r="F158" s="122" t="s">
        <v>39</v>
      </c>
      <c r="G158" s="58" t="s">
        <v>308</v>
      </c>
      <c r="H158" s="260">
        <v>135</v>
      </c>
      <c r="I158" s="285">
        <v>7050</v>
      </c>
      <c r="J158" s="330">
        <f t="shared" si="2"/>
        <v>112800</v>
      </c>
      <c r="K158" s="260"/>
      <c r="L158" s="281"/>
      <c r="M158" s="282"/>
      <c r="N158" s="64"/>
      <c r="O158" s="78">
        <v>112800</v>
      </c>
      <c r="P158" s="78">
        <f t="shared" ref="P158:P221" si="5">J158-O158</f>
        <v>0</v>
      </c>
      <c r="Q158" s="78"/>
    </row>
    <row r="159" spans="1:17" s="10" customFormat="1" ht="22.5" customHeight="1" x14ac:dyDescent="0.25">
      <c r="A159" s="8">
        <v>154</v>
      </c>
      <c r="B159" s="280">
        <v>45236</v>
      </c>
      <c r="C159" s="61" t="s">
        <v>413</v>
      </c>
      <c r="D159" s="61" t="s">
        <v>182</v>
      </c>
      <c r="E159" s="57">
        <v>16</v>
      </c>
      <c r="F159" s="57" t="s">
        <v>39</v>
      </c>
      <c r="G159" s="58" t="s">
        <v>308</v>
      </c>
      <c r="H159" s="260">
        <v>135</v>
      </c>
      <c r="I159" s="285">
        <v>500</v>
      </c>
      <c r="J159" s="330">
        <f t="shared" si="2"/>
        <v>8000</v>
      </c>
      <c r="K159" s="260"/>
      <c r="L159" s="281"/>
      <c r="M159" s="282"/>
      <c r="N159" s="64"/>
      <c r="O159" s="78">
        <v>8000</v>
      </c>
      <c r="P159" s="78">
        <f t="shared" si="5"/>
        <v>0</v>
      </c>
      <c r="Q159" s="78"/>
    </row>
    <row r="160" spans="1:17" s="10" customFormat="1" ht="22.5" customHeight="1" x14ac:dyDescent="0.25">
      <c r="A160" s="8">
        <v>155</v>
      </c>
      <c r="B160" s="280">
        <v>45236</v>
      </c>
      <c r="C160" s="56" t="s">
        <v>496</v>
      </c>
      <c r="D160" s="56" t="s">
        <v>275</v>
      </c>
      <c r="E160" s="57">
        <v>4</v>
      </c>
      <c r="F160" s="57" t="s">
        <v>39</v>
      </c>
      <c r="G160" s="58" t="s">
        <v>308</v>
      </c>
      <c r="H160" s="260">
        <v>135</v>
      </c>
      <c r="I160" s="285">
        <v>70000</v>
      </c>
      <c r="J160" s="330">
        <f t="shared" si="2"/>
        <v>280000</v>
      </c>
      <c r="K160" s="260"/>
      <c r="L160" s="281"/>
      <c r="M160" s="282"/>
      <c r="N160" s="64"/>
      <c r="O160" s="78">
        <v>280000</v>
      </c>
      <c r="P160" s="78">
        <f t="shared" si="5"/>
        <v>0</v>
      </c>
      <c r="Q160" s="78"/>
    </row>
    <row r="161" spans="1:17" s="10" customFormat="1" ht="22.5" customHeight="1" x14ac:dyDescent="0.25">
      <c r="A161" s="8">
        <v>156</v>
      </c>
      <c r="B161" s="280">
        <v>45236</v>
      </c>
      <c r="C161" s="56" t="s">
        <v>498</v>
      </c>
      <c r="D161" s="56" t="s">
        <v>275</v>
      </c>
      <c r="E161" s="57">
        <v>2</v>
      </c>
      <c r="F161" s="122" t="s">
        <v>39</v>
      </c>
      <c r="G161" s="58" t="s">
        <v>308</v>
      </c>
      <c r="H161" s="260">
        <v>135</v>
      </c>
      <c r="I161" s="297">
        <v>25000</v>
      </c>
      <c r="J161" s="330">
        <f t="shared" si="2"/>
        <v>50000</v>
      </c>
      <c r="K161" s="260"/>
      <c r="L161" s="282"/>
      <c r="M161" s="282"/>
      <c r="N161" s="64"/>
      <c r="O161" s="78">
        <v>50000</v>
      </c>
      <c r="P161" s="78">
        <f t="shared" si="5"/>
        <v>0</v>
      </c>
      <c r="Q161" s="78"/>
    </row>
    <row r="162" spans="1:17" s="10" customFormat="1" ht="22.5" customHeight="1" x14ac:dyDescent="0.25">
      <c r="A162" s="8">
        <v>157</v>
      </c>
      <c r="B162" s="280">
        <v>45236</v>
      </c>
      <c r="C162" s="56" t="s">
        <v>503</v>
      </c>
      <c r="D162" s="56" t="s">
        <v>349</v>
      </c>
      <c r="E162" s="57">
        <v>40</v>
      </c>
      <c r="F162" s="57" t="s">
        <v>39</v>
      </c>
      <c r="G162" s="58" t="s">
        <v>308</v>
      </c>
      <c r="H162" s="260">
        <v>135</v>
      </c>
      <c r="I162" s="297">
        <v>900</v>
      </c>
      <c r="J162" s="330">
        <f t="shared" si="2"/>
        <v>36000</v>
      </c>
      <c r="K162" s="260"/>
      <c r="L162" s="282"/>
      <c r="M162" s="282"/>
      <c r="N162" s="64"/>
      <c r="O162" s="78">
        <v>36000</v>
      </c>
      <c r="P162" s="78">
        <f t="shared" si="5"/>
        <v>0</v>
      </c>
      <c r="Q162" s="78"/>
    </row>
    <row r="163" spans="1:17" s="10" customFormat="1" ht="22.5" customHeight="1" x14ac:dyDescent="0.25">
      <c r="A163" s="8">
        <v>158</v>
      </c>
      <c r="B163" s="280">
        <v>45236</v>
      </c>
      <c r="C163" s="56" t="s">
        <v>230</v>
      </c>
      <c r="D163" s="120" t="s">
        <v>67</v>
      </c>
      <c r="E163" s="57">
        <v>1</v>
      </c>
      <c r="F163" s="122" t="s">
        <v>37</v>
      </c>
      <c r="G163" s="58" t="s">
        <v>308</v>
      </c>
      <c r="H163" s="260">
        <v>135</v>
      </c>
      <c r="I163" s="285">
        <v>12500</v>
      </c>
      <c r="J163" s="330">
        <f t="shared" si="2"/>
        <v>12500</v>
      </c>
      <c r="K163" s="260"/>
      <c r="L163" s="282"/>
      <c r="M163" s="282"/>
      <c r="N163" s="64"/>
      <c r="O163" s="78">
        <v>12500</v>
      </c>
      <c r="P163" s="78">
        <f t="shared" si="5"/>
        <v>0</v>
      </c>
      <c r="Q163" s="78"/>
    </row>
    <row r="164" spans="1:17" s="10" customFormat="1" ht="21.75" customHeight="1" x14ac:dyDescent="0.25">
      <c r="A164" s="8">
        <v>159</v>
      </c>
      <c r="B164" s="280">
        <v>45236</v>
      </c>
      <c r="C164" s="56" t="s">
        <v>452</v>
      </c>
      <c r="D164" s="56" t="s">
        <v>453</v>
      </c>
      <c r="E164" s="57">
        <v>1</v>
      </c>
      <c r="F164" s="121" t="s">
        <v>39</v>
      </c>
      <c r="G164" s="58" t="s">
        <v>308</v>
      </c>
      <c r="H164" s="260">
        <v>135</v>
      </c>
      <c r="I164" s="285">
        <v>1750000</v>
      </c>
      <c r="J164" s="330">
        <f t="shared" si="2"/>
        <v>1750000</v>
      </c>
      <c r="K164" s="260"/>
      <c r="L164" s="282"/>
      <c r="M164" s="282"/>
      <c r="N164" s="64"/>
      <c r="O164" s="78">
        <v>1750000</v>
      </c>
      <c r="P164" s="78">
        <f t="shared" si="5"/>
        <v>0</v>
      </c>
      <c r="Q164" s="78"/>
    </row>
    <row r="165" spans="1:17" s="10" customFormat="1" ht="22.5" customHeight="1" x14ac:dyDescent="0.25">
      <c r="A165" s="8">
        <v>160</v>
      </c>
      <c r="B165" s="280">
        <v>45236</v>
      </c>
      <c r="C165" s="56" t="s">
        <v>107</v>
      </c>
      <c r="D165" s="123" t="s">
        <v>24</v>
      </c>
      <c r="E165" s="57">
        <v>40</v>
      </c>
      <c r="F165" s="57" t="s">
        <v>39</v>
      </c>
      <c r="G165" s="57" t="s">
        <v>62</v>
      </c>
      <c r="H165" s="260">
        <v>1</v>
      </c>
      <c r="I165" s="285">
        <v>1565</v>
      </c>
      <c r="J165" s="330">
        <f t="shared" si="2"/>
        <v>62600</v>
      </c>
      <c r="K165" s="260"/>
      <c r="L165" s="282"/>
      <c r="M165" s="282"/>
      <c r="N165" s="64"/>
      <c r="O165" s="78">
        <v>62600</v>
      </c>
      <c r="P165" s="78">
        <f t="shared" si="5"/>
        <v>0</v>
      </c>
      <c r="Q165" s="78"/>
    </row>
    <row r="166" spans="1:17" s="10" customFormat="1" ht="22.5" customHeight="1" x14ac:dyDescent="0.25">
      <c r="A166" s="8">
        <v>161</v>
      </c>
      <c r="B166" s="280">
        <v>45236</v>
      </c>
      <c r="C166" s="56" t="s">
        <v>371</v>
      </c>
      <c r="D166" s="86" t="s">
        <v>89</v>
      </c>
      <c r="E166" s="298" t="s">
        <v>126</v>
      </c>
      <c r="F166" s="57" t="s">
        <v>39</v>
      </c>
      <c r="G166" s="58" t="s">
        <v>62</v>
      </c>
      <c r="H166" s="260">
        <v>1</v>
      </c>
      <c r="I166" s="285">
        <v>7500</v>
      </c>
      <c r="J166" s="330">
        <f t="shared" si="2"/>
        <v>75000</v>
      </c>
      <c r="K166" s="260"/>
      <c r="L166" s="282"/>
      <c r="M166" s="282"/>
      <c r="N166" s="64"/>
      <c r="O166" s="78">
        <v>75000</v>
      </c>
      <c r="P166" s="78">
        <f t="shared" si="5"/>
        <v>0</v>
      </c>
      <c r="Q166" s="78"/>
    </row>
    <row r="167" spans="1:17" s="10" customFormat="1" ht="22.5" customHeight="1" x14ac:dyDescent="0.25">
      <c r="A167" s="8">
        <v>162</v>
      </c>
      <c r="B167" s="280">
        <v>45236</v>
      </c>
      <c r="C167" s="56" t="s">
        <v>1141</v>
      </c>
      <c r="D167" s="56" t="s">
        <v>89</v>
      </c>
      <c r="E167" s="57">
        <v>10</v>
      </c>
      <c r="F167" s="57" t="s">
        <v>39</v>
      </c>
      <c r="G167" s="58" t="s">
        <v>62</v>
      </c>
      <c r="H167" s="260">
        <v>1</v>
      </c>
      <c r="I167" s="285">
        <v>4000</v>
      </c>
      <c r="J167" s="330">
        <f t="shared" si="2"/>
        <v>40000</v>
      </c>
      <c r="K167" s="260"/>
      <c r="L167" s="282"/>
      <c r="M167" s="282"/>
      <c r="N167" s="64"/>
      <c r="O167" s="78">
        <v>40000</v>
      </c>
      <c r="P167" s="78">
        <f t="shared" si="5"/>
        <v>0</v>
      </c>
      <c r="Q167" s="78"/>
    </row>
    <row r="168" spans="1:17" s="10" customFormat="1" ht="22.5" customHeight="1" x14ac:dyDescent="0.25">
      <c r="A168" s="8">
        <v>163</v>
      </c>
      <c r="B168" s="280">
        <v>45236</v>
      </c>
      <c r="C168" s="56" t="s">
        <v>493</v>
      </c>
      <c r="D168" s="56" t="s">
        <v>103</v>
      </c>
      <c r="E168" s="57">
        <v>15</v>
      </c>
      <c r="F168" s="57" t="s">
        <v>39</v>
      </c>
      <c r="G168" s="58" t="s">
        <v>62</v>
      </c>
      <c r="H168" s="260">
        <v>1</v>
      </c>
      <c r="I168" s="285">
        <v>2000</v>
      </c>
      <c r="J168" s="330">
        <f t="shared" si="2"/>
        <v>30000</v>
      </c>
      <c r="K168" s="260"/>
      <c r="L168" s="282"/>
      <c r="M168" s="282"/>
      <c r="N168" s="64"/>
      <c r="O168" s="78">
        <v>30000</v>
      </c>
      <c r="P168" s="78">
        <f t="shared" si="5"/>
        <v>0</v>
      </c>
      <c r="Q168" s="78"/>
    </row>
    <row r="169" spans="1:17" s="10" customFormat="1" ht="22.5" customHeight="1" x14ac:dyDescent="0.25">
      <c r="A169" s="8">
        <v>164</v>
      </c>
      <c r="B169" s="280">
        <v>45236</v>
      </c>
      <c r="C169" s="55" t="s">
        <v>494</v>
      </c>
      <c r="D169" s="56" t="s">
        <v>103</v>
      </c>
      <c r="E169" s="57">
        <v>15</v>
      </c>
      <c r="F169" s="57" t="s">
        <v>39</v>
      </c>
      <c r="G169" s="58" t="s">
        <v>62</v>
      </c>
      <c r="H169" s="260">
        <v>1</v>
      </c>
      <c r="I169" s="285">
        <v>2000</v>
      </c>
      <c r="J169" s="330">
        <f t="shared" si="2"/>
        <v>30000</v>
      </c>
      <c r="K169" s="260"/>
      <c r="L169" s="284"/>
      <c r="M169" s="282"/>
      <c r="N169" s="64"/>
      <c r="O169" s="78">
        <v>30000</v>
      </c>
      <c r="P169" s="78">
        <f t="shared" si="5"/>
        <v>0</v>
      </c>
      <c r="Q169" s="78"/>
    </row>
    <row r="170" spans="1:17" s="10" customFormat="1" ht="22.5" customHeight="1" x14ac:dyDescent="0.25">
      <c r="A170" s="8">
        <v>165</v>
      </c>
      <c r="B170" s="280">
        <v>45236</v>
      </c>
      <c r="C170" s="56" t="s">
        <v>1142</v>
      </c>
      <c r="D170" s="56" t="s">
        <v>103</v>
      </c>
      <c r="E170" s="57">
        <v>2</v>
      </c>
      <c r="F170" s="57" t="s">
        <v>39</v>
      </c>
      <c r="G170" s="58" t="s">
        <v>313</v>
      </c>
      <c r="H170" s="260">
        <v>0</v>
      </c>
      <c r="I170" s="285">
        <v>55000</v>
      </c>
      <c r="J170" s="330">
        <f t="shared" si="2"/>
        <v>110000</v>
      </c>
      <c r="K170" s="260"/>
      <c r="L170" s="284"/>
      <c r="M170" s="282"/>
      <c r="N170" s="64"/>
      <c r="O170" s="78">
        <v>110000</v>
      </c>
      <c r="P170" s="78">
        <f t="shared" si="5"/>
        <v>0</v>
      </c>
      <c r="Q170" s="78"/>
    </row>
    <row r="171" spans="1:17" s="10" customFormat="1" ht="22.5" customHeight="1" x14ac:dyDescent="0.25">
      <c r="A171" s="8">
        <v>166</v>
      </c>
      <c r="B171" s="280">
        <v>45236</v>
      </c>
      <c r="C171" s="56" t="s">
        <v>499</v>
      </c>
      <c r="D171" s="56" t="s">
        <v>117</v>
      </c>
      <c r="E171" s="57">
        <v>1</v>
      </c>
      <c r="F171" s="57" t="s">
        <v>39</v>
      </c>
      <c r="G171" s="58" t="s">
        <v>313</v>
      </c>
      <c r="H171" s="260">
        <v>0</v>
      </c>
      <c r="I171" s="285">
        <v>25000</v>
      </c>
      <c r="J171" s="330">
        <f t="shared" si="2"/>
        <v>25000</v>
      </c>
      <c r="K171" s="260"/>
      <c r="L171" s="282"/>
      <c r="M171" s="282"/>
      <c r="N171" s="64"/>
      <c r="O171" s="78">
        <v>25000</v>
      </c>
      <c r="P171" s="78">
        <f t="shared" si="5"/>
        <v>0</v>
      </c>
      <c r="Q171" s="78"/>
    </row>
    <row r="172" spans="1:17" s="10" customFormat="1" ht="22.5" customHeight="1" x14ac:dyDescent="0.25">
      <c r="A172" s="8">
        <v>167</v>
      </c>
      <c r="B172" s="280">
        <v>45236</v>
      </c>
      <c r="C172" s="55" t="s">
        <v>501</v>
      </c>
      <c r="D172" s="86" t="s">
        <v>349</v>
      </c>
      <c r="E172" s="57">
        <v>1</v>
      </c>
      <c r="F172" s="57" t="s">
        <v>39</v>
      </c>
      <c r="G172" s="58" t="s">
        <v>128</v>
      </c>
      <c r="H172" s="260">
        <v>2</v>
      </c>
      <c r="I172" s="285">
        <v>8000</v>
      </c>
      <c r="J172" s="330">
        <f t="shared" si="2"/>
        <v>8000</v>
      </c>
      <c r="K172" s="260"/>
      <c r="L172" s="282"/>
      <c r="M172" s="282"/>
      <c r="N172" s="64"/>
      <c r="O172" s="78">
        <v>8000</v>
      </c>
      <c r="P172" s="78">
        <f t="shared" si="5"/>
        <v>0</v>
      </c>
      <c r="Q172" s="78"/>
    </row>
    <row r="173" spans="1:17" s="10" customFormat="1" ht="22.5" customHeight="1" x14ac:dyDescent="0.25">
      <c r="A173" s="8">
        <v>168</v>
      </c>
      <c r="B173" s="280">
        <v>45236</v>
      </c>
      <c r="C173" s="55" t="s">
        <v>501</v>
      </c>
      <c r="D173" s="86" t="s">
        <v>349</v>
      </c>
      <c r="E173" s="57">
        <v>1</v>
      </c>
      <c r="F173" s="57" t="s">
        <v>39</v>
      </c>
      <c r="G173" s="58" t="s">
        <v>167</v>
      </c>
      <c r="H173" s="260">
        <v>2</v>
      </c>
      <c r="I173" s="285">
        <v>8000</v>
      </c>
      <c r="J173" s="330">
        <f t="shared" ref="J173:J174" si="6">E173*I173</f>
        <v>8000</v>
      </c>
      <c r="K173" s="260"/>
      <c r="L173" s="282"/>
      <c r="M173" s="282"/>
      <c r="N173" s="64"/>
      <c r="O173" s="78">
        <v>8000</v>
      </c>
      <c r="P173" s="78">
        <f t="shared" si="5"/>
        <v>0</v>
      </c>
      <c r="Q173" s="78"/>
    </row>
    <row r="174" spans="1:17" s="10" customFormat="1" ht="22.5" customHeight="1" x14ac:dyDescent="0.25">
      <c r="A174" s="8">
        <v>169</v>
      </c>
      <c r="B174" s="280">
        <v>45236</v>
      </c>
      <c r="C174" s="55" t="s">
        <v>501</v>
      </c>
      <c r="D174" s="86" t="s">
        <v>349</v>
      </c>
      <c r="E174" s="57">
        <v>1</v>
      </c>
      <c r="F174" s="57" t="s">
        <v>39</v>
      </c>
      <c r="G174" s="58" t="s">
        <v>222</v>
      </c>
      <c r="H174" s="260">
        <v>2</v>
      </c>
      <c r="I174" s="285">
        <v>8000</v>
      </c>
      <c r="J174" s="330">
        <f t="shared" si="6"/>
        <v>8000</v>
      </c>
      <c r="K174" s="260"/>
      <c r="L174" s="282"/>
      <c r="M174" s="282"/>
      <c r="N174" s="64"/>
      <c r="O174" s="78">
        <v>8000</v>
      </c>
      <c r="P174" s="78">
        <f t="shared" si="5"/>
        <v>0</v>
      </c>
      <c r="Q174" s="78"/>
    </row>
    <row r="175" spans="1:17" s="10" customFormat="1" ht="22.5" customHeight="1" x14ac:dyDescent="0.25">
      <c r="A175" s="8">
        <v>170</v>
      </c>
      <c r="B175" s="280">
        <v>45236</v>
      </c>
      <c r="C175" s="55" t="s">
        <v>100</v>
      </c>
      <c r="D175" s="86" t="s">
        <v>101</v>
      </c>
      <c r="E175" s="95" t="s">
        <v>97</v>
      </c>
      <c r="F175" s="57" t="s">
        <v>39</v>
      </c>
      <c r="G175" s="57" t="s">
        <v>21</v>
      </c>
      <c r="H175" s="260">
        <v>405</v>
      </c>
      <c r="I175" s="287">
        <v>809041</v>
      </c>
      <c r="J175" s="330">
        <f t="shared" si="2"/>
        <v>809041</v>
      </c>
      <c r="K175" s="57" t="s">
        <v>1558</v>
      </c>
      <c r="L175" s="282"/>
      <c r="M175" s="282"/>
      <c r="N175" s="64"/>
      <c r="O175" s="78">
        <v>851300</v>
      </c>
      <c r="P175" s="78">
        <f t="shared" si="5"/>
        <v>-42259</v>
      </c>
      <c r="Q175" s="78"/>
    </row>
    <row r="176" spans="1:17" s="10" customFormat="1" ht="22.5" customHeight="1" x14ac:dyDescent="0.25">
      <c r="A176" s="8">
        <v>171</v>
      </c>
      <c r="B176" s="280">
        <v>45236</v>
      </c>
      <c r="C176" s="56" t="s">
        <v>261</v>
      </c>
      <c r="D176" s="56" t="s">
        <v>262</v>
      </c>
      <c r="E176" s="57">
        <v>2</v>
      </c>
      <c r="F176" s="57" t="s">
        <v>263</v>
      </c>
      <c r="G176" s="57" t="s">
        <v>21</v>
      </c>
      <c r="H176" s="260">
        <v>405</v>
      </c>
      <c r="I176" s="285">
        <v>10000</v>
      </c>
      <c r="J176" s="330">
        <f t="shared" si="2"/>
        <v>20000</v>
      </c>
      <c r="K176" s="57" t="s">
        <v>1558</v>
      </c>
      <c r="L176" s="282"/>
      <c r="M176" s="282"/>
      <c r="N176" s="64"/>
      <c r="O176" s="78">
        <v>20000</v>
      </c>
      <c r="P176" s="78">
        <f t="shared" si="5"/>
        <v>0</v>
      </c>
      <c r="Q176" s="78"/>
    </row>
    <row r="177" spans="1:17" s="10" customFormat="1" ht="22.5" customHeight="1" x14ac:dyDescent="0.25">
      <c r="A177" s="8">
        <v>172</v>
      </c>
      <c r="B177" s="280">
        <v>45236</v>
      </c>
      <c r="C177" s="56" t="s">
        <v>216</v>
      </c>
      <c r="D177" s="56" t="s">
        <v>47</v>
      </c>
      <c r="E177" s="117">
        <v>1</v>
      </c>
      <c r="F177" s="117" t="s">
        <v>40</v>
      </c>
      <c r="G177" s="57" t="s">
        <v>21</v>
      </c>
      <c r="H177" s="260">
        <v>405</v>
      </c>
      <c r="I177" s="285">
        <v>30000</v>
      </c>
      <c r="J177" s="330">
        <f t="shared" si="2"/>
        <v>30000</v>
      </c>
      <c r="K177" s="57" t="s">
        <v>1558</v>
      </c>
      <c r="L177" s="282"/>
      <c r="M177" s="282"/>
      <c r="N177" s="64"/>
      <c r="O177" s="78">
        <v>30000</v>
      </c>
      <c r="P177" s="78">
        <f t="shared" si="5"/>
        <v>0</v>
      </c>
      <c r="Q177" s="78"/>
    </row>
    <row r="178" spans="1:17" s="10" customFormat="1" ht="22.5" customHeight="1" x14ac:dyDescent="0.25">
      <c r="A178" s="8">
        <v>173</v>
      </c>
      <c r="B178" s="280">
        <v>45236</v>
      </c>
      <c r="C178" s="56" t="s">
        <v>45</v>
      </c>
      <c r="D178" s="56" t="s">
        <v>20</v>
      </c>
      <c r="E178" s="317" t="s">
        <v>1093</v>
      </c>
      <c r="F178" s="57" t="s">
        <v>38</v>
      </c>
      <c r="G178" s="57" t="s">
        <v>21</v>
      </c>
      <c r="H178" s="260">
        <v>405</v>
      </c>
      <c r="I178" s="287">
        <v>29200</v>
      </c>
      <c r="J178" s="330">
        <f t="shared" si="2"/>
        <v>43800</v>
      </c>
      <c r="K178" s="260"/>
      <c r="L178" s="282"/>
      <c r="M178" s="282"/>
      <c r="N178" s="64"/>
      <c r="O178" s="78">
        <v>43800</v>
      </c>
      <c r="P178" s="78">
        <f t="shared" si="5"/>
        <v>0</v>
      </c>
      <c r="Q178" s="78"/>
    </row>
    <row r="179" spans="1:17" s="10" customFormat="1" ht="22.5" customHeight="1" x14ac:dyDescent="0.25">
      <c r="A179" s="8">
        <v>174</v>
      </c>
      <c r="B179" s="280">
        <v>45236</v>
      </c>
      <c r="C179" s="56" t="s">
        <v>107</v>
      </c>
      <c r="D179" s="123" t="s">
        <v>24</v>
      </c>
      <c r="E179" s="57">
        <v>40</v>
      </c>
      <c r="F179" s="57" t="s">
        <v>39</v>
      </c>
      <c r="G179" s="57" t="s">
        <v>62</v>
      </c>
      <c r="H179" s="260">
        <v>1</v>
      </c>
      <c r="I179" s="285">
        <v>1565</v>
      </c>
      <c r="J179" s="330">
        <f t="shared" si="2"/>
        <v>62600</v>
      </c>
      <c r="K179" s="260"/>
      <c r="L179" s="282"/>
      <c r="M179" s="282"/>
      <c r="N179" s="64"/>
      <c r="O179" s="78">
        <v>62600</v>
      </c>
      <c r="P179" s="78">
        <f t="shared" si="5"/>
        <v>0</v>
      </c>
      <c r="Q179" s="78"/>
    </row>
    <row r="180" spans="1:17" s="10" customFormat="1" ht="22.5" customHeight="1" x14ac:dyDescent="0.25">
      <c r="A180" s="8">
        <v>175</v>
      </c>
      <c r="B180" s="280">
        <v>45236</v>
      </c>
      <c r="C180" s="56" t="s">
        <v>504</v>
      </c>
      <c r="D180" s="56" t="s">
        <v>333</v>
      </c>
      <c r="E180" s="57">
        <v>1</v>
      </c>
      <c r="F180" s="57" t="s">
        <v>229</v>
      </c>
      <c r="G180" s="58" t="s">
        <v>167</v>
      </c>
      <c r="H180" s="260">
        <v>2</v>
      </c>
      <c r="I180" s="285">
        <v>2423000</v>
      </c>
      <c r="J180" s="330">
        <f t="shared" si="2"/>
        <v>2423000</v>
      </c>
      <c r="K180" s="260"/>
      <c r="L180" s="282"/>
      <c r="M180" s="282"/>
      <c r="N180" s="64"/>
      <c r="O180" s="78">
        <v>2423000</v>
      </c>
      <c r="P180" s="78">
        <f t="shared" si="5"/>
        <v>0</v>
      </c>
      <c r="Q180" s="78"/>
    </row>
    <row r="181" spans="1:17" s="10" customFormat="1" ht="22.5" customHeight="1" x14ac:dyDescent="0.25">
      <c r="A181" s="8">
        <v>176</v>
      </c>
      <c r="B181" s="280">
        <v>45236</v>
      </c>
      <c r="C181" s="56" t="s">
        <v>233</v>
      </c>
      <c r="D181" s="56" t="s">
        <v>333</v>
      </c>
      <c r="E181" s="57">
        <v>2</v>
      </c>
      <c r="F181" s="57" t="s">
        <v>65</v>
      </c>
      <c r="G181" s="58" t="s">
        <v>528</v>
      </c>
      <c r="H181" s="260">
        <v>1</v>
      </c>
      <c r="I181" s="285">
        <v>405000</v>
      </c>
      <c r="J181" s="330">
        <f t="shared" si="2"/>
        <v>810000</v>
      </c>
      <c r="K181" s="260"/>
      <c r="L181" s="282"/>
      <c r="M181" s="282"/>
      <c r="N181" s="64"/>
      <c r="O181" s="78">
        <v>810000</v>
      </c>
      <c r="P181" s="78">
        <f t="shared" si="5"/>
        <v>0</v>
      </c>
      <c r="Q181" s="78"/>
    </row>
    <row r="182" spans="1:17" s="10" customFormat="1" ht="22.5" customHeight="1" x14ac:dyDescent="0.25">
      <c r="A182" s="8">
        <v>177</v>
      </c>
      <c r="B182" s="280">
        <v>45236</v>
      </c>
      <c r="C182" s="56" t="s">
        <v>23</v>
      </c>
      <c r="D182" s="56" t="s">
        <v>1083</v>
      </c>
      <c r="E182" s="57">
        <v>1</v>
      </c>
      <c r="F182" s="57" t="s">
        <v>44</v>
      </c>
      <c r="G182" s="58" t="s">
        <v>528</v>
      </c>
      <c r="H182" s="260">
        <v>1</v>
      </c>
      <c r="I182" s="285">
        <v>75000</v>
      </c>
      <c r="J182" s="330">
        <f t="shared" si="2"/>
        <v>75000</v>
      </c>
      <c r="K182" s="260"/>
      <c r="L182" s="282"/>
      <c r="M182" s="282"/>
      <c r="N182" s="64"/>
      <c r="O182" s="78">
        <v>75000</v>
      </c>
      <c r="P182" s="78">
        <f t="shared" si="5"/>
        <v>0</v>
      </c>
      <c r="Q182" s="78"/>
    </row>
    <row r="183" spans="1:17" s="10" customFormat="1" ht="22.5" customHeight="1" x14ac:dyDescent="0.25">
      <c r="A183" s="8">
        <v>178</v>
      </c>
      <c r="B183" s="280">
        <v>45236</v>
      </c>
      <c r="C183" s="60" t="s">
        <v>510</v>
      </c>
      <c r="D183" s="56" t="s">
        <v>189</v>
      </c>
      <c r="E183" s="57">
        <v>1</v>
      </c>
      <c r="F183" s="57" t="s">
        <v>39</v>
      </c>
      <c r="G183" s="58" t="s">
        <v>528</v>
      </c>
      <c r="H183" s="260">
        <v>1</v>
      </c>
      <c r="I183" s="285">
        <v>50000</v>
      </c>
      <c r="J183" s="330">
        <f t="shared" si="2"/>
        <v>50000</v>
      </c>
      <c r="K183" s="260"/>
      <c r="L183" s="282"/>
      <c r="M183" s="282"/>
      <c r="N183" s="64"/>
      <c r="O183" s="78">
        <v>50000</v>
      </c>
      <c r="P183" s="78">
        <f t="shared" si="5"/>
        <v>0</v>
      </c>
      <c r="Q183" s="78"/>
    </row>
    <row r="184" spans="1:17" s="10" customFormat="1" ht="22.5" customHeight="1" x14ac:dyDescent="0.25">
      <c r="A184" s="8">
        <v>179</v>
      </c>
      <c r="B184" s="280">
        <v>45236</v>
      </c>
      <c r="C184" s="55" t="s">
        <v>1134</v>
      </c>
      <c r="D184" s="86"/>
      <c r="E184" s="57">
        <v>2</v>
      </c>
      <c r="F184" s="122" t="s">
        <v>39</v>
      </c>
      <c r="G184" s="58" t="s">
        <v>528</v>
      </c>
      <c r="H184" s="260">
        <v>1</v>
      </c>
      <c r="I184" s="285">
        <v>11500</v>
      </c>
      <c r="J184" s="330">
        <f t="shared" si="2"/>
        <v>23000</v>
      </c>
      <c r="K184" s="260"/>
      <c r="L184" s="282"/>
      <c r="M184" s="282"/>
      <c r="N184" s="64"/>
      <c r="O184" s="78">
        <v>23000</v>
      </c>
      <c r="P184" s="78">
        <f t="shared" si="5"/>
        <v>0</v>
      </c>
      <c r="Q184" s="78"/>
    </row>
    <row r="185" spans="1:17" s="10" customFormat="1" ht="22.5" customHeight="1" x14ac:dyDescent="0.25">
      <c r="A185" s="8">
        <v>180</v>
      </c>
      <c r="B185" s="280">
        <v>45236</v>
      </c>
      <c r="C185" s="56" t="s">
        <v>45</v>
      </c>
      <c r="D185" s="56" t="s">
        <v>20</v>
      </c>
      <c r="E185" s="317" t="s">
        <v>1093</v>
      </c>
      <c r="F185" s="57" t="s">
        <v>38</v>
      </c>
      <c r="G185" s="58" t="s">
        <v>49</v>
      </c>
      <c r="H185" s="260">
        <v>402</v>
      </c>
      <c r="I185" s="287">
        <v>29200</v>
      </c>
      <c r="J185" s="330">
        <f t="shared" si="2"/>
        <v>43800</v>
      </c>
      <c r="K185" s="260"/>
      <c r="L185" s="282"/>
      <c r="M185" s="282"/>
      <c r="N185" s="64"/>
      <c r="O185" s="78">
        <v>43800</v>
      </c>
      <c r="P185" s="78">
        <f t="shared" si="5"/>
        <v>0</v>
      </c>
      <c r="Q185" s="78"/>
    </row>
    <row r="186" spans="1:17" s="10" customFormat="1" ht="22.5" customHeight="1" x14ac:dyDescent="0.25">
      <c r="A186" s="8">
        <v>181</v>
      </c>
      <c r="B186" s="280">
        <v>45236</v>
      </c>
      <c r="C186" s="56" t="s">
        <v>45</v>
      </c>
      <c r="D186" s="56" t="s">
        <v>20</v>
      </c>
      <c r="E186" s="317" t="s">
        <v>115</v>
      </c>
      <c r="F186" s="57" t="s">
        <v>38</v>
      </c>
      <c r="G186" s="58" t="s">
        <v>34</v>
      </c>
      <c r="H186" s="260">
        <v>404</v>
      </c>
      <c r="I186" s="287">
        <v>29200</v>
      </c>
      <c r="J186" s="330">
        <f t="shared" si="2"/>
        <v>87600</v>
      </c>
      <c r="K186" s="260"/>
      <c r="L186" s="282"/>
      <c r="M186" s="282"/>
      <c r="N186" s="64"/>
      <c r="O186" s="78">
        <v>87600</v>
      </c>
      <c r="P186" s="78">
        <f t="shared" si="5"/>
        <v>0</v>
      </c>
      <c r="Q186" s="78"/>
    </row>
    <row r="187" spans="1:17" s="10" customFormat="1" ht="22.5" customHeight="1" x14ac:dyDescent="0.25">
      <c r="A187" s="8">
        <v>182</v>
      </c>
      <c r="B187" s="280">
        <v>45236</v>
      </c>
      <c r="C187" s="56" t="s">
        <v>54</v>
      </c>
      <c r="D187" s="56" t="s">
        <v>55</v>
      </c>
      <c r="E187" s="57">
        <v>0.5</v>
      </c>
      <c r="F187" s="57" t="s">
        <v>38</v>
      </c>
      <c r="G187" s="58" t="s">
        <v>34</v>
      </c>
      <c r="H187" s="260">
        <v>404</v>
      </c>
      <c r="I187" s="287">
        <v>29000</v>
      </c>
      <c r="J187" s="330">
        <f t="shared" si="2"/>
        <v>14500</v>
      </c>
      <c r="K187" s="260"/>
      <c r="L187" s="282"/>
      <c r="M187" s="282"/>
      <c r="N187" s="64"/>
      <c r="O187" s="78">
        <v>14500</v>
      </c>
      <c r="P187" s="78">
        <f t="shared" si="5"/>
        <v>0</v>
      </c>
      <c r="Q187" s="78"/>
    </row>
    <row r="188" spans="1:17" s="10" customFormat="1" ht="22.5" customHeight="1" x14ac:dyDescent="0.25">
      <c r="A188" s="8">
        <v>183</v>
      </c>
      <c r="B188" s="280">
        <v>45236</v>
      </c>
      <c r="C188" s="55" t="s">
        <v>1068</v>
      </c>
      <c r="D188" s="56" t="s">
        <v>36</v>
      </c>
      <c r="E188" s="57">
        <v>1</v>
      </c>
      <c r="F188" s="57" t="s">
        <v>38</v>
      </c>
      <c r="G188" s="57" t="s">
        <v>33</v>
      </c>
      <c r="H188" s="260">
        <v>103</v>
      </c>
      <c r="I188" s="287">
        <v>36500</v>
      </c>
      <c r="J188" s="330">
        <f t="shared" si="2"/>
        <v>36500</v>
      </c>
      <c r="K188" s="260"/>
      <c r="L188" s="282"/>
      <c r="M188" s="282"/>
      <c r="N188" s="64"/>
      <c r="O188" s="78">
        <v>40359</v>
      </c>
      <c r="P188" s="78">
        <f t="shared" si="5"/>
        <v>-3859</v>
      </c>
      <c r="Q188" s="78"/>
    </row>
    <row r="189" spans="1:17" s="10" customFormat="1" ht="22.5" customHeight="1" x14ac:dyDescent="0.25">
      <c r="A189" s="8">
        <v>184</v>
      </c>
      <c r="B189" s="280">
        <v>45236</v>
      </c>
      <c r="C189" s="56" t="s">
        <v>114</v>
      </c>
      <c r="D189" s="59" t="s">
        <v>1135</v>
      </c>
      <c r="E189" s="8">
        <v>1</v>
      </c>
      <c r="F189" s="122" t="s">
        <v>40</v>
      </c>
      <c r="G189" s="58" t="s">
        <v>1094</v>
      </c>
      <c r="H189" s="260">
        <v>124</v>
      </c>
      <c r="I189" s="285">
        <v>2175000</v>
      </c>
      <c r="J189" s="330">
        <f t="shared" si="2"/>
        <v>2175000</v>
      </c>
      <c r="K189" s="57" t="s">
        <v>1559</v>
      </c>
      <c r="L189" s="282" t="s">
        <v>1517</v>
      </c>
      <c r="M189" s="282"/>
      <c r="N189" s="64"/>
      <c r="O189" s="78">
        <v>2175000</v>
      </c>
      <c r="P189" s="78">
        <f t="shared" si="5"/>
        <v>0</v>
      </c>
      <c r="Q189" s="78"/>
    </row>
    <row r="190" spans="1:17" s="10" customFormat="1" ht="22.5" customHeight="1" x14ac:dyDescent="0.25">
      <c r="A190" s="8">
        <v>185</v>
      </c>
      <c r="B190" s="280">
        <v>45236</v>
      </c>
      <c r="C190" s="56" t="s">
        <v>114</v>
      </c>
      <c r="D190" s="59" t="s">
        <v>1136</v>
      </c>
      <c r="E190" s="57">
        <v>1</v>
      </c>
      <c r="F190" s="122" t="s">
        <v>40</v>
      </c>
      <c r="G190" s="58" t="s">
        <v>1094</v>
      </c>
      <c r="H190" s="260">
        <v>124</v>
      </c>
      <c r="I190" s="285">
        <v>2175000</v>
      </c>
      <c r="J190" s="330">
        <f t="shared" si="2"/>
        <v>2175000</v>
      </c>
      <c r="K190" s="57" t="s">
        <v>1559</v>
      </c>
      <c r="L190" s="282" t="s">
        <v>1517</v>
      </c>
      <c r="M190" s="282"/>
      <c r="N190" s="64"/>
      <c r="O190" s="78">
        <v>2175000</v>
      </c>
      <c r="P190" s="78">
        <f t="shared" si="5"/>
        <v>0</v>
      </c>
      <c r="Q190" s="78"/>
    </row>
    <row r="191" spans="1:17" s="10" customFormat="1" ht="22.5" customHeight="1" x14ac:dyDescent="0.25">
      <c r="A191" s="8">
        <v>186</v>
      </c>
      <c r="B191" s="280">
        <v>45236</v>
      </c>
      <c r="C191" s="56" t="s">
        <v>114</v>
      </c>
      <c r="D191" s="56" t="s">
        <v>1137</v>
      </c>
      <c r="E191" s="57">
        <v>1</v>
      </c>
      <c r="F191" s="122" t="s">
        <v>40</v>
      </c>
      <c r="G191" s="58" t="s">
        <v>190</v>
      </c>
      <c r="H191" s="260">
        <v>128</v>
      </c>
      <c r="I191" s="285">
        <v>2175000</v>
      </c>
      <c r="J191" s="330">
        <f t="shared" si="2"/>
        <v>2175000</v>
      </c>
      <c r="K191" s="117" t="s">
        <v>1560</v>
      </c>
      <c r="L191" s="282" t="s">
        <v>1532</v>
      </c>
      <c r="M191" s="282"/>
      <c r="N191" s="64"/>
      <c r="O191" s="78">
        <v>2175000</v>
      </c>
      <c r="P191" s="78">
        <f t="shared" si="5"/>
        <v>0</v>
      </c>
      <c r="Q191" s="78"/>
    </row>
    <row r="192" spans="1:17" s="10" customFormat="1" ht="22.5" customHeight="1" x14ac:dyDescent="0.25">
      <c r="A192" s="8">
        <v>187</v>
      </c>
      <c r="B192" s="280">
        <v>45236</v>
      </c>
      <c r="C192" s="56" t="s">
        <v>114</v>
      </c>
      <c r="D192" s="56" t="s">
        <v>361</v>
      </c>
      <c r="E192" s="57">
        <v>1</v>
      </c>
      <c r="F192" s="122" t="s">
        <v>40</v>
      </c>
      <c r="G192" s="58" t="s">
        <v>190</v>
      </c>
      <c r="H192" s="260">
        <v>128</v>
      </c>
      <c r="I192" s="285">
        <v>2175000</v>
      </c>
      <c r="J192" s="330">
        <f t="shared" si="2"/>
        <v>2175000</v>
      </c>
      <c r="K192" s="117" t="s">
        <v>1560</v>
      </c>
      <c r="L192" s="282" t="s">
        <v>1532</v>
      </c>
      <c r="M192" s="282"/>
      <c r="N192" s="64"/>
      <c r="O192" s="78">
        <v>2175000</v>
      </c>
      <c r="P192" s="78">
        <f t="shared" si="5"/>
        <v>0</v>
      </c>
      <c r="Q192" s="78"/>
    </row>
    <row r="193" spans="1:17" s="10" customFormat="1" ht="22.5" customHeight="1" x14ac:dyDescent="0.25">
      <c r="A193" s="8">
        <v>188</v>
      </c>
      <c r="B193" s="280">
        <v>45236</v>
      </c>
      <c r="C193" s="55" t="s">
        <v>521</v>
      </c>
      <c r="D193" s="123" t="s">
        <v>102</v>
      </c>
      <c r="E193" s="57">
        <v>2</v>
      </c>
      <c r="F193" s="57" t="s">
        <v>484</v>
      </c>
      <c r="G193" s="58" t="s">
        <v>285</v>
      </c>
      <c r="H193" s="260">
        <v>135</v>
      </c>
      <c r="I193" s="289">
        <v>12000</v>
      </c>
      <c r="J193" s="330">
        <f t="shared" si="2"/>
        <v>24000</v>
      </c>
      <c r="K193" s="260"/>
      <c r="L193" s="282"/>
      <c r="M193" s="282"/>
      <c r="N193" s="64"/>
      <c r="O193" s="78">
        <v>24000</v>
      </c>
      <c r="P193" s="78">
        <f t="shared" si="5"/>
        <v>0</v>
      </c>
      <c r="Q193" s="78"/>
    </row>
    <row r="194" spans="1:17" s="10" customFormat="1" ht="22.5" customHeight="1" x14ac:dyDescent="0.25">
      <c r="A194" s="8">
        <v>189</v>
      </c>
      <c r="B194" s="280">
        <v>45236</v>
      </c>
      <c r="C194" s="55" t="s">
        <v>522</v>
      </c>
      <c r="D194" s="123" t="s">
        <v>523</v>
      </c>
      <c r="E194" s="117">
        <v>1</v>
      </c>
      <c r="F194" s="57" t="s">
        <v>39</v>
      </c>
      <c r="G194" s="58" t="s">
        <v>285</v>
      </c>
      <c r="H194" s="260">
        <v>135</v>
      </c>
      <c r="I194" s="285">
        <v>30000</v>
      </c>
      <c r="J194" s="330">
        <f t="shared" si="2"/>
        <v>30000</v>
      </c>
      <c r="K194" s="260"/>
      <c r="L194" s="282"/>
      <c r="M194" s="282"/>
      <c r="N194" s="64"/>
      <c r="O194" s="78">
        <v>30000</v>
      </c>
      <c r="P194" s="78">
        <f t="shared" si="5"/>
        <v>0</v>
      </c>
      <c r="Q194" s="78"/>
    </row>
    <row r="195" spans="1:17" s="10" customFormat="1" ht="22.5" customHeight="1" x14ac:dyDescent="0.25">
      <c r="A195" s="8">
        <v>190</v>
      </c>
      <c r="B195" s="280">
        <v>45236</v>
      </c>
      <c r="C195" s="56" t="s">
        <v>524</v>
      </c>
      <c r="D195" s="123" t="s">
        <v>523</v>
      </c>
      <c r="E195" s="57">
        <v>1</v>
      </c>
      <c r="F195" s="57" t="s">
        <v>39</v>
      </c>
      <c r="G195" s="58" t="s">
        <v>285</v>
      </c>
      <c r="H195" s="260">
        <v>135</v>
      </c>
      <c r="I195" s="289">
        <v>20000</v>
      </c>
      <c r="J195" s="330">
        <f t="shared" si="2"/>
        <v>20000</v>
      </c>
      <c r="K195" s="260"/>
      <c r="L195" s="282"/>
      <c r="M195" s="282"/>
      <c r="N195" s="64"/>
      <c r="O195" s="406">
        <v>20000</v>
      </c>
      <c r="P195" s="78">
        <f t="shared" si="5"/>
        <v>0</v>
      </c>
      <c r="Q195" s="78"/>
    </row>
    <row r="196" spans="1:17" s="24" customFormat="1" ht="22.5" customHeight="1" x14ac:dyDescent="0.25">
      <c r="A196" s="8">
        <v>191</v>
      </c>
      <c r="B196" s="280">
        <v>45236</v>
      </c>
      <c r="C196" s="55" t="s">
        <v>525</v>
      </c>
      <c r="D196" s="56" t="s">
        <v>102</v>
      </c>
      <c r="E196" s="184" t="s">
        <v>526</v>
      </c>
      <c r="F196" s="96" t="s">
        <v>39</v>
      </c>
      <c r="G196" s="58" t="s">
        <v>530</v>
      </c>
      <c r="H196" s="260">
        <v>0</v>
      </c>
      <c r="I196" s="290">
        <v>120769</v>
      </c>
      <c r="J196" s="330">
        <f t="shared" si="2"/>
        <v>3139994</v>
      </c>
      <c r="K196" s="260"/>
      <c r="L196" s="282"/>
      <c r="M196" s="282"/>
      <c r="N196" s="64"/>
      <c r="O196" s="78">
        <v>3139994</v>
      </c>
      <c r="P196" s="78">
        <f t="shared" si="5"/>
        <v>0</v>
      </c>
      <c r="Q196" s="406"/>
    </row>
    <row r="197" spans="1:17" s="10" customFormat="1" ht="22.5" customHeight="1" x14ac:dyDescent="0.25">
      <c r="A197" s="8">
        <v>192</v>
      </c>
      <c r="B197" s="280">
        <v>45236</v>
      </c>
      <c r="C197" s="56" t="s">
        <v>508</v>
      </c>
      <c r="D197" s="291" t="s">
        <v>509</v>
      </c>
      <c r="E197" s="57">
        <v>10</v>
      </c>
      <c r="F197" s="122" t="s">
        <v>223</v>
      </c>
      <c r="G197" s="58" t="s">
        <v>392</v>
      </c>
      <c r="H197" s="260">
        <v>2</v>
      </c>
      <c r="I197" s="285">
        <v>14500</v>
      </c>
      <c r="J197" s="330">
        <f t="shared" si="2"/>
        <v>145000</v>
      </c>
      <c r="K197" s="260"/>
      <c r="L197" s="282"/>
      <c r="M197" s="282"/>
      <c r="N197" s="64"/>
      <c r="O197" s="78">
        <v>145000</v>
      </c>
      <c r="P197" s="78">
        <f t="shared" si="5"/>
        <v>0</v>
      </c>
      <c r="Q197" s="78"/>
    </row>
    <row r="198" spans="1:17" s="10" customFormat="1" ht="22.5" customHeight="1" x14ac:dyDescent="0.25">
      <c r="A198" s="8">
        <v>193</v>
      </c>
      <c r="B198" s="280">
        <v>45236</v>
      </c>
      <c r="C198" s="56" t="s">
        <v>506</v>
      </c>
      <c r="D198" s="291" t="s">
        <v>170</v>
      </c>
      <c r="E198" s="57">
        <v>1</v>
      </c>
      <c r="F198" s="121" t="s">
        <v>39</v>
      </c>
      <c r="G198" s="162" t="s">
        <v>330</v>
      </c>
      <c r="H198" s="260" t="s">
        <v>394</v>
      </c>
      <c r="I198" s="285">
        <v>175000</v>
      </c>
      <c r="J198" s="330">
        <f t="shared" si="2"/>
        <v>175000</v>
      </c>
      <c r="K198" s="260"/>
      <c r="L198" s="282"/>
      <c r="M198" s="282"/>
      <c r="N198" s="64"/>
      <c r="O198" s="78">
        <v>175000</v>
      </c>
      <c r="P198" s="78">
        <f t="shared" si="5"/>
        <v>0</v>
      </c>
      <c r="Q198" s="78"/>
    </row>
    <row r="199" spans="1:17" s="10" customFormat="1" ht="22.5" customHeight="1" x14ac:dyDescent="0.25">
      <c r="A199" s="8">
        <v>194</v>
      </c>
      <c r="B199" s="280">
        <v>45236</v>
      </c>
      <c r="C199" s="56" t="s">
        <v>507</v>
      </c>
      <c r="D199" s="417" t="s">
        <v>170</v>
      </c>
      <c r="E199" s="8">
        <v>1</v>
      </c>
      <c r="F199" s="122" t="s">
        <v>39</v>
      </c>
      <c r="G199" s="162" t="s">
        <v>330</v>
      </c>
      <c r="H199" s="260" t="s">
        <v>394</v>
      </c>
      <c r="I199" s="285">
        <v>150000</v>
      </c>
      <c r="J199" s="330">
        <f t="shared" si="2"/>
        <v>150000</v>
      </c>
      <c r="K199" s="260"/>
      <c r="L199" s="282"/>
      <c r="M199" s="282"/>
      <c r="N199" s="64"/>
      <c r="O199" s="78">
        <v>150000</v>
      </c>
      <c r="P199" s="78">
        <f t="shared" si="5"/>
        <v>0</v>
      </c>
      <c r="Q199" s="78"/>
    </row>
    <row r="200" spans="1:17" s="10" customFormat="1" ht="22.5" customHeight="1" x14ac:dyDescent="0.25">
      <c r="A200" s="8">
        <v>195</v>
      </c>
      <c r="B200" s="280">
        <v>45236</v>
      </c>
      <c r="C200" s="56" t="s">
        <v>380</v>
      </c>
      <c r="D200" s="291" t="s">
        <v>170</v>
      </c>
      <c r="E200" s="57">
        <v>1</v>
      </c>
      <c r="F200" s="57" t="s">
        <v>39</v>
      </c>
      <c r="G200" s="162" t="s">
        <v>330</v>
      </c>
      <c r="H200" s="260" t="s">
        <v>394</v>
      </c>
      <c r="I200" s="287">
        <v>75000</v>
      </c>
      <c r="J200" s="330">
        <f t="shared" si="2"/>
        <v>75000</v>
      </c>
      <c r="K200" s="260"/>
      <c r="L200" s="282"/>
      <c r="M200" s="282"/>
      <c r="N200" s="64"/>
      <c r="O200" s="78">
        <v>75000</v>
      </c>
      <c r="P200" s="78">
        <f t="shared" si="5"/>
        <v>0</v>
      </c>
      <c r="Q200" s="78"/>
    </row>
    <row r="201" spans="1:17" s="10" customFormat="1" ht="22.5" customHeight="1" x14ac:dyDescent="0.25">
      <c r="A201" s="8">
        <v>196</v>
      </c>
      <c r="B201" s="280">
        <v>45236</v>
      </c>
      <c r="C201" s="56" t="s">
        <v>495</v>
      </c>
      <c r="D201" s="291" t="s">
        <v>275</v>
      </c>
      <c r="E201" s="57">
        <v>22</v>
      </c>
      <c r="F201" s="57" t="s">
        <v>42</v>
      </c>
      <c r="G201" s="58" t="s">
        <v>87</v>
      </c>
      <c r="H201" s="260">
        <v>3</v>
      </c>
      <c r="I201" s="285">
        <v>20000</v>
      </c>
      <c r="J201" s="330">
        <f t="shared" ref="J201:J264" si="7">E201*I201</f>
        <v>440000</v>
      </c>
      <c r="K201" s="370" t="s">
        <v>1561</v>
      </c>
      <c r="L201" s="282"/>
      <c r="M201" s="282"/>
      <c r="N201" s="64"/>
      <c r="O201" s="10">
        <v>440000</v>
      </c>
      <c r="P201" s="78">
        <f t="shared" si="5"/>
        <v>0</v>
      </c>
      <c r="Q201" s="78"/>
    </row>
    <row r="202" spans="1:17" s="10" customFormat="1" ht="22.5" customHeight="1" x14ac:dyDescent="0.25">
      <c r="A202" s="8">
        <v>197</v>
      </c>
      <c r="B202" s="280">
        <v>45236</v>
      </c>
      <c r="C202" s="56" t="s">
        <v>497</v>
      </c>
      <c r="D202" s="56" t="s">
        <v>275</v>
      </c>
      <c r="E202" s="57">
        <v>2</v>
      </c>
      <c r="F202" s="57" t="s">
        <v>37</v>
      </c>
      <c r="G202" s="58" t="s">
        <v>87</v>
      </c>
      <c r="H202" s="260">
        <v>3</v>
      </c>
      <c r="I202" s="285">
        <v>125000</v>
      </c>
      <c r="J202" s="330">
        <f t="shared" si="7"/>
        <v>250000</v>
      </c>
      <c r="K202" s="370" t="s">
        <v>1561</v>
      </c>
      <c r="L202" s="282"/>
      <c r="M202" s="282"/>
      <c r="N202" s="64"/>
      <c r="O202" s="10">
        <v>250000</v>
      </c>
      <c r="P202" s="78">
        <f t="shared" si="5"/>
        <v>0</v>
      </c>
      <c r="Q202" s="78"/>
    </row>
    <row r="203" spans="1:17" s="10" customFormat="1" ht="22.5" customHeight="1" x14ac:dyDescent="0.25">
      <c r="A203" s="8">
        <v>198</v>
      </c>
      <c r="B203" s="280">
        <v>45236</v>
      </c>
      <c r="C203" s="55" t="s">
        <v>1143</v>
      </c>
      <c r="D203" s="86" t="s">
        <v>101</v>
      </c>
      <c r="E203" s="57">
        <v>2</v>
      </c>
      <c r="F203" s="122" t="s">
        <v>37</v>
      </c>
      <c r="G203" s="58" t="s">
        <v>1148</v>
      </c>
      <c r="H203" s="283" t="s">
        <v>298</v>
      </c>
      <c r="I203" s="285">
        <v>809041</v>
      </c>
      <c r="J203" s="330">
        <f t="shared" si="7"/>
        <v>1618082</v>
      </c>
      <c r="K203" s="370" t="s">
        <v>1561</v>
      </c>
      <c r="L203" s="282"/>
      <c r="M203" s="282"/>
      <c r="N203" s="64"/>
      <c r="O203" s="10">
        <v>1702600</v>
      </c>
      <c r="P203" s="78">
        <f>J203-O200</f>
        <v>1543082</v>
      </c>
      <c r="Q203" s="78"/>
    </row>
    <row r="204" spans="1:17" s="10" customFormat="1" ht="22.5" customHeight="1" x14ac:dyDescent="0.25">
      <c r="A204" s="8">
        <v>199</v>
      </c>
      <c r="B204" s="280">
        <v>45236</v>
      </c>
      <c r="C204" s="56" t="s">
        <v>231</v>
      </c>
      <c r="D204" s="86" t="s">
        <v>101</v>
      </c>
      <c r="E204" s="57">
        <v>2</v>
      </c>
      <c r="F204" s="121" t="s">
        <v>39</v>
      </c>
      <c r="G204" s="58" t="s">
        <v>32</v>
      </c>
      <c r="H204" s="260">
        <v>3</v>
      </c>
      <c r="I204" s="285">
        <v>70586</v>
      </c>
      <c r="J204" s="330">
        <f t="shared" si="7"/>
        <v>141172</v>
      </c>
      <c r="K204" s="370" t="s">
        <v>1561</v>
      </c>
      <c r="L204" s="282"/>
      <c r="M204" s="282"/>
      <c r="N204" s="64"/>
      <c r="O204" s="78">
        <v>141172</v>
      </c>
      <c r="P204" s="78">
        <f t="shared" si="5"/>
        <v>0</v>
      </c>
      <c r="Q204" s="78"/>
    </row>
    <row r="205" spans="1:17" s="10" customFormat="1" ht="22.5" customHeight="1" x14ac:dyDescent="0.25">
      <c r="A205" s="8">
        <v>200</v>
      </c>
      <c r="B205" s="280">
        <v>45236</v>
      </c>
      <c r="C205" s="56" t="s">
        <v>1144</v>
      </c>
      <c r="D205" s="56" t="s">
        <v>1145</v>
      </c>
      <c r="E205" s="57">
        <v>1</v>
      </c>
      <c r="F205" s="57" t="s">
        <v>37</v>
      </c>
      <c r="G205" s="58" t="s">
        <v>259</v>
      </c>
      <c r="H205" s="283" t="s">
        <v>302</v>
      </c>
      <c r="I205" s="285">
        <v>675000</v>
      </c>
      <c r="J205" s="330">
        <f t="shared" si="7"/>
        <v>675000</v>
      </c>
      <c r="K205" s="370" t="s">
        <v>1561</v>
      </c>
      <c r="L205" s="282" t="s">
        <v>1530</v>
      </c>
      <c r="M205" s="282"/>
      <c r="N205" s="64"/>
      <c r="O205" s="78">
        <v>800000</v>
      </c>
      <c r="P205" s="78">
        <f t="shared" si="5"/>
        <v>-125000</v>
      </c>
      <c r="Q205" s="78"/>
    </row>
    <row r="206" spans="1:17" s="10" customFormat="1" ht="22.5" customHeight="1" x14ac:dyDescent="0.25">
      <c r="A206" s="8">
        <v>201</v>
      </c>
      <c r="B206" s="280">
        <v>45236</v>
      </c>
      <c r="C206" s="56" t="s">
        <v>1146</v>
      </c>
      <c r="D206" s="56" t="s">
        <v>1147</v>
      </c>
      <c r="E206" s="57">
        <v>1</v>
      </c>
      <c r="F206" s="57" t="s">
        <v>37</v>
      </c>
      <c r="G206" s="58" t="s">
        <v>32</v>
      </c>
      <c r="H206" s="260">
        <v>3</v>
      </c>
      <c r="I206" s="285">
        <v>1150000</v>
      </c>
      <c r="J206" s="330">
        <f t="shared" si="7"/>
        <v>1150000</v>
      </c>
      <c r="K206" s="370" t="s">
        <v>1561</v>
      </c>
      <c r="L206" s="282" t="s">
        <v>1524</v>
      </c>
      <c r="M206" s="282"/>
      <c r="N206" s="64"/>
      <c r="O206" s="78">
        <v>1150000</v>
      </c>
      <c r="P206" s="78">
        <f t="shared" si="5"/>
        <v>0</v>
      </c>
      <c r="Q206" s="78"/>
    </row>
    <row r="207" spans="1:17" s="10" customFormat="1" ht="22.5" customHeight="1" x14ac:dyDescent="0.25">
      <c r="A207" s="8">
        <v>202</v>
      </c>
      <c r="B207" s="280">
        <v>45236</v>
      </c>
      <c r="C207" s="56" t="s">
        <v>216</v>
      </c>
      <c r="D207" s="56" t="s">
        <v>47</v>
      </c>
      <c r="E207" s="117">
        <v>1</v>
      </c>
      <c r="F207" s="117" t="s">
        <v>40</v>
      </c>
      <c r="G207" s="58" t="s">
        <v>1148</v>
      </c>
      <c r="H207" s="283" t="s">
        <v>298</v>
      </c>
      <c r="I207" s="285">
        <v>30000</v>
      </c>
      <c r="J207" s="330">
        <f t="shared" si="7"/>
        <v>30000</v>
      </c>
      <c r="K207" s="370" t="s">
        <v>1561</v>
      </c>
      <c r="L207" s="282"/>
      <c r="M207" s="282"/>
      <c r="N207" s="64"/>
      <c r="O207" s="78">
        <v>30000</v>
      </c>
      <c r="P207" s="78">
        <f t="shared" si="5"/>
        <v>0</v>
      </c>
      <c r="Q207" s="78"/>
    </row>
    <row r="208" spans="1:17" s="10" customFormat="1" ht="22.5" customHeight="1" x14ac:dyDescent="0.25">
      <c r="A208" s="8">
        <v>203</v>
      </c>
      <c r="B208" s="280">
        <v>45236</v>
      </c>
      <c r="C208" s="55" t="s">
        <v>1149</v>
      </c>
      <c r="D208" s="86" t="s">
        <v>362</v>
      </c>
      <c r="E208" s="57">
        <v>1</v>
      </c>
      <c r="F208" s="121" t="s">
        <v>39</v>
      </c>
      <c r="G208" s="58" t="s">
        <v>260</v>
      </c>
      <c r="H208" s="283" t="s">
        <v>202</v>
      </c>
      <c r="I208" s="285">
        <v>105000</v>
      </c>
      <c r="J208" s="330">
        <f t="shared" si="7"/>
        <v>105000</v>
      </c>
      <c r="K208" s="370" t="s">
        <v>1562</v>
      </c>
      <c r="L208" s="282"/>
      <c r="M208" s="282"/>
      <c r="N208" s="64"/>
      <c r="O208" s="78">
        <v>105000</v>
      </c>
      <c r="P208" s="78">
        <f t="shared" si="5"/>
        <v>0</v>
      </c>
      <c r="Q208" s="78"/>
    </row>
    <row r="209" spans="1:17" s="10" customFormat="1" ht="22.5" customHeight="1" x14ac:dyDescent="0.25">
      <c r="A209" s="8">
        <v>204</v>
      </c>
      <c r="B209" s="280">
        <v>45236</v>
      </c>
      <c r="C209" s="56" t="s">
        <v>92</v>
      </c>
      <c r="D209" s="56" t="s">
        <v>29</v>
      </c>
      <c r="E209" s="57">
        <v>2</v>
      </c>
      <c r="F209" s="57" t="s">
        <v>39</v>
      </c>
      <c r="G209" s="58" t="s">
        <v>260</v>
      </c>
      <c r="H209" s="283" t="s">
        <v>202</v>
      </c>
      <c r="I209" s="285">
        <v>94575</v>
      </c>
      <c r="J209" s="330">
        <f t="shared" si="7"/>
        <v>189150</v>
      </c>
      <c r="K209" s="370" t="s">
        <v>1562</v>
      </c>
      <c r="L209" s="282"/>
      <c r="M209" s="282"/>
      <c r="N209" s="64"/>
      <c r="O209" s="78">
        <v>189150</v>
      </c>
      <c r="P209" s="78">
        <f t="shared" si="5"/>
        <v>0</v>
      </c>
      <c r="Q209" s="78"/>
    </row>
    <row r="210" spans="1:17" s="10" customFormat="1" ht="22.5" customHeight="1" x14ac:dyDescent="0.25">
      <c r="A210" s="8">
        <v>205</v>
      </c>
      <c r="B210" s="280">
        <v>45236</v>
      </c>
      <c r="C210" s="56" t="s">
        <v>70</v>
      </c>
      <c r="D210" s="56" t="s">
        <v>61</v>
      </c>
      <c r="E210" s="57">
        <v>1</v>
      </c>
      <c r="F210" s="122" t="s">
        <v>39</v>
      </c>
      <c r="G210" s="58" t="s">
        <v>260</v>
      </c>
      <c r="H210" s="283" t="s">
        <v>202</v>
      </c>
      <c r="I210" s="287">
        <v>39000</v>
      </c>
      <c r="J210" s="330">
        <f t="shared" si="7"/>
        <v>39000</v>
      </c>
      <c r="K210" s="370" t="s">
        <v>1562</v>
      </c>
      <c r="L210" s="282"/>
      <c r="M210" s="282"/>
      <c r="N210" s="64"/>
      <c r="O210" s="78">
        <v>39000</v>
      </c>
      <c r="P210" s="78">
        <f t="shared" si="5"/>
        <v>0</v>
      </c>
      <c r="Q210" s="78"/>
    </row>
    <row r="211" spans="1:17" s="10" customFormat="1" ht="22.5" customHeight="1" x14ac:dyDescent="0.25">
      <c r="A211" s="8">
        <v>206</v>
      </c>
      <c r="B211" s="280">
        <v>45236</v>
      </c>
      <c r="C211" s="56" t="s">
        <v>76</v>
      </c>
      <c r="D211" s="120" t="s">
        <v>96</v>
      </c>
      <c r="E211" s="57">
        <v>1</v>
      </c>
      <c r="F211" s="57" t="s">
        <v>39</v>
      </c>
      <c r="G211" s="58" t="s">
        <v>260</v>
      </c>
      <c r="H211" s="283" t="s">
        <v>202</v>
      </c>
      <c r="I211" s="285">
        <v>90675</v>
      </c>
      <c r="J211" s="330">
        <f t="shared" si="7"/>
        <v>90675</v>
      </c>
      <c r="K211" s="370" t="s">
        <v>1562</v>
      </c>
      <c r="L211" s="282"/>
      <c r="M211" s="282"/>
      <c r="N211" s="64"/>
      <c r="O211" s="78">
        <v>90675</v>
      </c>
      <c r="P211" s="78">
        <f t="shared" si="5"/>
        <v>0</v>
      </c>
      <c r="Q211" s="78"/>
    </row>
    <row r="212" spans="1:17" s="10" customFormat="1" ht="22.5" customHeight="1" x14ac:dyDescent="0.25">
      <c r="A212" s="8">
        <v>207</v>
      </c>
      <c r="B212" s="280">
        <v>45236</v>
      </c>
      <c r="C212" s="56" t="s">
        <v>475</v>
      </c>
      <c r="D212" s="56" t="s">
        <v>89</v>
      </c>
      <c r="E212" s="57">
        <v>5</v>
      </c>
      <c r="F212" s="57" t="s">
        <v>39</v>
      </c>
      <c r="G212" s="58" t="s">
        <v>260</v>
      </c>
      <c r="H212" s="283" t="s">
        <v>202</v>
      </c>
      <c r="I212" s="285">
        <v>60000</v>
      </c>
      <c r="J212" s="330">
        <f t="shared" si="7"/>
        <v>300000</v>
      </c>
      <c r="K212" s="370" t="s">
        <v>1562</v>
      </c>
      <c r="L212" s="282"/>
      <c r="M212" s="282"/>
      <c r="N212" s="64"/>
      <c r="O212" s="78">
        <v>300000</v>
      </c>
      <c r="P212" s="78">
        <f t="shared" si="5"/>
        <v>0</v>
      </c>
      <c r="Q212" s="78"/>
    </row>
    <row r="213" spans="1:17" s="10" customFormat="1" ht="22.5" customHeight="1" x14ac:dyDescent="0.25">
      <c r="A213" s="8">
        <v>208</v>
      </c>
      <c r="B213" s="280">
        <v>45236</v>
      </c>
      <c r="C213" s="56" t="s">
        <v>476</v>
      </c>
      <c r="D213" s="56" t="s">
        <v>89</v>
      </c>
      <c r="E213" s="57">
        <v>5</v>
      </c>
      <c r="F213" s="57" t="s">
        <v>39</v>
      </c>
      <c r="G213" s="58" t="s">
        <v>260</v>
      </c>
      <c r="H213" s="283" t="s">
        <v>202</v>
      </c>
      <c r="I213" s="285">
        <v>60000</v>
      </c>
      <c r="J213" s="330">
        <f t="shared" si="7"/>
        <v>300000</v>
      </c>
      <c r="K213" s="370" t="s">
        <v>1562</v>
      </c>
      <c r="L213" s="282"/>
      <c r="M213" s="282"/>
      <c r="N213" s="64"/>
      <c r="O213" s="78">
        <v>300000</v>
      </c>
      <c r="P213" s="78">
        <f t="shared" si="5"/>
        <v>0</v>
      </c>
      <c r="Q213" s="78"/>
    </row>
    <row r="214" spans="1:17" s="10" customFormat="1" ht="22.5" customHeight="1" x14ac:dyDescent="0.25">
      <c r="A214" s="8">
        <v>209</v>
      </c>
      <c r="B214" s="280">
        <v>45236</v>
      </c>
      <c r="C214" s="56" t="s">
        <v>281</v>
      </c>
      <c r="D214" s="56" t="s">
        <v>124</v>
      </c>
      <c r="E214" s="57">
        <v>2</v>
      </c>
      <c r="F214" s="57" t="s">
        <v>39</v>
      </c>
      <c r="G214" s="58" t="s">
        <v>260</v>
      </c>
      <c r="H214" s="283" t="s">
        <v>202</v>
      </c>
      <c r="I214" s="285">
        <v>31500</v>
      </c>
      <c r="J214" s="330">
        <f t="shared" si="7"/>
        <v>63000</v>
      </c>
      <c r="K214" s="370" t="s">
        <v>1562</v>
      </c>
      <c r="L214" s="282"/>
      <c r="M214" s="282"/>
      <c r="N214" s="64"/>
      <c r="O214" s="78">
        <v>63000</v>
      </c>
      <c r="P214" s="78">
        <f t="shared" si="5"/>
        <v>0</v>
      </c>
      <c r="Q214" s="78"/>
    </row>
    <row r="215" spans="1:17" s="10" customFormat="1" ht="22.5" customHeight="1" x14ac:dyDescent="0.25">
      <c r="A215" s="8">
        <v>210</v>
      </c>
      <c r="B215" s="280">
        <v>45236</v>
      </c>
      <c r="C215" s="56" t="s">
        <v>251</v>
      </c>
      <c r="D215" s="56" t="s">
        <v>27</v>
      </c>
      <c r="E215" s="57">
        <v>2</v>
      </c>
      <c r="F215" s="57" t="s">
        <v>39</v>
      </c>
      <c r="G215" s="58" t="s">
        <v>260</v>
      </c>
      <c r="H215" s="283" t="s">
        <v>202</v>
      </c>
      <c r="I215" s="285">
        <v>45000</v>
      </c>
      <c r="J215" s="330">
        <f t="shared" si="7"/>
        <v>90000</v>
      </c>
      <c r="K215" s="370" t="s">
        <v>1562</v>
      </c>
      <c r="L215" s="282"/>
      <c r="M215" s="282"/>
      <c r="N215" s="64"/>
      <c r="O215" s="78">
        <v>90000</v>
      </c>
      <c r="P215" s="78">
        <f t="shared" si="5"/>
        <v>0</v>
      </c>
      <c r="Q215" s="78"/>
    </row>
    <row r="216" spans="1:17" s="10" customFormat="1" ht="22.5" customHeight="1" x14ac:dyDescent="0.25">
      <c r="A216" s="8">
        <v>211</v>
      </c>
      <c r="B216" s="280">
        <v>45236</v>
      </c>
      <c r="C216" s="56" t="s">
        <v>114</v>
      </c>
      <c r="D216" s="56" t="s">
        <v>331</v>
      </c>
      <c r="E216" s="57">
        <v>1</v>
      </c>
      <c r="F216" s="57" t="s">
        <v>40</v>
      </c>
      <c r="G216" s="57" t="s">
        <v>1160</v>
      </c>
      <c r="H216" s="283">
        <v>111</v>
      </c>
      <c r="I216" s="285">
        <v>2175000</v>
      </c>
      <c r="J216" s="330">
        <f t="shared" si="7"/>
        <v>2175000</v>
      </c>
      <c r="K216" s="370" t="s">
        <v>1562</v>
      </c>
      <c r="L216" s="282" t="s">
        <v>1532</v>
      </c>
      <c r="M216" s="282"/>
      <c r="N216" s="64"/>
      <c r="O216" s="78">
        <v>2175000</v>
      </c>
      <c r="P216" s="78">
        <f t="shared" si="5"/>
        <v>0</v>
      </c>
      <c r="Q216" s="78"/>
    </row>
    <row r="217" spans="1:17" s="10" customFormat="1" ht="22.5" customHeight="1" x14ac:dyDescent="0.25">
      <c r="A217" s="8">
        <v>212</v>
      </c>
      <c r="B217" s="280">
        <v>45236</v>
      </c>
      <c r="C217" s="56" t="s">
        <v>114</v>
      </c>
      <c r="D217" s="56" t="s">
        <v>237</v>
      </c>
      <c r="E217" s="57">
        <v>1</v>
      </c>
      <c r="F217" s="57" t="s">
        <v>40</v>
      </c>
      <c r="G217" s="57" t="s">
        <v>1160</v>
      </c>
      <c r="H217" s="283">
        <v>111</v>
      </c>
      <c r="I217" s="285">
        <v>2175000</v>
      </c>
      <c r="J217" s="330">
        <f t="shared" si="7"/>
        <v>2175000</v>
      </c>
      <c r="K217" s="370" t="s">
        <v>1562</v>
      </c>
      <c r="L217" s="282" t="s">
        <v>1532</v>
      </c>
      <c r="M217" s="282"/>
      <c r="N217" s="64"/>
      <c r="O217" s="78">
        <v>2175000</v>
      </c>
      <c r="P217" s="78">
        <f t="shared" si="5"/>
        <v>0</v>
      </c>
      <c r="Q217" s="78"/>
    </row>
    <row r="218" spans="1:17" s="10" customFormat="1" ht="22.5" customHeight="1" x14ac:dyDescent="0.25">
      <c r="A218" s="8">
        <v>213</v>
      </c>
      <c r="B218" s="280">
        <v>45236</v>
      </c>
      <c r="C218" s="56" t="s">
        <v>1150</v>
      </c>
      <c r="D218" s="56" t="s">
        <v>47</v>
      </c>
      <c r="E218" s="57">
        <v>1</v>
      </c>
      <c r="F218" s="57" t="s">
        <v>39</v>
      </c>
      <c r="G218" s="58" t="s">
        <v>260</v>
      </c>
      <c r="H218" s="283" t="s">
        <v>202</v>
      </c>
      <c r="I218" s="285">
        <v>175000</v>
      </c>
      <c r="J218" s="330">
        <f t="shared" si="7"/>
        <v>175000</v>
      </c>
      <c r="K218" s="370" t="s">
        <v>1562</v>
      </c>
      <c r="L218" s="282"/>
      <c r="M218" s="282"/>
      <c r="N218" s="64"/>
      <c r="O218" s="78">
        <v>175000</v>
      </c>
      <c r="P218" s="78">
        <f t="shared" si="5"/>
        <v>0</v>
      </c>
      <c r="Q218" s="78"/>
    </row>
    <row r="219" spans="1:17" s="10" customFormat="1" ht="22.5" customHeight="1" x14ac:dyDescent="0.25">
      <c r="A219" s="8">
        <v>214</v>
      </c>
      <c r="B219" s="280">
        <v>45236</v>
      </c>
      <c r="C219" s="56" t="s">
        <v>1076</v>
      </c>
      <c r="D219" s="56" t="s">
        <v>56</v>
      </c>
      <c r="E219" s="57">
        <v>2</v>
      </c>
      <c r="F219" s="57" t="s">
        <v>39</v>
      </c>
      <c r="G219" s="58" t="s">
        <v>260</v>
      </c>
      <c r="H219" s="283" t="s">
        <v>202</v>
      </c>
      <c r="I219" s="285">
        <v>400000</v>
      </c>
      <c r="J219" s="330">
        <f t="shared" si="7"/>
        <v>800000</v>
      </c>
      <c r="K219" s="370" t="s">
        <v>1562</v>
      </c>
      <c r="L219" s="282"/>
      <c r="M219" s="282"/>
      <c r="N219" s="64"/>
      <c r="O219" s="78">
        <v>800000</v>
      </c>
      <c r="P219" s="78">
        <f t="shared" si="5"/>
        <v>0</v>
      </c>
      <c r="Q219" s="78"/>
    </row>
    <row r="220" spans="1:17" s="10" customFormat="1" ht="22.5" customHeight="1" x14ac:dyDescent="0.25">
      <c r="A220" s="8">
        <v>215</v>
      </c>
      <c r="B220" s="280">
        <v>45236</v>
      </c>
      <c r="C220" s="56" t="s">
        <v>177</v>
      </c>
      <c r="D220" s="56" t="s">
        <v>176</v>
      </c>
      <c r="E220" s="57">
        <v>1</v>
      </c>
      <c r="F220" s="122" t="s">
        <v>277</v>
      </c>
      <c r="G220" s="58" t="s">
        <v>1161</v>
      </c>
      <c r="H220" s="283">
        <v>8</v>
      </c>
      <c r="I220" s="285">
        <v>1500000</v>
      </c>
      <c r="J220" s="330">
        <f t="shared" si="7"/>
        <v>1500000</v>
      </c>
      <c r="K220" s="370" t="s">
        <v>1563</v>
      </c>
      <c r="L220" s="282"/>
      <c r="M220" s="282"/>
      <c r="N220" s="64"/>
      <c r="O220" s="78">
        <v>1500000</v>
      </c>
      <c r="P220" s="78">
        <f t="shared" si="5"/>
        <v>0</v>
      </c>
      <c r="Q220" s="78"/>
    </row>
    <row r="221" spans="1:17" s="10" customFormat="1" ht="22.5" customHeight="1" x14ac:dyDescent="0.25">
      <c r="A221" s="8">
        <v>216</v>
      </c>
      <c r="B221" s="280">
        <v>45236</v>
      </c>
      <c r="C221" s="56" t="s">
        <v>74</v>
      </c>
      <c r="D221" s="56" t="s">
        <v>1151</v>
      </c>
      <c r="E221" s="8">
        <v>1</v>
      </c>
      <c r="F221" s="57" t="s">
        <v>39</v>
      </c>
      <c r="G221" s="58" t="s">
        <v>1161</v>
      </c>
      <c r="H221" s="283">
        <v>8</v>
      </c>
      <c r="I221" s="285">
        <v>3575000</v>
      </c>
      <c r="J221" s="330">
        <f t="shared" si="7"/>
        <v>3575000</v>
      </c>
      <c r="K221" s="370" t="s">
        <v>1563</v>
      </c>
      <c r="L221" s="282" t="s">
        <v>1521</v>
      </c>
      <c r="M221" s="282"/>
      <c r="N221" s="64"/>
      <c r="O221" s="78">
        <v>3575000</v>
      </c>
      <c r="P221" s="78">
        <f t="shared" si="5"/>
        <v>0</v>
      </c>
      <c r="Q221" s="78"/>
    </row>
    <row r="222" spans="1:17" s="10" customFormat="1" ht="22.5" customHeight="1" x14ac:dyDescent="0.25">
      <c r="A222" s="8">
        <v>217</v>
      </c>
      <c r="B222" s="280">
        <v>45236</v>
      </c>
      <c r="C222" s="56" t="s">
        <v>74</v>
      </c>
      <c r="D222" s="56" t="s">
        <v>1152</v>
      </c>
      <c r="E222" s="8">
        <v>1</v>
      </c>
      <c r="F222" s="57" t="s">
        <v>39</v>
      </c>
      <c r="G222" s="58" t="s">
        <v>1161</v>
      </c>
      <c r="H222" s="283">
        <v>8</v>
      </c>
      <c r="I222" s="285">
        <v>3575000</v>
      </c>
      <c r="J222" s="330">
        <f t="shared" si="7"/>
        <v>3575000</v>
      </c>
      <c r="K222" s="370" t="s">
        <v>1563</v>
      </c>
      <c r="L222" s="282" t="s">
        <v>1521</v>
      </c>
      <c r="M222" s="282"/>
      <c r="N222" s="64"/>
      <c r="O222" s="78">
        <v>3575000</v>
      </c>
      <c r="P222" s="78">
        <f t="shared" ref="P222:P285" si="8">J222-O222</f>
        <v>0</v>
      </c>
      <c r="Q222" s="78"/>
    </row>
    <row r="223" spans="1:17" s="10" customFormat="1" ht="22.5" customHeight="1" x14ac:dyDescent="0.25">
      <c r="A223" s="8">
        <v>218</v>
      </c>
      <c r="B223" s="280">
        <v>45236</v>
      </c>
      <c r="C223" s="56" t="s">
        <v>74</v>
      </c>
      <c r="D223" s="56" t="s">
        <v>1153</v>
      </c>
      <c r="E223" s="8">
        <v>1</v>
      </c>
      <c r="F223" s="57" t="s">
        <v>39</v>
      </c>
      <c r="G223" s="58" t="s">
        <v>1161</v>
      </c>
      <c r="H223" s="283">
        <v>8</v>
      </c>
      <c r="I223" s="285">
        <v>3575000</v>
      </c>
      <c r="J223" s="330">
        <f t="shared" si="7"/>
        <v>3575000</v>
      </c>
      <c r="K223" s="370" t="s">
        <v>1563</v>
      </c>
      <c r="L223" s="282" t="s">
        <v>1521</v>
      </c>
      <c r="M223" s="282"/>
      <c r="N223" s="64"/>
      <c r="O223" s="78">
        <v>3575000</v>
      </c>
      <c r="P223" s="78">
        <f t="shared" si="8"/>
        <v>0</v>
      </c>
      <c r="Q223" s="78"/>
    </row>
    <row r="224" spans="1:17" s="10" customFormat="1" ht="22.5" customHeight="1" x14ac:dyDescent="0.25">
      <c r="A224" s="8">
        <v>219</v>
      </c>
      <c r="B224" s="280">
        <v>45236</v>
      </c>
      <c r="C224" s="56" t="s">
        <v>74</v>
      </c>
      <c r="D224" s="56" t="s">
        <v>1154</v>
      </c>
      <c r="E224" s="8">
        <v>1</v>
      </c>
      <c r="F224" s="57" t="s">
        <v>39</v>
      </c>
      <c r="G224" s="58" t="s">
        <v>1161</v>
      </c>
      <c r="H224" s="283">
        <v>8</v>
      </c>
      <c r="I224" s="285">
        <v>3575000</v>
      </c>
      <c r="J224" s="330">
        <f t="shared" si="7"/>
        <v>3575000</v>
      </c>
      <c r="K224" s="370" t="s">
        <v>1563</v>
      </c>
      <c r="L224" s="282" t="s">
        <v>1521</v>
      </c>
      <c r="M224" s="282"/>
      <c r="N224" s="64"/>
      <c r="O224" s="78">
        <v>3575000</v>
      </c>
      <c r="P224" s="78">
        <f t="shared" si="8"/>
        <v>0</v>
      </c>
      <c r="Q224" s="78"/>
    </row>
    <row r="225" spans="1:17" s="10" customFormat="1" ht="22.5" customHeight="1" x14ac:dyDescent="0.25">
      <c r="A225" s="8">
        <v>220</v>
      </c>
      <c r="B225" s="280">
        <v>45236</v>
      </c>
      <c r="C225" s="56" t="s">
        <v>315</v>
      </c>
      <c r="D225" s="56" t="s">
        <v>1155</v>
      </c>
      <c r="E225" s="57">
        <v>1</v>
      </c>
      <c r="F225" s="121" t="s">
        <v>40</v>
      </c>
      <c r="G225" s="58" t="s">
        <v>1161</v>
      </c>
      <c r="H225" s="283">
        <v>8</v>
      </c>
      <c r="I225" s="287">
        <v>4250000</v>
      </c>
      <c r="J225" s="330">
        <f t="shared" si="7"/>
        <v>4250000</v>
      </c>
      <c r="K225" s="370" t="s">
        <v>1563</v>
      </c>
      <c r="L225" s="284" t="s">
        <v>1535</v>
      </c>
      <c r="M225" s="282"/>
      <c r="N225" s="64"/>
      <c r="O225" s="78">
        <v>4250000</v>
      </c>
      <c r="P225" s="78">
        <f t="shared" si="8"/>
        <v>0</v>
      </c>
      <c r="Q225" s="78"/>
    </row>
    <row r="226" spans="1:17" s="10" customFormat="1" ht="22.5" customHeight="1" x14ac:dyDescent="0.25">
      <c r="A226" s="8">
        <v>221</v>
      </c>
      <c r="B226" s="280">
        <v>45236</v>
      </c>
      <c r="C226" s="56" t="s">
        <v>315</v>
      </c>
      <c r="D226" s="56" t="s">
        <v>1156</v>
      </c>
      <c r="E226" s="57">
        <v>1</v>
      </c>
      <c r="F226" s="121" t="s">
        <v>40</v>
      </c>
      <c r="G226" s="58" t="s">
        <v>1161</v>
      </c>
      <c r="H226" s="283">
        <v>8</v>
      </c>
      <c r="I226" s="287">
        <v>4250000</v>
      </c>
      <c r="J226" s="330">
        <f t="shared" si="7"/>
        <v>4250000</v>
      </c>
      <c r="K226" s="370" t="s">
        <v>1563</v>
      </c>
      <c r="L226" s="284" t="s">
        <v>1535</v>
      </c>
      <c r="M226" s="282"/>
      <c r="N226" s="64"/>
      <c r="O226" s="78">
        <v>4250000</v>
      </c>
      <c r="P226" s="78">
        <f t="shared" si="8"/>
        <v>0</v>
      </c>
      <c r="Q226" s="78"/>
    </row>
    <row r="227" spans="1:17" s="10" customFormat="1" ht="22.5" customHeight="1" x14ac:dyDescent="0.25">
      <c r="A227" s="8">
        <v>222</v>
      </c>
      <c r="B227" s="280">
        <v>45236</v>
      </c>
      <c r="C227" s="56" t="s">
        <v>315</v>
      </c>
      <c r="D227" s="56" t="s">
        <v>1157</v>
      </c>
      <c r="E227" s="57">
        <v>1</v>
      </c>
      <c r="F227" s="121" t="s">
        <v>40</v>
      </c>
      <c r="G227" s="58" t="s">
        <v>1161</v>
      </c>
      <c r="H227" s="283">
        <v>8</v>
      </c>
      <c r="I227" s="287">
        <v>4250000</v>
      </c>
      <c r="J227" s="330">
        <f t="shared" si="7"/>
        <v>4250000</v>
      </c>
      <c r="K227" s="370" t="s">
        <v>1563</v>
      </c>
      <c r="L227" s="284" t="s">
        <v>1535</v>
      </c>
      <c r="M227" s="282"/>
      <c r="N227" s="64"/>
      <c r="O227" s="78">
        <v>4250000</v>
      </c>
      <c r="P227" s="78">
        <f t="shared" si="8"/>
        <v>0</v>
      </c>
      <c r="Q227" s="78"/>
    </row>
    <row r="228" spans="1:17" s="10" customFormat="1" ht="22.5" customHeight="1" x14ac:dyDescent="0.25">
      <c r="A228" s="8">
        <v>223</v>
      </c>
      <c r="B228" s="280">
        <v>45236</v>
      </c>
      <c r="C228" s="56" t="s">
        <v>315</v>
      </c>
      <c r="D228" s="56" t="s">
        <v>1158</v>
      </c>
      <c r="E228" s="57">
        <v>1</v>
      </c>
      <c r="F228" s="121" t="s">
        <v>40</v>
      </c>
      <c r="G228" s="58" t="s">
        <v>1161</v>
      </c>
      <c r="H228" s="283">
        <v>8</v>
      </c>
      <c r="I228" s="287">
        <v>4250000</v>
      </c>
      <c r="J228" s="330">
        <f t="shared" si="7"/>
        <v>4250000</v>
      </c>
      <c r="K228" s="370" t="s">
        <v>1563</v>
      </c>
      <c r="L228" s="284" t="s">
        <v>1535</v>
      </c>
      <c r="M228" s="282"/>
      <c r="N228" s="64"/>
      <c r="O228" s="78">
        <v>4250000</v>
      </c>
      <c r="P228" s="78">
        <f t="shared" si="8"/>
        <v>0</v>
      </c>
      <c r="Q228" s="78"/>
    </row>
    <row r="229" spans="1:17" s="10" customFormat="1" ht="22.5" customHeight="1" x14ac:dyDescent="0.25">
      <c r="A229" s="8">
        <v>224</v>
      </c>
      <c r="B229" s="280">
        <v>45236</v>
      </c>
      <c r="C229" s="56" t="s">
        <v>92</v>
      </c>
      <c r="D229" s="56" t="s">
        <v>29</v>
      </c>
      <c r="E229" s="57">
        <v>2</v>
      </c>
      <c r="F229" s="57" t="s">
        <v>39</v>
      </c>
      <c r="G229" s="58" t="s">
        <v>1161</v>
      </c>
      <c r="H229" s="283">
        <v>8</v>
      </c>
      <c r="I229" s="285">
        <v>94575</v>
      </c>
      <c r="J229" s="330">
        <f t="shared" si="7"/>
        <v>189150</v>
      </c>
      <c r="K229" s="370" t="s">
        <v>1563</v>
      </c>
      <c r="L229" s="282"/>
      <c r="M229" s="282"/>
      <c r="N229" s="64"/>
      <c r="O229" s="78">
        <v>189150</v>
      </c>
      <c r="P229" s="78">
        <f t="shared" si="8"/>
        <v>0</v>
      </c>
      <c r="Q229" s="78"/>
    </row>
    <row r="230" spans="1:17" s="10" customFormat="1" ht="22.5" customHeight="1" x14ac:dyDescent="0.25">
      <c r="A230" s="8">
        <v>225</v>
      </c>
      <c r="B230" s="280">
        <v>45236</v>
      </c>
      <c r="C230" s="56" t="s">
        <v>1159</v>
      </c>
      <c r="D230" s="56" t="s">
        <v>69</v>
      </c>
      <c r="E230" s="57">
        <v>1</v>
      </c>
      <c r="F230" s="57" t="s">
        <v>39</v>
      </c>
      <c r="G230" s="58" t="s">
        <v>1161</v>
      </c>
      <c r="H230" s="283">
        <v>8</v>
      </c>
      <c r="I230" s="287">
        <v>162500</v>
      </c>
      <c r="J230" s="330">
        <f t="shared" si="7"/>
        <v>162500</v>
      </c>
      <c r="K230" s="370" t="s">
        <v>1563</v>
      </c>
      <c r="L230" s="282"/>
      <c r="M230" s="282"/>
      <c r="N230" s="64"/>
      <c r="O230" s="78">
        <v>162500</v>
      </c>
      <c r="P230" s="78">
        <f t="shared" si="8"/>
        <v>0</v>
      </c>
      <c r="Q230" s="78"/>
    </row>
    <row r="231" spans="1:17" s="10" customFormat="1" ht="22.5" customHeight="1" x14ac:dyDescent="0.25">
      <c r="A231" s="8">
        <v>226</v>
      </c>
      <c r="B231" s="280">
        <v>45236</v>
      </c>
      <c r="C231" s="56" t="s">
        <v>86</v>
      </c>
      <c r="D231" s="56" t="s">
        <v>91</v>
      </c>
      <c r="E231" s="57">
        <v>1</v>
      </c>
      <c r="F231" s="57" t="s">
        <v>39</v>
      </c>
      <c r="G231" s="58" t="s">
        <v>1161</v>
      </c>
      <c r="H231" s="283">
        <v>8</v>
      </c>
      <c r="I231" s="287">
        <v>176750</v>
      </c>
      <c r="J231" s="330">
        <f t="shared" si="7"/>
        <v>176750</v>
      </c>
      <c r="K231" s="370" t="s">
        <v>1563</v>
      </c>
      <c r="L231" s="284">
        <f>SUM(J157:J231)</f>
        <v>63768214</v>
      </c>
      <c r="M231" s="282">
        <f>'[1]06 NOVEMBER 2023'!$X$56</f>
        <v>63768214</v>
      </c>
      <c r="N231" s="64">
        <f>L231-M231</f>
        <v>0</v>
      </c>
      <c r="O231" s="78">
        <v>176750</v>
      </c>
      <c r="P231" s="78">
        <f t="shared" si="8"/>
        <v>0</v>
      </c>
      <c r="Q231" s="78"/>
    </row>
    <row r="232" spans="1:17" s="10" customFormat="1" ht="22.5" customHeight="1" x14ac:dyDescent="0.25">
      <c r="A232" s="8">
        <v>227</v>
      </c>
      <c r="B232" s="280">
        <v>45237</v>
      </c>
      <c r="C232" s="56" t="s">
        <v>1162</v>
      </c>
      <c r="D232" s="61" t="s">
        <v>1163</v>
      </c>
      <c r="E232" s="57">
        <v>1</v>
      </c>
      <c r="F232" s="57" t="s">
        <v>39</v>
      </c>
      <c r="G232" s="58" t="s">
        <v>178</v>
      </c>
      <c r="H232" s="260">
        <v>401</v>
      </c>
      <c r="I232" s="285">
        <v>1050000</v>
      </c>
      <c r="J232" s="330">
        <f t="shared" si="7"/>
        <v>1050000</v>
      </c>
      <c r="K232" s="57" t="s">
        <v>1564</v>
      </c>
      <c r="L232" s="284" t="s">
        <v>1525</v>
      </c>
      <c r="M232" s="282"/>
      <c r="N232" s="64" t="e">
        <f t="shared" ref="N232:N295" si="9">L232-M232</f>
        <v>#VALUE!</v>
      </c>
      <c r="O232" s="78">
        <v>1050000</v>
      </c>
      <c r="P232" s="78">
        <f t="shared" si="8"/>
        <v>0</v>
      </c>
      <c r="Q232" s="78"/>
    </row>
    <row r="233" spans="1:17" s="10" customFormat="1" ht="22.5" customHeight="1" x14ac:dyDescent="0.25">
      <c r="A233" s="8">
        <v>228</v>
      </c>
      <c r="B233" s="280">
        <v>45237</v>
      </c>
      <c r="C233" s="55" t="s">
        <v>1068</v>
      </c>
      <c r="D233" s="56" t="s">
        <v>36</v>
      </c>
      <c r="E233" s="57">
        <v>6</v>
      </c>
      <c r="F233" s="122" t="s">
        <v>38</v>
      </c>
      <c r="G233" s="58" t="s">
        <v>17</v>
      </c>
      <c r="H233" s="260">
        <v>114</v>
      </c>
      <c r="I233" s="287">
        <v>36500</v>
      </c>
      <c r="J233" s="330">
        <f t="shared" si="7"/>
        <v>219000</v>
      </c>
      <c r="K233" s="57" t="s">
        <v>1565</v>
      </c>
      <c r="L233" s="284"/>
      <c r="M233" s="282"/>
      <c r="N233" s="64">
        <f t="shared" si="9"/>
        <v>0</v>
      </c>
      <c r="O233" s="78">
        <v>242154</v>
      </c>
      <c r="P233" s="78">
        <f t="shared" si="8"/>
        <v>-23154</v>
      </c>
      <c r="Q233" s="78"/>
    </row>
    <row r="234" spans="1:17" s="10" customFormat="1" ht="22.5" customHeight="1" x14ac:dyDescent="0.25">
      <c r="A234" s="8">
        <v>229</v>
      </c>
      <c r="B234" s="280">
        <v>45237</v>
      </c>
      <c r="C234" s="56" t="s">
        <v>129</v>
      </c>
      <c r="D234" s="56" t="s">
        <v>67</v>
      </c>
      <c r="E234" s="8">
        <v>1</v>
      </c>
      <c r="F234" s="57" t="s">
        <v>39</v>
      </c>
      <c r="G234" s="58" t="s">
        <v>17</v>
      </c>
      <c r="H234" s="260">
        <v>114</v>
      </c>
      <c r="I234" s="287">
        <v>12500</v>
      </c>
      <c r="J234" s="330">
        <f t="shared" si="7"/>
        <v>12500</v>
      </c>
      <c r="K234" s="57" t="s">
        <v>1565</v>
      </c>
      <c r="L234" s="284"/>
      <c r="M234" s="282"/>
      <c r="N234" s="64">
        <f t="shared" si="9"/>
        <v>0</v>
      </c>
      <c r="O234" s="78">
        <v>12500</v>
      </c>
      <c r="P234" s="78">
        <f t="shared" si="8"/>
        <v>0</v>
      </c>
      <c r="Q234" s="78"/>
    </row>
    <row r="235" spans="1:17" s="10" customFormat="1" ht="22.5" customHeight="1" x14ac:dyDescent="0.25">
      <c r="A235" s="8">
        <v>230</v>
      </c>
      <c r="B235" s="280">
        <v>45237</v>
      </c>
      <c r="C235" s="61" t="s">
        <v>848</v>
      </c>
      <c r="D235" s="61" t="s">
        <v>163</v>
      </c>
      <c r="E235" s="57">
        <v>1</v>
      </c>
      <c r="F235" s="57" t="s">
        <v>1164</v>
      </c>
      <c r="G235" s="58" t="s">
        <v>17</v>
      </c>
      <c r="H235" s="260">
        <v>114</v>
      </c>
      <c r="I235" s="285">
        <v>4192500</v>
      </c>
      <c r="J235" s="330">
        <f t="shared" si="7"/>
        <v>4192500</v>
      </c>
      <c r="K235" s="57" t="s">
        <v>1565</v>
      </c>
      <c r="L235" s="282"/>
      <c r="M235" s="282"/>
      <c r="N235" s="64">
        <f t="shared" si="9"/>
        <v>0</v>
      </c>
      <c r="O235" s="78">
        <v>4192500</v>
      </c>
      <c r="P235" s="78">
        <f t="shared" si="8"/>
        <v>0</v>
      </c>
      <c r="Q235" s="78"/>
    </row>
    <row r="236" spans="1:17" s="10" customFormat="1" ht="22.5" customHeight="1" x14ac:dyDescent="0.25">
      <c r="A236" s="8">
        <v>231</v>
      </c>
      <c r="B236" s="280">
        <v>45237</v>
      </c>
      <c r="C236" s="56" t="s">
        <v>1165</v>
      </c>
      <c r="D236" s="56" t="s">
        <v>1166</v>
      </c>
      <c r="E236" s="57">
        <v>1</v>
      </c>
      <c r="F236" s="57" t="s">
        <v>39</v>
      </c>
      <c r="G236" s="58" t="s">
        <v>528</v>
      </c>
      <c r="H236" s="260">
        <v>1</v>
      </c>
      <c r="I236" s="285">
        <v>1612000</v>
      </c>
      <c r="J236" s="330">
        <f t="shared" si="7"/>
        <v>1612000</v>
      </c>
      <c r="K236" s="57"/>
      <c r="L236" s="282"/>
      <c r="M236" s="282"/>
      <c r="N236" s="64">
        <f t="shared" si="9"/>
        <v>0</v>
      </c>
      <c r="O236" s="78">
        <v>1612000</v>
      </c>
      <c r="P236" s="78">
        <f t="shared" si="8"/>
        <v>0</v>
      </c>
      <c r="Q236" s="78"/>
    </row>
    <row r="237" spans="1:17" s="10" customFormat="1" ht="22.5" customHeight="1" x14ac:dyDescent="0.25">
      <c r="A237" s="8">
        <v>232</v>
      </c>
      <c r="B237" s="280">
        <v>45237</v>
      </c>
      <c r="C237" s="60" t="s">
        <v>510</v>
      </c>
      <c r="D237" s="56" t="s">
        <v>189</v>
      </c>
      <c r="E237" s="57">
        <v>2</v>
      </c>
      <c r="F237" s="57" t="s">
        <v>39</v>
      </c>
      <c r="G237" s="58" t="s">
        <v>528</v>
      </c>
      <c r="H237" s="260">
        <v>1</v>
      </c>
      <c r="I237" s="285">
        <v>50000</v>
      </c>
      <c r="J237" s="330">
        <f t="shared" si="7"/>
        <v>100000</v>
      </c>
      <c r="K237" s="57"/>
      <c r="L237" s="282"/>
      <c r="M237" s="282"/>
      <c r="N237" s="64">
        <f t="shared" si="9"/>
        <v>0</v>
      </c>
      <c r="O237" s="78">
        <v>100000</v>
      </c>
      <c r="P237" s="78">
        <f t="shared" si="8"/>
        <v>0</v>
      </c>
      <c r="Q237" s="78"/>
    </row>
    <row r="238" spans="1:17" s="10" customFormat="1" ht="22.5" customHeight="1" x14ac:dyDescent="0.25">
      <c r="A238" s="8">
        <v>233</v>
      </c>
      <c r="B238" s="280">
        <v>45237</v>
      </c>
      <c r="C238" s="56" t="s">
        <v>23</v>
      </c>
      <c r="D238" s="123" t="s">
        <v>1083</v>
      </c>
      <c r="E238" s="57">
        <v>1</v>
      </c>
      <c r="F238" s="57" t="s">
        <v>44</v>
      </c>
      <c r="G238" s="57" t="s">
        <v>528</v>
      </c>
      <c r="H238" s="260">
        <v>1</v>
      </c>
      <c r="I238" s="285">
        <v>75000</v>
      </c>
      <c r="J238" s="330">
        <f t="shared" si="7"/>
        <v>75000</v>
      </c>
      <c r="K238" s="57"/>
      <c r="L238" s="282"/>
      <c r="M238" s="282"/>
      <c r="N238" s="64">
        <f t="shared" si="9"/>
        <v>0</v>
      </c>
      <c r="O238" s="78">
        <v>75000</v>
      </c>
      <c r="P238" s="78">
        <f t="shared" si="8"/>
        <v>0</v>
      </c>
      <c r="Q238" s="78"/>
    </row>
    <row r="239" spans="1:17" s="10" customFormat="1" ht="22.5" customHeight="1" x14ac:dyDescent="0.25">
      <c r="A239" s="8">
        <v>234</v>
      </c>
      <c r="B239" s="280">
        <v>45237</v>
      </c>
      <c r="C239" s="56" t="s">
        <v>531</v>
      </c>
      <c r="D239" s="56" t="s">
        <v>1167</v>
      </c>
      <c r="E239" s="57">
        <v>30</v>
      </c>
      <c r="F239" s="122" t="s">
        <v>39</v>
      </c>
      <c r="G239" s="58" t="s">
        <v>528</v>
      </c>
      <c r="H239" s="260">
        <v>1</v>
      </c>
      <c r="I239" s="285">
        <v>3310</v>
      </c>
      <c r="J239" s="330">
        <f t="shared" si="7"/>
        <v>99300</v>
      </c>
      <c r="K239" s="57"/>
      <c r="L239" s="282"/>
      <c r="M239" s="282"/>
      <c r="N239" s="64">
        <f t="shared" si="9"/>
        <v>0</v>
      </c>
      <c r="O239" s="78">
        <v>99300</v>
      </c>
      <c r="P239" s="78">
        <f t="shared" si="8"/>
        <v>0</v>
      </c>
      <c r="Q239" s="78"/>
    </row>
    <row r="240" spans="1:17" s="10" customFormat="1" ht="22.5" customHeight="1" x14ac:dyDescent="0.25">
      <c r="A240" s="8">
        <v>235</v>
      </c>
      <c r="B240" s="280">
        <v>45237</v>
      </c>
      <c r="C240" s="60" t="s">
        <v>537</v>
      </c>
      <c r="D240" s="56" t="s">
        <v>103</v>
      </c>
      <c r="E240" s="57">
        <v>1</v>
      </c>
      <c r="F240" s="122" t="s">
        <v>39</v>
      </c>
      <c r="G240" s="58" t="s">
        <v>528</v>
      </c>
      <c r="H240" s="260">
        <v>1</v>
      </c>
      <c r="I240" s="285">
        <v>28000</v>
      </c>
      <c r="J240" s="330">
        <f t="shared" si="7"/>
        <v>28000</v>
      </c>
      <c r="K240" s="57"/>
      <c r="L240" s="282"/>
      <c r="M240" s="282"/>
      <c r="N240" s="64">
        <f t="shared" si="9"/>
        <v>0</v>
      </c>
      <c r="O240" s="78">
        <v>28000</v>
      </c>
      <c r="P240" s="78">
        <f t="shared" si="8"/>
        <v>0</v>
      </c>
      <c r="Q240" s="78"/>
    </row>
    <row r="241" spans="1:17" s="10" customFormat="1" ht="22.5" customHeight="1" x14ac:dyDescent="0.25">
      <c r="A241" s="8">
        <v>236</v>
      </c>
      <c r="B241" s="280">
        <v>45237</v>
      </c>
      <c r="C241" s="56" t="s">
        <v>413</v>
      </c>
      <c r="D241" s="56" t="s">
        <v>104</v>
      </c>
      <c r="E241" s="57">
        <v>60</v>
      </c>
      <c r="F241" s="57" t="s">
        <v>39</v>
      </c>
      <c r="G241" s="58" t="s">
        <v>528</v>
      </c>
      <c r="H241" s="260">
        <v>1</v>
      </c>
      <c r="I241" s="287">
        <v>300</v>
      </c>
      <c r="J241" s="330">
        <f t="shared" si="7"/>
        <v>18000</v>
      </c>
      <c r="K241" s="57"/>
      <c r="L241" s="282"/>
      <c r="M241" s="282"/>
      <c r="N241" s="64">
        <f t="shared" si="9"/>
        <v>0</v>
      </c>
      <c r="O241" s="78">
        <v>18000</v>
      </c>
      <c r="P241" s="78">
        <f t="shared" si="8"/>
        <v>0</v>
      </c>
      <c r="Q241" s="78"/>
    </row>
    <row r="242" spans="1:17" s="10" customFormat="1" ht="22.5" customHeight="1" x14ac:dyDescent="0.25">
      <c r="A242" s="8">
        <v>237</v>
      </c>
      <c r="B242" s="280">
        <v>45237</v>
      </c>
      <c r="C242" s="56" t="s">
        <v>552</v>
      </c>
      <c r="D242" s="56" t="s">
        <v>104</v>
      </c>
      <c r="E242" s="57">
        <v>15</v>
      </c>
      <c r="F242" s="122" t="s">
        <v>39</v>
      </c>
      <c r="G242" s="58" t="s">
        <v>528</v>
      </c>
      <c r="H242" s="260">
        <v>1</v>
      </c>
      <c r="I242" s="285">
        <v>5800</v>
      </c>
      <c r="J242" s="330">
        <f t="shared" si="7"/>
        <v>87000</v>
      </c>
      <c r="K242" s="57"/>
      <c r="L242" s="282"/>
      <c r="M242" s="282"/>
      <c r="N242" s="64">
        <f t="shared" si="9"/>
        <v>0</v>
      </c>
      <c r="O242" s="78">
        <v>87000</v>
      </c>
      <c r="P242" s="78">
        <f t="shared" si="8"/>
        <v>0</v>
      </c>
      <c r="Q242" s="78"/>
    </row>
    <row r="243" spans="1:17" s="10" customFormat="1" ht="22.5" customHeight="1" x14ac:dyDescent="0.25">
      <c r="A243" s="8">
        <v>238</v>
      </c>
      <c r="B243" s="280">
        <v>45237</v>
      </c>
      <c r="C243" s="56" t="s">
        <v>255</v>
      </c>
      <c r="D243" s="56" t="s">
        <v>103</v>
      </c>
      <c r="E243" s="57">
        <v>5</v>
      </c>
      <c r="F243" s="57" t="s">
        <v>39</v>
      </c>
      <c r="G243" s="58" t="s">
        <v>528</v>
      </c>
      <c r="H243" s="260">
        <v>1</v>
      </c>
      <c r="I243" s="285">
        <v>900</v>
      </c>
      <c r="J243" s="330">
        <f t="shared" si="7"/>
        <v>4500</v>
      </c>
      <c r="K243" s="57"/>
      <c r="L243" s="282"/>
      <c r="M243" s="282"/>
      <c r="N243" s="64">
        <f t="shared" si="9"/>
        <v>0</v>
      </c>
      <c r="O243" s="78">
        <v>4500</v>
      </c>
      <c r="P243" s="78">
        <f t="shared" si="8"/>
        <v>0</v>
      </c>
      <c r="Q243" s="78"/>
    </row>
    <row r="244" spans="1:17" s="10" customFormat="1" ht="22.5" customHeight="1" x14ac:dyDescent="0.25">
      <c r="A244" s="8">
        <v>239</v>
      </c>
      <c r="B244" s="280">
        <v>45237</v>
      </c>
      <c r="C244" s="56" t="s">
        <v>23</v>
      </c>
      <c r="D244" s="126" t="s">
        <v>1083</v>
      </c>
      <c r="E244" s="57">
        <v>2</v>
      </c>
      <c r="F244" s="57" t="s">
        <v>1168</v>
      </c>
      <c r="G244" s="58" t="s">
        <v>528</v>
      </c>
      <c r="H244" s="260">
        <v>1</v>
      </c>
      <c r="I244" s="285">
        <v>75000</v>
      </c>
      <c r="J244" s="330">
        <f t="shared" si="7"/>
        <v>150000</v>
      </c>
      <c r="K244" s="57"/>
      <c r="L244" s="282"/>
      <c r="M244" s="282"/>
      <c r="N244" s="64">
        <f t="shared" si="9"/>
        <v>0</v>
      </c>
      <c r="O244" s="78">
        <v>150000</v>
      </c>
      <c r="P244" s="78">
        <f t="shared" si="8"/>
        <v>0</v>
      </c>
      <c r="Q244" s="78"/>
    </row>
    <row r="245" spans="1:17" s="24" customFormat="1" ht="22.5" customHeight="1" x14ac:dyDescent="0.25">
      <c r="A245" s="8">
        <v>240</v>
      </c>
      <c r="B245" s="280">
        <v>45237</v>
      </c>
      <c r="C245" s="55" t="s">
        <v>391</v>
      </c>
      <c r="D245" s="123" t="s">
        <v>71</v>
      </c>
      <c r="E245" s="57">
        <v>1</v>
      </c>
      <c r="F245" s="57" t="s">
        <v>39</v>
      </c>
      <c r="G245" s="58" t="s">
        <v>528</v>
      </c>
      <c r="H245" s="260">
        <v>1</v>
      </c>
      <c r="I245" s="285">
        <v>2500</v>
      </c>
      <c r="J245" s="330">
        <f t="shared" si="7"/>
        <v>2500</v>
      </c>
      <c r="K245" s="57"/>
      <c r="L245" s="282"/>
      <c r="M245" s="282"/>
      <c r="N245" s="64">
        <f t="shared" si="9"/>
        <v>0</v>
      </c>
      <c r="O245" s="78">
        <v>2500</v>
      </c>
      <c r="P245" s="78">
        <f t="shared" si="8"/>
        <v>0</v>
      </c>
      <c r="Q245" s="406"/>
    </row>
    <row r="246" spans="1:17" s="10" customFormat="1" ht="22.5" customHeight="1" x14ac:dyDescent="0.25">
      <c r="A246" s="8">
        <v>241</v>
      </c>
      <c r="B246" s="280">
        <v>45237</v>
      </c>
      <c r="C246" s="56" t="s">
        <v>107</v>
      </c>
      <c r="D246" s="123" t="s">
        <v>1169</v>
      </c>
      <c r="E246" s="57">
        <v>1</v>
      </c>
      <c r="F246" s="57" t="s">
        <v>179</v>
      </c>
      <c r="G246" s="58" t="s">
        <v>528</v>
      </c>
      <c r="H246" s="260">
        <v>1</v>
      </c>
      <c r="I246" s="289">
        <v>160000</v>
      </c>
      <c r="J246" s="330">
        <f t="shared" si="7"/>
        <v>160000</v>
      </c>
      <c r="K246" s="57"/>
      <c r="L246" s="282"/>
      <c r="M246" s="282"/>
      <c r="N246" s="64">
        <f t="shared" si="9"/>
        <v>0</v>
      </c>
      <c r="O246" s="78">
        <v>160000</v>
      </c>
      <c r="P246" s="78">
        <f t="shared" si="8"/>
        <v>0</v>
      </c>
      <c r="Q246" s="78"/>
    </row>
    <row r="247" spans="1:17" s="10" customFormat="1" ht="22.5" customHeight="1" x14ac:dyDescent="0.25">
      <c r="A247" s="8">
        <v>242</v>
      </c>
      <c r="B247" s="280">
        <v>45237</v>
      </c>
      <c r="C247" s="56" t="s">
        <v>1170</v>
      </c>
      <c r="D247" s="56" t="s">
        <v>89</v>
      </c>
      <c r="E247" s="57">
        <v>1</v>
      </c>
      <c r="F247" s="121" t="s">
        <v>39</v>
      </c>
      <c r="G247" s="58" t="s">
        <v>308</v>
      </c>
      <c r="H247" s="260">
        <v>135</v>
      </c>
      <c r="I247" s="285">
        <v>5000</v>
      </c>
      <c r="J247" s="330">
        <f t="shared" si="7"/>
        <v>5000</v>
      </c>
      <c r="K247" s="57"/>
      <c r="L247" s="282"/>
      <c r="M247" s="282"/>
      <c r="N247" s="64">
        <f t="shared" si="9"/>
        <v>0</v>
      </c>
      <c r="O247" s="406">
        <v>5000</v>
      </c>
      <c r="P247" s="78">
        <f t="shared" si="8"/>
        <v>0</v>
      </c>
      <c r="Q247" s="78"/>
    </row>
    <row r="248" spans="1:17" s="10" customFormat="1" ht="22.5" customHeight="1" x14ac:dyDescent="0.25">
      <c r="A248" s="8">
        <v>243</v>
      </c>
      <c r="B248" s="280">
        <v>45237</v>
      </c>
      <c r="C248" s="55" t="s">
        <v>538</v>
      </c>
      <c r="D248" s="56" t="s">
        <v>117</v>
      </c>
      <c r="E248" s="57">
        <v>6</v>
      </c>
      <c r="F248" s="57" t="s">
        <v>229</v>
      </c>
      <c r="G248" s="58" t="s">
        <v>313</v>
      </c>
      <c r="H248" s="260">
        <v>0</v>
      </c>
      <c r="I248" s="285">
        <v>4500</v>
      </c>
      <c r="J248" s="330">
        <f t="shared" si="7"/>
        <v>27000</v>
      </c>
      <c r="K248" s="57"/>
      <c r="L248" s="282"/>
      <c r="M248" s="282"/>
      <c r="N248" s="64">
        <f t="shared" si="9"/>
        <v>0</v>
      </c>
      <c r="O248" s="78">
        <v>27000</v>
      </c>
      <c r="P248" s="78">
        <f t="shared" si="8"/>
        <v>0</v>
      </c>
      <c r="Q248" s="78"/>
    </row>
    <row r="249" spans="1:17" s="10" customFormat="1" ht="22.5" customHeight="1" x14ac:dyDescent="0.25">
      <c r="A249" s="8">
        <v>244</v>
      </c>
      <c r="B249" s="280">
        <v>45237</v>
      </c>
      <c r="C249" s="56" t="s">
        <v>539</v>
      </c>
      <c r="D249" s="56" t="s">
        <v>117</v>
      </c>
      <c r="E249" s="57">
        <v>2</v>
      </c>
      <c r="F249" s="57" t="s">
        <v>42</v>
      </c>
      <c r="G249" s="58" t="s">
        <v>313</v>
      </c>
      <c r="H249" s="260">
        <v>0</v>
      </c>
      <c r="I249" s="285">
        <v>7500</v>
      </c>
      <c r="J249" s="330">
        <f t="shared" si="7"/>
        <v>15000</v>
      </c>
      <c r="K249" s="57"/>
      <c r="L249" s="282"/>
      <c r="M249" s="282"/>
      <c r="N249" s="64">
        <f t="shared" si="9"/>
        <v>0</v>
      </c>
      <c r="O249" s="78">
        <v>15000</v>
      </c>
      <c r="P249" s="78">
        <f t="shared" si="8"/>
        <v>0</v>
      </c>
      <c r="Q249" s="78"/>
    </row>
    <row r="250" spans="1:17" s="10" customFormat="1" ht="22.5" customHeight="1" x14ac:dyDescent="0.25">
      <c r="A250" s="8">
        <v>245</v>
      </c>
      <c r="B250" s="280">
        <v>45237</v>
      </c>
      <c r="C250" s="56" t="s">
        <v>45</v>
      </c>
      <c r="D250" s="56" t="s">
        <v>20</v>
      </c>
      <c r="E250" s="317" t="s">
        <v>115</v>
      </c>
      <c r="F250" s="57" t="s">
        <v>38</v>
      </c>
      <c r="G250" s="58" t="s">
        <v>34</v>
      </c>
      <c r="H250" s="260">
        <v>404</v>
      </c>
      <c r="I250" s="287">
        <v>29200</v>
      </c>
      <c r="J250" s="330">
        <f t="shared" si="7"/>
        <v>87600</v>
      </c>
      <c r="K250" s="57"/>
      <c r="L250" s="282"/>
      <c r="M250" s="282"/>
      <c r="N250" s="64">
        <f t="shared" si="9"/>
        <v>0</v>
      </c>
      <c r="O250" s="78">
        <v>87600</v>
      </c>
      <c r="P250" s="78">
        <f t="shared" si="8"/>
        <v>0</v>
      </c>
      <c r="Q250" s="78"/>
    </row>
    <row r="251" spans="1:17" s="10" customFormat="1" ht="22.5" customHeight="1" x14ac:dyDescent="0.25">
      <c r="A251" s="8">
        <v>246</v>
      </c>
      <c r="B251" s="280">
        <v>45237</v>
      </c>
      <c r="C251" s="56" t="s">
        <v>45</v>
      </c>
      <c r="D251" s="56" t="s">
        <v>20</v>
      </c>
      <c r="E251" s="317" t="s">
        <v>1093</v>
      </c>
      <c r="F251" s="57" t="s">
        <v>38</v>
      </c>
      <c r="G251" s="58" t="s">
        <v>178</v>
      </c>
      <c r="H251" s="260">
        <v>401</v>
      </c>
      <c r="I251" s="287">
        <v>29200</v>
      </c>
      <c r="J251" s="330">
        <f t="shared" si="7"/>
        <v>43800</v>
      </c>
      <c r="K251" s="57"/>
      <c r="L251" s="282"/>
      <c r="M251" s="282"/>
      <c r="N251" s="64">
        <f t="shared" si="9"/>
        <v>0</v>
      </c>
      <c r="O251" s="78">
        <v>43800</v>
      </c>
      <c r="P251" s="78">
        <f t="shared" si="8"/>
        <v>0</v>
      </c>
      <c r="Q251" s="78"/>
    </row>
    <row r="252" spans="1:17" s="10" customFormat="1" ht="22.5" customHeight="1" x14ac:dyDescent="0.25">
      <c r="A252" s="8">
        <v>247</v>
      </c>
      <c r="B252" s="280">
        <v>45237</v>
      </c>
      <c r="C252" s="56" t="s">
        <v>54</v>
      </c>
      <c r="D252" s="56" t="s">
        <v>55</v>
      </c>
      <c r="E252" s="57">
        <v>1.5</v>
      </c>
      <c r="F252" s="57" t="s">
        <v>38</v>
      </c>
      <c r="G252" s="58" t="s">
        <v>178</v>
      </c>
      <c r="H252" s="260">
        <v>401</v>
      </c>
      <c r="I252" s="287">
        <v>29000</v>
      </c>
      <c r="J252" s="330">
        <f t="shared" si="7"/>
        <v>43500</v>
      </c>
      <c r="K252" s="57"/>
      <c r="L252" s="282"/>
      <c r="M252" s="282"/>
      <c r="N252" s="64">
        <f t="shared" si="9"/>
        <v>0</v>
      </c>
      <c r="O252" s="78">
        <v>43500</v>
      </c>
      <c r="P252" s="78">
        <f t="shared" si="8"/>
        <v>0</v>
      </c>
      <c r="Q252" s="78"/>
    </row>
    <row r="253" spans="1:17" s="10" customFormat="1" ht="22.5" customHeight="1" x14ac:dyDescent="0.25">
      <c r="A253" s="8">
        <v>248</v>
      </c>
      <c r="B253" s="280">
        <v>45237</v>
      </c>
      <c r="C253" s="56" t="s">
        <v>54</v>
      </c>
      <c r="D253" s="56" t="s">
        <v>55</v>
      </c>
      <c r="E253" s="57">
        <v>6</v>
      </c>
      <c r="F253" s="57" t="s">
        <v>38</v>
      </c>
      <c r="G253" s="58" t="s">
        <v>62</v>
      </c>
      <c r="H253" s="260">
        <v>1</v>
      </c>
      <c r="I253" s="287">
        <v>29000</v>
      </c>
      <c r="J253" s="330">
        <f t="shared" si="7"/>
        <v>174000</v>
      </c>
      <c r="K253" s="57"/>
      <c r="L253" s="282"/>
      <c r="M253" s="282"/>
      <c r="N253" s="64">
        <f t="shared" si="9"/>
        <v>0</v>
      </c>
      <c r="O253" s="78">
        <v>174000</v>
      </c>
      <c r="P253" s="78">
        <f t="shared" si="8"/>
        <v>0</v>
      </c>
      <c r="Q253" s="78"/>
    </row>
    <row r="254" spans="1:17" s="10" customFormat="1" ht="22.5" customHeight="1" x14ac:dyDescent="0.25">
      <c r="A254" s="8">
        <v>249</v>
      </c>
      <c r="B254" s="280">
        <v>45237</v>
      </c>
      <c r="C254" s="55" t="s">
        <v>75</v>
      </c>
      <c r="D254" s="86" t="s">
        <v>66</v>
      </c>
      <c r="E254" s="57">
        <v>4</v>
      </c>
      <c r="F254" s="57" t="s">
        <v>38</v>
      </c>
      <c r="G254" s="58" t="s">
        <v>62</v>
      </c>
      <c r="H254" s="260">
        <v>1</v>
      </c>
      <c r="I254" s="287">
        <v>27000</v>
      </c>
      <c r="J254" s="330">
        <f t="shared" si="7"/>
        <v>108000</v>
      </c>
      <c r="K254" s="57"/>
      <c r="L254" s="282"/>
      <c r="M254" s="282"/>
      <c r="N254" s="64">
        <f t="shared" si="9"/>
        <v>0</v>
      </c>
      <c r="O254" s="78">
        <v>108000</v>
      </c>
      <c r="P254" s="78">
        <f t="shared" si="8"/>
        <v>0</v>
      </c>
      <c r="Q254" s="78"/>
    </row>
    <row r="255" spans="1:17" s="10" customFormat="1" ht="22.5" customHeight="1" x14ac:dyDescent="0.25">
      <c r="A255" s="8">
        <v>250</v>
      </c>
      <c r="B255" s="280">
        <v>45237</v>
      </c>
      <c r="C255" s="56" t="s">
        <v>1087</v>
      </c>
      <c r="D255" s="56" t="s">
        <v>28</v>
      </c>
      <c r="E255" s="57">
        <v>0.4</v>
      </c>
      <c r="F255" s="57" t="s">
        <v>38</v>
      </c>
      <c r="G255" s="57" t="s">
        <v>254</v>
      </c>
      <c r="H255" s="260">
        <v>302</v>
      </c>
      <c r="I255" s="285">
        <v>75000</v>
      </c>
      <c r="J255" s="330">
        <f t="shared" si="7"/>
        <v>30000</v>
      </c>
      <c r="K255" s="57"/>
      <c r="L255" s="282"/>
      <c r="M255" s="282"/>
      <c r="N255" s="64">
        <f t="shared" si="9"/>
        <v>0</v>
      </c>
      <c r="O255" s="78">
        <v>30000</v>
      </c>
      <c r="P255" s="78">
        <f t="shared" si="8"/>
        <v>0</v>
      </c>
      <c r="Q255" s="78"/>
    </row>
    <row r="256" spans="1:17" s="10" customFormat="1" ht="22.5" customHeight="1" x14ac:dyDescent="0.25">
      <c r="A256" s="8">
        <v>251</v>
      </c>
      <c r="B256" s="280">
        <v>45237</v>
      </c>
      <c r="C256" s="56" t="s">
        <v>1073</v>
      </c>
      <c r="D256" s="288" t="s">
        <v>1074</v>
      </c>
      <c r="E256" s="57">
        <v>1</v>
      </c>
      <c r="F256" s="122" t="s">
        <v>39</v>
      </c>
      <c r="G256" s="58" t="s">
        <v>130</v>
      </c>
      <c r="H256" s="260">
        <v>112</v>
      </c>
      <c r="I256" s="285">
        <v>189724</v>
      </c>
      <c r="J256" s="330">
        <f t="shared" si="7"/>
        <v>189724</v>
      </c>
      <c r="K256" s="57" t="s">
        <v>1566</v>
      </c>
      <c r="L256" s="282"/>
      <c r="M256" s="282"/>
      <c r="N256" s="64">
        <f t="shared" si="9"/>
        <v>0</v>
      </c>
      <c r="O256" s="78">
        <v>189724</v>
      </c>
      <c r="P256" s="78">
        <f t="shared" si="8"/>
        <v>0</v>
      </c>
      <c r="Q256" s="78"/>
    </row>
    <row r="257" spans="1:17" s="10" customFormat="1" ht="22.5" customHeight="1" x14ac:dyDescent="0.25">
      <c r="A257" s="8">
        <v>252</v>
      </c>
      <c r="B257" s="280">
        <v>45237</v>
      </c>
      <c r="C257" s="56" t="s">
        <v>1171</v>
      </c>
      <c r="D257" s="56" t="s">
        <v>1172</v>
      </c>
      <c r="E257" s="57">
        <v>1</v>
      </c>
      <c r="F257" s="122" t="s">
        <v>39</v>
      </c>
      <c r="G257" s="58" t="s">
        <v>130</v>
      </c>
      <c r="H257" s="260">
        <v>112</v>
      </c>
      <c r="I257" s="285">
        <v>258042</v>
      </c>
      <c r="J257" s="330">
        <f t="shared" si="7"/>
        <v>258042</v>
      </c>
      <c r="K257" s="57" t="s">
        <v>1566</v>
      </c>
      <c r="L257" s="282"/>
      <c r="M257" s="282"/>
      <c r="N257" s="64">
        <f t="shared" si="9"/>
        <v>0</v>
      </c>
      <c r="O257" s="78">
        <v>258042</v>
      </c>
      <c r="P257" s="78">
        <f t="shared" si="8"/>
        <v>0</v>
      </c>
      <c r="Q257" s="78"/>
    </row>
    <row r="258" spans="1:17" s="10" customFormat="1" ht="22.5" customHeight="1" x14ac:dyDescent="0.25">
      <c r="A258" s="8">
        <v>253</v>
      </c>
      <c r="B258" s="280">
        <v>45237</v>
      </c>
      <c r="C258" s="56" t="s">
        <v>377</v>
      </c>
      <c r="D258" s="56" t="s">
        <v>378</v>
      </c>
      <c r="E258" s="57">
        <v>1</v>
      </c>
      <c r="F258" s="57" t="s">
        <v>39</v>
      </c>
      <c r="G258" s="58" t="s">
        <v>130</v>
      </c>
      <c r="H258" s="260">
        <v>112</v>
      </c>
      <c r="I258" s="289">
        <v>45000</v>
      </c>
      <c r="J258" s="330">
        <f t="shared" si="7"/>
        <v>45000</v>
      </c>
      <c r="K258" s="57" t="s">
        <v>1566</v>
      </c>
      <c r="L258" s="282"/>
      <c r="M258" s="282"/>
      <c r="N258" s="64">
        <f t="shared" si="9"/>
        <v>0</v>
      </c>
      <c r="O258" s="78">
        <v>45000</v>
      </c>
      <c r="P258" s="78">
        <f t="shared" si="8"/>
        <v>0</v>
      </c>
      <c r="Q258" s="78"/>
    </row>
    <row r="259" spans="1:17" s="10" customFormat="1" ht="22.5" customHeight="1" x14ac:dyDescent="0.25">
      <c r="A259" s="8">
        <v>254</v>
      </c>
      <c r="B259" s="280">
        <v>45237</v>
      </c>
      <c r="C259" s="56" t="s">
        <v>548</v>
      </c>
      <c r="D259" s="56" t="s">
        <v>89</v>
      </c>
      <c r="E259" s="57">
        <v>1</v>
      </c>
      <c r="F259" s="57" t="s">
        <v>39</v>
      </c>
      <c r="G259" s="58" t="s">
        <v>172</v>
      </c>
      <c r="H259" s="260" t="s">
        <v>293</v>
      </c>
      <c r="I259" s="285">
        <v>1800000</v>
      </c>
      <c r="J259" s="330">
        <f t="shared" si="7"/>
        <v>1800000</v>
      </c>
      <c r="K259" s="57" t="s">
        <v>1567</v>
      </c>
      <c r="L259" s="282"/>
      <c r="M259" s="282"/>
      <c r="N259" s="64">
        <f t="shared" si="9"/>
        <v>0</v>
      </c>
      <c r="O259" s="78">
        <v>1800000</v>
      </c>
      <c r="P259" s="78">
        <f t="shared" si="8"/>
        <v>0</v>
      </c>
      <c r="Q259" s="78"/>
    </row>
    <row r="260" spans="1:17" s="10" customFormat="1" ht="22.5" customHeight="1" x14ac:dyDescent="0.25">
      <c r="A260" s="8">
        <v>255</v>
      </c>
      <c r="B260" s="280">
        <v>45237</v>
      </c>
      <c r="C260" s="56" t="s">
        <v>549</v>
      </c>
      <c r="D260" s="56" t="s">
        <v>89</v>
      </c>
      <c r="E260" s="57">
        <v>1</v>
      </c>
      <c r="F260" s="57" t="s">
        <v>39</v>
      </c>
      <c r="G260" s="58" t="s">
        <v>172</v>
      </c>
      <c r="H260" s="260" t="s">
        <v>293</v>
      </c>
      <c r="I260" s="285">
        <v>1990000</v>
      </c>
      <c r="J260" s="330">
        <f t="shared" si="7"/>
        <v>1990000</v>
      </c>
      <c r="K260" s="57" t="s">
        <v>1567</v>
      </c>
      <c r="L260" s="282"/>
      <c r="M260" s="282"/>
      <c r="N260" s="64">
        <f t="shared" si="9"/>
        <v>0</v>
      </c>
      <c r="O260" s="78">
        <v>1990000</v>
      </c>
      <c r="P260" s="78">
        <f t="shared" si="8"/>
        <v>0</v>
      </c>
      <c r="Q260" s="78"/>
    </row>
    <row r="261" spans="1:17" s="10" customFormat="1" ht="22.5" customHeight="1" x14ac:dyDescent="0.25">
      <c r="A261" s="8">
        <v>256</v>
      </c>
      <c r="B261" s="280">
        <v>45237</v>
      </c>
      <c r="C261" s="60" t="s">
        <v>1173</v>
      </c>
      <c r="D261" s="56" t="s">
        <v>89</v>
      </c>
      <c r="E261" s="57">
        <v>1</v>
      </c>
      <c r="F261" s="57" t="s">
        <v>39</v>
      </c>
      <c r="G261" s="58" t="s">
        <v>172</v>
      </c>
      <c r="H261" s="260" t="s">
        <v>293</v>
      </c>
      <c r="I261" s="285">
        <v>225000</v>
      </c>
      <c r="J261" s="330">
        <f t="shared" si="7"/>
        <v>225000</v>
      </c>
      <c r="K261" s="57" t="s">
        <v>1567</v>
      </c>
      <c r="L261" s="282"/>
      <c r="M261" s="282"/>
      <c r="N261" s="64">
        <f t="shared" si="9"/>
        <v>0</v>
      </c>
      <c r="O261" s="78">
        <v>225000</v>
      </c>
      <c r="P261" s="78">
        <f t="shared" si="8"/>
        <v>0</v>
      </c>
      <c r="Q261" s="78"/>
    </row>
    <row r="262" spans="1:17" s="10" customFormat="1" ht="22.5" customHeight="1" x14ac:dyDescent="0.25">
      <c r="A262" s="8">
        <v>257</v>
      </c>
      <c r="B262" s="280">
        <v>45237</v>
      </c>
      <c r="C262" s="55" t="s">
        <v>513</v>
      </c>
      <c r="D262" s="56" t="s">
        <v>89</v>
      </c>
      <c r="E262" s="57">
        <v>2</v>
      </c>
      <c r="F262" s="57" t="s">
        <v>39</v>
      </c>
      <c r="G262" s="58" t="s">
        <v>172</v>
      </c>
      <c r="H262" s="260" t="s">
        <v>293</v>
      </c>
      <c r="I262" s="285">
        <v>60000</v>
      </c>
      <c r="J262" s="330">
        <f t="shared" si="7"/>
        <v>120000</v>
      </c>
      <c r="K262" s="57" t="s">
        <v>1567</v>
      </c>
      <c r="L262" s="282"/>
      <c r="M262" s="282"/>
      <c r="N262" s="64">
        <f t="shared" si="9"/>
        <v>0</v>
      </c>
      <c r="O262" s="78">
        <v>120000</v>
      </c>
      <c r="P262" s="78">
        <f t="shared" si="8"/>
        <v>0</v>
      </c>
      <c r="Q262" s="78"/>
    </row>
    <row r="263" spans="1:17" s="10" customFormat="1" ht="22.5" customHeight="1" x14ac:dyDescent="0.25">
      <c r="A263" s="8">
        <v>258</v>
      </c>
      <c r="B263" s="280">
        <v>45237</v>
      </c>
      <c r="C263" s="56" t="s">
        <v>70</v>
      </c>
      <c r="D263" s="56" t="s">
        <v>61</v>
      </c>
      <c r="E263" s="57">
        <v>1</v>
      </c>
      <c r="F263" s="57" t="s">
        <v>39</v>
      </c>
      <c r="G263" s="58" t="s">
        <v>172</v>
      </c>
      <c r="H263" s="260" t="s">
        <v>293</v>
      </c>
      <c r="I263" s="285">
        <v>39000</v>
      </c>
      <c r="J263" s="330">
        <f t="shared" si="7"/>
        <v>39000</v>
      </c>
      <c r="K263" s="57" t="s">
        <v>1567</v>
      </c>
      <c r="L263" s="282"/>
      <c r="M263" s="282"/>
      <c r="N263" s="64">
        <f t="shared" si="9"/>
        <v>0</v>
      </c>
      <c r="O263" s="78">
        <v>39000</v>
      </c>
      <c r="P263" s="78">
        <f t="shared" si="8"/>
        <v>0</v>
      </c>
      <c r="Q263" s="78"/>
    </row>
    <row r="264" spans="1:17" s="10" customFormat="1" ht="22.5" customHeight="1" x14ac:dyDescent="0.25">
      <c r="A264" s="8">
        <v>259</v>
      </c>
      <c r="B264" s="280">
        <v>45237</v>
      </c>
      <c r="C264" s="56" t="s">
        <v>363</v>
      </c>
      <c r="D264" s="56" t="s">
        <v>89</v>
      </c>
      <c r="E264" s="57">
        <v>1</v>
      </c>
      <c r="F264" s="57" t="s">
        <v>39</v>
      </c>
      <c r="G264" s="58" t="s">
        <v>172</v>
      </c>
      <c r="H264" s="260" t="s">
        <v>293</v>
      </c>
      <c r="I264" s="285">
        <v>380000</v>
      </c>
      <c r="J264" s="330">
        <f t="shared" si="7"/>
        <v>380000</v>
      </c>
      <c r="K264" s="57" t="s">
        <v>1567</v>
      </c>
      <c r="L264" s="282"/>
      <c r="M264" s="282"/>
      <c r="N264" s="64">
        <f t="shared" si="9"/>
        <v>0</v>
      </c>
      <c r="O264" s="78">
        <v>380000</v>
      </c>
      <c r="P264" s="78">
        <f t="shared" si="8"/>
        <v>0</v>
      </c>
      <c r="Q264" s="78"/>
    </row>
    <row r="265" spans="1:17" s="10" customFormat="1" ht="22.5" customHeight="1" x14ac:dyDescent="0.25">
      <c r="A265" s="8">
        <v>260</v>
      </c>
      <c r="B265" s="280">
        <v>45237</v>
      </c>
      <c r="C265" s="56" t="s">
        <v>1162</v>
      </c>
      <c r="D265" s="299" t="s">
        <v>1174</v>
      </c>
      <c r="E265" s="57">
        <v>1</v>
      </c>
      <c r="F265" s="122" t="s">
        <v>39</v>
      </c>
      <c r="G265" s="58" t="s">
        <v>30</v>
      </c>
      <c r="H265" s="260">
        <v>403</v>
      </c>
      <c r="I265" s="285">
        <v>1050000</v>
      </c>
      <c r="J265" s="330">
        <f t="shared" ref="J265:J328" si="10">E265*I265</f>
        <v>1050000</v>
      </c>
      <c r="K265" s="117" t="s">
        <v>1568</v>
      </c>
      <c r="L265" s="284" t="s">
        <v>1525</v>
      </c>
      <c r="M265" s="282"/>
      <c r="N265" s="64" t="e">
        <f t="shared" si="9"/>
        <v>#VALUE!</v>
      </c>
      <c r="O265" s="78">
        <v>1050000</v>
      </c>
      <c r="P265" s="78">
        <f t="shared" si="8"/>
        <v>0</v>
      </c>
      <c r="Q265" s="78"/>
    </row>
    <row r="266" spans="1:17" s="10" customFormat="1" ht="22.5" customHeight="1" x14ac:dyDescent="0.25">
      <c r="A266" s="8">
        <v>261</v>
      </c>
      <c r="B266" s="280">
        <v>45237</v>
      </c>
      <c r="C266" s="56" t="s">
        <v>1162</v>
      </c>
      <c r="D266" s="299" t="s">
        <v>1175</v>
      </c>
      <c r="E266" s="57">
        <v>1</v>
      </c>
      <c r="F266" s="122" t="s">
        <v>39</v>
      </c>
      <c r="G266" s="58" t="s">
        <v>30</v>
      </c>
      <c r="H266" s="260">
        <v>403</v>
      </c>
      <c r="I266" s="285">
        <v>1050000</v>
      </c>
      <c r="J266" s="330">
        <f t="shared" si="10"/>
        <v>1050000</v>
      </c>
      <c r="K266" s="117" t="s">
        <v>1568</v>
      </c>
      <c r="L266" s="284" t="s">
        <v>1525</v>
      </c>
      <c r="M266" s="282"/>
      <c r="N266" s="64" t="e">
        <f t="shared" si="9"/>
        <v>#VALUE!</v>
      </c>
      <c r="O266" s="78">
        <v>1050000</v>
      </c>
      <c r="P266" s="78">
        <f t="shared" si="8"/>
        <v>0</v>
      </c>
      <c r="Q266" s="78"/>
    </row>
    <row r="267" spans="1:17" s="10" customFormat="1" ht="22.5" customHeight="1" x14ac:dyDescent="0.25">
      <c r="A267" s="8">
        <v>262</v>
      </c>
      <c r="B267" s="280">
        <v>45237</v>
      </c>
      <c r="C267" s="56" t="s">
        <v>45</v>
      </c>
      <c r="D267" s="56" t="s">
        <v>20</v>
      </c>
      <c r="E267" s="317" t="s">
        <v>1093</v>
      </c>
      <c r="F267" s="57" t="s">
        <v>38</v>
      </c>
      <c r="G267" s="58" t="s">
        <v>49</v>
      </c>
      <c r="H267" s="260">
        <v>402</v>
      </c>
      <c r="I267" s="287">
        <v>29200</v>
      </c>
      <c r="J267" s="330">
        <f t="shared" si="10"/>
        <v>43800</v>
      </c>
      <c r="K267" s="260"/>
      <c r="L267" s="282"/>
      <c r="M267" s="282"/>
      <c r="N267" s="64">
        <f t="shared" si="9"/>
        <v>0</v>
      </c>
      <c r="O267" s="78">
        <v>43800</v>
      </c>
      <c r="P267" s="78">
        <f t="shared" si="8"/>
        <v>0</v>
      </c>
      <c r="Q267" s="78"/>
    </row>
    <row r="268" spans="1:17" s="10" customFormat="1" ht="22.5" customHeight="1" x14ac:dyDescent="0.25">
      <c r="A268" s="8">
        <v>263</v>
      </c>
      <c r="B268" s="280">
        <v>45237</v>
      </c>
      <c r="C268" s="56" t="s">
        <v>483</v>
      </c>
      <c r="D268" s="123" t="s">
        <v>102</v>
      </c>
      <c r="E268" s="57">
        <v>3</v>
      </c>
      <c r="F268" s="122" t="s">
        <v>484</v>
      </c>
      <c r="G268" s="58" t="s">
        <v>17</v>
      </c>
      <c r="H268" s="260">
        <v>114</v>
      </c>
      <c r="I268" s="285">
        <v>12000</v>
      </c>
      <c r="J268" s="330">
        <f t="shared" si="10"/>
        <v>36000</v>
      </c>
      <c r="K268" s="260"/>
      <c r="L268" s="282"/>
      <c r="M268" s="282"/>
      <c r="N268" s="64">
        <f t="shared" si="9"/>
        <v>0</v>
      </c>
      <c r="O268" s="78">
        <v>36000</v>
      </c>
      <c r="P268" s="78">
        <f t="shared" si="8"/>
        <v>0</v>
      </c>
      <c r="Q268" s="78"/>
    </row>
    <row r="269" spans="1:17" s="10" customFormat="1" ht="22.5" customHeight="1" x14ac:dyDescent="0.25">
      <c r="A269" s="8">
        <v>264</v>
      </c>
      <c r="B269" s="280">
        <v>45237</v>
      </c>
      <c r="C269" s="56" t="s">
        <v>517</v>
      </c>
      <c r="D269" s="56" t="s">
        <v>518</v>
      </c>
      <c r="E269" s="57">
        <v>2</v>
      </c>
      <c r="F269" s="57" t="s">
        <v>127</v>
      </c>
      <c r="G269" s="58" t="s">
        <v>1181</v>
      </c>
      <c r="H269" s="260">
        <v>4</v>
      </c>
      <c r="I269" s="289">
        <v>1500000</v>
      </c>
      <c r="J269" s="330">
        <f t="shared" si="10"/>
        <v>3000000</v>
      </c>
      <c r="K269" s="370" t="s">
        <v>312</v>
      </c>
      <c r="L269" s="282"/>
      <c r="M269" s="282"/>
      <c r="N269" s="64">
        <f t="shared" si="9"/>
        <v>0</v>
      </c>
      <c r="O269" s="78">
        <v>3000000</v>
      </c>
      <c r="P269" s="78">
        <f t="shared" si="8"/>
        <v>0</v>
      </c>
      <c r="Q269" s="78"/>
    </row>
    <row r="270" spans="1:17" s="10" customFormat="1" ht="22.5" customHeight="1" x14ac:dyDescent="0.25">
      <c r="A270" s="8">
        <v>265</v>
      </c>
      <c r="B270" s="280">
        <v>45237</v>
      </c>
      <c r="C270" s="56" t="s">
        <v>278</v>
      </c>
      <c r="D270" s="56" t="s">
        <v>272</v>
      </c>
      <c r="E270" s="57">
        <v>1</v>
      </c>
      <c r="F270" s="57" t="s">
        <v>127</v>
      </c>
      <c r="G270" s="58" t="s">
        <v>1182</v>
      </c>
      <c r="H270" s="283">
        <v>4</v>
      </c>
      <c r="I270" s="289">
        <v>740000</v>
      </c>
      <c r="J270" s="330">
        <f t="shared" si="10"/>
        <v>740000</v>
      </c>
      <c r="K270" s="370" t="s">
        <v>312</v>
      </c>
      <c r="L270" s="282"/>
      <c r="M270" s="282"/>
      <c r="N270" s="64">
        <f t="shared" si="9"/>
        <v>0</v>
      </c>
      <c r="O270" s="78">
        <v>740000</v>
      </c>
      <c r="P270" s="78">
        <f t="shared" si="8"/>
        <v>0</v>
      </c>
      <c r="Q270" s="78"/>
    </row>
    <row r="271" spans="1:17" s="10" customFormat="1" ht="22.5" customHeight="1" x14ac:dyDescent="0.25">
      <c r="A271" s="8">
        <v>266</v>
      </c>
      <c r="B271" s="280">
        <v>45237</v>
      </c>
      <c r="C271" s="56" t="s">
        <v>54</v>
      </c>
      <c r="D271" s="56" t="s">
        <v>55</v>
      </c>
      <c r="E271" s="57">
        <v>20</v>
      </c>
      <c r="F271" s="57" t="s">
        <v>38</v>
      </c>
      <c r="G271" s="58" t="s">
        <v>1182</v>
      </c>
      <c r="H271" s="283">
        <v>4</v>
      </c>
      <c r="I271" s="287">
        <v>29000</v>
      </c>
      <c r="J271" s="330">
        <f t="shared" si="10"/>
        <v>580000</v>
      </c>
      <c r="K271" s="370" t="s">
        <v>312</v>
      </c>
      <c r="L271" s="282"/>
      <c r="M271" s="282"/>
      <c r="N271" s="64">
        <f t="shared" si="9"/>
        <v>0</v>
      </c>
      <c r="O271" s="10">
        <v>580000</v>
      </c>
      <c r="P271" s="78">
        <f t="shared" si="8"/>
        <v>0</v>
      </c>
      <c r="Q271" s="78"/>
    </row>
    <row r="272" spans="1:17" s="10" customFormat="1" ht="22.5" customHeight="1" x14ac:dyDescent="0.25">
      <c r="A272" s="8">
        <v>267</v>
      </c>
      <c r="B272" s="280">
        <v>45237</v>
      </c>
      <c r="C272" s="55" t="s">
        <v>1068</v>
      </c>
      <c r="D272" s="56" t="s">
        <v>36</v>
      </c>
      <c r="E272" s="57">
        <v>20</v>
      </c>
      <c r="F272" s="57" t="s">
        <v>38</v>
      </c>
      <c r="G272" s="58" t="s">
        <v>1182</v>
      </c>
      <c r="H272" s="283">
        <v>4</v>
      </c>
      <c r="I272" s="287">
        <v>36500</v>
      </c>
      <c r="J272" s="330">
        <f t="shared" si="10"/>
        <v>730000</v>
      </c>
      <c r="K272" s="370" t="s">
        <v>312</v>
      </c>
      <c r="L272" s="282"/>
      <c r="M272" s="282"/>
      <c r="N272" s="64">
        <f t="shared" si="9"/>
        <v>0</v>
      </c>
      <c r="O272" s="78">
        <v>807180</v>
      </c>
      <c r="P272" s="78">
        <f t="shared" si="8"/>
        <v>-77180</v>
      </c>
      <c r="Q272" s="78"/>
    </row>
    <row r="273" spans="1:17" s="10" customFormat="1" ht="22.5" customHeight="1" x14ac:dyDescent="0.25">
      <c r="A273" s="8">
        <v>268</v>
      </c>
      <c r="B273" s="280">
        <v>45237</v>
      </c>
      <c r="C273" s="56" t="s">
        <v>1176</v>
      </c>
      <c r="D273" s="56" t="s">
        <v>194</v>
      </c>
      <c r="E273" s="57">
        <v>2</v>
      </c>
      <c r="F273" s="57" t="s">
        <v>39</v>
      </c>
      <c r="G273" s="58" t="s">
        <v>345</v>
      </c>
      <c r="H273" s="283">
        <v>4</v>
      </c>
      <c r="I273" s="287">
        <v>126000</v>
      </c>
      <c r="J273" s="330">
        <f t="shared" si="10"/>
        <v>252000</v>
      </c>
      <c r="K273" s="370" t="s">
        <v>312</v>
      </c>
      <c r="L273" s="282"/>
      <c r="M273" s="282"/>
      <c r="N273" s="64">
        <f t="shared" si="9"/>
        <v>0</v>
      </c>
      <c r="O273" s="78">
        <v>252000</v>
      </c>
      <c r="P273" s="78">
        <f t="shared" si="8"/>
        <v>0</v>
      </c>
      <c r="Q273" s="78"/>
    </row>
    <row r="274" spans="1:17" s="10" customFormat="1" ht="22.5" customHeight="1" x14ac:dyDescent="0.25">
      <c r="A274" s="8">
        <v>269</v>
      </c>
      <c r="B274" s="280">
        <v>45237</v>
      </c>
      <c r="C274" s="56" t="s">
        <v>1162</v>
      </c>
      <c r="D274" s="56" t="s">
        <v>1177</v>
      </c>
      <c r="E274" s="57">
        <v>1</v>
      </c>
      <c r="F274" s="57" t="s">
        <v>39</v>
      </c>
      <c r="G274" s="58" t="s">
        <v>253</v>
      </c>
      <c r="H274" s="260">
        <v>113</v>
      </c>
      <c r="I274" s="285">
        <v>1050000</v>
      </c>
      <c r="J274" s="330">
        <f t="shared" si="10"/>
        <v>1050000</v>
      </c>
      <c r="K274" s="370" t="s">
        <v>312</v>
      </c>
      <c r="L274" s="284" t="s">
        <v>1525</v>
      </c>
      <c r="M274" s="282"/>
      <c r="N274" s="64" t="e">
        <f t="shared" si="9"/>
        <v>#VALUE!</v>
      </c>
      <c r="O274" s="78">
        <v>1050000</v>
      </c>
      <c r="P274" s="78">
        <f t="shared" si="8"/>
        <v>0</v>
      </c>
      <c r="Q274" s="78"/>
    </row>
    <row r="275" spans="1:17" s="10" customFormat="1" ht="22.5" customHeight="1" x14ac:dyDescent="0.25">
      <c r="A275" s="8">
        <v>270</v>
      </c>
      <c r="B275" s="280">
        <v>45237</v>
      </c>
      <c r="C275" s="56" t="s">
        <v>1162</v>
      </c>
      <c r="D275" s="56" t="s">
        <v>1178</v>
      </c>
      <c r="E275" s="57">
        <v>1</v>
      </c>
      <c r="F275" s="57" t="s">
        <v>39</v>
      </c>
      <c r="G275" s="58" t="s">
        <v>253</v>
      </c>
      <c r="H275" s="260">
        <v>113</v>
      </c>
      <c r="I275" s="285">
        <v>1050000</v>
      </c>
      <c r="J275" s="330">
        <f t="shared" si="10"/>
        <v>1050000</v>
      </c>
      <c r="K275" s="370" t="s">
        <v>312</v>
      </c>
      <c r="L275" s="284" t="s">
        <v>1525</v>
      </c>
      <c r="M275" s="282"/>
      <c r="N275" s="64" t="e">
        <f t="shared" si="9"/>
        <v>#VALUE!</v>
      </c>
      <c r="O275" s="78">
        <v>1050000</v>
      </c>
      <c r="P275" s="78">
        <f t="shared" si="8"/>
        <v>0</v>
      </c>
      <c r="Q275" s="78"/>
    </row>
    <row r="276" spans="1:17" s="10" customFormat="1" ht="22.5" customHeight="1" x14ac:dyDescent="0.25">
      <c r="A276" s="8">
        <v>271</v>
      </c>
      <c r="B276" s="280">
        <v>45237</v>
      </c>
      <c r="C276" s="56" t="s">
        <v>114</v>
      </c>
      <c r="D276" s="56" t="s">
        <v>1179</v>
      </c>
      <c r="E276" s="57">
        <v>1</v>
      </c>
      <c r="F276" s="57" t="s">
        <v>40</v>
      </c>
      <c r="G276" s="58" t="s">
        <v>1183</v>
      </c>
      <c r="H276" s="260">
        <v>4</v>
      </c>
      <c r="I276" s="285">
        <v>2175000</v>
      </c>
      <c r="J276" s="330">
        <f t="shared" si="10"/>
        <v>2175000</v>
      </c>
      <c r="K276" s="370" t="s">
        <v>312</v>
      </c>
      <c r="L276" s="282" t="s">
        <v>1532</v>
      </c>
      <c r="M276" s="282"/>
      <c r="N276" s="64" t="e">
        <f t="shared" si="9"/>
        <v>#VALUE!</v>
      </c>
      <c r="O276" s="78">
        <v>2175000</v>
      </c>
      <c r="P276" s="78">
        <f t="shared" si="8"/>
        <v>0</v>
      </c>
      <c r="Q276" s="78"/>
    </row>
    <row r="277" spans="1:17" s="10" customFormat="1" ht="22.5" customHeight="1" x14ac:dyDescent="0.25">
      <c r="A277" s="8">
        <v>272</v>
      </c>
      <c r="B277" s="280">
        <v>45237</v>
      </c>
      <c r="C277" s="56" t="s">
        <v>114</v>
      </c>
      <c r="D277" s="56" t="s">
        <v>1180</v>
      </c>
      <c r="E277" s="57">
        <v>1</v>
      </c>
      <c r="F277" s="57" t="s">
        <v>40</v>
      </c>
      <c r="G277" s="58" t="s">
        <v>1183</v>
      </c>
      <c r="H277" s="260">
        <v>4</v>
      </c>
      <c r="I277" s="285">
        <v>2175000</v>
      </c>
      <c r="J277" s="330">
        <f t="shared" si="10"/>
        <v>2175000</v>
      </c>
      <c r="K277" s="370" t="s">
        <v>312</v>
      </c>
      <c r="L277" s="282" t="s">
        <v>1532</v>
      </c>
      <c r="M277" s="282"/>
      <c r="N277" s="64" t="e">
        <f t="shared" si="9"/>
        <v>#VALUE!</v>
      </c>
      <c r="O277" s="78">
        <v>2175000</v>
      </c>
      <c r="P277" s="78">
        <f t="shared" si="8"/>
        <v>0</v>
      </c>
      <c r="Q277" s="78"/>
    </row>
    <row r="278" spans="1:17" s="10" customFormat="1" ht="22.5" customHeight="1" x14ac:dyDescent="0.25">
      <c r="A278" s="8">
        <v>273</v>
      </c>
      <c r="B278" s="280">
        <v>45237</v>
      </c>
      <c r="C278" s="56" t="s">
        <v>335</v>
      </c>
      <c r="D278" s="56" t="s">
        <v>101</v>
      </c>
      <c r="E278" s="57">
        <v>2</v>
      </c>
      <c r="F278" s="57" t="s">
        <v>39</v>
      </c>
      <c r="G278" s="58" t="s">
        <v>253</v>
      </c>
      <c r="H278" s="260">
        <v>113</v>
      </c>
      <c r="I278" s="285">
        <v>134389</v>
      </c>
      <c r="J278" s="330">
        <f t="shared" si="10"/>
        <v>268778</v>
      </c>
      <c r="K278" s="370" t="s">
        <v>312</v>
      </c>
      <c r="L278" s="282"/>
      <c r="M278" s="282"/>
      <c r="N278" s="64">
        <f t="shared" si="9"/>
        <v>0</v>
      </c>
      <c r="O278" s="78">
        <v>268778</v>
      </c>
      <c r="P278" s="78">
        <f t="shared" si="8"/>
        <v>0</v>
      </c>
      <c r="Q278" s="78"/>
    </row>
    <row r="279" spans="1:17" s="10" customFormat="1" ht="22.5" customHeight="1" x14ac:dyDescent="0.25">
      <c r="A279" s="8">
        <v>274</v>
      </c>
      <c r="B279" s="280">
        <v>45237</v>
      </c>
      <c r="C279" s="56" t="s">
        <v>245</v>
      </c>
      <c r="D279" s="86" t="s">
        <v>66</v>
      </c>
      <c r="E279" s="57">
        <v>178</v>
      </c>
      <c r="F279" s="57" t="s">
        <v>38</v>
      </c>
      <c r="G279" s="58" t="s">
        <v>1181</v>
      </c>
      <c r="H279" s="283">
        <v>4</v>
      </c>
      <c r="I279" s="285">
        <v>28750</v>
      </c>
      <c r="J279" s="330">
        <f t="shared" si="10"/>
        <v>5117500</v>
      </c>
      <c r="K279" s="370" t="s">
        <v>312</v>
      </c>
      <c r="L279" s="282"/>
      <c r="M279" s="282"/>
      <c r="N279" s="64">
        <f t="shared" si="9"/>
        <v>0</v>
      </c>
      <c r="O279" s="78">
        <v>5212374</v>
      </c>
      <c r="P279" s="78">
        <f t="shared" si="8"/>
        <v>-94874</v>
      </c>
      <c r="Q279" s="78"/>
    </row>
    <row r="280" spans="1:17" s="10" customFormat="1" ht="22.5" customHeight="1" x14ac:dyDescent="0.25">
      <c r="A280" s="8">
        <v>275</v>
      </c>
      <c r="B280" s="280">
        <v>45237</v>
      </c>
      <c r="C280" s="60" t="s">
        <v>554</v>
      </c>
      <c r="D280" s="86" t="s">
        <v>250</v>
      </c>
      <c r="E280" s="8">
        <v>1</v>
      </c>
      <c r="F280" s="57" t="s">
        <v>229</v>
      </c>
      <c r="G280" s="58" t="s">
        <v>559</v>
      </c>
      <c r="H280" s="283">
        <v>4</v>
      </c>
      <c r="I280" s="285">
        <v>1918000</v>
      </c>
      <c r="J280" s="330">
        <f t="shared" si="10"/>
        <v>1918000</v>
      </c>
      <c r="K280" s="370" t="s">
        <v>320</v>
      </c>
      <c r="L280" s="282"/>
      <c r="M280" s="282"/>
      <c r="N280" s="64">
        <f t="shared" si="9"/>
        <v>0</v>
      </c>
      <c r="O280" s="78">
        <v>1918000</v>
      </c>
      <c r="P280" s="78">
        <f t="shared" si="8"/>
        <v>0</v>
      </c>
      <c r="Q280" s="78"/>
    </row>
    <row r="281" spans="1:17" s="10" customFormat="1" ht="22.5" customHeight="1" x14ac:dyDescent="0.25">
      <c r="A281" s="8">
        <v>276</v>
      </c>
      <c r="B281" s="280">
        <v>45237</v>
      </c>
      <c r="C281" s="56" t="s">
        <v>544</v>
      </c>
      <c r="D281" s="56" t="s">
        <v>194</v>
      </c>
      <c r="E281" s="57">
        <v>1</v>
      </c>
      <c r="F281" s="57" t="s">
        <v>166</v>
      </c>
      <c r="G281" s="58" t="s">
        <v>113</v>
      </c>
      <c r="H281" s="283">
        <v>4</v>
      </c>
      <c r="I281" s="285">
        <v>666000</v>
      </c>
      <c r="J281" s="330">
        <f t="shared" si="10"/>
        <v>666000</v>
      </c>
      <c r="K281" s="370" t="s">
        <v>320</v>
      </c>
      <c r="L281" s="282"/>
      <c r="M281" s="282"/>
      <c r="N281" s="64">
        <f t="shared" si="9"/>
        <v>0</v>
      </c>
      <c r="O281" s="78">
        <v>666000</v>
      </c>
      <c r="P281" s="78">
        <f t="shared" si="8"/>
        <v>0</v>
      </c>
      <c r="Q281" s="78"/>
    </row>
    <row r="282" spans="1:17" s="10" customFormat="1" ht="22.5" customHeight="1" x14ac:dyDescent="0.25">
      <c r="A282" s="8">
        <v>277</v>
      </c>
      <c r="B282" s="280">
        <v>45237</v>
      </c>
      <c r="C282" s="55" t="s">
        <v>546</v>
      </c>
      <c r="D282" s="86" t="s">
        <v>194</v>
      </c>
      <c r="E282" s="57">
        <v>1</v>
      </c>
      <c r="F282" s="121" t="s">
        <v>39</v>
      </c>
      <c r="G282" s="58" t="s">
        <v>113</v>
      </c>
      <c r="H282" s="283">
        <v>4</v>
      </c>
      <c r="I282" s="285">
        <v>9000</v>
      </c>
      <c r="J282" s="330">
        <f t="shared" si="10"/>
        <v>9000</v>
      </c>
      <c r="K282" s="370" t="s">
        <v>320</v>
      </c>
      <c r="L282" s="282"/>
      <c r="M282" s="282"/>
      <c r="N282" s="64">
        <f t="shared" si="9"/>
        <v>0</v>
      </c>
      <c r="O282" s="78">
        <v>9000</v>
      </c>
      <c r="P282" s="78">
        <f t="shared" si="8"/>
        <v>0</v>
      </c>
      <c r="Q282" s="78"/>
    </row>
    <row r="283" spans="1:17" s="10" customFormat="1" ht="22.5" customHeight="1" x14ac:dyDescent="0.25">
      <c r="A283" s="8">
        <v>278</v>
      </c>
      <c r="B283" s="280">
        <v>45237</v>
      </c>
      <c r="C283" s="56" t="s">
        <v>535</v>
      </c>
      <c r="D283" s="56" t="s">
        <v>109</v>
      </c>
      <c r="E283" s="57">
        <v>1</v>
      </c>
      <c r="F283" s="57" t="s">
        <v>536</v>
      </c>
      <c r="G283" s="58" t="s">
        <v>1182</v>
      </c>
      <c r="H283" s="260">
        <v>4</v>
      </c>
      <c r="I283" s="285">
        <v>115000</v>
      </c>
      <c r="J283" s="330">
        <f t="shared" si="10"/>
        <v>115000</v>
      </c>
      <c r="K283" s="370" t="s">
        <v>320</v>
      </c>
      <c r="L283" s="282">
        <f>SUM(J232:J283)</f>
        <v>35417044</v>
      </c>
      <c r="M283" s="282">
        <f>'[1]07 NOVEMBER 2023'!$X$51</f>
        <v>35417044</v>
      </c>
      <c r="N283" s="64">
        <f t="shared" si="9"/>
        <v>0</v>
      </c>
      <c r="O283" s="78">
        <v>115000</v>
      </c>
      <c r="P283" s="78">
        <f t="shared" si="8"/>
        <v>0</v>
      </c>
      <c r="Q283" s="78"/>
    </row>
    <row r="284" spans="1:17" s="10" customFormat="1" ht="22.5" customHeight="1" x14ac:dyDescent="0.25">
      <c r="A284" s="8">
        <v>279</v>
      </c>
      <c r="B284" s="280">
        <v>45238</v>
      </c>
      <c r="C284" s="55" t="s">
        <v>570</v>
      </c>
      <c r="D284" s="86" t="s">
        <v>1184</v>
      </c>
      <c r="E284" s="57">
        <v>1</v>
      </c>
      <c r="F284" s="121" t="s">
        <v>39</v>
      </c>
      <c r="G284" s="58" t="s">
        <v>18</v>
      </c>
      <c r="H284" s="260">
        <v>0</v>
      </c>
      <c r="I284" s="285">
        <v>100000</v>
      </c>
      <c r="J284" s="330">
        <f t="shared" si="10"/>
        <v>100000</v>
      </c>
      <c r="K284" s="260"/>
      <c r="L284" s="282"/>
      <c r="M284" s="282"/>
      <c r="N284" s="64">
        <f t="shared" si="9"/>
        <v>0</v>
      </c>
      <c r="O284" s="78">
        <v>100000</v>
      </c>
      <c r="P284" s="78">
        <f t="shared" si="8"/>
        <v>0</v>
      </c>
      <c r="Q284" s="78"/>
    </row>
    <row r="285" spans="1:17" s="10" customFormat="1" ht="22.5" customHeight="1" x14ac:dyDescent="0.25">
      <c r="A285" s="8">
        <v>280</v>
      </c>
      <c r="B285" s="280">
        <v>45238</v>
      </c>
      <c r="C285" s="56" t="s">
        <v>54</v>
      </c>
      <c r="D285" s="56" t="s">
        <v>55</v>
      </c>
      <c r="E285" s="57">
        <v>3</v>
      </c>
      <c r="F285" s="57" t="s">
        <v>38</v>
      </c>
      <c r="G285" s="58" t="s">
        <v>62</v>
      </c>
      <c r="H285" s="260">
        <v>1</v>
      </c>
      <c r="I285" s="287">
        <v>29000</v>
      </c>
      <c r="J285" s="330">
        <f t="shared" si="10"/>
        <v>87000</v>
      </c>
      <c r="K285" s="260"/>
      <c r="L285" s="282"/>
      <c r="M285" s="282"/>
      <c r="N285" s="64">
        <f t="shared" si="9"/>
        <v>0</v>
      </c>
      <c r="O285" s="78">
        <v>87000</v>
      </c>
      <c r="P285" s="78">
        <f t="shared" si="8"/>
        <v>0</v>
      </c>
      <c r="Q285" s="78"/>
    </row>
    <row r="286" spans="1:17" s="10" customFormat="1" ht="22.5" customHeight="1" x14ac:dyDescent="0.25">
      <c r="A286" s="8">
        <v>281</v>
      </c>
      <c r="B286" s="280">
        <v>45238</v>
      </c>
      <c r="C286" s="55" t="s">
        <v>75</v>
      </c>
      <c r="D286" s="86" t="s">
        <v>66</v>
      </c>
      <c r="E286" s="57">
        <v>2</v>
      </c>
      <c r="F286" s="57" t="s">
        <v>38</v>
      </c>
      <c r="G286" s="58" t="s">
        <v>62</v>
      </c>
      <c r="H286" s="260">
        <v>1</v>
      </c>
      <c r="I286" s="287">
        <v>27000</v>
      </c>
      <c r="J286" s="330">
        <f t="shared" si="10"/>
        <v>54000</v>
      </c>
      <c r="K286" s="260"/>
      <c r="L286" s="282"/>
      <c r="M286" s="282"/>
      <c r="N286" s="64">
        <f t="shared" si="9"/>
        <v>0</v>
      </c>
      <c r="O286" s="78">
        <v>62000</v>
      </c>
      <c r="P286" s="78">
        <f t="shared" ref="P286:P349" si="11">J286-O286</f>
        <v>-8000</v>
      </c>
      <c r="Q286" s="78"/>
    </row>
    <row r="287" spans="1:17" s="10" customFormat="1" ht="22.5" customHeight="1" x14ac:dyDescent="0.25">
      <c r="A287" s="8">
        <v>282</v>
      </c>
      <c r="B287" s="280">
        <v>45238</v>
      </c>
      <c r="C287" s="61" t="s">
        <v>562</v>
      </c>
      <c r="D287" s="61" t="s">
        <v>188</v>
      </c>
      <c r="E287" s="57">
        <v>2</v>
      </c>
      <c r="F287" s="57" t="s">
        <v>39</v>
      </c>
      <c r="G287" s="58" t="s">
        <v>222</v>
      </c>
      <c r="H287" s="260">
        <v>2</v>
      </c>
      <c r="I287" s="285">
        <v>185000</v>
      </c>
      <c r="J287" s="330">
        <f t="shared" si="10"/>
        <v>370000</v>
      </c>
      <c r="K287" s="260"/>
      <c r="L287" s="282"/>
      <c r="M287" s="282"/>
      <c r="N287" s="64">
        <f t="shared" si="9"/>
        <v>0</v>
      </c>
      <c r="O287" s="78">
        <v>370000</v>
      </c>
      <c r="P287" s="78">
        <f t="shared" si="11"/>
        <v>0</v>
      </c>
      <c r="Q287" s="78"/>
    </row>
    <row r="288" spans="1:17" s="10" customFormat="1" ht="22.5" customHeight="1" x14ac:dyDescent="0.25">
      <c r="A288" s="8">
        <v>283</v>
      </c>
      <c r="B288" s="280">
        <v>45238</v>
      </c>
      <c r="C288" s="56" t="s">
        <v>564</v>
      </c>
      <c r="D288" s="56" t="s">
        <v>200</v>
      </c>
      <c r="E288" s="57">
        <v>8</v>
      </c>
      <c r="F288" s="57" t="s">
        <v>39</v>
      </c>
      <c r="G288" s="58" t="s">
        <v>222</v>
      </c>
      <c r="H288" s="260">
        <v>2</v>
      </c>
      <c r="I288" s="285">
        <v>15000</v>
      </c>
      <c r="J288" s="330">
        <f t="shared" si="10"/>
        <v>120000</v>
      </c>
      <c r="K288" s="260"/>
      <c r="L288" s="282"/>
      <c r="M288" s="282"/>
      <c r="N288" s="64">
        <f t="shared" si="9"/>
        <v>0</v>
      </c>
      <c r="O288" s="78">
        <v>120000</v>
      </c>
      <c r="P288" s="78">
        <f t="shared" si="11"/>
        <v>0</v>
      </c>
      <c r="Q288" s="78"/>
    </row>
    <row r="289" spans="1:17" s="10" customFormat="1" ht="22.5" customHeight="1" x14ac:dyDescent="0.25">
      <c r="A289" s="8">
        <v>284</v>
      </c>
      <c r="B289" s="280">
        <v>45238</v>
      </c>
      <c r="C289" s="56" t="s">
        <v>572</v>
      </c>
      <c r="D289" s="56" t="s">
        <v>1185</v>
      </c>
      <c r="E289" s="57">
        <v>1</v>
      </c>
      <c r="F289" s="57" t="s">
        <v>39</v>
      </c>
      <c r="G289" s="58" t="s">
        <v>222</v>
      </c>
      <c r="H289" s="260">
        <v>2</v>
      </c>
      <c r="I289" s="285">
        <v>160000</v>
      </c>
      <c r="J289" s="330">
        <f t="shared" si="10"/>
        <v>160000</v>
      </c>
      <c r="K289" s="260"/>
      <c r="L289" s="282"/>
      <c r="M289" s="282"/>
      <c r="N289" s="64">
        <f t="shared" si="9"/>
        <v>0</v>
      </c>
      <c r="O289" s="78">
        <v>160000</v>
      </c>
      <c r="P289" s="78">
        <f t="shared" si="11"/>
        <v>0</v>
      </c>
      <c r="Q289" s="78"/>
    </row>
    <row r="290" spans="1:17" s="10" customFormat="1" ht="22.5" customHeight="1" x14ac:dyDescent="0.25">
      <c r="A290" s="8">
        <v>285</v>
      </c>
      <c r="B290" s="280">
        <v>45238</v>
      </c>
      <c r="C290" s="56" t="s">
        <v>23</v>
      </c>
      <c r="D290" s="126" t="s">
        <v>24</v>
      </c>
      <c r="E290" s="57">
        <v>1</v>
      </c>
      <c r="F290" s="57" t="s">
        <v>1168</v>
      </c>
      <c r="G290" s="58" t="s">
        <v>528</v>
      </c>
      <c r="H290" s="260">
        <v>1</v>
      </c>
      <c r="I290" s="285">
        <v>75000</v>
      </c>
      <c r="J290" s="330">
        <f t="shared" si="10"/>
        <v>75000</v>
      </c>
      <c r="K290" s="260"/>
      <c r="L290" s="282"/>
      <c r="M290" s="282"/>
      <c r="N290" s="64">
        <f t="shared" si="9"/>
        <v>0</v>
      </c>
      <c r="O290" s="78">
        <v>75000</v>
      </c>
      <c r="P290" s="78">
        <f t="shared" si="11"/>
        <v>0</v>
      </c>
      <c r="Q290" s="78"/>
    </row>
    <row r="291" spans="1:17" s="10" customFormat="1" ht="22.5" customHeight="1" x14ac:dyDescent="0.25">
      <c r="A291" s="8">
        <v>286</v>
      </c>
      <c r="B291" s="280">
        <v>45238</v>
      </c>
      <c r="C291" s="56" t="s">
        <v>107</v>
      </c>
      <c r="D291" s="123" t="s">
        <v>24</v>
      </c>
      <c r="E291" s="57">
        <f>40+50</f>
        <v>90</v>
      </c>
      <c r="F291" s="57" t="s">
        <v>39</v>
      </c>
      <c r="G291" s="58" t="s">
        <v>528</v>
      </c>
      <c r="H291" s="260">
        <v>1</v>
      </c>
      <c r="I291" s="285">
        <v>1565</v>
      </c>
      <c r="J291" s="330">
        <f t="shared" si="10"/>
        <v>140850</v>
      </c>
      <c r="K291" s="260"/>
      <c r="L291" s="282"/>
      <c r="M291" s="282"/>
      <c r="N291" s="64">
        <f t="shared" si="9"/>
        <v>0</v>
      </c>
      <c r="O291" s="78">
        <v>140850</v>
      </c>
      <c r="P291" s="78">
        <f t="shared" si="11"/>
        <v>0</v>
      </c>
      <c r="Q291" s="78"/>
    </row>
    <row r="292" spans="1:17" s="10" customFormat="1" ht="22.5" customHeight="1" x14ac:dyDescent="0.25">
      <c r="A292" s="8">
        <v>287</v>
      </c>
      <c r="B292" s="280">
        <v>45238</v>
      </c>
      <c r="C292" s="56" t="s">
        <v>560</v>
      </c>
      <c r="D292" s="56" t="s">
        <v>1186</v>
      </c>
      <c r="E292" s="57">
        <v>1</v>
      </c>
      <c r="F292" s="122" t="s">
        <v>39</v>
      </c>
      <c r="G292" s="58" t="s">
        <v>528</v>
      </c>
      <c r="H292" s="260">
        <v>1</v>
      </c>
      <c r="I292" s="285">
        <v>200000</v>
      </c>
      <c r="J292" s="330">
        <f t="shared" si="10"/>
        <v>200000</v>
      </c>
      <c r="K292" s="260"/>
      <c r="L292" s="282"/>
      <c r="M292" s="282"/>
      <c r="N292" s="64">
        <f t="shared" si="9"/>
        <v>0</v>
      </c>
      <c r="O292" s="78">
        <v>200000</v>
      </c>
      <c r="P292" s="78">
        <f t="shared" si="11"/>
        <v>0</v>
      </c>
      <c r="Q292" s="78"/>
    </row>
    <row r="293" spans="1:17" s="10" customFormat="1" ht="22.5" customHeight="1" x14ac:dyDescent="0.25">
      <c r="A293" s="8">
        <v>288</v>
      </c>
      <c r="B293" s="280">
        <v>45238</v>
      </c>
      <c r="C293" s="56" t="s">
        <v>107</v>
      </c>
      <c r="D293" s="123" t="s">
        <v>1169</v>
      </c>
      <c r="E293" s="57">
        <v>2</v>
      </c>
      <c r="F293" s="57" t="s">
        <v>179</v>
      </c>
      <c r="G293" s="58" t="s">
        <v>528</v>
      </c>
      <c r="H293" s="260">
        <v>1</v>
      </c>
      <c r="I293" s="289">
        <v>160000</v>
      </c>
      <c r="J293" s="330">
        <f t="shared" si="10"/>
        <v>320000</v>
      </c>
      <c r="K293" s="260"/>
      <c r="L293" s="282"/>
      <c r="M293" s="282"/>
      <c r="N293" s="64">
        <f t="shared" si="9"/>
        <v>0</v>
      </c>
      <c r="O293" s="78">
        <v>320000</v>
      </c>
      <c r="P293" s="78">
        <f t="shared" si="11"/>
        <v>0</v>
      </c>
      <c r="Q293" s="78"/>
    </row>
    <row r="294" spans="1:17" s="10" customFormat="1" ht="22.5" customHeight="1" x14ac:dyDescent="0.25">
      <c r="A294" s="8">
        <v>289</v>
      </c>
      <c r="B294" s="280">
        <v>45238</v>
      </c>
      <c r="C294" s="55" t="s">
        <v>391</v>
      </c>
      <c r="D294" s="123" t="s">
        <v>71</v>
      </c>
      <c r="E294" s="57">
        <v>1</v>
      </c>
      <c r="F294" s="57" t="s">
        <v>39</v>
      </c>
      <c r="G294" s="58" t="s">
        <v>528</v>
      </c>
      <c r="H294" s="260">
        <v>1</v>
      </c>
      <c r="I294" s="285">
        <v>2500</v>
      </c>
      <c r="J294" s="330">
        <f t="shared" si="10"/>
        <v>2500</v>
      </c>
      <c r="K294" s="260"/>
      <c r="L294" s="282"/>
      <c r="M294" s="282"/>
      <c r="N294" s="64">
        <f t="shared" si="9"/>
        <v>0</v>
      </c>
      <c r="O294" s="78">
        <v>2500</v>
      </c>
      <c r="P294" s="78">
        <f t="shared" si="11"/>
        <v>0</v>
      </c>
      <c r="Q294" s="78"/>
    </row>
    <row r="295" spans="1:17" s="10" customFormat="1" ht="22.5" customHeight="1" x14ac:dyDescent="0.25">
      <c r="A295" s="8">
        <v>290</v>
      </c>
      <c r="B295" s="280">
        <v>45238</v>
      </c>
      <c r="C295" s="55" t="s">
        <v>1134</v>
      </c>
      <c r="D295" s="86"/>
      <c r="E295" s="57">
        <v>1</v>
      </c>
      <c r="F295" s="122" t="s">
        <v>39</v>
      </c>
      <c r="G295" s="58" t="s">
        <v>528</v>
      </c>
      <c r="H295" s="260">
        <v>1</v>
      </c>
      <c r="I295" s="285">
        <v>11500</v>
      </c>
      <c r="J295" s="330">
        <f t="shared" si="10"/>
        <v>11500</v>
      </c>
      <c r="K295" s="260"/>
      <c r="L295" s="282"/>
      <c r="M295" s="282"/>
      <c r="N295" s="64">
        <f t="shared" si="9"/>
        <v>0</v>
      </c>
      <c r="O295" s="78">
        <v>11500</v>
      </c>
      <c r="P295" s="78">
        <f t="shared" si="11"/>
        <v>0</v>
      </c>
      <c r="Q295" s="78"/>
    </row>
    <row r="296" spans="1:17" s="10" customFormat="1" ht="22.5" customHeight="1" x14ac:dyDescent="0.25">
      <c r="A296" s="8">
        <v>291</v>
      </c>
      <c r="B296" s="280">
        <v>45238</v>
      </c>
      <c r="C296" s="56" t="s">
        <v>282</v>
      </c>
      <c r="D296" s="56" t="s">
        <v>157</v>
      </c>
      <c r="E296" s="57">
        <v>3</v>
      </c>
      <c r="F296" s="57" t="s">
        <v>39</v>
      </c>
      <c r="G296" s="58" t="s">
        <v>528</v>
      </c>
      <c r="H296" s="260">
        <v>1</v>
      </c>
      <c r="I296" s="285">
        <v>37500</v>
      </c>
      <c r="J296" s="330">
        <f t="shared" si="10"/>
        <v>112500</v>
      </c>
      <c r="K296" s="260"/>
      <c r="L296" s="282"/>
      <c r="M296" s="282"/>
      <c r="N296" s="64">
        <f t="shared" ref="N296:N359" si="12">L296-M296</f>
        <v>0</v>
      </c>
      <c r="O296" s="78">
        <v>112500</v>
      </c>
      <c r="P296" s="78">
        <f t="shared" si="11"/>
        <v>0</v>
      </c>
      <c r="Q296" s="78"/>
    </row>
    <row r="297" spans="1:17" s="10" customFormat="1" ht="22.5" customHeight="1" x14ac:dyDescent="0.25">
      <c r="A297" s="8">
        <v>292</v>
      </c>
      <c r="B297" s="280">
        <v>45238</v>
      </c>
      <c r="C297" s="56" t="s">
        <v>473</v>
      </c>
      <c r="D297" s="56" t="s">
        <v>89</v>
      </c>
      <c r="E297" s="57">
        <v>1</v>
      </c>
      <c r="F297" s="57" t="s">
        <v>39</v>
      </c>
      <c r="G297" s="58" t="s">
        <v>168</v>
      </c>
      <c r="H297" s="260">
        <v>1</v>
      </c>
      <c r="I297" s="285">
        <v>45000</v>
      </c>
      <c r="J297" s="330">
        <f t="shared" si="10"/>
        <v>45000</v>
      </c>
      <c r="K297" s="260"/>
      <c r="L297" s="282"/>
      <c r="M297" s="282"/>
      <c r="N297" s="64">
        <f t="shared" si="12"/>
        <v>0</v>
      </c>
      <c r="O297" s="78">
        <v>45000</v>
      </c>
      <c r="P297" s="78">
        <f t="shared" si="11"/>
        <v>0</v>
      </c>
      <c r="Q297" s="78"/>
    </row>
    <row r="298" spans="1:17" s="10" customFormat="1" ht="22.5" customHeight="1" x14ac:dyDescent="0.25">
      <c r="A298" s="8">
        <v>293</v>
      </c>
      <c r="B298" s="280">
        <v>45238</v>
      </c>
      <c r="C298" s="56" t="s">
        <v>1187</v>
      </c>
      <c r="D298" s="126" t="s">
        <v>243</v>
      </c>
      <c r="E298" s="57">
        <v>1</v>
      </c>
      <c r="F298" s="121" t="s">
        <v>39</v>
      </c>
      <c r="G298" s="58" t="s">
        <v>168</v>
      </c>
      <c r="H298" s="260">
        <v>1</v>
      </c>
      <c r="I298" s="285">
        <v>7500</v>
      </c>
      <c r="J298" s="330">
        <f t="shared" si="10"/>
        <v>7500</v>
      </c>
      <c r="K298" s="260"/>
      <c r="L298" s="282"/>
      <c r="M298" s="282"/>
      <c r="N298" s="64">
        <f t="shared" si="12"/>
        <v>0</v>
      </c>
      <c r="O298" s="78">
        <v>7500</v>
      </c>
      <c r="P298" s="78">
        <f t="shared" si="11"/>
        <v>0</v>
      </c>
      <c r="Q298" s="78"/>
    </row>
    <row r="299" spans="1:17" s="10" customFormat="1" ht="22.5" customHeight="1" x14ac:dyDescent="0.25">
      <c r="A299" s="8">
        <v>294</v>
      </c>
      <c r="B299" s="280">
        <v>45238</v>
      </c>
      <c r="C299" s="56" t="s">
        <v>567</v>
      </c>
      <c r="D299" s="56" t="s">
        <v>58</v>
      </c>
      <c r="E299" s="57">
        <v>2</v>
      </c>
      <c r="F299" s="122" t="s">
        <v>39</v>
      </c>
      <c r="G299" s="58" t="s">
        <v>128</v>
      </c>
      <c r="H299" s="260">
        <v>2</v>
      </c>
      <c r="I299" s="285">
        <v>9500</v>
      </c>
      <c r="J299" s="330">
        <f t="shared" si="10"/>
        <v>19000</v>
      </c>
      <c r="K299" s="260"/>
      <c r="L299" s="282"/>
      <c r="M299" s="282"/>
      <c r="N299" s="64">
        <f t="shared" si="12"/>
        <v>0</v>
      </c>
      <c r="O299" s="78">
        <v>19000</v>
      </c>
      <c r="P299" s="78">
        <f t="shared" si="11"/>
        <v>0</v>
      </c>
      <c r="Q299" s="78"/>
    </row>
    <row r="300" spans="1:17" s="10" customFormat="1" ht="22.5" customHeight="1" x14ac:dyDescent="0.25">
      <c r="A300" s="8">
        <v>295</v>
      </c>
      <c r="B300" s="280">
        <v>45238</v>
      </c>
      <c r="C300" s="56" t="s">
        <v>569</v>
      </c>
      <c r="D300" s="56" t="s">
        <v>58</v>
      </c>
      <c r="E300" s="57">
        <v>5</v>
      </c>
      <c r="F300" s="122" t="s">
        <v>39</v>
      </c>
      <c r="G300" s="58" t="s">
        <v>128</v>
      </c>
      <c r="H300" s="260">
        <v>2</v>
      </c>
      <c r="I300" s="285">
        <v>1500</v>
      </c>
      <c r="J300" s="330">
        <f t="shared" si="10"/>
        <v>7500</v>
      </c>
      <c r="K300" s="260"/>
      <c r="L300" s="282"/>
      <c r="M300" s="282"/>
      <c r="N300" s="64">
        <f t="shared" si="12"/>
        <v>0</v>
      </c>
      <c r="O300" s="78">
        <v>7500</v>
      </c>
      <c r="P300" s="78">
        <f t="shared" si="11"/>
        <v>0</v>
      </c>
      <c r="Q300" s="78"/>
    </row>
    <row r="301" spans="1:17" s="10" customFormat="1" ht="22.5" customHeight="1" x14ac:dyDescent="0.25">
      <c r="A301" s="8">
        <v>296</v>
      </c>
      <c r="B301" s="280">
        <v>45238</v>
      </c>
      <c r="C301" s="56" t="s">
        <v>339</v>
      </c>
      <c r="D301" s="120" t="s">
        <v>340</v>
      </c>
      <c r="E301" s="57">
        <v>1</v>
      </c>
      <c r="F301" s="57" t="s">
        <v>39</v>
      </c>
      <c r="G301" s="58" t="s">
        <v>308</v>
      </c>
      <c r="H301" s="260">
        <v>135</v>
      </c>
      <c r="I301" s="285">
        <v>81000</v>
      </c>
      <c r="J301" s="330">
        <f t="shared" si="10"/>
        <v>81000</v>
      </c>
      <c r="K301" s="260"/>
      <c r="L301" s="282"/>
      <c r="M301" s="282"/>
      <c r="N301" s="64">
        <f t="shared" si="12"/>
        <v>0</v>
      </c>
      <c r="O301" s="78">
        <v>81000</v>
      </c>
      <c r="P301" s="78">
        <f t="shared" si="11"/>
        <v>0</v>
      </c>
      <c r="Q301" s="78"/>
    </row>
    <row r="302" spans="1:17" s="10" customFormat="1" ht="22.5" customHeight="1" x14ac:dyDescent="0.25">
      <c r="A302" s="8">
        <v>297</v>
      </c>
      <c r="B302" s="280">
        <v>45238</v>
      </c>
      <c r="C302" s="56" t="s">
        <v>488</v>
      </c>
      <c r="D302" s="56" t="s">
        <v>59</v>
      </c>
      <c r="E302" s="57">
        <v>1</v>
      </c>
      <c r="F302" s="122" t="s">
        <v>43</v>
      </c>
      <c r="G302" s="58" t="s">
        <v>308</v>
      </c>
      <c r="H302" s="260">
        <v>135</v>
      </c>
      <c r="I302" s="285">
        <v>88000</v>
      </c>
      <c r="J302" s="330">
        <f t="shared" si="10"/>
        <v>88000</v>
      </c>
      <c r="K302" s="260"/>
      <c r="L302" s="282"/>
      <c r="M302" s="282"/>
      <c r="N302" s="64">
        <f t="shared" si="12"/>
        <v>0</v>
      </c>
      <c r="O302" s="78">
        <v>88000</v>
      </c>
      <c r="P302" s="78">
        <f t="shared" si="11"/>
        <v>0</v>
      </c>
      <c r="Q302" s="78"/>
    </row>
    <row r="303" spans="1:17" s="10" customFormat="1" ht="22.5" customHeight="1" x14ac:dyDescent="0.25">
      <c r="A303" s="8">
        <v>298</v>
      </c>
      <c r="B303" s="280">
        <v>45238</v>
      </c>
      <c r="C303" s="123" t="s">
        <v>132</v>
      </c>
      <c r="D303" s="123" t="s">
        <v>73</v>
      </c>
      <c r="E303" s="117">
        <v>1</v>
      </c>
      <c r="F303" s="300" t="s">
        <v>39</v>
      </c>
      <c r="G303" s="58" t="s">
        <v>190</v>
      </c>
      <c r="H303" s="260">
        <v>128</v>
      </c>
      <c r="I303" s="287">
        <v>60000</v>
      </c>
      <c r="J303" s="330">
        <f t="shared" si="10"/>
        <v>60000</v>
      </c>
      <c r="K303" s="260"/>
      <c r="L303" s="282"/>
      <c r="M303" s="282"/>
      <c r="N303" s="64">
        <f t="shared" si="12"/>
        <v>0</v>
      </c>
      <c r="O303" s="78">
        <v>60000</v>
      </c>
      <c r="P303" s="78">
        <f t="shared" si="11"/>
        <v>0</v>
      </c>
      <c r="Q303" s="78"/>
    </row>
    <row r="304" spans="1:17" s="10" customFormat="1" ht="22.5" customHeight="1" x14ac:dyDescent="0.25">
      <c r="A304" s="8">
        <v>299</v>
      </c>
      <c r="B304" s="280">
        <v>45238</v>
      </c>
      <c r="C304" s="56" t="s">
        <v>1076</v>
      </c>
      <c r="D304" s="56" t="s">
        <v>56</v>
      </c>
      <c r="E304" s="57">
        <v>1</v>
      </c>
      <c r="F304" s="300" t="s">
        <v>39</v>
      </c>
      <c r="G304" s="58" t="s">
        <v>190</v>
      </c>
      <c r="H304" s="260">
        <v>128</v>
      </c>
      <c r="I304" s="287">
        <v>400000</v>
      </c>
      <c r="J304" s="330">
        <f t="shared" si="10"/>
        <v>400000</v>
      </c>
      <c r="K304" s="260"/>
      <c r="L304" s="282"/>
      <c r="M304" s="282"/>
      <c r="N304" s="64">
        <f t="shared" si="12"/>
        <v>0</v>
      </c>
      <c r="O304" s="78">
        <v>400000</v>
      </c>
      <c r="P304" s="78">
        <f t="shared" si="11"/>
        <v>0</v>
      </c>
      <c r="Q304" s="78"/>
    </row>
    <row r="305" spans="1:17" s="10" customFormat="1" ht="22.5" customHeight="1" x14ac:dyDescent="0.25">
      <c r="A305" s="8">
        <v>300</v>
      </c>
      <c r="B305" s="280">
        <v>45238</v>
      </c>
      <c r="C305" s="56" t="s">
        <v>107</v>
      </c>
      <c r="D305" s="301" t="s">
        <v>112</v>
      </c>
      <c r="E305" s="57">
        <v>10</v>
      </c>
      <c r="F305" s="121" t="s">
        <v>39</v>
      </c>
      <c r="G305" s="58" t="s">
        <v>190</v>
      </c>
      <c r="H305" s="260">
        <v>128</v>
      </c>
      <c r="I305" s="285">
        <v>1565</v>
      </c>
      <c r="J305" s="330">
        <f t="shared" si="10"/>
        <v>15650</v>
      </c>
      <c r="K305" s="260"/>
      <c r="L305" s="282">
        <f>SUM(J284:J305)</f>
        <v>2477000</v>
      </c>
      <c r="M305" s="282">
        <f>'[1]08 NOVEMBER 2023'!$X$33</f>
        <v>2477000</v>
      </c>
      <c r="N305" s="64">
        <f t="shared" si="12"/>
        <v>0</v>
      </c>
      <c r="O305" s="78">
        <v>15650</v>
      </c>
      <c r="P305" s="78">
        <f t="shared" si="11"/>
        <v>0</v>
      </c>
      <c r="Q305" s="78"/>
    </row>
    <row r="306" spans="1:17" s="10" customFormat="1" ht="22.5" customHeight="1" x14ac:dyDescent="0.25">
      <c r="A306" s="8">
        <v>301</v>
      </c>
      <c r="B306" s="280">
        <v>45239</v>
      </c>
      <c r="C306" s="56" t="s">
        <v>54</v>
      </c>
      <c r="D306" s="56" t="s">
        <v>55</v>
      </c>
      <c r="E306" s="57">
        <v>3</v>
      </c>
      <c r="F306" s="57" t="s">
        <v>38</v>
      </c>
      <c r="G306" s="58" t="s">
        <v>62</v>
      </c>
      <c r="H306" s="260">
        <v>1</v>
      </c>
      <c r="I306" s="287">
        <v>29000</v>
      </c>
      <c r="J306" s="330">
        <f t="shared" si="10"/>
        <v>87000</v>
      </c>
      <c r="K306" s="260"/>
      <c r="L306" s="282"/>
      <c r="M306" s="282"/>
      <c r="N306" s="64">
        <f t="shared" si="12"/>
        <v>0</v>
      </c>
      <c r="O306" s="78">
        <v>87000</v>
      </c>
      <c r="P306" s="78">
        <f t="shared" si="11"/>
        <v>0</v>
      </c>
      <c r="Q306" s="78"/>
    </row>
    <row r="307" spans="1:17" s="10" customFormat="1" ht="22.5" customHeight="1" x14ac:dyDescent="0.25">
      <c r="A307" s="8">
        <v>302</v>
      </c>
      <c r="B307" s="280">
        <v>45239</v>
      </c>
      <c r="C307" s="55" t="s">
        <v>75</v>
      </c>
      <c r="D307" s="86" t="s">
        <v>66</v>
      </c>
      <c r="E307" s="57">
        <v>5</v>
      </c>
      <c r="F307" s="57" t="s">
        <v>38</v>
      </c>
      <c r="G307" s="58" t="s">
        <v>62</v>
      </c>
      <c r="H307" s="260">
        <v>1</v>
      </c>
      <c r="I307" s="287">
        <v>27000</v>
      </c>
      <c r="J307" s="330">
        <f t="shared" si="10"/>
        <v>135000</v>
      </c>
      <c r="K307" s="260"/>
      <c r="L307" s="282"/>
      <c r="M307" s="282"/>
      <c r="N307" s="64">
        <f t="shared" si="12"/>
        <v>0</v>
      </c>
      <c r="O307" s="78">
        <v>155000</v>
      </c>
      <c r="P307" s="78">
        <f t="shared" si="11"/>
        <v>-20000</v>
      </c>
      <c r="Q307" s="78"/>
    </row>
    <row r="308" spans="1:17" s="10" customFormat="1" ht="22.5" customHeight="1" x14ac:dyDescent="0.25">
      <c r="A308" s="8">
        <v>303</v>
      </c>
      <c r="B308" s="280">
        <v>45239</v>
      </c>
      <c r="C308" s="56" t="s">
        <v>1188</v>
      </c>
      <c r="D308" s="56" t="s">
        <v>1189</v>
      </c>
      <c r="E308" s="57">
        <v>2</v>
      </c>
      <c r="F308" s="121" t="s">
        <v>39</v>
      </c>
      <c r="G308" s="58" t="s">
        <v>31</v>
      </c>
      <c r="H308" s="260">
        <v>301</v>
      </c>
      <c r="I308" s="285">
        <v>40000</v>
      </c>
      <c r="J308" s="330">
        <f t="shared" si="10"/>
        <v>80000</v>
      </c>
      <c r="K308" s="57" t="s">
        <v>1569</v>
      </c>
      <c r="L308" s="282"/>
      <c r="M308" s="282"/>
      <c r="N308" s="64">
        <f t="shared" si="12"/>
        <v>0</v>
      </c>
      <c r="O308" s="78">
        <v>80000</v>
      </c>
      <c r="P308" s="78">
        <f t="shared" si="11"/>
        <v>0</v>
      </c>
      <c r="Q308" s="78"/>
    </row>
    <row r="309" spans="1:17" s="10" customFormat="1" ht="22.5" customHeight="1" x14ac:dyDescent="0.25">
      <c r="A309" s="8">
        <v>304</v>
      </c>
      <c r="B309" s="280">
        <v>45239</v>
      </c>
      <c r="C309" s="56" t="s">
        <v>1190</v>
      </c>
      <c r="D309" s="56" t="s">
        <v>89</v>
      </c>
      <c r="E309" s="57">
        <v>5</v>
      </c>
      <c r="F309" s="57" t="s">
        <v>39</v>
      </c>
      <c r="G309" s="58" t="s">
        <v>240</v>
      </c>
      <c r="H309" s="260">
        <v>126</v>
      </c>
      <c r="I309" s="285">
        <v>55000</v>
      </c>
      <c r="J309" s="330">
        <f t="shared" si="10"/>
        <v>275000</v>
      </c>
      <c r="K309" s="57" t="s">
        <v>1570</v>
      </c>
      <c r="L309" s="282"/>
      <c r="M309" s="282"/>
      <c r="N309" s="64">
        <f t="shared" si="12"/>
        <v>0</v>
      </c>
      <c r="O309" s="78">
        <v>275000</v>
      </c>
      <c r="P309" s="78">
        <f t="shared" si="11"/>
        <v>0</v>
      </c>
      <c r="Q309" s="78"/>
    </row>
    <row r="310" spans="1:17" s="10" customFormat="1" ht="22.5" customHeight="1" x14ac:dyDescent="0.25">
      <c r="A310" s="8">
        <v>305</v>
      </c>
      <c r="B310" s="280">
        <v>45239</v>
      </c>
      <c r="C310" s="61" t="s">
        <v>577</v>
      </c>
      <c r="D310" s="61" t="s">
        <v>217</v>
      </c>
      <c r="E310" s="57">
        <v>2</v>
      </c>
      <c r="F310" s="57" t="s">
        <v>39</v>
      </c>
      <c r="G310" s="58" t="s">
        <v>528</v>
      </c>
      <c r="H310" s="260">
        <v>1</v>
      </c>
      <c r="I310" s="285">
        <v>180000</v>
      </c>
      <c r="J310" s="330">
        <f t="shared" si="10"/>
        <v>360000</v>
      </c>
      <c r="K310" s="260"/>
      <c r="L310" s="282"/>
      <c r="M310" s="282"/>
      <c r="N310" s="64">
        <f t="shared" si="12"/>
        <v>0</v>
      </c>
      <c r="O310" s="78">
        <v>360000</v>
      </c>
      <c r="P310" s="78">
        <f t="shared" si="11"/>
        <v>0</v>
      </c>
      <c r="Q310" s="78"/>
    </row>
    <row r="311" spans="1:17" s="10" customFormat="1" ht="22.5" customHeight="1" x14ac:dyDescent="0.25">
      <c r="A311" s="8">
        <v>306</v>
      </c>
      <c r="B311" s="280">
        <v>45239</v>
      </c>
      <c r="C311" s="56" t="s">
        <v>578</v>
      </c>
      <c r="D311" s="56" t="s">
        <v>217</v>
      </c>
      <c r="E311" s="57">
        <v>1</v>
      </c>
      <c r="F311" s="57" t="s">
        <v>39</v>
      </c>
      <c r="G311" s="58" t="s">
        <v>222</v>
      </c>
      <c r="H311" s="260">
        <v>2</v>
      </c>
      <c r="I311" s="285">
        <v>160000</v>
      </c>
      <c r="J311" s="330">
        <f t="shared" si="10"/>
        <v>160000</v>
      </c>
      <c r="K311" s="260"/>
      <c r="L311" s="282"/>
      <c r="M311" s="282"/>
      <c r="N311" s="64">
        <f t="shared" si="12"/>
        <v>0</v>
      </c>
      <c r="O311" s="78">
        <v>160000</v>
      </c>
      <c r="P311" s="78">
        <f t="shared" si="11"/>
        <v>0</v>
      </c>
      <c r="Q311" s="78"/>
    </row>
    <row r="312" spans="1:17" s="10" customFormat="1" ht="22.5" customHeight="1" x14ac:dyDescent="0.25">
      <c r="A312" s="8">
        <v>307</v>
      </c>
      <c r="B312" s="280">
        <v>45239</v>
      </c>
      <c r="C312" s="60" t="s">
        <v>579</v>
      </c>
      <c r="D312" s="56" t="s">
        <v>217</v>
      </c>
      <c r="E312" s="57">
        <v>2</v>
      </c>
      <c r="F312" s="122" t="s">
        <v>39</v>
      </c>
      <c r="G312" s="58" t="s">
        <v>222</v>
      </c>
      <c r="H312" s="260">
        <v>2</v>
      </c>
      <c r="I312" s="285">
        <v>85000</v>
      </c>
      <c r="J312" s="330">
        <f t="shared" si="10"/>
        <v>170000</v>
      </c>
      <c r="K312" s="260"/>
      <c r="L312" s="282"/>
      <c r="M312" s="282"/>
      <c r="N312" s="64">
        <f t="shared" si="12"/>
        <v>0</v>
      </c>
      <c r="O312" s="78">
        <v>170000</v>
      </c>
      <c r="P312" s="78">
        <f t="shared" si="11"/>
        <v>0</v>
      </c>
      <c r="Q312" s="78"/>
    </row>
    <row r="313" spans="1:17" s="10" customFormat="1" ht="22.5" customHeight="1" x14ac:dyDescent="0.25">
      <c r="A313" s="8">
        <v>308</v>
      </c>
      <c r="B313" s="280">
        <v>45239</v>
      </c>
      <c r="C313" s="55" t="s">
        <v>75</v>
      </c>
      <c r="D313" s="86" t="s">
        <v>66</v>
      </c>
      <c r="E313" s="57">
        <v>4</v>
      </c>
      <c r="F313" s="57" t="s">
        <v>38</v>
      </c>
      <c r="G313" s="58" t="s">
        <v>222</v>
      </c>
      <c r="H313" s="260">
        <v>2</v>
      </c>
      <c r="I313" s="287">
        <v>27000</v>
      </c>
      <c r="J313" s="330">
        <f t="shared" si="10"/>
        <v>108000</v>
      </c>
      <c r="K313" s="260"/>
      <c r="L313" s="282"/>
      <c r="M313" s="282"/>
      <c r="N313" s="64">
        <f t="shared" si="12"/>
        <v>0</v>
      </c>
      <c r="O313" s="78">
        <v>124000</v>
      </c>
      <c r="P313" s="78">
        <f t="shared" si="11"/>
        <v>-16000</v>
      </c>
      <c r="Q313" s="78"/>
    </row>
    <row r="314" spans="1:17" s="10" customFormat="1" ht="22.5" customHeight="1" x14ac:dyDescent="0.25">
      <c r="A314" s="8">
        <v>309</v>
      </c>
      <c r="B314" s="280">
        <v>45239</v>
      </c>
      <c r="C314" s="56" t="s">
        <v>576</v>
      </c>
      <c r="D314" s="56" t="s">
        <v>217</v>
      </c>
      <c r="E314" s="57">
        <v>1</v>
      </c>
      <c r="F314" s="122" t="s">
        <v>39</v>
      </c>
      <c r="G314" s="58" t="s">
        <v>603</v>
      </c>
      <c r="H314" s="260">
        <v>14</v>
      </c>
      <c r="I314" s="285">
        <v>65000</v>
      </c>
      <c r="J314" s="330">
        <f t="shared" si="10"/>
        <v>65000</v>
      </c>
      <c r="K314" s="260"/>
      <c r="L314" s="282"/>
      <c r="M314" s="282"/>
      <c r="N314" s="64">
        <f t="shared" si="12"/>
        <v>0</v>
      </c>
      <c r="O314" s="78">
        <v>65000</v>
      </c>
      <c r="P314" s="78">
        <f t="shared" si="11"/>
        <v>0</v>
      </c>
      <c r="Q314" s="78"/>
    </row>
    <row r="315" spans="1:17" s="10" customFormat="1" ht="22.5" customHeight="1" x14ac:dyDescent="0.25">
      <c r="A315" s="8">
        <v>310</v>
      </c>
      <c r="B315" s="280">
        <v>45239</v>
      </c>
      <c r="C315" s="56" t="s">
        <v>23</v>
      </c>
      <c r="D315" s="126" t="s">
        <v>24</v>
      </c>
      <c r="E315" s="57">
        <v>1</v>
      </c>
      <c r="F315" s="57" t="s">
        <v>1168</v>
      </c>
      <c r="G315" s="58" t="s">
        <v>1237</v>
      </c>
      <c r="H315" s="260">
        <v>14</v>
      </c>
      <c r="I315" s="285">
        <v>75000</v>
      </c>
      <c r="J315" s="330">
        <f t="shared" si="10"/>
        <v>75000</v>
      </c>
      <c r="K315" s="260"/>
      <c r="L315" s="282"/>
      <c r="M315" s="282"/>
      <c r="N315" s="64">
        <f t="shared" si="12"/>
        <v>0</v>
      </c>
      <c r="O315" s="78">
        <v>75000</v>
      </c>
      <c r="P315" s="78">
        <f t="shared" si="11"/>
        <v>0</v>
      </c>
      <c r="Q315" s="78"/>
    </row>
    <row r="316" spans="1:17" s="10" customFormat="1" ht="22.5" customHeight="1" x14ac:dyDescent="0.25">
      <c r="A316" s="8">
        <v>311</v>
      </c>
      <c r="B316" s="280">
        <v>45239</v>
      </c>
      <c r="C316" s="55" t="s">
        <v>588</v>
      </c>
      <c r="D316" s="86" t="s">
        <v>236</v>
      </c>
      <c r="E316" s="57">
        <v>2</v>
      </c>
      <c r="F316" s="121" t="s">
        <v>39</v>
      </c>
      <c r="G316" s="58" t="s">
        <v>22</v>
      </c>
      <c r="H316" s="260">
        <v>1</v>
      </c>
      <c r="I316" s="285">
        <v>55000</v>
      </c>
      <c r="J316" s="330">
        <f t="shared" si="10"/>
        <v>110000</v>
      </c>
      <c r="K316" s="260"/>
      <c r="L316" s="282"/>
      <c r="M316" s="282"/>
      <c r="N316" s="64">
        <f t="shared" si="12"/>
        <v>0</v>
      </c>
      <c r="O316" s="78">
        <v>110000</v>
      </c>
      <c r="P316" s="78">
        <f t="shared" si="11"/>
        <v>0</v>
      </c>
      <c r="Q316" s="78"/>
    </row>
    <row r="317" spans="1:17" s="10" customFormat="1" ht="22.5" customHeight="1" x14ac:dyDescent="0.25">
      <c r="A317" s="8">
        <v>312</v>
      </c>
      <c r="B317" s="280">
        <v>45239</v>
      </c>
      <c r="C317" s="55" t="s">
        <v>391</v>
      </c>
      <c r="D317" s="123" t="s">
        <v>71</v>
      </c>
      <c r="E317" s="57">
        <v>2</v>
      </c>
      <c r="F317" s="57" t="s">
        <v>39</v>
      </c>
      <c r="G317" s="58" t="s">
        <v>22</v>
      </c>
      <c r="H317" s="260">
        <v>1</v>
      </c>
      <c r="I317" s="285">
        <v>2500</v>
      </c>
      <c r="J317" s="330">
        <f t="shared" si="10"/>
        <v>5000</v>
      </c>
      <c r="K317" s="260"/>
      <c r="L317" s="282"/>
      <c r="M317" s="282"/>
      <c r="N317" s="64">
        <f t="shared" si="12"/>
        <v>0</v>
      </c>
      <c r="O317" s="78">
        <v>5000</v>
      </c>
      <c r="P317" s="78">
        <f t="shared" si="11"/>
        <v>0</v>
      </c>
      <c r="Q317" s="78"/>
    </row>
    <row r="318" spans="1:17" s="10" customFormat="1" ht="22.5" customHeight="1" x14ac:dyDescent="0.25">
      <c r="A318" s="8">
        <v>313</v>
      </c>
      <c r="B318" s="280">
        <v>45239</v>
      </c>
      <c r="C318" s="56" t="s">
        <v>587</v>
      </c>
      <c r="D318" s="56" t="s">
        <v>58</v>
      </c>
      <c r="E318" s="57">
        <v>5</v>
      </c>
      <c r="F318" s="122" t="s">
        <v>39</v>
      </c>
      <c r="G318" s="58" t="s">
        <v>22</v>
      </c>
      <c r="H318" s="260">
        <v>1</v>
      </c>
      <c r="I318" s="285">
        <v>14500</v>
      </c>
      <c r="J318" s="330">
        <f t="shared" si="10"/>
        <v>72500</v>
      </c>
      <c r="K318" s="260"/>
      <c r="L318" s="282"/>
      <c r="M318" s="282"/>
      <c r="N318" s="64">
        <f t="shared" si="12"/>
        <v>0</v>
      </c>
      <c r="O318" s="78">
        <v>72500</v>
      </c>
      <c r="P318" s="78">
        <f t="shared" si="11"/>
        <v>0</v>
      </c>
      <c r="Q318" s="78"/>
    </row>
    <row r="319" spans="1:17" s="10" customFormat="1" ht="22.5" customHeight="1" x14ac:dyDescent="0.25">
      <c r="A319" s="8">
        <v>314</v>
      </c>
      <c r="B319" s="280">
        <v>45239</v>
      </c>
      <c r="C319" s="123" t="s">
        <v>132</v>
      </c>
      <c r="D319" s="123" t="s">
        <v>73</v>
      </c>
      <c r="E319" s="117">
        <v>1</v>
      </c>
      <c r="F319" s="300" t="s">
        <v>39</v>
      </c>
      <c r="G319" s="58" t="s">
        <v>1238</v>
      </c>
      <c r="H319" s="260">
        <v>118</v>
      </c>
      <c r="I319" s="287">
        <v>60000</v>
      </c>
      <c r="J319" s="330">
        <f t="shared" si="10"/>
        <v>60000</v>
      </c>
      <c r="K319" s="260"/>
      <c r="L319" s="282"/>
      <c r="M319" s="282"/>
      <c r="N319" s="64">
        <f t="shared" si="12"/>
        <v>0</v>
      </c>
      <c r="O319" s="78">
        <v>60000</v>
      </c>
      <c r="P319" s="78">
        <f t="shared" si="11"/>
        <v>0</v>
      </c>
      <c r="Q319" s="78"/>
    </row>
    <row r="320" spans="1:17" s="10" customFormat="1" ht="22.5" customHeight="1" x14ac:dyDescent="0.25">
      <c r="A320" s="8">
        <v>315</v>
      </c>
      <c r="B320" s="280">
        <v>45239</v>
      </c>
      <c r="C320" s="56" t="s">
        <v>1076</v>
      </c>
      <c r="D320" s="56" t="s">
        <v>56</v>
      </c>
      <c r="E320" s="57">
        <v>1</v>
      </c>
      <c r="F320" s="300" t="s">
        <v>39</v>
      </c>
      <c r="G320" s="58" t="s">
        <v>1238</v>
      </c>
      <c r="H320" s="260">
        <v>118</v>
      </c>
      <c r="I320" s="287">
        <v>400000</v>
      </c>
      <c r="J320" s="330">
        <f t="shared" si="10"/>
        <v>400000</v>
      </c>
      <c r="K320" s="260"/>
      <c r="L320" s="282"/>
      <c r="M320" s="282"/>
      <c r="N320" s="64">
        <f t="shared" si="12"/>
        <v>0</v>
      </c>
      <c r="O320" s="78">
        <v>400000</v>
      </c>
      <c r="P320" s="78">
        <f t="shared" si="11"/>
        <v>0</v>
      </c>
      <c r="Q320" s="78"/>
    </row>
    <row r="321" spans="1:17" s="10" customFormat="1" ht="22.5" customHeight="1" x14ac:dyDescent="0.25">
      <c r="A321" s="8">
        <v>316</v>
      </c>
      <c r="B321" s="280">
        <v>45239</v>
      </c>
      <c r="C321" s="56" t="s">
        <v>107</v>
      </c>
      <c r="D321" s="301" t="s">
        <v>112</v>
      </c>
      <c r="E321" s="57">
        <v>10</v>
      </c>
      <c r="F321" s="121" t="s">
        <v>39</v>
      </c>
      <c r="G321" s="58" t="s">
        <v>1238</v>
      </c>
      <c r="H321" s="260">
        <v>118</v>
      </c>
      <c r="I321" s="285">
        <v>1565</v>
      </c>
      <c r="J321" s="330">
        <f t="shared" si="10"/>
        <v>15650</v>
      </c>
      <c r="K321" s="260"/>
      <c r="L321" s="284"/>
      <c r="M321" s="282"/>
      <c r="N321" s="64">
        <f t="shared" si="12"/>
        <v>0</v>
      </c>
      <c r="O321" s="78">
        <v>15650</v>
      </c>
      <c r="P321" s="78">
        <f t="shared" si="11"/>
        <v>0</v>
      </c>
      <c r="Q321" s="78"/>
    </row>
    <row r="322" spans="1:17" s="10" customFormat="1" ht="22.5" customHeight="1" x14ac:dyDescent="0.25">
      <c r="A322" s="8">
        <v>317</v>
      </c>
      <c r="B322" s="280">
        <v>45239</v>
      </c>
      <c r="C322" s="56" t="s">
        <v>76</v>
      </c>
      <c r="D322" s="120" t="s">
        <v>96</v>
      </c>
      <c r="E322" s="117">
        <v>1</v>
      </c>
      <c r="F322" s="300" t="s">
        <v>39</v>
      </c>
      <c r="G322" s="58" t="s">
        <v>1239</v>
      </c>
      <c r="H322" s="260">
        <v>0</v>
      </c>
      <c r="I322" s="287">
        <v>90675</v>
      </c>
      <c r="J322" s="330">
        <f t="shared" si="10"/>
        <v>90675</v>
      </c>
      <c r="K322" s="373" t="s">
        <v>1571</v>
      </c>
      <c r="L322" s="284"/>
      <c r="M322" s="282"/>
      <c r="N322" s="64">
        <f t="shared" si="12"/>
        <v>0</v>
      </c>
      <c r="O322" s="78">
        <v>90675</v>
      </c>
      <c r="P322" s="78">
        <f t="shared" si="11"/>
        <v>0</v>
      </c>
      <c r="Q322" s="78"/>
    </row>
    <row r="323" spans="1:17" s="10" customFormat="1" ht="22.5" customHeight="1" x14ac:dyDescent="0.25">
      <c r="A323" s="8">
        <v>318</v>
      </c>
      <c r="B323" s="280">
        <v>45239</v>
      </c>
      <c r="C323" s="56" t="s">
        <v>45</v>
      </c>
      <c r="D323" s="56" t="s">
        <v>20</v>
      </c>
      <c r="E323" s="317" t="s">
        <v>1113</v>
      </c>
      <c r="F323" s="57" t="s">
        <v>38</v>
      </c>
      <c r="G323" s="58" t="s">
        <v>172</v>
      </c>
      <c r="H323" s="260" t="s">
        <v>293</v>
      </c>
      <c r="I323" s="287">
        <v>29200</v>
      </c>
      <c r="J323" s="330">
        <f t="shared" si="10"/>
        <v>262800</v>
      </c>
      <c r="K323" s="57" t="s">
        <v>1572</v>
      </c>
      <c r="L323" s="284"/>
      <c r="M323" s="282"/>
      <c r="N323" s="64">
        <f t="shared" si="12"/>
        <v>0</v>
      </c>
      <c r="O323" s="78">
        <v>297000</v>
      </c>
      <c r="P323" s="78">
        <f t="shared" si="11"/>
        <v>-34200</v>
      </c>
      <c r="Q323" s="78"/>
    </row>
    <row r="324" spans="1:17" s="10" customFormat="1" ht="22.5" customHeight="1" x14ac:dyDescent="0.25">
      <c r="A324" s="8">
        <v>319</v>
      </c>
      <c r="B324" s="280">
        <v>45239</v>
      </c>
      <c r="C324" s="56" t="s">
        <v>92</v>
      </c>
      <c r="D324" s="56" t="s">
        <v>29</v>
      </c>
      <c r="E324" s="57">
        <v>1</v>
      </c>
      <c r="F324" s="57" t="s">
        <v>39</v>
      </c>
      <c r="G324" s="58" t="s">
        <v>172</v>
      </c>
      <c r="H324" s="260" t="s">
        <v>293</v>
      </c>
      <c r="I324" s="285">
        <v>94575</v>
      </c>
      <c r="J324" s="330">
        <f t="shared" si="10"/>
        <v>94575</v>
      </c>
      <c r="K324" s="57" t="s">
        <v>1572</v>
      </c>
      <c r="L324" s="284"/>
      <c r="M324" s="282"/>
      <c r="N324" s="64">
        <f t="shared" si="12"/>
        <v>0</v>
      </c>
      <c r="O324" s="78">
        <v>94575</v>
      </c>
      <c r="P324" s="78">
        <f t="shared" si="11"/>
        <v>0</v>
      </c>
      <c r="Q324" s="78"/>
    </row>
    <row r="325" spans="1:17" s="10" customFormat="1" ht="22.5" customHeight="1" x14ac:dyDescent="0.25">
      <c r="A325" s="8">
        <v>320</v>
      </c>
      <c r="B325" s="280">
        <v>45239</v>
      </c>
      <c r="C325" s="56" t="s">
        <v>45</v>
      </c>
      <c r="D325" s="56" t="s">
        <v>20</v>
      </c>
      <c r="E325" s="317" t="s">
        <v>1113</v>
      </c>
      <c r="F325" s="57" t="s">
        <v>38</v>
      </c>
      <c r="G325" s="58" t="s">
        <v>116</v>
      </c>
      <c r="H325" s="260">
        <v>306</v>
      </c>
      <c r="I325" s="287">
        <v>29200</v>
      </c>
      <c r="J325" s="330">
        <f t="shared" si="10"/>
        <v>262800</v>
      </c>
      <c r="K325" s="57" t="s">
        <v>1573</v>
      </c>
      <c r="L325" s="284"/>
      <c r="M325" s="282"/>
      <c r="N325" s="64">
        <f t="shared" si="12"/>
        <v>0</v>
      </c>
      <c r="O325" s="78">
        <v>297000</v>
      </c>
      <c r="P325" s="78">
        <f t="shared" si="11"/>
        <v>-34200</v>
      </c>
      <c r="Q325" s="78"/>
    </row>
    <row r="326" spans="1:17" s="10" customFormat="1" ht="22.5" customHeight="1" x14ac:dyDescent="0.25">
      <c r="A326" s="8">
        <v>321</v>
      </c>
      <c r="B326" s="280">
        <v>45239</v>
      </c>
      <c r="C326" s="56" t="s">
        <v>92</v>
      </c>
      <c r="D326" s="56" t="s">
        <v>29</v>
      </c>
      <c r="E326" s="57">
        <v>1</v>
      </c>
      <c r="F326" s="57" t="s">
        <v>39</v>
      </c>
      <c r="G326" s="58" t="s">
        <v>116</v>
      </c>
      <c r="H326" s="260">
        <v>306</v>
      </c>
      <c r="I326" s="285">
        <v>94575</v>
      </c>
      <c r="J326" s="330">
        <f t="shared" si="10"/>
        <v>94575</v>
      </c>
      <c r="K326" s="57" t="s">
        <v>1573</v>
      </c>
      <c r="L326" s="284"/>
      <c r="M326" s="282"/>
      <c r="N326" s="64">
        <f t="shared" si="12"/>
        <v>0</v>
      </c>
      <c r="O326" s="78">
        <v>94575</v>
      </c>
      <c r="P326" s="78">
        <f t="shared" si="11"/>
        <v>0</v>
      </c>
      <c r="Q326" s="78"/>
    </row>
    <row r="327" spans="1:17" s="10" customFormat="1" ht="22.5" customHeight="1" x14ac:dyDescent="0.25">
      <c r="A327" s="8">
        <v>322</v>
      </c>
      <c r="B327" s="280">
        <v>45239</v>
      </c>
      <c r="C327" s="56" t="s">
        <v>1191</v>
      </c>
      <c r="D327" s="56" t="s">
        <v>101</v>
      </c>
      <c r="E327" s="96" t="s">
        <v>98</v>
      </c>
      <c r="F327" s="298" t="s">
        <v>39</v>
      </c>
      <c r="G327" s="58" t="s">
        <v>116</v>
      </c>
      <c r="H327" s="260">
        <v>306</v>
      </c>
      <c r="I327" s="302">
        <v>62637</v>
      </c>
      <c r="J327" s="330">
        <f t="shared" si="10"/>
        <v>125274</v>
      </c>
      <c r="K327" s="57" t="s">
        <v>1573</v>
      </c>
      <c r="L327" s="284"/>
      <c r="M327" s="282"/>
      <c r="N327" s="64">
        <f t="shared" si="12"/>
        <v>0</v>
      </c>
      <c r="O327" s="78">
        <v>125274</v>
      </c>
      <c r="P327" s="78">
        <f t="shared" si="11"/>
        <v>0</v>
      </c>
      <c r="Q327" s="78"/>
    </row>
    <row r="328" spans="1:17" s="10" customFormat="1" ht="22.5" customHeight="1" x14ac:dyDescent="0.25">
      <c r="A328" s="8">
        <v>323</v>
      </c>
      <c r="B328" s="280">
        <v>45239</v>
      </c>
      <c r="C328" s="56" t="s">
        <v>1192</v>
      </c>
      <c r="D328" s="56" t="s">
        <v>67</v>
      </c>
      <c r="E328" s="57">
        <v>3</v>
      </c>
      <c r="F328" s="57" t="s">
        <v>39</v>
      </c>
      <c r="G328" s="58" t="s">
        <v>116</v>
      </c>
      <c r="H328" s="260">
        <v>306</v>
      </c>
      <c r="I328" s="289">
        <v>5000</v>
      </c>
      <c r="J328" s="330">
        <f t="shared" si="10"/>
        <v>15000</v>
      </c>
      <c r="K328" s="57" t="s">
        <v>1573</v>
      </c>
      <c r="L328" s="284"/>
      <c r="M328" s="282"/>
      <c r="N328" s="64">
        <f t="shared" si="12"/>
        <v>0</v>
      </c>
      <c r="O328" s="78">
        <v>15000</v>
      </c>
      <c r="P328" s="78">
        <f t="shared" si="11"/>
        <v>0</v>
      </c>
      <c r="Q328" s="78"/>
    </row>
    <row r="329" spans="1:17" s="10" customFormat="1" ht="22.5" customHeight="1" x14ac:dyDescent="0.25">
      <c r="A329" s="8">
        <v>324</v>
      </c>
      <c r="B329" s="280">
        <v>45239</v>
      </c>
      <c r="C329" s="59" t="s">
        <v>1193</v>
      </c>
      <c r="D329" s="59" t="s">
        <v>24</v>
      </c>
      <c r="E329" s="8">
        <v>1</v>
      </c>
      <c r="F329" s="8" t="s">
        <v>1194</v>
      </c>
      <c r="G329" s="162" t="s">
        <v>1240</v>
      </c>
      <c r="H329" s="260">
        <v>14</v>
      </c>
      <c r="I329" s="297">
        <v>0</v>
      </c>
      <c r="J329" s="331">
        <f t="shared" ref="J329:J392" si="13">E329*I329</f>
        <v>0</v>
      </c>
      <c r="K329" s="374" t="s">
        <v>322</v>
      </c>
      <c r="L329" s="284"/>
      <c r="M329" s="282"/>
      <c r="N329" s="64">
        <f t="shared" si="12"/>
        <v>0</v>
      </c>
      <c r="O329" s="78">
        <v>0</v>
      </c>
      <c r="P329" s="78">
        <f t="shared" si="11"/>
        <v>0</v>
      </c>
      <c r="Q329" s="78"/>
    </row>
    <row r="330" spans="1:17" s="10" customFormat="1" ht="22.5" customHeight="1" x14ac:dyDescent="0.25">
      <c r="A330" s="8">
        <v>325</v>
      </c>
      <c r="B330" s="280">
        <v>45239</v>
      </c>
      <c r="C330" s="163" t="s">
        <v>1195</v>
      </c>
      <c r="D330" s="59" t="s">
        <v>24</v>
      </c>
      <c r="E330" s="8">
        <v>1</v>
      </c>
      <c r="F330" s="8" t="s">
        <v>1194</v>
      </c>
      <c r="G330" s="162" t="s">
        <v>1240</v>
      </c>
      <c r="H330" s="260">
        <v>14</v>
      </c>
      <c r="I330" s="297">
        <v>0</v>
      </c>
      <c r="J330" s="331">
        <f t="shared" si="13"/>
        <v>0</v>
      </c>
      <c r="K330" s="374" t="s">
        <v>322</v>
      </c>
      <c r="L330" s="284"/>
      <c r="M330" s="282"/>
      <c r="N330" s="64">
        <f t="shared" si="12"/>
        <v>0</v>
      </c>
      <c r="O330" s="78">
        <v>0</v>
      </c>
      <c r="P330" s="78">
        <f t="shared" si="11"/>
        <v>0</v>
      </c>
      <c r="Q330" s="78"/>
    </row>
    <row r="331" spans="1:17" s="10" customFormat="1" ht="22.5" customHeight="1" x14ac:dyDescent="0.25">
      <c r="A331" s="8">
        <v>326</v>
      </c>
      <c r="B331" s="280">
        <v>45239</v>
      </c>
      <c r="C331" s="161" t="s">
        <v>1196</v>
      </c>
      <c r="D331" s="59" t="s">
        <v>24</v>
      </c>
      <c r="E331" s="8">
        <v>1</v>
      </c>
      <c r="F331" s="8" t="s">
        <v>1194</v>
      </c>
      <c r="G331" s="162" t="s">
        <v>1240</v>
      </c>
      <c r="H331" s="260">
        <v>14</v>
      </c>
      <c r="I331" s="297">
        <v>0</v>
      </c>
      <c r="J331" s="331">
        <f t="shared" si="13"/>
        <v>0</v>
      </c>
      <c r="K331" s="374" t="s">
        <v>322</v>
      </c>
      <c r="L331" s="284"/>
      <c r="M331" s="282"/>
      <c r="N331" s="64">
        <f t="shared" si="12"/>
        <v>0</v>
      </c>
      <c r="O331" s="78">
        <v>0</v>
      </c>
      <c r="P331" s="78">
        <f t="shared" si="11"/>
        <v>0</v>
      </c>
      <c r="Q331" s="78"/>
    </row>
    <row r="332" spans="1:17" s="10" customFormat="1" ht="22.5" customHeight="1" x14ac:dyDescent="0.25">
      <c r="A332" s="8">
        <v>327</v>
      </c>
      <c r="B332" s="280">
        <v>45239</v>
      </c>
      <c r="C332" s="59" t="s">
        <v>1197</v>
      </c>
      <c r="D332" s="59" t="s">
        <v>24</v>
      </c>
      <c r="E332" s="8">
        <v>2</v>
      </c>
      <c r="F332" s="8" t="s">
        <v>1194</v>
      </c>
      <c r="G332" s="162" t="s">
        <v>1240</v>
      </c>
      <c r="H332" s="260">
        <v>14</v>
      </c>
      <c r="I332" s="297">
        <v>0</v>
      </c>
      <c r="J332" s="331">
        <f t="shared" si="13"/>
        <v>0</v>
      </c>
      <c r="K332" s="374" t="s">
        <v>322</v>
      </c>
      <c r="L332" s="284"/>
      <c r="M332" s="282"/>
      <c r="N332" s="64">
        <f t="shared" si="12"/>
        <v>0</v>
      </c>
      <c r="O332" s="78">
        <v>0</v>
      </c>
      <c r="P332" s="78">
        <f t="shared" si="11"/>
        <v>0</v>
      </c>
      <c r="Q332" s="78"/>
    </row>
    <row r="333" spans="1:17" s="10" customFormat="1" ht="22.5" customHeight="1" x14ac:dyDescent="0.25">
      <c r="A333" s="8">
        <v>328</v>
      </c>
      <c r="B333" s="280">
        <v>45239</v>
      </c>
      <c r="C333" s="59" t="s">
        <v>1198</v>
      </c>
      <c r="D333" s="59" t="s">
        <v>24</v>
      </c>
      <c r="E333" s="8">
        <v>1</v>
      </c>
      <c r="F333" s="8" t="s">
        <v>1194</v>
      </c>
      <c r="G333" s="162" t="s">
        <v>1240</v>
      </c>
      <c r="H333" s="260">
        <v>14</v>
      </c>
      <c r="I333" s="297">
        <v>0</v>
      </c>
      <c r="J333" s="331">
        <f t="shared" si="13"/>
        <v>0</v>
      </c>
      <c r="K333" s="374" t="s">
        <v>322</v>
      </c>
      <c r="L333" s="284"/>
      <c r="M333" s="282"/>
      <c r="N333" s="64">
        <f t="shared" si="12"/>
        <v>0</v>
      </c>
      <c r="O333" s="78">
        <v>0</v>
      </c>
      <c r="P333" s="78">
        <f t="shared" si="11"/>
        <v>0</v>
      </c>
      <c r="Q333" s="78"/>
    </row>
    <row r="334" spans="1:17" s="10" customFormat="1" ht="22.5" customHeight="1" x14ac:dyDescent="0.25">
      <c r="A334" s="8">
        <v>329</v>
      </c>
      <c r="B334" s="280">
        <v>45239</v>
      </c>
      <c r="C334" s="59" t="s">
        <v>1199</v>
      </c>
      <c r="D334" s="303" t="s">
        <v>24</v>
      </c>
      <c r="E334" s="8">
        <v>1</v>
      </c>
      <c r="F334" s="304" t="s">
        <v>1194</v>
      </c>
      <c r="G334" s="162" t="s">
        <v>1240</v>
      </c>
      <c r="H334" s="260">
        <v>14</v>
      </c>
      <c r="I334" s="297">
        <v>0</v>
      </c>
      <c r="J334" s="331">
        <f t="shared" si="13"/>
        <v>0</v>
      </c>
      <c r="K334" s="374" t="s">
        <v>322</v>
      </c>
      <c r="L334" s="282"/>
      <c r="M334" s="282"/>
      <c r="N334" s="64">
        <f t="shared" si="12"/>
        <v>0</v>
      </c>
      <c r="O334" s="78">
        <v>0</v>
      </c>
      <c r="P334" s="78">
        <f t="shared" si="11"/>
        <v>0</v>
      </c>
      <c r="Q334" s="78"/>
    </row>
    <row r="335" spans="1:17" s="10" customFormat="1" ht="22.5" customHeight="1" x14ac:dyDescent="0.25">
      <c r="A335" s="8">
        <v>330</v>
      </c>
      <c r="B335" s="280">
        <v>45239</v>
      </c>
      <c r="C335" s="59" t="s">
        <v>1200</v>
      </c>
      <c r="D335" s="305" t="s">
        <v>24</v>
      </c>
      <c r="E335" s="8">
        <v>1</v>
      </c>
      <c r="F335" s="304" t="s">
        <v>1194</v>
      </c>
      <c r="G335" s="162" t="s">
        <v>1240</v>
      </c>
      <c r="H335" s="260">
        <v>14</v>
      </c>
      <c r="I335" s="297">
        <v>0</v>
      </c>
      <c r="J335" s="331">
        <f t="shared" si="13"/>
        <v>0</v>
      </c>
      <c r="K335" s="374" t="s">
        <v>322</v>
      </c>
      <c r="L335" s="284"/>
      <c r="M335" s="282"/>
      <c r="N335" s="64">
        <f t="shared" si="12"/>
        <v>0</v>
      </c>
      <c r="O335" s="78">
        <v>0</v>
      </c>
      <c r="P335" s="78">
        <f t="shared" si="11"/>
        <v>0</v>
      </c>
      <c r="Q335" s="78"/>
    </row>
    <row r="336" spans="1:17" s="10" customFormat="1" ht="22.5" customHeight="1" x14ac:dyDescent="0.25">
      <c r="A336" s="8">
        <v>331</v>
      </c>
      <c r="B336" s="280">
        <v>45239</v>
      </c>
      <c r="C336" s="59" t="s">
        <v>1201</v>
      </c>
      <c r="D336" s="305" t="s">
        <v>24</v>
      </c>
      <c r="E336" s="8">
        <v>1</v>
      </c>
      <c r="F336" s="304" t="s">
        <v>1194</v>
      </c>
      <c r="G336" s="162" t="s">
        <v>1240</v>
      </c>
      <c r="H336" s="260">
        <v>14</v>
      </c>
      <c r="I336" s="297">
        <v>0</v>
      </c>
      <c r="J336" s="331">
        <f t="shared" si="13"/>
        <v>0</v>
      </c>
      <c r="K336" s="374" t="s">
        <v>322</v>
      </c>
      <c r="L336" s="282"/>
      <c r="M336" s="282"/>
      <c r="N336" s="64">
        <f t="shared" si="12"/>
        <v>0</v>
      </c>
      <c r="O336" s="78">
        <v>0</v>
      </c>
      <c r="P336" s="78">
        <f t="shared" si="11"/>
        <v>0</v>
      </c>
      <c r="Q336" s="78"/>
    </row>
    <row r="337" spans="1:17" s="10" customFormat="1" ht="22.5" customHeight="1" x14ac:dyDescent="0.25">
      <c r="A337" s="8">
        <v>332</v>
      </c>
      <c r="B337" s="280">
        <v>45239</v>
      </c>
      <c r="C337" s="161" t="s">
        <v>1202</v>
      </c>
      <c r="D337" s="164" t="s">
        <v>24</v>
      </c>
      <c r="E337" s="8">
        <v>1</v>
      </c>
      <c r="F337" s="8" t="s">
        <v>1194</v>
      </c>
      <c r="G337" s="162" t="s">
        <v>1240</v>
      </c>
      <c r="H337" s="260">
        <v>14</v>
      </c>
      <c r="I337" s="297">
        <v>0</v>
      </c>
      <c r="J337" s="331">
        <f t="shared" si="13"/>
        <v>0</v>
      </c>
      <c r="K337" s="374" t="s">
        <v>322</v>
      </c>
      <c r="L337" s="282"/>
      <c r="M337" s="282"/>
      <c r="N337" s="64">
        <f t="shared" si="12"/>
        <v>0</v>
      </c>
      <c r="O337" s="78">
        <v>0</v>
      </c>
      <c r="P337" s="78">
        <f t="shared" si="11"/>
        <v>0</v>
      </c>
      <c r="Q337" s="78"/>
    </row>
    <row r="338" spans="1:17" s="10" customFormat="1" ht="22.5" customHeight="1" x14ac:dyDescent="0.25">
      <c r="A338" s="8">
        <v>333</v>
      </c>
      <c r="B338" s="280">
        <v>45239</v>
      </c>
      <c r="C338" s="59" t="s">
        <v>1203</v>
      </c>
      <c r="D338" s="59" t="s">
        <v>24</v>
      </c>
      <c r="E338" s="306" t="s">
        <v>97</v>
      </c>
      <c r="F338" s="8" t="s">
        <v>1194</v>
      </c>
      <c r="G338" s="162" t="s">
        <v>1240</v>
      </c>
      <c r="H338" s="260">
        <v>14</v>
      </c>
      <c r="I338" s="297">
        <v>0</v>
      </c>
      <c r="J338" s="331">
        <f t="shared" si="13"/>
        <v>0</v>
      </c>
      <c r="K338" s="374" t="s">
        <v>322</v>
      </c>
      <c r="L338" s="282"/>
      <c r="M338" s="282"/>
      <c r="N338" s="64">
        <f t="shared" si="12"/>
        <v>0</v>
      </c>
      <c r="O338" s="78">
        <v>0</v>
      </c>
      <c r="P338" s="78">
        <f t="shared" si="11"/>
        <v>0</v>
      </c>
      <c r="Q338" s="78"/>
    </row>
    <row r="339" spans="1:17" s="10" customFormat="1" ht="22.5" customHeight="1" x14ac:dyDescent="0.25">
      <c r="A339" s="8">
        <v>334</v>
      </c>
      <c r="B339" s="280">
        <v>45239</v>
      </c>
      <c r="C339" s="59" t="s">
        <v>1204</v>
      </c>
      <c r="D339" s="164" t="s">
        <v>24</v>
      </c>
      <c r="E339" s="8">
        <v>1</v>
      </c>
      <c r="F339" s="8" t="s">
        <v>1194</v>
      </c>
      <c r="G339" s="162" t="s">
        <v>1240</v>
      </c>
      <c r="H339" s="260">
        <v>14</v>
      </c>
      <c r="I339" s="297">
        <v>0</v>
      </c>
      <c r="J339" s="331">
        <f t="shared" si="13"/>
        <v>0</v>
      </c>
      <c r="K339" s="374" t="s">
        <v>322</v>
      </c>
      <c r="L339" s="282"/>
      <c r="M339" s="282"/>
      <c r="N339" s="64">
        <f t="shared" si="12"/>
        <v>0</v>
      </c>
      <c r="O339" s="78">
        <v>0</v>
      </c>
      <c r="P339" s="78">
        <f t="shared" si="11"/>
        <v>0</v>
      </c>
      <c r="Q339" s="78"/>
    </row>
    <row r="340" spans="1:17" s="10" customFormat="1" ht="22.5" customHeight="1" x14ac:dyDescent="0.25">
      <c r="A340" s="8">
        <v>335</v>
      </c>
      <c r="B340" s="280">
        <v>45239</v>
      </c>
      <c r="C340" s="163" t="s">
        <v>1205</v>
      </c>
      <c r="D340" s="59" t="s">
        <v>24</v>
      </c>
      <c r="E340" s="8">
        <v>30</v>
      </c>
      <c r="F340" s="304" t="s">
        <v>39</v>
      </c>
      <c r="G340" s="162" t="s">
        <v>1240</v>
      </c>
      <c r="H340" s="260">
        <v>14</v>
      </c>
      <c r="I340" s="297">
        <v>0</v>
      </c>
      <c r="J340" s="331">
        <f t="shared" si="13"/>
        <v>0</v>
      </c>
      <c r="K340" s="374" t="s">
        <v>318</v>
      </c>
      <c r="L340" s="282"/>
      <c r="M340" s="282"/>
      <c r="N340" s="64">
        <f t="shared" si="12"/>
        <v>0</v>
      </c>
      <c r="O340" s="78">
        <v>0</v>
      </c>
      <c r="P340" s="78">
        <f t="shared" si="11"/>
        <v>0</v>
      </c>
      <c r="Q340" s="78"/>
    </row>
    <row r="341" spans="1:17" s="10" customFormat="1" ht="22.5" customHeight="1" x14ac:dyDescent="0.25">
      <c r="A341" s="8">
        <v>336</v>
      </c>
      <c r="B341" s="280">
        <v>45239</v>
      </c>
      <c r="C341" s="56" t="s">
        <v>1206</v>
      </c>
      <c r="D341" s="123" t="s">
        <v>187</v>
      </c>
      <c r="E341" s="57">
        <v>1</v>
      </c>
      <c r="F341" s="57" t="s">
        <v>81</v>
      </c>
      <c r="G341" s="58" t="s">
        <v>1240</v>
      </c>
      <c r="H341" s="260">
        <v>14</v>
      </c>
      <c r="I341" s="289">
        <v>4200018</v>
      </c>
      <c r="J341" s="330">
        <f t="shared" si="13"/>
        <v>4200018</v>
      </c>
      <c r="K341" s="370" t="s">
        <v>318</v>
      </c>
      <c r="L341" s="282"/>
      <c r="M341" s="282"/>
      <c r="N341" s="64">
        <f t="shared" si="12"/>
        <v>0</v>
      </c>
      <c r="O341" s="78">
        <v>4200018</v>
      </c>
      <c r="P341" s="78">
        <f t="shared" si="11"/>
        <v>0</v>
      </c>
      <c r="Q341" s="78"/>
    </row>
    <row r="342" spans="1:17" s="10" customFormat="1" ht="22.5" customHeight="1" x14ac:dyDescent="0.25">
      <c r="A342" s="8">
        <v>337</v>
      </c>
      <c r="B342" s="280">
        <v>45239</v>
      </c>
      <c r="C342" s="56" t="s">
        <v>1207</v>
      </c>
      <c r="D342" s="123" t="s">
        <v>187</v>
      </c>
      <c r="E342" s="57">
        <v>20</v>
      </c>
      <c r="F342" s="122" t="s">
        <v>42</v>
      </c>
      <c r="G342" s="58" t="s">
        <v>1240</v>
      </c>
      <c r="H342" s="260">
        <v>14</v>
      </c>
      <c r="I342" s="285">
        <v>72483</v>
      </c>
      <c r="J342" s="330">
        <f t="shared" si="13"/>
        <v>1449660</v>
      </c>
      <c r="K342" s="370" t="s">
        <v>318</v>
      </c>
      <c r="L342" s="282"/>
      <c r="M342" s="282"/>
      <c r="N342" s="64">
        <f t="shared" si="12"/>
        <v>0</v>
      </c>
      <c r="O342" s="78">
        <v>1449660</v>
      </c>
      <c r="P342" s="78">
        <f t="shared" si="11"/>
        <v>0</v>
      </c>
      <c r="Q342" s="78"/>
    </row>
    <row r="343" spans="1:17" s="10" customFormat="1" ht="22.5" customHeight="1" x14ac:dyDescent="0.25">
      <c r="A343" s="8">
        <v>338</v>
      </c>
      <c r="B343" s="280">
        <v>45239</v>
      </c>
      <c r="C343" s="56" t="s">
        <v>1208</v>
      </c>
      <c r="D343" s="56" t="s">
        <v>1209</v>
      </c>
      <c r="E343" s="57">
        <v>10</v>
      </c>
      <c r="F343" s="57" t="s">
        <v>42</v>
      </c>
      <c r="G343" s="58" t="s">
        <v>1240</v>
      </c>
      <c r="H343" s="260">
        <v>14</v>
      </c>
      <c r="I343" s="285">
        <v>0</v>
      </c>
      <c r="J343" s="330">
        <f t="shared" si="13"/>
        <v>0</v>
      </c>
      <c r="K343" s="370" t="s">
        <v>318</v>
      </c>
      <c r="L343" s="282"/>
      <c r="M343" s="282"/>
      <c r="N343" s="64">
        <f t="shared" si="12"/>
        <v>0</v>
      </c>
      <c r="O343" s="78">
        <v>0</v>
      </c>
      <c r="P343" s="78">
        <f t="shared" si="11"/>
        <v>0</v>
      </c>
      <c r="Q343" s="78"/>
    </row>
    <row r="344" spans="1:17" s="10" customFormat="1" ht="22.5" customHeight="1" x14ac:dyDescent="0.25">
      <c r="A344" s="8">
        <v>339</v>
      </c>
      <c r="B344" s="280">
        <v>45239</v>
      </c>
      <c r="C344" s="56" t="s">
        <v>1210</v>
      </c>
      <c r="D344" s="56" t="s">
        <v>187</v>
      </c>
      <c r="E344" s="57">
        <v>15</v>
      </c>
      <c r="F344" s="57" t="s">
        <v>42</v>
      </c>
      <c r="G344" s="58" t="s">
        <v>1240</v>
      </c>
      <c r="H344" s="260">
        <v>14</v>
      </c>
      <c r="I344" s="285">
        <v>37518</v>
      </c>
      <c r="J344" s="330">
        <f t="shared" si="13"/>
        <v>562770</v>
      </c>
      <c r="K344" s="370" t="s">
        <v>318</v>
      </c>
      <c r="L344" s="282"/>
      <c r="M344" s="282"/>
      <c r="N344" s="64">
        <f t="shared" si="12"/>
        <v>0</v>
      </c>
      <c r="O344" s="78">
        <v>562770</v>
      </c>
      <c r="P344" s="78">
        <f t="shared" si="11"/>
        <v>0</v>
      </c>
      <c r="Q344" s="78"/>
    </row>
    <row r="345" spans="1:17" s="10" customFormat="1" ht="22.5" customHeight="1" x14ac:dyDescent="0.25">
      <c r="A345" s="8">
        <v>340</v>
      </c>
      <c r="B345" s="280">
        <v>45239</v>
      </c>
      <c r="C345" s="55" t="s">
        <v>1211</v>
      </c>
      <c r="D345" s="56" t="s">
        <v>1212</v>
      </c>
      <c r="E345" s="57">
        <v>1</v>
      </c>
      <c r="F345" s="57" t="s">
        <v>39</v>
      </c>
      <c r="G345" s="58" t="s">
        <v>1240</v>
      </c>
      <c r="H345" s="260">
        <v>14</v>
      </c>
      <c r="I345" s="285">
        <v>3663000</v>
      </c>
      <c r="J345" s="330">
        <f t="shared" si="13"/>
        <v>3663000</v>
      </c>
      <c r="K345" s="370" t="s">
        <v>318</v>
      </c>
      <c r="L345" s="282"/>
      <c r="M345" s="282"/>
      <c r="N345" s="64">
        <f t="shared" si="12"/>
        <v>0</v>
      </c>
      <c r="O345" s="78">
        <v>3663000</v>
      </c>
      <c r="P345" s="78">
        <f t="shared" si="11"/>
        <v>0</v>
      </c>
      <c r="Q345" s="78"/>
    </row>
    <row r="346" spans="1:17" s="10" customFormat="1" ht="22.5" customHeight="1" x14ac:dyDescent="0.25">
      <c r="A346" s="8">
        <v>341</v>
      </c>
      <c r="B346" s="280">
        <v>45239</v>
      </c>
      <c r="C346" s="61" t="s">
        <v>489</v>
      </c>
      <c r="D346" s="61" t="s">
        <v>1213</v>
      </c>
      <c r="E346" s="57">
        <v>1</v>
      </c>
      <c r="F346" s="57" t="s">
        <v>39</v>
      </c>
      <c r="G346" s="58" t="s">
        <v>1240</v>
      </c>
      <c r="H346" s="260">
        <v>14</v>
      </c>
      <c r="I346" s="285">
        <v>1450000</v>
      </c>
      <c r="J346" s="330">
        <f t="shared" si="13"/>
        <v>1450000</v>
      </c>
      <c r="K346" s="370" t="s">
        <v>318</v>
      </c>
      <c r="L346" s="284" t="s">
        <v>1526</v>
      </c>
      <c r="M346" s="282"/>
      <c r="N346" s="64" t="e">
        <f t="shared" si="12"/>
        <v>#VALUE!</v>
      </c>
      <c r="O346" s="78">
        <v>1450000</v>
      </c>
      <c r="P346" s="78">
        <f t="shared" si="11"/>
        <v>0</v>
      </c>
      <c r="Q346" s="78"/>
    </row>
    <row r="347" spans="1:17" s="10" customFormat="1" ht="22.5" customHeight="1" x14ac:dyDescent="0.25">
      <c r="A347" s="8">
        <v>342</v>
      </c>
      <c r="B347" s="280">
        <v>45239</v>
      </c>
      <c r="C347" s="61" t="s">
        <v>489</v>
      </c>
      <c r="D347" s="61" t="s">
        <v>1214</v>
      </c>
      <c r="E347" s="57">
        <v>1</v>
      </c>
      <c r="F347" s="57" t="s">
        <v>39</v>
      </c>
      <c r="G347" s="58" t="s">
        <v>1240</v>
      </c>
      <c r="H347" s="260">
        <v>14</v>
      </c>
      <c r="I347" s="285">
        <v>1450000</v>
      </c>
      <c r="J347" s="330">
        <f t="shared" si="13"/>
        <v>1450000</v>
      </c>
      <c r="K347" s="370" t="s">
        <v>318</v>
      </c>
      <c r="L347" s="284" t="s">
        <v>1526</v>
      </c>
      <c r="M347" s="282"/>
      <c r="N347" s="64" t="e">
        <f t="shared" si="12"/>
        <v>#VALUE!</v>
      </c>
      <c r="O347" s="78">
        <v>1450000</v>
      </c>
      <c r="P347" s="78">
        <f t="shared" si="11"/>
        <v>0</v>
      </c>
      <c r="Q347" s="78"/>
    </row>
    <row r="348" spans="1:17" s="10" customFormat="1" ht="22.5" customHeight="1" x14ac:dyDescent="0.25">
      <c r="A348" s="8">
        <v>343</v>
      </c>
      <c r="B348" s="280">
        <v>45239</v>
      </c>
      <c r="C348" s="55" t="s">
        <v>876</v>
      </c>
      <c r="D348" s="56" t="s">
        <v>101</v>
      </c>
      <c r="E348" s="57">
        <v>2</v>
      </c>
      <c r="F348" s="57" t="s">
        <v>39</v>
      </c>
      <c r="G348" s="58" t="s">
        <v>1240</v>
      </c>
      <c r="H348" s="260">
        <v>14</v>
      </c>
      <c r="I348" s="285">
        <v>241411.68</v>
      </c>
      <c r="J348" s="330">
        <f t="shared" si="13"/>
        <v>482823.36</v>
      </c>
      <c r="K348" s="370" t="s">
        <v>318</v>
      </c>
      <c r="L348" s="282"/>
      <c r="M348" s="282"/>
      <c r="N348" s="64">
        <f t="shared" si="12"/>
        <v>0</v>
      </c>
      <c r="O348" s="78">
        <v>482823.36</v>
      </c>
      <c r="P348" s="78">
        <f t="shared" si="11"/>
        <v>0</v>
      </c>
      <c r="Q348" s="78"/>
    </row>
    <row r="349" spans="1:17" s="10" customFormat="1" ht="22.5" customHeight="1" x14ac:dyDescent="0.25">
      <c r="A349" s="8">
        <v>344</v>
      </c>
      <c r="B349" s="280">
        <v>45239</v>
      </c>
      <c r="C349" s="56" t="s">
        <v>877</v>
      </c>
      <c r="D349" s="56" t="s">
        <v>101</v>
      </c>
      <c r="E349" s="57">
        <v>2</v>
      </c>
      <c r="F349" s="57" t="s">
        <v>39</v>
      </c>
      <c r="G349" s="58" t="s">
        <v>1240</v>
      </c>
      <c r="H349" s="260">
        <v>14</v>
      </c>
      <c r="I349" s="287">
        <v>70585.36</v>
      </c>
      <c r="J349" s="330">
        <f t="shared" si="13"/>
        <v>141170.72</v>
      </c>
      <c r="K349" s="370" t="s">
        <v>318</v>
      </c>
      <c r="L349" s="282"/>
      <c r="M349" s="282"/>
      <c r="N349" s="64">
        <f t="shared" si="12"/>
        <v>0</v>
      </c>
      <c r="O349" s="78">
        <v>141170.72</v>
      </c>
      <c r="P349" s="78">
        <f t="shared" si="11"/>
        <v>0</v>
      </c>
      <c r="Q349" s="78"/>
    </row>
    <row r="350" spans="1:17" s="10" customFormat="1" ht="22.5" customHeight="1" x14ac:dyDescent="0.25">
      <c r="A350" s="8">
        <v>345</v>
      </c>
      <c r="B350" s="280">
        <v>45239</v>
      </c>
      <c r="C350" s="56" t="s">
        <v>1215</v>
      </c>
      <c r="D350" s="56" t="s">
        <v>24</v>
      </c>
      <c r="E350" s="57">
        <v>2</v>
      </c>
      <c r="F350" s="57" t="s">
        <v>1194</v>
      </c>
      <c r="G350" s="58" t="s">
        <v>1240</v>
      </c>
      <c r="H350" s="260">
        <v>14</v>
      </c>
      <c r="I350" s="287">
        <v>0</v>
      </c>
      <c r="J350" s="330">
        <f t="shared" si="13"/>
        <v>0</v>
      </c>
      <c r="K350" s="370" t="s">
        <v>318</v>
      </c>
      <c r="L350" s="282"/>
      <c r="M350" s="282"/>
      <c r="N350" s="64">
        <f t="shared" si="12"/>
        <v>0</v>
      </c>
      <c r="O350" s="78">
        <v>0</v>
      </c>
      <c r="P350" s="78">
        <f t="shared" ref="P350:P411" si="14">J350-O350</f>
        <v>0</v>
      </c>
      <c r="Q350" s="78"/>
    </row>
    <row r="351" spans="1:17" s="10" customFormat="1" ht="22.5" customHeight="1" x14ac:dyDescent="0.25">
      <c r="A351" s="8">
        <v>346</v>
      </c>
      <c r="B351" s="280">
        <v>45239</v>
      </c>
      <c r="C351" s="56" t="s">
        <v>1216</v>
      </c>
      <c r="D351" s="123" t="s">
        <v>24</v>
      </c>
      <c r="E351" s="57">
        <v>1</v>
      </c>
      <c r="F351" s="57" t="s">
        <v>1194</v>
      </c>
      <c r="G351" s="58" t="s">
        <v>1240</v>
      </c>
      <c r="H351" s="260">
        <v>14</v>
      </c>
      <c r="I351" s="287">
        <v>0</v>
      </c>
      <c r="J351" s="330">
        <f t="shared" si="13"/>
        <v>0</v>
      </c>
      <c r="K351" s="370" t="s">
        <v>318</v>
      </c>
      <c r="L351" s="282"/>
      <c r="M351" s="282"/>
      <c r="N351" s="64">
        <f t="shared" si="12"/>
        <v>0</v>
      </c>
      <c r="O351" s="78">
        <v>0</v>
      </c>
      <c r="P351" s="78">
        <f t="shared" si="14"/>
        <v>0</v>
      </c>
      <c r="Q351" s="78"/>
    </row>
    <row r="352" spans="1:17" s="10" customFormat="1" ht="22.5" customHeight="1" x14ac:dyDescent="0.25">
      <c r="A352" s="8">
        <v>347</v>
      </c>
      <c r="B352" s="280">
        <v>45239</v>
      </c>
      <c r="C352" s="56" t="s">
        <v>1217</v>
      </c>
      <c r="D352" s="123" t="s">
        <v>187</v>
      </c>
      <c r="E352" s="57">
        <v>1</v>
      </c>
      <c r="F352" s="122" t="s">
        <v>39</v>
      </c>
      <c r="G352" s="58" t="s">
        <v>1241</v>
      </c>
      <c r="H352" s="260">
        <v>14</v>
      </c>
      <c r="I352" s="285">
        <v>49950</v>
      </c>
      <c r="J352" s="330">
        <f t="shared" si="13"/>
        <v>49950</v>
      </c>
      <c r="K352" s="370" t="s">
        <v>328</v>
      </c>
      <c r="L352" s="282"/>
      <c r="M352" s="282"/>
      <c r="N352" s="64">
        <f t="shared" si="12"/>
        <v>0</v>
      </c>
      <c r="O352" s="78">
        <v>49950</v>
      </c>
      <c r="P352" s="78">
        <f t="shared" si="14"/>
        <v>0</v>
      </c>
      <c r="Q352" s="78"/>
    </row>
    <row r="353" spans="1:17" s="10" customFormat="1" ht="22.5" customHeight="1" x14ac:dyDescent="0.25">
      <c r="A353" s="8">
        <v>348</v>
      </c>
      <c r="B353" s="280">
        <v>45239</v>
      </c>
      <c r="C353" s="55" t="s">
        <v>1218</v>
      </c>
      <c r="D353" s="123" t="s">
        <v>187</v>
      </c>
      <c r="E353" s="57">
        <v>1</v>
      </c>
      <c r="F353" s="57" t="s">
        <v>39</v>
      </c>
      <c r="G353" s="58" t="s">
        <v>1241</v>
      </c>
      <c r="H353" s="260">
        <v>14</v>
      </c>
      <c r="I353" s="285">
        <v>4440</v>
      </c>
      <c r="J353" s="330">
        <f t="shared" si="13"/>
        <v>4440</v>
      </c>
      <c r="K353" s="370" t="s">
        <v>328</v>
      </c>
      <c r="L353" s="282"/>
      <c r="M353" s="282"/>
      <c r="N353" s="64">
        <f t="shared" si="12"/>
        <v>0</v>
      </c>
      <c r="O353" s="78">
        <v>4440</v>
      </c>
      <c r="P353" s="78">
        <f t="shared" si="14"/>
        <v>0</v>
      </c>
      <c r="Q353" s="78"/>
    </row>
    <row r="354" spans="1:17" s="10" customFormat="1" ht="22.5" customHeight="1" x14ac:dyDescent="0.25">
      <c r="A354" s="8">
        <v>349</v>
      </c>
      <c r="B354" s="280">
        <v>45239</v>
      </c>
      <c r="C354" s="55" t="s">
        <v>1219</v>
      </c>
      <c r="D354" s="123" t="s">
        <v>187</v>
      </c>
      <c r="E354" s="57">
        <v>1</v>
      </c>
      <c r="F354" s="57" t="s">
        <v>39</v>
      </c>
      <c r="G354" s="58" t="s">
        <v>1241</v>
      </c>
      <c r="H354" s="260">
        <v>14</v>
      </c>
      <c r="I354" s="285">
        <v>1110</v>
      </c>
      <c r="J354" s="330">
        <f t="shared" si="13"/>
        <v>1110</v>
      </c>
      <c r="K354" s="370" t="s">
        <v>328</v>
      </c>
      <c r="L354" s="282"/>
      <c r="M354" s="282"/>
      <c r="N354" s="64">
        <f t="shared" si="12"/>
        <v>0</v>
      </c>
      <c r="O354" s="78">
        <v>1110</v>
      </c>
      <c r="P354" s="78">
        <f t="shared" si="14"/>
        <v>0</v>
      </c>
      <c r="Q354" s="78"/>
    </row>
    <row r="355" spans="1:17" s="10" customFormat="1" ht="22.5" customHeight="1" x14ac:dyDescent="0.25">
      <c r="A355" s="8">
        <v>350</v>
      </c>
      <c r="B355" s="280">
        <v>45239</v>
      </c>
      <c r="C355" s="56" t="s">
        <v>590</v>
      </c>
      <c r="D355" s="56" t="s">
        <v>236</v>
      </c>
      <c r="E355" s="57">
        <v>2</v>
      </c>
      <c r="F355" s="57" t="s">
        <v>39</v>
      </c>
      <c r="G355" s="58" t="s">
        <v>1241</v>
      </c>
      <c r="H355" s="260">
        <v>14</v>
      </c>
      <c r="I355" s="285">
        <v>33000</v>
      </c>
      <c r="J355" s="330">
        <f t="shared" si="13"/>
        <v>66000</v>
      </c>
      <c r="K355" s="370" t="s">
        <v>328</v>
      </c>
      <c r="L355" s="282"/>
      <c r="M355" s="282"/>
      <c r="N355" s="64">
        <f t="shared" si="12"/>
        <v>0</v>
      </c>
      <c r="O355" s="78">
        <v>66000</v>
      </c>
      <c r="P355" s="78">
        <f t="shared" si="14"/>
        <v>0</v>
      </c>
      <c r="Q355" s="78"/>
    </row>
    <row r="356" spans="1:17" s="10" customFormat="1" ht="22.5" customHeight="1" x14ac:dyDescent="0.25">
      <c r="A356" s="8">
        <v>351</v>
      </c>
      <c r="B356" s="280">
        <v>45239</v>
      </c>
      <c r="C356" s="56" t="s">
        <v>580</v>
      </c>
      <c r="D356" s="56" t="s">
        <v>58</v>
      </c>
      <c r="E356" s="184" t="s">
        <v>126</v>
      </c>
      <c r="F356" s="96" t="s">
        <v>39</v>
      </c>
      <c r="G356" s="58" t="s">
        <v>1241</v>
      </c>
      <c r="H356" s="260">
        <v>14</v>
      </c>
      <c r="I356" s="285">
        <v>2500</v>
      </c>
      <c r="J356" s="330">
        <f t="shared" si="13"/>
        <v>25000</v>
      </c>
      <c r="K356" s="370" t="s">
        <v>328</v>
      </c>
      <c r="L356" s="282"/>
      <c r="M356" s="282"/>
      <c r="N356" s="64">
        <f t="shared" si="12"/>
        <v>0</v>
      </c>
      <c r="O356" s="78">
        <v>25000</v>
      </c>
      <c r="P356" s="78">
        <f t="shared" si="14"/>
        <v>0</v>
      </c>
      <c r="Q356" s="78"/>
    </row>
    <row r="357" spans="1:17" s="10" customFormat="1" ht="22.5" customHeight="1" x14ac:dyDescent="0.25">
      <c r="A357" s="8">
        <v>352</v>
      </c>
      <c r="B357" s="280">
        <v>45239</v>
      </c>
      <c r="C357" s="55" t="s">
        <v>581</v>
      </c>
      <c r="D357" s="56" t="s">
        <v>58</v>
      </c>
      <c r="E357" s="184" t="s">
        <v>126</v>
      </c>
      <c r="F357" s="121" t="s">
        <v>39</v>
      </c>
      <c r="G357" s="58" t="s">
        <v>1241</v>
      </c>
      <c r="H357" s="260">
        <v>14</v>
      </c>
      <c r="I357" s="285">
        <v>1500</v>
      </c>
      <c r="J357" s="330">
        <f t="shared" si="13"/>
        <v>15000</v>
      </c>
      <c r="K357" s="370" t="s">
        <v>328</v>
      </c>
      <c r="L357" s="282"/>
      <c r="M357" s="282"/>
      <c r="N357" s="64">
        <f t="shared" si="12"/>
        <v>0</v>
      </c>
      <c r="O357" s="78">
        <v>15000</v>
      </c>
      <c r="P357" s="78">
        <f t="shared" si="14"/>
        <v>0</v>
      </c>
      <c r="Q357" s="78"/>
    </row>
    <row r="358" spans="1:17" s="10" customFormat="1" ht="22.5" customHeight="1" x14ac:dyDescent="0.25">
      <c r="A358" s="8">
        <v>353</v>
      </c>
      <c r="B358" s="280">
        <v>45239</v>
      </c>
      <c r="C358" s="56" t="s">
        <v>582</v>
      </c>
      <c r="D358" s="86" t="s">
        <v>58</v>
      </c>
      <c r="E358" s="57">
        <v>10</v>
      </c>
      <c r="F358" s="57" t="s">
        <v>39</v>
      </c>
      <c r="G358" s="58" t="s">
        <v>1241</v>
      </c>
      <c r="H358" s="260">
        <v>14</v>
      </c>
      <c r="I358" s="285">
        <v>200</v>
      </c>
      <c r="J358" s="330">
        <f t="shared" si="13"/>
        <v>2000</v>
      </c>
      <c r="K358" s="370" t="s">
        <v>328</v>
      </c>
      <c r="L358" s="282"/>
      <c r="M358" s="282"/>
      <c r="N358" s="64">
        <f t="shared" si="12"/>
        <v>0</v>
      </c>
      <c r="O358" s="78">
        <v>2000</v>
      </c>
      <c r="P358" s="78">
        <f t="shared" si="14"/>
        <v>0</v>
      </c>
      <c r="Q358" s="78"/>
    </row>
    <row r="359" spans="1:17" s="10" customFormat="1" ht="22.5" customHeight="1" x14ac:dyDescent="0.25">
      <c r="A359" s="8">
        <v>354</v>
      </c>
      <c r="B359" s="280">
        <v>45239</v>
      </c>
      <c r="C359" s="56" t="s">
        <v>1220</v>
      </c>
      <c r="D359" s="123" t="s">
        <v>187</v>
      </c>
      <c r="E359" s="57">
        <v>1</v>
      </c>
      <c r="F359" s="122" t="s">
        <v>40</v>
      </c>
      <c r="G359" s="58" t="s">
        <v>1241</v>
      </c>
      <c r="H359" s="260">
        <v>14</v>
      </c>
      <c r="I359" s="285">
        <v>1899987</v>
      </c>
      <c r="J359" s="330">
        <f t="shared" si="13"/>
        <v>1899987</v>
      </c>
      <c r="K359" s="370" t="s">
        <v>328</v>
      </c>
      <c r="L359" s="282"/>
      <c r="M359" s="282"/>
      <c r="N359" s="64">
        <f t="shared" si="12"/>
        <v>0</v>
      </c>
      <c r="O359" s="78">
        <v>1899987</v>
      </c>
      <c r="P359" s="78">
        <f t="shared" si="14"/>
        <v>0</v>
      </c>
      <c r="Q359" s="78"/>
    </row>
    <row r="360" spans="1:17" s="24" customFormat="1" ht="22.5" customHeight="1" x14ac:dyDescent="0.25">
      <c r="A360" s="8">
        <v>355</v>
      </c>
      <c r="B360" s="280">
        <v>45239</v>
      </c>
      <c r="C360" s="61" t="s">
        <v>489</v>
      </c>
      <c r="D360" s="61" t="s">
        <v>1221</v>
      </c>
      <c r="E360" s="57">
        <v>1</v>
      </c>
      <c r="F360" s="57" t="s">
        <v>39</v>
      </c>
      <c r="G360" s="58" t="s">
        <v>1241</v>
      </c>
      <c r="H360" s="260">
        <v>14</v>
      </c>
      <c r="I360" s="285">
        <v>1450000</v>
      </c>
      <c r="J360" s="330">
        <f t="shared" si="13"/>
        <v>1450000</v>
      </c>
      <c r="K360" s="370" t="s">
        <v>328</v>
      </c>
      <c r="L360" s="284" t="s">
        <v>1526</v>
      </c>
      <c r="M360" s="282"/>
      <c r="N360" s="64" t="e">
        <f t="shared" ref="N360:N423" si="15">L360-M360</f>
        <v>#VALUE!</v>
      </c>
      <c r="O360" s="78">
        <v>1450000</v>
      </c>
      <c r="P360" s="78">
        <f t="shared" si="14"/>
        <v>0</v>
      </c>
      <c r="Q360" s="406"/>
    </row>
    <row r="361" spans="1:17" s="24" customFormat="1" ht="22.5" customHeight="1" x14ac:dyDescent="0.25">
      <c r="A361" s="8">
        <v>356</v>
      </c>
      <c r="B361" s="280">
        <v>45239</v>
      </c>
      <c r="C361" s="55" t="s">
        <v>387</v>
      </c>
      <c r="D361" s="56" t="s">
        <v>1222</v>
      </c>
      <c r="E361" s="57">
        <v>1</v>
      </c>
      <c r="F361" s="57" t="s">
        <v>39</v>
      </c>
      <c r="G361" s="58" t="s">
        <v>1241</v>
      </c>
      <c r="H361" s="260">
        <v>14</v>
      </c>
      <c r="I361" s="285">
        <v>825000</v>
      </c>
      <c r="J361" s="330">
        <f t="shared" si="13"/>
        <v>825000</v>
      </c>
      <c r="K361" s="370" t="s">
        <v>328</v>
      </c>
      <c r="L361" s="282" t="s">
        <v>1527</v>
      </c>
      <c r="M361" s="282"/>
      <c r="N361" s="64" t="e">
        <f t="shared" si="15"/>
        <v>#VALUE!</v>
      </c>
      <c r="O361" s="78">
        <v>825000</v>
      </c>
      <c r="P361" s="78">
        <f t="shared" si="14"/>
        <v>0</v>
      </c>
      <c r="Q361" s="406"/>
    </row>
    <row r="362" spans="1:17" s="10" customFormat="1" ht="22.5" customHeight="1" x14ac:dyDescent="0.25">
      <c r="A362" s="8">
        <v>357</v>
      </c>
      <c r="B362" s="280">
        <v>45239</v>
      </c>
      <c r="C362" s="55" t="s">
        <v>876</v>
      </c>
      <c r="D362" s="56" t="s">
        <v>101</v>
      </c>
      <c r="E362" s="57">
        <v>2</v>
      </c>
      <c r="F362" s="57" t="s">
        <v>39</v>
      </c>
      <c r="G362" s="58" t="s">
        <v>1241</v>
      </c>
      <c r="H362" s="260">
        <v>14</v>
      </c>
      <c r="I362" s="285">
        <v>241411.68</v>
      </c>
      <c r="J362" s="330">
        <f t="shared" si="13"/>
        <v>482823.36</v>
      </c>
      <c r="K362" s="370" t="s">
        <v>328</v>
      </c>
      <c r="L362" s="282"/>
      <c r="M362" s="282"/>
      <c r="N362" s="64">
        <f t="shared" si="15"/>
        <v>0</v>
      </c>
      <c r="O362" s="406">
        <v>482823.36</v>
      </c>
      <c r="P362" s="78">
        <f t="shared" si="14"/>
        <v>0</v>
      </c>
      <c r="Q362" s="78"/>
    </row>
    <row r="363" spans="1:17" s="10" customFormat="1" ht="22.5" customHeight="1" x14ac:dyDescent="0.25">
      <c r="A363" s="8">
        <v>358</v>
      </c>
      <c r="B363" s="280">
        <v>45239</v>
      </c>
      <c r="C363" s="56" t="s">
        <v>877</v>
      </c>
      <c r="D363" s="56" t="s">
        <v>101</v>
      </c>
      <c r="E363" s="57">
        <v>2</v>
      </c>
      <c r="F363" s="57" t="s">
        <v>39</v>
      </c>
      <c r="G363" s="58" t="s">
        <v>1241</v>
      </c>
      <c r="H363" s="260">
        <v>14</v>
      </c>
      <c r="I363" s="287">
        <v>70585.36</v>
      </c>
      <c r="J363" s="330">
        <f t="shared" si="13"/>
        <v>141170.72</v>
      </c>
      <c r="K363" s="370" t="s">
        <v>328</v>
      </c>
      <c r="L363" s="282"/>
      <c r="M363" s="282"/>
      <c r="N363" s="64">
        <f t="shared" si="15"/>
        <v>0</v>
      </c>
      <c r="O363" s="406">
        <v>141170.72</v>
      </c>
      <c r="P363" s="78">
        <f t="shared" si="14"/>
        <v>0</v>
      </c>
      <c r="Q363" s="78"/>
    </row>
    <row r="364" spans="1:17" s="10" customFormat="1" ht="22.5" customHeight="1" x14ac:dyDescent="0.25">
      <c r="A364" s="8">
        <v>359</v>
      </c>
      <c r="B364" s="280">
        <v>45239</v>
      </c>
      <c r="C364" s="56" t="s">
        <v>1223</v>
      </c>
      <c r="D364" s="56" t="s">
        <v>24</v>
      </c>
      <c r="E364" s="57">
        <v>30</v>
      </c>
      <c r="F364" s="57" t="s">
        <v>39</v>
      </c>
      <c r="G364" s="58" t="s">
        <v>1241</v>
      </c>
      <c r="H364" s="260">
        <v>14</v>
      </c>
      <c r="I364" s="285">
        <v>0</v>
      </c>
      <c r="J364" s="330">
        <f t="shared" si="13"/>
        <v>0</v>
      </c>
      <c r="K364" s="370" t="s">
        <v>324</v>
      </c>
      <c r="L364" s="282"/>
      <c r="M364" s="282"/>
      <c r="N364" s="64">
        <f t="shared" si="15"/>
        <v>0</v>
      </c>
      <c r="O364" s="78">
        <v>0</v>
      </c>
      <c r="P364" s="78">
        <f t="shared" si="14"/>
        <v>0</v>
      </c>
      <c r="Q364" s="78"/>
    </row>
    <row r="365" spans="1:17" s="10" customFormat="1" ht="22.5" customHeight="1" x14ac:dyDescent="0.25">
      <c r="A365" s="8">
        <v>360</v>
      </c>
      <c r="B365" s="280">
        <v>45239</v>
      </c>
      <c r="C365" s="60" t="s">
        <v>1224</v>
      </c>
      <c r="D365" s="56" t="s">
        <v>24</v>
      </c>
      <c r="E365" s="57">
        <v>5</v>
      </c>
      <c r="F365" s="57" t="s">
        <v>39</v>
      </c>
      <c r="G365" s="58" t="s">
        <v>1241</v>
      </c>
      <c r="H365" s="260">
        <v>14</v>
      </c>
      <c r="I365" s="285">
        <v>0</v>
      </c>
      <c r="J365" s="330">
        <f t="shared" si="13"/>
        <v>0</v>
      </c>
      <c r="K365" s="370" t="s">
        <v>324</v>
      </c>
      <c r="L365" s="284"/>
      <c r="M365" s="282"/>
      <c r="N365" s="64">
        <f t="shared" si="15"/>
        <v>0</v>
      </c>
      <c r="O365" s="78">
        <v>0</v>
      </c>
      <c r="P365" s="78">
        <f t="shared" si="14"/>
        <v>0</v>
      </c>
      <c r="Q365" s="78"/>
    </row>
    <row r="366" spans="1:17" s="10" customFormat="1" ht="22.5" customHeight="1" x14ac:dyDescent="0.25">
      <c r="A366" s="8">
        <v>361</v>
      </c>
      <c r="B366" s="280">
        <v>45239</v>
      </c>
      <c r="C366" s="56" t="s">
        <v>1225</v>
      </c>
      <c r="D366" s="123" t="s">
        <v>24</v>
      </c>
      <c r="E366" s="57">
        <v>3</v>
      </c>
      <c r="F366" s="122" t="s">
        <v>39</v>
      </c>
      <c r="G366" s="58" t="s">
        <v>1241</v>
      </c>
      <c r="H366" s="260">
        <v>14</v>
      </c>
      <c r="I366" s="285">
        <v>0</v>
      </c>
      <c r="J366" s="330">
        <f t="shared" si="13"/>
        <v>0</v>
      </c>
      <c r="K366" s="370" t="s">
        <v>324</v>
      </c>
      <c r="L366" s="284"/>
      <c r="M366" s="282"/>
      <c r="N366" s="64">
        <f t="shared" si="15"/>
        <v>0</v>
      </c>
      <c r="O366" s="78">
        <v>0</v>
      </c>
      <c r="P366" s="78">
        <f t="shared" si="14"/>
        <v>0</v>
      </c>
      <c r="Q366" s="78"/>
    </row>
    <row r="367" spans="1:17" s="24" customFormat="1" ht="22.5" customHeight="1" x14ac:dyDescent="0.25">
      <c r="A367" s="8">
        <v>362</v>
      </c>
      <c r="B367" s="280">
        <v>45239</v>
      </c>
      <c r="C367" s="60" t="s">
        <v>583</v>
      </c>
      <c r="D367" s="86" t="s">
        <v>584</v>
      </c>
      <c r="E367" s="57">
        <v>2</v>
      </c>
      <c r="F367" s="57" t="s">
        <v>39</v>
      </c>
      <c r="G367" s="58" t="s">
        <v>1241</v>
      </c>
      <c r="H367" s="260">
        <v>14</v>
      </c>
      <c r="I367" s="285">
        <v>675000</v>
      </c>
      <c r="J367" s="330">
        <f t="shared" si="13"/>
        <v>1350000</v>
      </c>
      <c r="K367" s="370" t="s">
        <v>324</v>
      </c>
      <c r="L367" s="284"/>
      <c r="M367" s="282"/>
      <c r="N367" s="64">
        <f t="shared" si="15"/>
        <v>0</v>
      </c>
      <c r="O367" s="78">
        <v>1350000</v>
      </c>
      <c r="P367" s="78">
        <f t="shared" si="14"/>
        <v>0</v>
      </c>
      <c r="Q367" s="406"/>
    </row>
    <row r="368" spans="1:17" s="10" customFormat="1" ht="22.5" customHeight="1" x14ac:dyDescent="0.25">
      <c r="A368" s="8">
        <v>363</v>
      </c>
      <c r="B368" s="280">
        <v>45239</v>
      </c>
      <c r="C368" s="56" t="s">
        <v>1226</v>
      </c>
      <c r="D368" s="56" t="s">
        <v>341</v>
      </c>
      <c r="E368" s="57">
        <v>1</v>
      </c>
      <c r="F368" s="57" t="s">
        <v>39</v>
      </c>
      <c r="G368" s="58" t="s">
        <v>1241</v>
      </c>
      <c r="H368" s="260">
        <v>14</v>
      </c>
      <c r="I368" s="285">
        <v>405039</v>
      </c>
      <c r="J368" s="330">
        <f t="shared" si="13"/>
        <v>405039</v>
      </c>
      <c r="K368" s="370" t="s">
        <v>324</v>
      </c>
      <c r="L368" s="284"/>
      <c r="M368" s="282"/>
      <c r="N368" s="64">
        <f t="shared" si="15"/>
        <v>0</v>
      </c>
      <c r="O368" s="78">
        <v>405039</v>
      </c>
      <c r="P368" s="78">
        <f t="shared" si="14"/>
        <v>0</v>
      </c>
      <c r="Q368" s="78"/>
    </row>
    <row r="369" spans="1:17" s="10" customFormat="1" ht="22.5" customHeight="1" x14ac:dyDescent="0.25">
      <c r="A369" s="8">
        <v>364</v>
      </c>
      <c r="B369" s="280">
        <v>45239</v>
      </c>
      <c r="C369" s="60" t="s">
        <v>1227</v>
      </c>
      <c r="D369" s="56" t="s">
        <v>1228</v>
      </c>
      <c r="E369" s="57">
        <v>1</v>
      </c>
      <c r="F369" s="57" t="s">
        <v>40</v>
      </c>
      <c r="G369" s="58" t="s">
        <v>1241</v>
      </c>
      <c r="H369" s="260">
        <v>14</v>
      </c>
      <c r="I369" s="285">
        <v>500000</v>
      </c>
      <c r="J369" s="330">
        <f t="shared" si="13"/>
        <v>500000</v>
      </c>
      <c r="K369" s="370" t="s">
        <v>324</v>
      </c>
      <c r="L369" s="284"/>
      <c r="M369" s="282"/>
      <c r="N369" s="64">
        <f t="shared" si="15"/>
        <v>0</v>
      </c>
      <c r="O369" s="406">
        <v>500000</v>
      </c>
      <c r="P369" s="78">
        <f t="shared" si="14"/>
        <v>0</v>
      </c>
      <c r="Q369" s="78"/>
    </row>
    <row r="370" spans="1:17" s="10" customFormat="1" ht="22.5" customHeight="1" x14ac:dyDescent="0.25">
      <c r="A370" s="8">
        <v>365</v>
      </c>
      <c r="B370" s="280">
        <v>45239</v>
      </c>
      <c r="C370" s="56" t="s">
        <v>1229</v>
      </c>
      <c r="D370" s="123" t="s">
        <v>24</v>
      </c>
      <c r="E370" s="57">
        <v>1</v>
      </c>
      <c r="F370" s="122" t="s">
        <v>39</v>
      </c>
      <c r="G370" s="58" t="s">
        <v>1241</v>
      </c>
      <c r="H370" s="260">
        <v>14</v>
      </c>
      <c r="I370" s="285">
        <v>0</v>
      </c>
      <c r="J370" s="330">
        <f t="shared" si="13"/>
        <v>0</v>
      </c>
      <c r="K370" s="370" t="s">
        <v>324</v>
      </c>
      <c r="L370" s="282"/>
      <c r="M370" s="282"/>
      <c r="N370" s="64">
        <f t="shared" si="15"/>
        <v>0</v>
      </c>
      <c r="O370" s="78">
        <v>0</v>
      </c>
      <c r="P370" s="78">
        <f t="shared" si="14"/>
        <v>0</v>
      </c>
      <c r="Q370" s="78"/>
    </row>
    <row r="371" spans="1:17" s="10" customFormat="1" ht="22.5" customHeight="1" x14ac:dyDescent="0.25">
      <c r="A371" s="8">
        <v>366</v>
      </c>
      <c r="B371" s="280">
        <v>45239</v>
      </c>
      <c r="C371" s="56" t="s">
        <v>1230</v>
      </c>
      <c r="D371" s="56" t="s">
        <v>1231</v>
      </c>
      <c r="E371" s="57">
        <v>1</v>
      </c>
      <c r="F371" s="57" t="s">
        <v>39</v>
      </c>
      <c r="G371" s="58" t="s">
        <v>1241</v>
      </c>
      <c r="H371" s="260">
        <v>14</v>
      </c>
      <c r="I371" s="285">
        <v>90000</v>
      </c>
      <c r="J371" s="330">
        <f t="shared" si="13"/>
        <v>90000</v>
      </c>
      <c r="K371" s="370" t="s">
        <v>324</v>
      </c>
      <c r="L371" s="282"/>
      <c r="M371" s="282"/>
      <c r="N371" s="64">
        <f t="shared" si="15"/>
        <v>0</v>
      </c>
      <c r="O371" s="78">
        <v>90000</v>
      </c>
      <c r="P371" s="78">
        <f t="shared" si="14"/>
        <v>0</v>
      </c>
      <c r="Q371" s="78"/>
    </row>
    <row r="372" spans="1:17" s="10" customFormat="1" ht="22.5" customHeight="1" x14ac:dyDescent="0.25">
      <c r="A372" s="8">
        <v>367</v>
      </c>
      <c r="B372" s="280">
        <v>45239</v>
      </c>
      <c r="C372" s="56" t="s">
        <v>1232</v>
      </c>
      <c r="D372" s="56" t="s">
        <v>1231</v>
      </c>
      <c r="E372" s="57">
        <v>1</v>
      </c>
      <c r="F372" s="57" t="s">
        <v>39</v>
      </c>
      <c r="G372" s="58" t="s">
        <v>1241</v>
      </c>
      <c r="H372" s="260">
        <v>14</v>
      </c>
      <c r="I372" s="285">
        <v>40000</v>
      </c>
      <c r="J372" s="330">
        <f t="shared" si="13"/>
        <v>40000</v>
      </c>
      <c r="K372" s="370" t="s">
        <v>324</v>
      </c>
      <c r="L372" s="282"/>
      <c r="M372" s="282"/>
      <c r="N372" s="64">
        <f t="shared" si="15"/>
        <v>0</v>
      </c>
      <c r="O372" s="78">
        <v>40000</v>
      </c>
      <c r="P372" s="78">
        <f t="shared" si="14"/>
        <v>0</v>
      </c>
      <c r="Q372" s="78"/>
    </row>
    <row r="373" spans="1:17" s="10" customFormat="1" ht="22.5" customHeight="1" x14ac:dyDescent="0.25">
      <c r="A373" s="8">
        <v>368</v>
      </c>
      <c r="B373" s="280">
        <v>45239</v>
      </c>
      <c r="C373" s="55" t="s">
        <v>1233</v>
      </c>
      <c r="D373" s="123" t="s">
        <v>187</v>
      </c>
      <c r="E373" s="57">
        <v>1</v>
      </c>
      <c r="F373" s="57" t="s">
        <v>39</v>
      </c>
      <c r="G373" s="58" t="s">
        <v>1241</v>
      </c>
      <c r="H373" s="260">
        <v>14</v>
      </c>
      <c r="I373" s="285">
        <v>85026</v>
      </c>
      <c r="J373" s="330">
        <f t="shared" si="13"/>
        <v>85026</v>
      </c>
      <c r="K373" s="370" t="s">
        <v>324</v>
      </c>
      <c r="L373" s="282"/>
      <c r="M373" s="282"/>
      <c r="N373" s="64">
        <f t="shared" si="15"/>
        <v>0</v>
      </c>
      <c r="O373" s="78">
        <v>85026</v>
      </c>
      <c r="P373" s="78">
        <f t="shared" si="14"/>
        <v>0</v>
      </c>
      <c r="Q373" s="78"/>
    </row>
    <row r="374" spans="1:17" s="10" customFormat="1" ht="22.5" customHeight="1" x14ac:dyDescent="0.25">
      <c r="A374" s="8">
        <v>369</v>
      </c>
      <c r="B374" s="280">
        <v>45239</v>
      </c>
      <c r="C374" s="56" t="s">
        <v>1234</v>
      </c>
      <c r="D374" s="296" t="s">
        <v>1212</v>
      </c>
      <c r="E374" s="8">
        <v>1</v>
      </c>
      <c r="F374" s="122" t="s">
        <v>39</v>
      </c>
      <c r="G374" s="58" t="s">
        <v>1241</v>
      </c>
      <c r="H374" s="260">
        <v>14</v>
      </c>
      <c r="I374" s="285">
        <v>950000</v>
      </c>
      <c r="J374" s="330">
        <f t="shared" si="13"/>
        <v>950000</v>
      </c>
      <c r="K374" s="370" t="s">
        <v>324</v>
      </c>
      <c r="L374" s="282"/>
      <c r="M374" s="282"/>
      <c r="N374" s="64">
        <f t="shared" si="15"/>
        <v>0</v>
      </c>
      <c r="O374" s="78">
        <v>950000</v>
      </c>
      <c r="P374" s="78">
        <f t="shared" si="14"/>
        <v>0</v>
      </c>
      <c r="Q374" s="78"/>
    </row>
    <row r="375" spans="1:17" s="10" customFormat="1" ht="22.5" customHeight="1" x14ac:dyDescent="0.25">
      <c r="A375" s="8">
        <v>370</v>
      </c>
      <c r="B375" s="280">
        <v>45239</v>
      </c>
      <c r="C375" s="56" t="s">
        <v>519</v>
      </c>
      <c r="D375" s="123" t="s">
        <v>1235</v>
      </c>
      <c r="E375" s="57">
        <v>1</v>
      </c>
      <c r="F375" s="122" t="s">
        <v>39</v>
      </c>
      <c r="G375" s="58" t="s">
        <v>1241</v>
      </c>
      <c r="H375" s="260">
        <v>14</v>
      </c>
      <c r="I375" s="285">
        <v>2275000</v>
      </c>
      <c r="J375" s="330">
        <f t="shared" si="13"/>
        <v>2275000</v>
      </c>
      <c r="K375" s="370" t="s">
        <v>324</v>
      </c>
      <c r="L375" s="282"/>
      <c r="M375" s="282"/>
      <c r="N375" s="64">
        <f t="shared" si="15"/>
        <v>0</v>
      </c>
      <c r="O375" s="78">
        <v>2275000</v>
      </c>
      <c r="P375" s="78">
        <f t="shared" si="14"/>
        <v>0</v>
      </c>
      <c r="Q375" s="78"/>
    </row>
    <row r="376" spans="1:17" s="10" customFormat="1" ht="22.5" customHeight="1" x14ac:dyDescent="0.25">
      <c r="A376" s="8">
        <v>371</v>
      </c>
      <c r="B376" s="280">
        <v>45239</v>
      </c>
      <c r="C376" s="56" t="s">
        <v>1236</v>
      </c>
      <c r="D376" s="86" t="s">
        <v>24</v>
      </c>
      <c r="E376" s="57">
        <v>1</v>
      </c>
      <c r="F376" s="122" t="s">
        <v>39</v>
      </c>
      <c r="G376" s="58" t="s">
        <v>1241</v>
      </c>
      <c r="H376" s="260">
        <v>14</v>
      </c>
      <c r="I376" s="285">
        <v>0</v>
      </c>
      <c r="J376" s="330">
        <f t="shared" si="13"/>
        <v>0</v>
      </c>
      <c r="K376" s="370" t="s">
        <v>324</v>
      </c>
      <c r="L376" s="282"/>
      <c r="M376" s="282"/>
      <c r="N376" s="64">
        <f t="shared" si="15"/>
        <v>0</v>
      </c>
      <c r="O376" s="78">
        <v>0</v>
      </c>
      <c r="P376" s="78">
        <f t="shared" si="14"/>
        <v>0</v>
      </c>
      <c r="Q376" s="78"/>
    </row>
    <row r="377" spans="1:17" s="10" customFormat="1" ht="22.5" customHeight="1" x14ac:dyDescent="0.25">
      <c r="A377" s="8">
        <v>372</v>
      </c>
      <c r="B377" s="280">
        <v>45239</v>
      </c>
      <c r="C377" s="56" t="s">
        <v>547</v>
      </c>
      <c r="D377" s="56" t="s">
        <v>194</v>
      </c>
      <c r="E377" s="57">
        <v>1</v>
      </c>
      <c r="F377" s="57" t="s">
        <v>39</v>
      </c>
      <c r="G377" s="58" t="s">
        <v>1241</v>
      </c>
      <c r="H377" s="260">
        <v>14</v>
      </c>
      <c r="I377" s="285">
        <v>134000</v>
      </c>
      <c r="J377" s="330">
        <f t="shared" si="13"/>
        <v>134000</v>
      </c>
      <c r="K377" s="370" t="s">
        <v>324</v>
      </c>
      <c r="L377" s="282"/>
      <c r="M377" s="282"/>
      <c r="N377" s="64">
        <f t="shared" si="15"/>
        <v>0</v>
      </c>
      <c r="O377" s="78">
        <v>134000</v>
      </c>
      <c r="P377" s="78">
        <f t="shared" si="14"/>
        <v>0</v>
      </c>
      <c r="Q377" s="78"/>
    </row>
    <row r="378" spans="1:17" s="10" customFormat="1" ht="22.5" customHeight="1" x14ac:dyDescent="0.25">
      <c r="A378" s="8">
        <v>373</v>
      </c>
      <c r="B378" s="280">
        <v>45239</v>
      </c>
      <c r="C378" s="56" t="s">
        <v>615</v>
      </c>
      <c r="D378" s="56" t="s">
        <v>341</v>
      </c>
      <c r="E378" s="57">
        <v>1</v>
      </c>
      <c r="F378" s="57" t="s">
        <v>39</v>
      </c>
      <c r="G378" s="58" t="s">
        <v>1241</v>
      </c>
      <c r="H378" s="260">
        <v>14</v>
      </c>
      <c r="I378" s="285">
        <v>1145076</v>
      </c>
      <c r="J378" s="330">
        <f t="shared" si="13"/>
        <v>1145076</v>
      </c>
      <c r="K378" s="370" t="s">
        <v>328</v>
      </c>
      <c r="L378" s="282"/>
      <c r="M378" s="282"/>
      <c r="N378" s="64">
        <f t="shared" si="15"/>
        <v>0</v>
      </c>
      <c r="O378" s="78">
        <v>1145076</v>
      </c>
      <c r="P378" s="78">
        <f t="shared" si="14"/>
        <v>0</v>
      </c>
      <c r="Q378" s="78"/>
    </row>
    <row r="379" spans="1:17" s="10" customFormat="1" ht="22.5" customHeight="1" x14ac:dyDescent="0.25">
      <c r="A379" s="8">
        <v>374</v>
      </c>
      <c r="B379" s="280">
        <v>45239</v>
      </c>
      <c r="C379" s="55" t="s">
        <v>596</v>
      </c>
      <c r="D379" s="56" t="s">
        <v>597</v>
      </c>
      <c r="E379" s="57">
        <v>1</v>
      </c>
      <c r="F379" s="57" t="s">
        <v>39</v>
      </c>
      <c r="G379" s="58" t="s">
        <v>606</v>
      </c>
      <c r="H379" s="260">
        <v>123</v>
      </c>
      <c r="I379" s="285">
        <v>6500000</v>
      </c>
      <c r="J379" s="330">
        <f t="shared" si="13"/>
        <v>6500000</v>
      </c>
      <c r="K379" s="260"/>
      <c r="L379" s="282"/>
      <c r="M379" s="282"/>
      <c r="N379" s="64">
        <f t="shared" si="15"/>
        <v>0</v>
      </c>
      <c r="O379" s="78">
        <v>6500000</v>
      </c>
      <c r="P379" s="78">
        <f t="shared" si="14"/>
        <v>0</v>
      </c>
      <c r="Q379" s="78"/>
    </row>
    <row r="380" spans="1:17" s="10" customFormat="1" ht="22.5" customHeight="1" x14ac:dyDescent="0.25">
      <c r="A380" s="8">
        <v>375</v>
      </c>
      <c r="B380" s="280">
        <v>45239</v>
      </c>
      <c r="C380" s="55" t="s">
        <v>598</v>
      </c>
      <c r="D380" s="123" t="s">
        <v>599</v>
      </c>
      <c r="E380" s="57">
        <v>2</v>
      </c>
      <c r="F380" s="57" t="s">
        <v>39</v>
      </c>
      <c r="G380" s="58" t="s">
        <v>18</v>
      </c>
      <c r="H380" s="260">
        <v>0</v>
      </c>
      <c r="I380" s="285">
        <v>35000</v>
      </c>
      <c r="J380" s="330">
        <f t="shared" si="13"/>
        <v>70000</v>
      </c>
      <c r="K380" s="260"/>
      <c r="L380" s="282"/>
      <c r="M380" s="282"/>
      <c r="N380" s="64">
        <f t="shared" si="15"/>
        <v>0</v>
      </c>
      <c r="O380" s="78">
        <v>70000</v>
      </c>
      <c r="P380" s="78">
        <f t="shared" si="14"/>
        <v>0</v>
      </c>
      <c r="Q380" s="78"/>
    </row>
    <row r="381" spans="1:17" s="10" customFormat="1" ht="22.5" customHeight="1" x14ac:dyDescent="0.25">
      <c r="A381" s="8">
        <v>376</v>
      </c>
      <c r="B381" s="280">
        <v>45239</v>
      </c>
      <c r="C381" s="55" t="s">
        <v>601</v>
      </c>
      <c r="D381" s="123" t="s">
        <v>602</v>
      </c>
      <c r="E381" s="57">
        <v>1</v>
      </c>
      <c r="F381" s="122" t="s">
        <v>39</v>
      </c>
      <c r="G381" s="58" t="s">
        <v>608</v>
      </c>
      <c r="H381" s="283" t="s">
        <v>290</v>
      </c>
      <c r="I381" s="285">
        <v>11500000</v>
      </c>
      <c r="J381" s="330">
        <f t="shared" si="13"/>
        <v>11500000</v>
      </c>
      <c r="K381" s="260"/>
      <c r="L381" s="282">
        <f>SUM(J306:J381)</f>
        <v>46529913.159999996</v>
      </c>
      <c r="M381" s="282">
        <f>'[1]09 NOVEMBER 2023'!$X$90</f>
        <v>46529913.159999996</v>
      </c>
      <c r="N381" s="64">
        <f t="shared" si="15"/>
        <v>0</v>
      </c>
      <c r="O381" s="78">
        <v>11500000</v>
      </c>
      <c r="P381" s="78">
        <f t="shared" si="14"/>
        <v>0</v>
      </c>
      <c r="Q381" s="78"/>
    </row>
    <row r="382" spans="1:17" s="10" customFormat="1" ht="22.5" customHeight="1" x14ac:dyDescent="0.25">
      <c r="A382" s="8">
        <v>377</v>
      </c>
      <c r="B382" s="280">
        <v>45240</v>
      </c>
      <c r="C382" s="55" t="s">
        <v>1134</v>
      </c>
      <c r="D382" s="86" t="s">
        <v>24</v>
      </c>
      <c r="E382" s="57">
        <v>3</v>
      </c>
      <c r="F382" s="122" t="s">
        <v>39</v>
      </c>
      <c r="G382" s="58" t="s">
        <v>368</v>
      </c>
      <c r="H382" s="260">
        <v>601</v>
      </c>
      <c r="I382" s="285">
        <v>11500</v>
      </c>
      <c r="J382" s="330">
        <f t="shared" si="13"/>
        <v>34500</v>
      </c>
      <c r="K382" s="260"/>
      <c r="L382" s="282"/>
      <c r="M382" s="282"/>
      <c r="N382" s="64">
        <f t="shared" si="15"/>
        <v>0</v>
      </c>
      <c r="O382" s="78">
        <v>34500</v>
      </c>
      <c r="P382" s="78">
        <f t="shared" si="14"/>
        <v>0</v>
      </c>
      <c r="Q382" s="78"/>
    </row>
    <row r="383" spans="1:17" s="10" customFormat="1" ht="22.5" customHeight="1" x14ac:dyDescent="0.25">
      <c r="A383" s="8">
        <v>378</v>
      </c>
      <c r="B383" s="280">
        <v>45240</v>
      </c>
      <c r="C383" s="56" t="s">
        <v>107</v>
      </c>
      <c r="D383" s="123" t="s">
        <v>24</v>
      </c>
      <c r="E383" s="57">
        <v>50</v>
      </c>
      <c r="F383" s="57" t="s">
        <v>39</v>
      </c>
      <c r="G383" s="58" t="s">
        <v>368</v>
      </c>
      <c r="H383" s="260">
        <v>601</v>
      </c>
      <c r="I383" s="285">
        <v>1565</v>
      </c>
      <c r="J383" s="330">
        <f t="shared" si="13"/>
        <v>78250</v>
      </c>
      <c r="K383" s="260"/>
      <c r="L383" s="282"/>
      <c r="M383" s="282"/>
      <c r="N383" s="64">
        <f t="shared" si="15"/>
        <v>0</v>
      </c>
      <c r="O383" s="78">
        <v>78250</v>
      </c>
      <c r="P383" s="78">
        <f t="shared" si="14"/>
        <v>0</v>
      </c>
      <c r="Q383" s="78"/>
    </row>
    <row r="384" spans="1:17" s="10" customFormat="1" ht="22.5" customHeight="1" x14ac:dyDescent="0.25">
      <c r="A384" s="8">
        <v>379</v>
      </c>
      <c r="B384" s="280">
        <v>45240</v>
      </c>
      <c r="C384" s="55" t="s">
        <v>391</v>
      </c>
      <c r="D384" s="123" t="s">
        <v>71</v>
      </c>
      <c r="E384" s="57">
        <v>3</v>
      </c>
      <c r="F384" s="57" t="s">
        <v>39</v>
      </c>
      <c r="G384" s="58" t="s">
        <v>368</v>
      </c>
      <c r="H384" s="260">
        <v>601</v>
      </c>
      <c r="I384" s="285">
        <v>2500</v>
      </c>
      <c r="J384" s="330">
        <f t="shared" si="13"/>
        <v>7500</v>
      </c>
      <c r="K384" s="260"/>
      <c r="L384" s="282"/>
      <c r="M384" s="282"/>
      <c r="N384" s="64">
        <f t="shared" si="15"/>
        <v>0</v>
      </c>
      <c r="O384" s="78">
        <v>7500</v>
      </c>
      <c r="P384" s="78">
        <f t="shared" si="14"/>
        <v>0</v>
      </c>
      <c r="Q384" s="78"/>
    </row>
    <row r="385" spans="1:17" s="10" customFormat="1" ht="22.5" customHeight="1" x14ac:dyDescent="0.25">
      <c r="A385" s="8">
        <v>380</v>
      </c>
      <c r="B385" s="280">
        <v>45240</v>
      </c>
      <c r="C385" s="56" t="s">
        <v>1242</v>
      </c>
      <c r="D385" s="56" t="s">
        <v>89</v>
      </c>
      <c r="E385" s="57">
        <v>1</v>
      </c>
      <c r="F385" s="122" t="s">
        <v>39</v>
      </c>
      <c r="G385" s="58" t="s">
        <v>313</v>
      </c>
      <c r="H385" s="260">
        <v>0</v>
      </c>
      <c r="I385" s="285">
        <v>7500</v>
      </c>
      <c r="J385" s="330">
        <f t="shared" si="13"/>
        <v>7500</v>
      </c>
      <c r="K385" s="260"/>
      <c r="L385" s="282"/>
      <c r="M385" s="282"/>
      <c r="N385" s="64">
        <f t="shared" si="15"/>
        <v>0</v>
      </c>
      <c r="O385" s="78">
        <v>7500</v>
      </c>
      <c r="P385" s="78">
        <f t="shared" si="14"/>
        <v>0</v>
      </c>
      <c r="Q385" s="78"/>
    </row>
    <row r="386" spans="1:17" s="10" customFormat="1" ht="22.5" customHeight="1" x14ac:dyDescent="0.25">
      <c r="A386" s="8">
        <v>381</v>
      </c>
      <c r="B386" s="280">
        <v>45240</v>
      </c>
      <c r="C386" s="55" t="s">
        <v>515</v>
      </c>
      <c r="D386" s="123" t="s">
        <v>89</v>
      </c>
      <c r="E386" s="57">
        <v>4</v>
      </c>
      <c r="F386" s="57" t="s">
        <v>39</v>
      </c>
      <c r="G386" s="58" t="s">
        <v>195</v>
      </c>
      <c r="H386" s="260">
        <v>308</v>
      </c>
      <c r="I386" s="285">
        <v>10000</v>
      </c>
      <c r="J386" s="330">
        <f t="shared" si="13"/>
        <v>40000</v>
      </c>
      <c r="K386" s="57" t="s">
        <v>1574</v>
      </c>
      <c r="L386" s="282"/>
      <c r="M386" s="282"/>
      <c r="N386" s="64">
        <f t="shared" si="15"/>
        <v>0</v>
      </c>
      <c r="O386" s="78">
        <v>40000</v>
      </c>
      <c r="P386" s="78">
        <f t="shared" si="14"/>
        <v>0</v>
      </c>
      <c r="Q386" s="78"/>
    </row>
    <row r="387" spans="1:17" s="10" customFormat="1" ht="22.5" customHeight="1" x14ac:dyDescent="0.25">
      <c r="A387" s="8">
        <v>382</v>
      </c>
      <c r="B387" s="280">
        <v>45240</v>
      </c>
      <c r="C387" s="56" t="s">
        <v>1085</v>
      </c>
      <c r="D387" s="56" t="s">
        <v>89</v>
      </c>
      <c r="E387" s="57">
        <v>4</v>
      </c>
      <c r="F387" s="57" t="s">
        <v>39</v>
      </c>
      <c r="G387" s="58" t="s">
        <v>195</v>
      </c>
      <c r="H387" s="260">
        <v>308</v>
      </c>
      <c r="I387" s="285">
        <v>4000</v>
      </c>
      <c r="J387" s="330">
        <f t="shared" si="13"/>
        <v>16000</v>
      </c>
      <c r="K387" s="57" t="s">
        <v>1574</v>
      </c>
      <c r="L387" s="282"/>
      <c r="M387" s="282"/>
      <c r="N387" s="64">
        <f t="shared" si="15"/>
        <v>0</v>
      </c>
      <c r="O387" s="78">
        <v>16000</v>
      </c>
      <c r="P387" s="78">
        <f t="shared" si="14"/>
        <v>0</v>
      </c>
      <c r="Q387" s="78"/>
    </row>
    <row r="388" spans="1:17" s="10" customFormat="1" ht="22.5" customHeight="1" x14ac:dyDescent="0.25">
      <c r="A388" s="8">
        <v>383</v>
      </c>
      <c r="B388" s="280">
        <v>45240</v>
      </c>
      <c r="C388" s="56" t="s">
        <v>1192</v>
      </c>
      <c r="D388" s="56" t="s">
        <v>67</v>
      </c>
      <c r="E388" s="57">
        <v>2</v>
      </c>
      <c r="F388" s="57" t="s">
        <v>39</v>
      </c>
      <c r="G388" s="58" t="s">
        <v>195</v>
      </c>
      <c r="H388" s="260">
        <v>308</v>
      </c>
      <c r="I388" s="289">
        <v>5000</v>
      </c>
      <c r="J388" s="330">
        <f t="shared" si="13"/>
        <v>10000</v>
      </c>
      <c r="K388" s="57" t="s">
        <v>1574</v>
      </c>
      <c r="L388" s="282"/>
      <c r="M388" s="282"/>
      <c r="N388" s="64">
        <f t="shared" si="15"/>
        <v>0</v>
      </c>
      <c r="O388" s="78">
        <v>10000</v>
      </c>
      <c r="P388" s="78">
        <f t="shared" si="14"/>
        <v>0</v>
      </c>
      <c r="Q388" s="78"/>
    </row>
    <row r="389" spans="1:17" s="10" customFormat="1" ht="22.5" customHeight="1" x14ac:dyDescent="0.25">
      <c r="A389" s="8">
        <v>384</v>
      </c>
      <c r="B389" s="280">
        <v>45240</v>
      </c>
      <c r="C389" s="56" t="s">
        <v>1243</v>
      </c>
      <c r="D389" s="56" t="s">
        <v>89</v>
      </c>
      <c r="E389" s="57">
        <v>1</v>
      </c>
      <c r="F389" s="57" t="s">
        <v>39</v>
      </c>
      <c r="G389" s="58" t="s">
        <v>195</v>
      </c>
      <c r="H389" s="260">
        <v>308</v>
      </c>
      <c r="I389" s="285">
        <v>5500</v>
      </c>
      <c r="J389" s="330">
        <f t="shared" si="13"/>
        <v>5500</v>
      </c>
      <c r="K389" s="57" t="s">
        <v>1574</v>
      </c>
      <c r="L389" s="282"/>
      <c r="M389" s="282"/>
      <c r="N389" s="64">
        <f t="shared" si="15"/>
        <v>0</v>
      </c>
      <c r="O389" s="78">
        <v>5500</v>
      </c>
      <c r="P389" s="78">
        <f t="shared" si="14"/>
        <v>0</v>
      </c>
      <c r="Q389" s="78"/>
    </row>
    <row r="390" spans="1:17" s="10" customFormat="1" ht="22.5" customHeight="1" x14ac:dyDescent="0.25">
      <c r="A390" s="8">
        <v>385</v>
      </c>
      <c r="B390" s="280">
        <v>45240</v>
      </c>
      <c r="C390" s="55" t="s">
        <v>155</v>
      </c>
      <c r="D390" s="56" t="s">
        <v>156</v>
      </c>
      <c r="E390" s="57">
        <v>1</v>
      </c>
      <c r="F390" s="57" t="s">
        <v>39</v>
      </c>
      <c r="G390" s="58" t="s">
        <v>195</v>
      </c>
      <c r="H390" s="260">
        <v>308</v>
      </c>
      <c r="I390" s="285">
        <v>45000</v>
      </c>
      <c r="J390" s="330">
        <f t="shared" si="13"/>
        <v>45000</v>
      </c>
      <c r="K390" s="57" t="s">
        <v>1574</v>
      </c>
      <c r="L390" s="282"/>
      <c r="M390" s="282"/>
      <c r="N390" s="64">
        <f t="shared" si="15"/>
        <v>0</v>
      </c>
      <c r="O390" s="78">
        <v>45000</v>
      </c>
      <c r="P390" s="78">
        <f t="shared" si="14"/>
        <v>0</v>
      </c>
      <c r="Q390" s="78"/>
    </row>
    <row r="391" spans="1:17" s="10" customFormat="1" ht="22.5" customHeight="1" x14ac:dyDescent="0.25">
      <c r="A391" s="8">
        <v>386</v>
      </c>
      <c r="B391" s="280">
        <v>45240</v>
      </c>
      <c r="C391" s="56" t="s">
        <v>54</v>
      </c>
      <c r="D391" s="56" t="s">
        <v>55</v>
      </c>
      <c r="E391" s="57">
        <v>7</v>
      </c>
      <c r="F391" s="57" t="s">
        <v>38</v>
      </c>
      <c r="G391" s="58" t="s">
        <v>62</v>
      </c>
      <c r="H391" s="260">
        <v>1</v>
      </c>
      <c r="I391" s="287">
        <v>29000</v>
      </c>
      <c r="J391" s="330">
        <f t="shared" si="13"/>
        <v>203000</v>
      </c>
      <c r="K391" s="260"/>
      <c r="L391" s="282"/>
      <c r="M391" s="282"/>
      <c r="N391" s="64">
        <f t="shared" si="15"/>
        <v>0</v>
      </c>
      <c r="O391" s="78">
        <v>203000</v>
      </c>
      <c r="P391" s="78">
        <f t="shared" si="14"/>
        <v>0</v>
      </c>
      <c r="Q391" s="78"/>
    </row>
    <row r="392" spans="1:17" s="10" customFormat="1" ht="22.5" customHeight="1" x14ac:dyDescent="0.25">
      <c r="A392" s="8">
        <v>387</v>
      </c>
      <c r="B392" s="280">
        <v>45240</v>
      </c>
      <c r="C392" s="55" t="s">
        <v>75</v>
      </c>
      <c r="D392" s="86" t="s">
        <v>66</v>
      </c>
      <c r="E392" s="57">
        <v>3</v>
      </c>
      <c r="F392" s="57" t="s">
        <v>38</v>
      </c>
      <c r="G392" s="58" t="s">
        <v>62</v>
      </c>
      <c r="H392" s="260">
        <v>1</v>
      </c>
      <c r="I392" s="287">
        <v>27000</v>
      </c>
      <c r="J392" s="330">
        <f t="shared" si="13"/>
        <v>81000</v>
      </c>
      <c r="K392" s="260"/>
      <c r="L392" s="282"/>
      <c r="M392" s="282"/>
      <c r="N392" s="64">
        <f t="shared" si="15"/>
        <v>0</v>
      </c>
      <c r="O392" s="78">
        <v>93000</v>
      </c>
      <c r="P392" s="78">
        <f t="shared" si="14"/>
        <v>-12000</v>
      </c>
      <c r="Q392" s="78"/>
    </row>
    <row r="393" spans="1:17" s="10" customFormat="1" ht="22.5" customHeight="1" x14ac:dyDescent="0.25">
      <c r="A393" s="8">
        <v>388</v>
      </c>
      <c r="B393" s="280">
        <v>45240</v>
      </c>
      <c r="C393" s="56" t="s">
        <v>475</v>
      </c>
      <c r="D393" s="56" t="s">
        <v>89</v>
      </c>
      <c r="E393" s="57">
        <v>2</v>
      </c>
      <c r="F393" s="57" t="s">
        <v>39</v>
      </c>
      <c r="G393" s="58" t="s">
        <v>25</v>
      </c>
      <c r="H393" s="260" t="s">
        <v>297</v>
      </c>
      <c r="I393" s="285">
        <v>60000</v>
      </c>
      <c r="J393" s="330">
        <f t="shared" ref="J393:J456" si="16">E393*I393</f>
        <v>120000</v>
      </c>
      <c r="K393" s="57" t="s">
        <v>1575</v>
      </c>
      <c r="L393" s="282"/>
      <c r="M393" s="282"/>
      <c r="N393" s="64">
        <f t="shared" si="15"/>
        <v>0</v>
      </c>
      <c r="O393" s="78">
        <v>120000</v>
      </c>
      <c r="P393" s="78">
        <f t="shared" si="14"/>
        <v>0</v>
      </c>
      <c r="Q393" s="78"/>
    </row>
    <row r="394" spans="1:17" s="10" customFormat="1" ht="22.5" customHeight="1" x14ac:dyDescent="0.25">
      <c r="A394" s="8">
        <v>389</v>
      </c>
      <c r="B394" s="280">
        <v>45240</v>
      </c>
      <c r="C394" s="56" t="s">
        <v>225</v>
      </c>
      <c r="D394" s="56" t="s">
        <v>101</v>
      </c>
      <c r="E394" s="96" t="s">
        <v>97</v>
      </c>
      <c r="F394" s="298" t="s">
        <v>39</v>
      </c>
      <c r="G394" s="58" t="s">
        <v>25</v>
      </c>
      <c r="H394" s="260" t="s">
        <v>297</v>
      </c>
      <c r="I394" s="302">
        <v>62700</v>
      </c>
      <c r="J394" s="330">
        <f t="shared" si="16"/>
        <v>62700</v>
      </c>
      <c r="K394" s="57" t="s">
        <v>1575</v>
      </c>
      <c r="L394" s="282"/>
      <c r="M394" s="282"/>
      <c r="N394" s="64">
        <f t="shared" si="15"/>
        <v>0</v>
      </c>
      <c r="O394" s="78">
        <v>62700</v>
      </c>
      <c r="P394" s="78">
        <f t="shared" si="14"/>
        <v>0</v>
      </c>
      <c r="Q394" s="78"/>
    </row>
    <row r="395" spans="1:17" s="10" customFormat="1" ht="22.5" customHeight="1" x14ac:dyDescent="0.25">
      <c r="A395" s="8">
        <v>390</v>
      </c>
      <c r="B395" s="280">
        <v>45240</v>
      </c>
      <c r="C395" s="56" t="s">
        <v>255</v>
      </c>
      <c r="D395" s="56" t="s">
        <v>103</v>
      </c>
      <c r="E395" s="57">
        <v>3</v>
      </c>
      <c r="F395" s="57" t="s">
        <v>39</v>
      </c>
      <c r="G395" s="58" t="s">
        <v>25</v>
      </c>
      <c r="H395" s="260" t="s">
        <v>297</v>
      </c>
      <c r="I395" s="285">
        <v>900</v>
      </c>
      <c r="J395" s="330">
        <f t="shared" si="16"/>
        <v>2700</v>
      </c>
      <c r="K395" s="57"/>
      <c r="L395" s="282"/>
      <c r="M395" s="282"/>
      <c r="N395" s="64">
        <f t="shared" si="15"/>
        <v>0</v>
      </c>
      <c r="O395" s="78">
        <v>2700</v>
      </c>
      <c r="P395" s="78">
        <f t="shared" si="14"/>
        <v>0</v>
      </c>
      <c r="Q395" s="78"/>
    </row>
    <row r="396" spans="1:17" s="10" customFormat="1" ht="22.5" customHeight="1" x14ac:dyDescent="0.25">
      <c r="A396" s="8">
        <v>391</v>
      </c>
      <c r="B396" s="280">
        <v>45240</v>
      </c>
      <c r="C396" s="123" t="s">
        <v>132</v>
      </c>
      <c r="D396" s="123" t="s">
        <v>73</v>
      </c>
      <c r="E396" s="117">
        <v>1</v>
      </c>
      <c r="F396" s="300" t="s">
        <v>39</v>
      </c>
      <c r="G396" s="58" t="s">
        <v>130</v>
      </c>
      <c r="H396" s="260">
        <v>112</v>
      </c>
      <c r="I396" s="287">
        <v>60000</v>
      </c>
      <c r="J396" s="330">
        <f t="shared" si="16"/>
        <v>60000</v>
      </c>
      <c r="K396" s="57" t="s">
        <v>1576</v>
      </c>
      <c r="L396" s="282"/>
      <c r="M396" s="282"/>
      <c r="N396" s="64">
        <f t="shared" si="15"/>
        <v>0</v>
      </c>
      <c r="O396" s="78">
        <v>60000</v>
      </c>
      <c r="P396" s="78">
        <f t="shared" si="14"/>
        <v>0</v>
      </c>
      <c r="Q396" s="78"/>
    </row>
    <row r="397" spans="1:17" s="10" customFormat="1" ht="22.5" customHeight="1" x14ac:dyDescent="0.25">
      <c r="A397" s="8">
        <v>392</v>
      </c>
      <c r="B397" s="280">
        <v>45240</v>
      </c>
      <c r="C397" s="56" t="s">
        <v>1076</v>
      </c>
      <c r="D397" s="56" t="s">
        <v>56</v>
      </c>
      <c r="E397" s="57">
        <v>1</v>
      </c>
      <c r="F397" s="300" t="s">
        <v>39</v>
      </c>
      <c r="G397" s="58" t="s">
        <v>130</v>
      </c>
      <c r="H397" s="260">
        <v>112</v>
      </c>
      <c r="I397" s="287">
        <v>400000</v>
      </c>
      <c r="J397" s="330">
        <f t="shared" si="16"/>
        <v>400000</v>
      </c>
      <c r="K397" s="57" t="s">
        <v>1576</v>
      </c>
      <c r="L397" s="282"/>
      <c r="M397" s="282"/>
      <c r="N397" s="64">
        <f t="shared" si="15"/>
        <v>0</v>
      </c>
      <c r="O397" s="78">
        <v>400000</v>
      </c>
      <c r="P397" s="78">
        <f t="shared" si="14"/>
        <v>0</v>
      </c>
      <c r="Q397" s="78"/>
    </row>
    <row r="398" spans="1:17" s="10" customFormat="1" ht="22.5" customHeight="1" x14ac:dyDescent="0.25">
      <c r="A398" s="8">
        <v>393</v>
      </c>
      <c r="B398" s="280">
        <v>45240</v>
      </c>
      <c r="C398" s="56" t="s">
        <v>107</v>
      </c>
      <c r="D398" s="301" t="s">
        <v>112</v>
      </c>
      <c r="E398" s="57">
        <v>10</v>
      </c>
      <c r="F398" s="121" t="s">
        <v>39</v>
      </c>
      <c r="G398" s="58" t="s">
        <v>130</v>
      </c>
      <c r="H398" s="260">
        <v>112</v>
      </c>
      <c r="I398" s="285">
        <v>1565</v>
      </c>
      <c r="J398" s="330">
        <f t="shared" si="16"/>
        <v>15650</v>
      </c>
      <c r="K398" s="57" t="s">
        <v>1576</v>
      </c>
      <c r="L398" s="282"/>
      <c r="M398" s="282"/>
      <c r="N398" s="64">
        <f t="shared" si="15"/>
        <v>0</v>
      </c>
      <c r="O398" s="78">
        <v>15650</v>
      </c>
      <c r="P398" s="78">
        <f t="shared" si="14"/>
        <v>0</v>
      </c>
      <c r="Q398" s="78"/>
    </row>
    <row r="399" spans="1:17" s="10" customFormat="1" ht="22.5" customHeight="1" x14ac:dyDescent="0.25">
      <c r="A399" s="8">
        <v>394</v>
      </c>
      <c r="B399" s="280">
        <v>45240</v>
      </c>
      <c r="C399" s="56" t="s">
        <v>335</v>
      </c>
      <c r="D399" s="56" t="s">
        <v>101</v>
      </c>
      <c r="E399" s="184" t="s">
        <v>97</v>
      </c>
      <c r="F399" s="96" t="s">
        <v>39</v>
      </c>
      <c r="G399" s="58" t="s">
        <v>130</v>
      </c>
      <c r="H399" s="260">
        <v>112</v>
      </c>
      <c r="I399" s="285">
        <v>134389.92000000001</v>
      </c>
      <c r="J399" s="330">
        <f t="shared" si="16"/>
        <v>134389.92000000001</v>
      </c>
      <c r="K399" s="57" t="s">
        <v>1576</v>
      </c>
      <c r="L399" s="282"/>
      <c r="M399" s="282"/>
      <c r="N399" s="64">
        <f t="shared" si="15"/>
        <v>0</v>
      </c>
      <c r="O399" s="78">
        <v>134389.92000000001</v>
      </c>
      <c r="P399" s="78">
        <f t="shared" si="14"/>
        <v>0</v>
      </c>
      <c r="Q399" s="78"/>
    </row>
    <row r="400" spans="1:17" s="10" customFormat="1" ht="22.5" customHeight="1" x14ac:dyDescent="0.25">
      <c r="A400" s="8">
        <v>395</v>
      </c>
      <c r="B400" s="280">
        <v>45240</v>
      </c>
      <c r="C400" s="56" t="s">
        <v>566</v>
      </c>
      <c r="D400" s="86" t="s">
        <v>101</v>
      </c>
      <c r="E400" s="57">
        <v>1</v>
      </c>
      <c r="F400" s="57" t="s">
        <v>39</v>
      </c>
      <c r="G400" s="58" t="s">
        <v>130</v>
      </c>
      <c r="H400" s="260">
        <v>112</v>
      </c>
      <c r="I400" s="285">
        <v>34965</v>
      </c>
      <c r="J400" s="330">
        <f t="shared" si="16"/>
        <v>34965</v>
      </c>
      <c r="K400" s="57" t="s">
        <v>1576</v>
      </c>
      <c r="L400" s="282"/>
      <c r="M400" s="282"/>
      <c r="N400" s="64">
        <f t="shared" si="15"/>
        <v>0</v>
      </c>
      <c r="O400" s="78">
        <v>34965</v>
      </c>
      <c r="P400" s="78">
        <f t="shared" si="14"/>
        <v>0</v>
      </c>
      <c r="Q400" s="78"/>
    </row>
    <row r="401" spans="1:17" s="10" customFormat="1" ht="22.5" customHeight="1" x14ac:dyDescent="0.25">
      <c r="A401" s="8">
        <v>396</v>
      </c>
      <c r="B401" s="280">
        <v>45240</v>
      </c>
      <c r="C401" s="56" t="s">
        <v>477</v>
      </c>
      <c r="D401" s="56" t="s">
        <v>89</v>
      </c>
      <c r="E401" s="57">
        <v>1</v>
      </c>
      <c r="F401" s="57" t="s">
        <v>40</v>
      </c>
      <c r="G401" s="58" t="s">
        <v>110</v>
      </c>
      <c r="H401" s="260" t="s">
        <v>294</v>
      </c>
      <c r="I401" s="285">
        <v>2700000</v>
      </c>
      <c r="J401" s="330">
        <f t="shared" si="16"/>
        <v>2700000</v>
      </c>
      <c r="K401" s="260"/>
      <c r="L401" s="282"/>
      <c r="M401" s="282"/>
      <c r="N401" s="64">
        <f t="shared" si="15"/>
        <v>0</v>
      </c>
      <c r="O401" s="78">
        <v>2700000</v>
      </c>
      <c r="P401" s="78">
        <f t="shared" si="14"/>
        <v>0</v>
      </c>
      <c r="Q401" s="78"/>
    </row>
    <row r="402" spans="1:17" s="10" customFormat="1" ht="22.5" customHeight="1" x14ac:dyDescent="0.25">
      <c r="A402" s="8">
        <v>397</v>
      </c>
      <c r="B402" s="280">
        <v>45240</v>
      </c>
      <c r="C402" s="55" t="s">
        <v>147</v>
      </c>
      <c r="D402" s="56" t="s">
        <v>148</v>
      </c>
      <c r="E402" s="57">
        <v>1</v>
      </c>
      <c r="F402" s="57" t="s">
        <v>39</v>
      </c>
      <c r="G402" s="58" t="s">
        <v>110</v>
      </c>
      <c r="H402" s="260" t="s">
        <v>294</v>
      </c>
      <c r="I402" s="289">
        <v>236500</v>
      </c>
      <c r="J402" s="330">
        <f t="shared" si="16"/>
        <v>236500</v>
      </c>
      <c r="K402" s="260"/>
      <c r="L402" s="282"/>
      <c r="M402" s="282"/>
      <c r="N402" s="64">
        <f t="shared" si="15"/>
        <v>0</v>
      </c>
      <c r="O402" s="78">
        <v>236500</v>
      </c>
      <c r="P402" s="78">
        <f t="shared" si="14"/>
        <v>0</v>
      </c>
      <c r="Q402" s="78"/>
    </row>
    <row r="403" spans="1:17" s="10" customFormat="1" ht="22.5" customHeight="1" x14ac:dyDescent="0.25">
      <c r="A403" s="8">
        <v>398</v>
      </c>
      <c r="B403" s="280">
        <v>45240</v>
      </c>
      <c r="C403" s="55" t="s">
        <v>155</v>
      </c>
      <c r="D403" s="56" t="s">
        <v>156</v>
      </c>
      <c r="E403" s="57">
        <v>1</v>
      </c>
      <c r="F403" s="122" t="s">
        <v>39</v>
      </c>
      <c r="G403" s="58" t="s">
        <v>110</v>
      </c>
      <c r="H403" s="260" t="s">
        <v>294</v>
      </c>
      <c r="I403" s="285">
        <v>45000</v>
      </c>
      <c r="J403" s="330">
        <f t="shared" si="16"/>
        <v>45000</v>
      </c>
      <c r="K403" s="260"/>
      <c r="L403" s="282"/>
      <c r="M403" s="282"/>
      <c r="N403" s="64">
        <f t="shared" si="15"/>
        <v>0</v>
      </c>
      <c r="O403" s="78">
        <v>45000</v>
      </c>
      <c r="P403" s="78">
        <f t="shared" si="14"/>
        <v>0</v>
      </c>
      <c r="Q403" s="78"/>
    </row>
    <row r="404" spans="1:17" s="10" customFormat="1" ht="22.5" customHeight="1" x14ac:dyDescent="0.25">
      <c r="A404" s="8">
        <v>399</v>
      </c>
      <c r="B404" s="280">
        <v>45240</v>
      </c>
      <c r="C404" s="56" t="s">
        <v>1244</v>
      </c>
      <c r="D404" s="56" t="s">
        <v>90</v>
      </c>
      <c r="E404" s="57">
        <v>1</v>
      </c>
      <c r="F404" s="121" t="s">
        <v>39</v>
      </c>
      <c r="G404" s="58" t="s">
        <v>110</v>
      </c>
      <c r="H404" s="260" t="s">
        <v>294</v>
      </c>
      <c r="I404" s="285">
        <v>12500</v>
      </c>
      <c r="J404" s="330">
        <f t="shared" si="16"/>
        <v>12500</v>
      </c>
      <c r="K404" s="260"/>
      <c r="L404" s="282"/>
      <c r="M404" s="282"/>
      <c r="N404" s="64">
        <f t="shared" si="15"/>
        <v>0</v>
      </c>
      <c r="O404" s="78">
        <v>12500</v>
      </c>
      <c r="P404" s="78">
        <f t="shared" si="14"/>
        <v>0</v>
      </c>
      <c r="Q404" s="78"/>
    </row>
    <row r="405" spans="1:17" s="10" customFormat="1" ht="22.5" customHeight="1" x14ac:dyDescent="0.25">
      <c r="A405" s="8">
        <v>400</v>
      </c>
      <c r="B405" s="280">
        <v>45240</v>
      </c>
      <c r="C405" s="56" t="s">
        <v>1245</v>
      </c>
      <c r="D405" s="56" t="s">
        <v>1246</v>
      </c>
      <c r="E405" s="57">
        <v>1</v>
      </c>
      <c r="F405" s="57" t="s">
        <v>39</v>
      </c>
      <c r="G405" s="58" t="s">
        <v>17</v>
      </c>
      <c r="H405" s="260">
        <v>114</v>
      </c>
      <c r="I405" s="285">
        <v>200000</v>
      </c>
      <c r="J405" s="330">
        <f t="shared" si="16"/>
        <v>200000</v>
      </c>
      <c r="K405" s="260"/>
      <c r="L405" s="282"/>
      <c r="M405" s="282"/>
      <c r="N405" s="64">
        <f t="shared" si="15"/>
        <v>0</v>
      </c>
      <c r="O405" s="78">
        <v>200000</v>
      </c>
      <c r="P405" s="78">
        <f t="shared" si="14"/>
        <v>0</v>
      </c>
      <c r="Q405" s="78"/>
    </row>
    <row r="406" spans="1:17" s="10" customFormat="1" ht="22.5" customHeight="1" x14ac:dyDescent="0.25">
      <c r="A406" s="8">
        <v>401</v>
      </c>
      <c r="B406" s="280">
        <v>45240</v>
      </c>
      <c r="C406" s="61" t="s">
        <v>848</v>
      </c>
      <c r="D406" s="61" t="s">
        <v>163</v>
      </c>
      <c r="E406" s="57">
        <v>1</v>
      </c>
      <c r="F406" s="57" t="s">
        <v>146</v>
      </c>
      <c r="G406" s="58" t="s">
        <v>17</v>
      </c>
      <c r="H406" s="260">
        <v>114</v>
      </c>
      <c r="I406" s="285">
        <v>4192500</v>
      </c>
      <c r="J406" s="330">
        <f t="shared" si="16"/>
        <v>4192500</v>
      </c>
      <c r="K406" s="260"/>
      <c r="L406" s="282"/>
      <c r="M406" s="282"/>
      <c r="N406" s="64">
        <f t="shared" si="15"/>
        <v>0</v>
      </c>
      <c r="O406" s="78">
        <v>4192500</v>
      </c>
      <c r="P406" s="78">
        <f t="shared" si="14"/>
        <v>0</v>
      </c>
      <c r="Q406" s="78"/>
    </row>
    <row r="407" spans="1:17" s="10" customFormat="1" ht="22.5" customHeight="1" x14ac:dyDescent="0.25">
      <c r="A407" s="8">
        <v>402</v>
      </c>
      <c r="B407" s="280">
        <v>45240</v>
      </c>
      <c r="C407" s="55" t="s">
        <v>155</v>
      </c>
      <c r="D407" s="56" t="s">
        <v>156</v>
      </c>
      <c r="E407" s="57">
        <v>1</v>
      </c>
      <c r="F407" s="122" t="s">
        <v>39</v>
      </c>
      <c r="G407" s="58" t="s">
        <v>17</v>
      </c>
      <c r="H407" s="260">
        <v>114</v>
      </c>
      <c r="I407" s="285">
        <v>45000</v>
      </c>
      <c r="J407" s="330">
        <f t="shared" si="16"/>
        <v>45000</v>
      </c>
      <c r="K407" s="260"/>
      <c r="L407" s="282"/>
      <c r="M407" s="282"/>
      <c r="N407" s="64">
        <f t="shared" si="15"/>
        <v>0</v>
      </c>
      <c r="O407" s="78">
        <v>45000</v>
      </c>
      <c r="P407" s="78">
        <f t="shared" si="14"/>
        <v>0</v>
      </c>
      <c r="Q407" s="78"/>
    </row>
    <row r="408" spans="1:17" s="10" customFormat="1" ht="22.5" customHeight="1" x14ac:dyDescent="0.25">
      <c r="A408" s="8">
        <v>403</v>
      </c>
      <c r="B408" s="280">
        <v>45240</v>
      </c>
      <c r="C408" s="55" t="s">
        <v>632</v>
      </c>
      <c r="D408" s="56" t="s">
        <v>1136</v>
      </c>
      <c r="E408" s="57">
        <v>1</v>
      </c>
      <c r="F408" s="57" t="s">
        <v>40</v>
      </c>
      <c r="G408" s="58" t="s">
        <v>26</v>
      </c>
      <c r="H408" s="260">
        <v>309</v>
      </c>
      <c r="I408" s="287">
        <v>2175000</v>
      </c>
      <c r="J408" s="330">
        <f t="shared" si="16"/>
        <v>2175000</v>
      </c>
      <c r="K408" s="57" t="s">
        <v>1577</v>
      </c>
      <c r="L408" s="282" t="s">
        <v>1536</v>
      </c>
      <c r="M408" s="282"/>
      <c r="N408" s="64" t="e">
        <f t="shared" si="15"/>
        <v>#VALUE!</v>
      </c>
      <c r="O408" s="78">
        <v>2175000</v>
      </c>
      <c r="P408" s="78">
        <f t="shared" si="14"/>
        <v>0</v>
      </c>
      <c r="Q408" s="78"/>
    </row>
    <row r="409" spans="1:17" s="10" customFormat="1" ht="22.5" customHeight="1" x14ac:dyDescent="0.25">
      <c r="A409" s="8">
        <v>404</v>
      </c>
      <c r="B409" s="280">
        <v>45240</v>
      </c>
      <c r="C409" s="55" t="s">
        <v>632</v>
      </c>
      <c r="D409" s="56" t="s">
        <v>1136</v>
      </c>
      <c r="E409" s="57">
        <v>1</v>
      </c>
      <c r="F409" s="57" t="s">
        <v>40</v>
      </c>
      <c r="G409" s="58" t="s">
        <v>26</v>
      </c>
      <c r="H409" s="260">
        <v>309</v>
      </c>
      <c r="I409" s="287">
        <v>2175000</v>
      </c>
      <c r="J409" s="330">
        <f t="shared" si="16"/>
        <v>2175000</v>
      </c>
      <c r="K409" s="57" t="s">
        <v>1577</v>
      </c>
      <c r="L409" s="282" t="s">
        <v>1536</v>
      </c>
      <c r="M409" s="282"/>
      <c r="N409" s="64" t="e">
        <f t="shared" si="15"/>
        <v>#VALUE!</v>
      </c>
      <c r="O409" s="78">
        <v>2175000</v>
      </c>
      <c r="P409" s="78">
        <f t="shared" si="14"/>
        <v>0</v>
      </c>
      <c r="Q409" s="78"/>
    </row>
    <row r="410" spans="1:17" s="10" customFormat="1" ht="22.5" customHeight="1" x14ac:dyDescent="0.25">
      <c r="A410" s="8">
        <v>405</v>
      </c>
      <c r="B410" s="280">
        <v>45240</v>
      </c>
      <c r="C410" s="55" t="s">
        <v>635</v>
      </c>
      <c r="D410" s="123" t="s">
        <v>102</v>
      </c>
      <c r="E410" s="57">
        <v>1</v>
      </c>
      <c r="F410" s="122" t="s">
        <v>39</v>
      </c>
      <c r="G410" s="58" t="s">
        <v>639</v>
      </c>
      <c r="H410" s="260">
        <v>2</v>
      </c>
      <c r="I410" s="285">
        <v>50000</v>
      </c>
      <c r="J410" s="330">
        <f t="shared" si="16"/>
        <v>50000</v>
      </c>
      <c r="K410" s="260"/>
      <c r="L410" s="282"/>
      <c r="M410" s="282"/>
      <c r="N410" s="64">
        <f t="shared" si="15"/>
        <v>0</v>
      </c>
      <c r="O410" s="78">
        <v>50000</v>
      </c>
      <c r="P410" s="78">
        <f t="shared" si="14"/>
        <v>0</v>
      </c>
      <c r="Q410" s="78"/>
    </row>
    <row r="411" spans="1:17" s="10" customFormat="1" ht="22.5" customHeight="1" x14ac:dyDescent="0.25">
      <c r="A411" s="8">
        <v>406</v>
      </c>
      <c r="B411" s="280">
        <v>45240</v>
      </c>
      <c r="C411" s="55" t="s">
        <v>636</v>
      </c>
      <c r="D411" s="123" t="s">
        <v>637</v>
      </c>
      <c r="E411" s="117">
        <v>1</v>
      </c>
      <c r="F411" s="122" t="s">
        <v>81</v>
      </c>
      <c r="G411" s="58" t="s">
        <v>603</v>
      </c>
      <c r="H411" s="260">
        <v>14</v>
      </c>
      <c r="I411" s="287">
        <v>3490000</v>
      </c>
      <c r="J411" s="330">
        <f t="shared" si="16"/>
        <v>3490000</v>
      </c>
      <c r="K411" s="260"/>
      <c r="L411" s="282"/>
      <c r="M411" s="282"/>
      <c r="N411" s="64">
        <f t="shared" si="15"/>
        <v>0</v>
      </c>
      <c r="O411" s="78">
        <v>3490000</v>
      </c>
      <c r="P411" s="78">
        <f t="shared" si="14"/>
        <v>0</v>
      </c>
      <c r="Q411" s="78"/>
    </row>
    <row r="412" spans="1:17" s="10" customFormat="1" ht="22.5" customHeight="1" x14ac:dyDescent="0.25">
      <c r="A412" s="8">
        <v>407</v>
      </c>
      <c r="B412" s="280">
        <v>45240</v>
      </c>
      <c r="C412" s="56" t="s">
        <v>535</v>
      </c>
      <c r="D412" s="56" t="s">
        <v>109</v>
      </c>
      <c r="E412" s="57">
        <v>2</v>
      </c>
      <c r="F412" s="57" t="s">
        <v>263</v>
      </c>
      <c r="G412" s="58" t="s">
        <v>87</v>
      </c>
      <c r="H412" s="260">
        <v>3</v>
      </c>
      <c r="I412" s="285">
        <v>9583</v>
      </c>
      <c r="J412" s="330">
        <f t="shared" si="16"/>
        <v>19166</v>
      </c>
      <c r="K412" s="370" t="s">
        <v>309</v>
      </c>
      <c r="L412" s="282"/>
      <c r="M412" s="282"/>
      <c r="N412" s="64">
        <f t="shared" si="15"/>
        <v>0</v>
      </c>
      <c r="O412" s="78"/>
      <c r="P412" s="78"/>
      <c r="Q412" s="78"/>
    </row>
    <row r="413" spans="1:17" s="10" customFormat="1" ht="22.5" customHeight="1" x14ac:dyDescent="0.25">
      <c r="A413" s="8">
        <v>408</v>
      </c>
      <c r="B413" s="280">
        <v>45240</v>
      </c>
      <c r="C413" s="56" t="s">
        <v>1247</v>
      </c>
      <c r="D413" s="56" t="s">
        <v>89</v>
      </c>
      <c r="E413" s="57">
        <v>1</v>
      </c>
      <c r="F413" s="57" t="s">
        <v>39</v>
      </c>
      <c r="G413" s="58" t="s">
        <v>208</v>
      </c>
      <c r="H413" s="283" t="s">
        <v>302</v>
      </c>
      <c r="I413" s="285">
        <v>60000</v>
      </c>
      <c r="J413" s="330">
        <f t="shared" si="16"/>
        <v>60000</v>
      </c>
      <c r="K413" s="370" t="s">
        <v>309</v>
      </c>
      <c r="L413" s="282"/>
      <c r="M413" s="282"/>
      <c r="N413" s="64">
        <f t="shared" si="15"/>
        <v>0</v>
      </c>
      <c r="O413" s="78"/>
      <c r="P413" s="78"/>
      <c r="Q413" s="78"/>
    </row>
    <row r="414" spans="1:17" s="10" customFormat="1" ht="22.5" customHeight="1" x14ac:dyDescent="0.25">
      <c r="A414" s="8">
        <v>409</v>
      </c>
      <c r="B414" s="280">
        <v>45240</v>
      </c>
      <c r="C414" s="56" t="s">
        <v>1248</v>
      </c>
      <c r="D414" s="56" t="s">
        <v>89</v>
      </c>
      <c r="E414" s="57">
        <v>1</v>
      </c>
      <c r="F414" s="57" t="s">
        <v>39</v>
      </c>
      <c r="G414" s="58" t="s">
        <v>208</v>
      </c>
      <c r="H414" s="283" t="s">
        <v>302</v>
      </c>
      <c r="I414" s="285">
        <v>60000</v>
      </c>
      <c r="J414" s="330">
        <f t="shared" si="16"/>
        <v>60000</v>
      </c>
      <c r="K414" s="370" t="s">
        <v>309</v>
      </c>
      <c r="L414" s="282"/>
      <c r="M414" s="282"/>
      <c r="N414" s="64">
        <f t="shared" si="15"/>
        <v>0</v>
      </c>
      <c r="O414" s="78"/>
      <c r="P414" s="78"/>
      <c r="Q414" s="78"/>
    </row>
    <row r="415" spans="1:17" s="10" customFormat="1" ht="22.5" customHeight="1" x14ac:dyDescent="0.25">
      <c r="A415" s="8">
        <v>410</v>
      </c>
      <c r="B415" s="280">
        <v>45240</v>
      </c>
      <c r="C415" s="55" t="s">
        <v>1249</v>
      </c>
      <c r="D415" s="56" t="s">
        <v>90</v>
      </c>
      <c r="E415" s="57">
        <v>1</v>
      </c>
      <c r="F415" s="57" t="s">
        <v>39</v>
      </c>
      <c r="G415" s="58" t="s">
        <v>1254</v>
      </c>
      <c r="H415" s="260">
        <v>3</v>
      </c>
      <c r="I415" s="285">
        <v>40000</v>
      </c>
      <c r="J415" s="330">
        <f t="shared" si="16"/>
        <v>40000</v>
      </c>
      <c r="K415" s="370" t="s">
        <v>309</v>
      </c>
      <c r="L415" s="282"/>
      <c r="M415" s="282"/>
      <c r="N415" s="64">
        <f t="shared" si="15"/>
        <v>0</v>
      </c>
      <c r="O415" s="78"/>
      <c r="P415" s="78"/>
      <c r="Q415" s="78"/>
    </row>
    <row r="416" spans="1:17" s="10" customFormat="1" ht="22.5" customHeight="1" x14ac:dyDescent="0.25">
      <c r="A416" s="8">
        <v>411</v>
      </c>
      <c r="B416" s="280">
        <v>45240</v>
      </c>
      <c r="C416" s="56" t="s">
        <v>591</v>
      </c>
      <c r="D416" s="56" t="s">
        <v>47</v>
      </c>
      <c r="E416" s="57">
        <v>1</v>
      </c>
      <c r="F416" s="57" t="s">
        <v>39</v>
      </c>
      <c r="G416" s="58" t="s">
        <v>605</v>
      </c>
      <c r="H416" s="283" t="s">
        <v>299</v>
      </c>
      <c r="I416" s="285">
        <v>560000</v>
      </c>
      <c r="J416" s="330">
        <f t="shared" si="16"/>
        <v>560000</v>
      </c>
      <c r="K416" s="370" t="s">
        <v>309</v>
      </c>
      <c r="L416" s="282"/>
      <c r="M416" s="282"/>
      <c r="N416" s="64">
        <f t="shared" si="15"/>
        <v>0</v>
      </c>
      <c r="O416" s="78"/>
      <c r="P416" s="78"/>
      <c r="Q416" s="78"/>
    </row>
    <row r="417" spans="1:17" s="10" customFormat="1" ht="22.5" customHeight="1" x14ac:dyDescent="0.25">
      <c r="A417" s="8">
        <v>412</v>
      </c>
      <c r="B417" s="280">
        <v>45240</v>
      </c>
      <c r="C417" s="55" t="s">
        <v>832</v>
      </c>
      <c r="D417" s="56" t="s">
        <v>1250</v>
      </c>
      <c r="E417" s="57">
        <v>1</v>
      </c>
      <c r="F417" s="121" t="s">
        <v>39</v>
      </c>
      <c r="G417" s="58" t="s">
        <v>1255</v>
      </c>
      <c r="H417" s="260">
        <v>3</v>
      </c>
      <c r="I417" s="285">
        <v>925000</v>
      </c>
      <c r="J417" s="330">
        <f t="shared" si="16"/>
        <v>925000</v>
      </c>
      <c r="K417" s="370" t="s">
        <v>309</v>
      </c>
      <c r="L417" s="282" t="s">
        <v>1533</v>
      </c>
      <c r="M417" s="282"/>
      <c r="N417" s="64" t="e">
        <f t="shared" si="15"/>
        <v>#VALUE!</v>
      </c>
      <c r="O417" s="78"/>
      <c r="P417" s="78"/>
      <c r="Q417" s="78"/>
    </row>
    <row r="418" spans="1:17" s="24" customFormat="1" ht="22.5" customHeight="1" x14ac:dyDescent="0.25">
      <c r="A418" s="169">
        <v>413</v>
      </c>
      <c r="B418" s="321">
        <v>45240</v>
      </c>
      <c r="C418" s="326" t="s">
        <v>832</v>
      </c>
      <c r="D418" s="168" t="s">
        <v>1251</v>
      </c>
      <c r="E418" s="169">
        <v>1</v>
      </c>
      <c r="F418" s="327" t="s">
        <v>39</v>
      </c>
      <c r="G418" s="217" t="s">
        <v>1255</v>
      </c>
      <c r="H418" s="316">
        <v>3</v>
      </c>
      <c r="I418" s="328">
        <v>925000</v>
      </c>
      <c r="J418" s="332">
        <f t="shared" si="16"/>
        <v>925000</v>
      </c>
      <c r="K418" s="370" t="s">
        <v>309</v>
      </c>
      <c r="L418" s="325" t="s">
        <v>1514</v>
      </c>
      <c r="M418" s="324"/>
      <c r="N418" s="64" t="e">
        <f t="shared" si="15"/>
        <v>#VALUE!</v>
      </c>
      <c r="O418" s="78"/>
      <c r="P418" s="78"/>
      <c r="Q418" s="406"/>
    </row>
    <row r="419" spans="1:17" s="10" customFormat="1" ht="22.5" customHeight="1" x14ac:dyDescent="0.25">
      <c r="A419" s="8">
        <v>414</v>
      </c>
      <c r="B419" s="280">
        <v>45240</v>
      </c>
      <c r="C419" s="55" t="s">
        <v>369</v>
      </c>
      <c r="D419" s="56" t="s">
        <v>101</v>
      </c>
      <c r="E419" s="184" t="s">
        <v>98</v>
      </c>
      <c r="F419" s="121" t="s">
        <v>39</v>
      </c>
      <c r="G419" s="58" t="s">
        <v>1255</v>
      </c>
      <c r="H419" s="260">
        <v>3</v>
      </c>
      <c r="I419" s="285">
        <v>269000</v>
      </c>
      <c r="J419" s="330">
        <f t="shared" si="16"/>
        <v>538000</v>
      </c>
      <c r="K419" s="370" t="s">
        <v>309</v>
      </c>
      <c r="L419" s="282"/>
      <c r="M419" s="282"/>
      <c r="N419" s="64">
        <f t="shared" si="15"/>
        <v>0</v>
      </c>
      <c r="O419" s="78"/>
      <c r="P419" s="78"/>
      <c r="Q419" s="78"/>
    </row>
    <row r="420" spans="1:17" s="10" customFormat="1" ht="22.5" customHeight="1" x14ac:dyDescent="0.25">
      <c r="A420" s="8">
        <v>415</v>
      </c>
      <c r="B420" s="280">
        <v>45240</v>
      </c>
      <c r="C420" s="56" t="s">
        <v>877</v>
      </c>
      <c r="D420" s="56" t="s">
        <v>101</v>
      </c>
      <c r="E420" s="57">
        <v>2</v>
      </c>
      <c r="F420" s="57" t="s">
        <v>39</v>
      </c>
      <c r="G420" s="58" t="s">
        <v>853</v>
      </c>
      <c r="H420" s="260">
        <v>3</v>
      </c>
      <c r="I420" s="287">
        <v>70585.36</v>
      </c>
      <c r="J420" s="330">
        <f t="shared" si="16"/>
        <v>141170.72</v>
      </c>
      <c r="K420" s="370" t="s">
        <v>309</v>
      </c>
      <c r="L420" s="282"/>
      <c r="M420" s="282"/>
      <c r="N420" s="64">
        <f t="shared" si="15"/>
        <v>0</v>
      </c>
      <c r="O420" s="406"/>
      <c r="P420" s="78"/>
      <c r="Q420" s="78"/>
    </row>
    <row r="421" spans="1:17" s="10" customFormat="1" ht="22.5" customHeight="1" x14ac:dyDescent="0.25">
      <c r="A421" s="8">
        <v>416</v>
      </c>
      <c r="B421" s="280">
        <v>45240</v>
      </c>
      <c r="C421" s="55" t="s">
        <v>1134</v>
      </c>
      <c r="D421" s="86" t="s">
        <v>24</v>
      </c>
      <c r="E421" s="57">
        <v>2</v>
      </c>
      <c r="F421" s="122" t="s">
        <v>39</v>
      </c>
      <c r="G421" s="58" t="s">
        <v>87</v>
      </c>
      <c r="H421" s="260">
        <v>3</v>
      </c>
      <c r="I421" s="285">
        <v>11500</v>
      </c>
      <c r="J421" s="330">
        <f t="shared" si="16"/>
        <v>23000</v>
      </c>
      <c r="K421" s="370" t="s">
        <v>309</v>
      </c>
      <c r="L421" s="282"/>
      <c r="M421" s="282"/>
      <c r="N421" s="64">
        <f t="shared" si="15"/>
        <v>0</v>
      </c>
      <c r="O421" s="78"/>
      <c r="P421" s="78"/>
      <c r="Q421" s="78"/>
    </row>
    <row r="422" spans="1:17" s="10" customFormat="1" ht="22.5" customHeight="1" x14ac:dyDescent="0.25">
      <c r="A422" s="8">
        <v>417</v>
      </c>
      <c r="B422" s="280">
        <v>45240</v>
      </c>
      <c r="C422" s="56" t="s">
        <v>1252</v>
      </c>
      <c r="D422" s="56" t="s">
        <v>1253</v>
      </c>
      <c r="E422" s="57">
        <v>1</v>
      </c>
      <c r="F422" s="57" t="s">
        <v>39</v>
      </c>
      <c r="G422" s="58" t="s">
        <v>87</v>
      </c>
      <c r="H422" s="260">
        <v>3</v>
      </c>
      <c r="I422" s="285">
        <v>0</v>
      </c>
      <c r="J422" s="330">
        <f t="shared" si="16"/>
        <v>0</v>
      </c>
      <c r="K422" s="370" t="s">
        <v>309</v>
      </c>
      <c r="L422" s="282"/>
      <c r="M422" s="282"/>
      <c r="N422" s="64">
        <f t="shared" si="15"/>
        <v>0</v>
      </c>
      <c r="O422" s="78"/>
      <c r="P422" s="78"/>
      <c r="Q422" s="78"/>
    </row>
    <row r="423" spans="1:17" s="10" customFormat="1" ht="22.5" customHeight="1" x14ac:dyDescent="0.25">
      <c r="A423" s="8">
        <v>418</v>
      </c>
      <c r="B423" s="280">
        <v>45240</v>
      </c>
      <c r="C423" s="55" t="s">
        <v>625</v>
      </c>
      <c r="D423" s="86" t="s">
        <v>88</v>
      </c>
      <c r="E423" s="117">
        <v>2</v>
      </c>
      <c r="F423" s="121" t="s">
        <v>39</v>
      </c>
      <c r="G423" s="58" t="s">
        <v>247</v>
      </c>
      <c r="H423" s="283" t="s">
        <v>301</v>
      </c>
      <c r="I423" s="287">
        <v>785000</v>
      </c>
      <c r="J423" s="330">
        <f t="shared" si="16"/>
        <v>1570000</v>
      </c>
      <c r="K423" s="370" t="s">
        <v>1578</v>
      </c>
      <c r="L423" s="282"/>
      <c r="M423" s="282"/>
      <c r="N423" s="64">
        <f t="shared" si="15"/>
        <v>0</v>
      </c>
      <c r="O423" s="78"/>
      <c r="P423" s="78"/>
      <c r="Q423" s="78"/>
    </row>
    <row r="424" spans="1:17" s="10" customFormat="1" ht="22.5" customHeight="1" x14ac:dyDescent="0.25">
      <c r="A424" s="8">
        <v>419</v>
      </c>
      <c r="B424" s="280">
        <v>45240</v>
      </c>
      <c r="C424" s="55" t="s">
        <v>626</v>
      </c>
      <c r="D424" s="86" t="s">
        <v>88</v>
      </c>
      <c r="E424" s="57">
        <v>2</v>
      </c>
      <c r="F424" s="57" t="s">
        <v>39</v>
      </c>
      <c r="G424" s="58" t="s">
        <v>247</v>
      </c>
      <c r="H424" s="283" t="s">
        <v>301</v>
      </c>
      <c r="I424" s="287">
        <v>785000</v>
      </c>
      <c r="J424" s="330">
        <f t="shared" si="16"/>
        <v>1570000</v>
      </c>
      <c r="K424" s="370" t="s">
        <v>1578</v>
      </c>
      <c r="L424" s="282"/>
      <c r="M424" s="282"/>
      <c r="N424" s="64">
        <f t="shared" ref="N424:N487" si="17">L424-M424</f>
        <v>0</v>
      </c>
      <c r="O424" s="78"/>
      <c r="P424" s="78"/>
      <c r="Q424" s="78"/>
    </row>
    <row r="425" spans="1:17" s="10" customFormat="1" ht="22.5" customHeight="1" x14ac:dyDescent="0.25">
      <c r="A425" s="8">
        <v>420</v>
      </c>
      <c r="B425" s="280">
        <v>45240</v>
      </c>
      <c r="C425" s="56" t="s">
        <v>627</v>
      </c>
      <c r="D425" s="56" t="s">
        <v>88</v>
      </c>
      <c r="E425" s="57">
        <v>1</v>
      </c>
      <c r="F425" s="57" t="s">
        <v>39</v>
      </c>
      <c r="G425" s="58" t="s">
        <v>247</v>
      </c>
      <c r="H425" s="283" t="s">
        <v>301</v>
      </c>
      <c r="I425" s="287">
        <v>775000</v>
      </c>
      <c r="J425" s="330">
        <f t="shared" si="16"/>
        <v>775000</v>
      </c>
      <c r="K425" s="370" t="s">
        <v>1578</v>
      </c>
      <c r="L425" s="282"/>
      <c r="M425" s="282"/>
      <c r="N425" s="64">
        <f t="shared" si="17"/>
        <v>0</v>
      </c>
      <c r="O425" s="78"/>
      <c r="P425" s="78"/>
      <c r="Q425" s="78"/>
    </row>
    <row r="426" spans="1:17" s="10" customFormat="1" ht="22.5" customHeight="1" x14ac:dyDescent="0.25">
      <c r="A426" s="8">
        <v>421</v>
      </c>
      <c r="B426" s="280">
        <v>45240</v>
      </c>
      <c r="C426" s="56" t="s">
        <v>628</v>
      </c>
      <c r="D426" s="56" t="s">
        <v>88</v>
      </c>
      <c r="E426" s="57">
        <v>1</v>
      </c>
      <c r="F426" s="122" t="s">
        <v>39</v>
      </c>
      <c r="G426" s="58" t="s">
        <v>247</v>
      </c>
      <c r="H426" s="283" t="s">
        <v>301</v>
      </c>
      <c r="I426" s="287">
        <v>775000</v>
      </c>
      <c r="J426" s="330">
        <f t="shared" si="16"/>
        <v>775000</v>
      </c>
      <c r="K426" s="370" t="s">
        <v>1578</v>
      </c>
      <c r="L426" s="282"/>
      <c r="M426" s="282"/>
      <c r="N426" s="64">
        <f t="shared" si="17"/>
        <v>0</v>
      </c>
      <c r="O426" s="78"/>
      <c r="P426" s="78"/>
      <c r="Q426" s="78"/>
    </row>
    <row r="427" spans="1:17" s="10" customFormat="1" ht="22.5" customHeight="1" x14ac:dyDescent="0.25">
      <c r="A427" s="8">
        <v>422</v>
      </c>
      <c r="B427" s="280">
        <v>45240</v>
      </c>
      <c r="C427" s="60" t="s">
        <v>629</v>
      </c>
      <c r="D427" s="56" t="s">
        <v>88</v>
      </c>
      <c r="E427" s="57">
        <v>4</v>
      </c>
      <c r="F427" s="57" t="s">
        <v>39</v>
      </c>
      <c r="G427" s="58" t="s">
        <v>370</v>
      </c>
      <c r="H427" s="283" t="s">
        <v>300</v>
      </c>
      <c r="I427" s="285">
        <v>62000</v>
      </c>
      <c r="J427" s="330">
        <f t="shared" si="16"/>
        <v>248000</v>
      </c>
      <c r="K427" s="370" t="s">
        <v>1578</v>
      </c>
      <c r="L427" s="282"/>
      <c r="M427" s="282"/>
      <c r="N427" s="64">
        <f t="shared" si="17"/>
        <v>0</v>
      </c>
      <c r="O427" s="78"/>
      <c r="P427" s="78"/>
      <c r="Q427" s="78"/>
    </row>
    <row r="428" spans="1:17" s="10" customFormat="1" ht="22.5" customHeight="1" x14ac:dyDescent="0.25">
      <c r="A428" s="8">
        <v>423</v>
      </c>
      <c r="B428" s="280">
        <v>45240</v>
      </c>
      <c r="C428" s="60" t="s">
        <v>630</v>
      </c>
      <c r="D428" s="86" t="s">
        <v>88</v>
      </c>
      <c r="E428" s="8">
        <v>2</v>
      </c>
      <c r="F428" s="57" t="s">
        <v>39</v>
      </c>
      <c r="G428" s="58" t="s">
        <v>247</v>
      </c>
      <c r="H428" s="283" t="s">
        <v>301</v>
      </c>
      <c r="I428" s="285">
        <v>225000</v>
      </c>
      <c r="J428" s="330">
        <f t="shared" si="16"/>
        <v>450000</v>
      </c>
      <c r="K428" s="370" t="s">
        <v>1578</v>
      </c>
      <c r="L428" s="282"/>
      <c r="M428" s="282"/>
      <c r="N428" s="64">
        <f t="shared" si="17"/>
        <v>0</v>
      </c>
      <c r="O428" s="78"/>
      <c r="P428" s="78"/>
      <c r="Q428" s="78"/>
    </row>
    <row r="429" spans="1:17" s="10" customFormat="1" ht="22.5" customHeight="1" x14ac:dyDescent="0.25">
      <c r="A429" s="8">
        <v>424</v>
      </c>
      <c r="B429" s="280">
        <v>45240</v>
      </c>
      <c r="C429" s="55" t="s">
        <v>631</v>
      </c>
      <c r="D429" s="56" t="s">
        <v>88</v>
      </c>
      <c r="E429" s="57">
        <v>2</v>
      </c>
      <c r="F429" s="57" t="s">
        <v>39</v>
      </c>
      <c r="G429" s="58" t="s">
        <v>247</v>
      </c>
      <c r="H429" s="283" t="s">
        <v>301</v>
      </c>
      <c r="I429" s="285">
        <v>48000</v>
      </c>
      <c r="J429" s="330">
        <f t="shared" si="16"/>
        <v>96000</v>
      </c>
      <c r="K429" s="370" t="s">
        <v>1578</v>
      </c>
      <c r="L429" s="282"/>
      <c r="M429" s="282"/>
      <c r="N429" s="64">
        <f t="shared" si="17"/>
        <v>0</v>
      </c>
      <c r="O429" s="78"/>
      <c r="P429" s="78"/>
      <c r="Q429" s="78"/>
    </row>
    <row r="430" spans="1:17" s="10" customFormat="1" ht="22.5" customHeight="1" x14ac:dyDescent="0.25">
      <c r="A430" s="8">
        <v>425</v>
      </c>
      <c r="B430" s="280">
        <v>45240</v>
      </c>
      <c r="C430" s="60" t="s">
        <v>618</v>
      </c>
      <c r="D430" s="86" t="s">
        <v>187</v>
      </c>
      <c r="E430" s="57">
        <v>1</v>
      </c>
      <c r="F430" s="57" t="s">
        <v>39</v>
      </c>
      <c r="G430" s="58" t="s">
        <v>87</v>
      </c>
      <c r="H430" s="260">
        <v>3</v>
      </c>
      <c r="I430" s="285">
        <v>49950</v>
      </c>
      <c r="J430" s="330">
        <f t="shared" si="16"/>
        <v>49950</v>
      </c>
      <c r="K430" s="370" t="s">
        <v>1578</v>
      </c>
      <c r="L430" s="282"/>
      <c r="M430" s="282"/>
      <c r="N430" s="64">
        <f t="shared" si="17"/>
        <v>0</v>
      </c>
      <c r="O430" s="78"/>
      <c r="P430" s="78"/>
      <c r="Q430" s="78"/>
    </row>
    <row r="431" spans="1:17" s="10" customFormat="1" ht="22.5" customHeight="1" x14ac:dyDescent="0.25">
      <c r="A431" s="8">
        <v>426</v>
      </c>
      <c r="B431" s="280">
        <v>45240</v>
      </c>
      <c r="C431" s="56" t="s">
        <v>619</v>
      </c>
      <c r="D431" s="56" t="s">
        <v>187</v>
      </c>
      <c r="E431" s="57">
        <v>1</v>
      </c>
      <c r="F431" s="122" t="s">
        <v>39</v>
      </c>
      <c r="G431" s="58" t="s">
        <v>87</v>
      </c>
      <c r="H431" s="260">
        <v>3</v>
      </c>
      <c r="I431" s="285">
        <v>4440</v>
      </c>
      <c r="J431" s="330">
        <f t="shared" si="16"/>
        <v>4440</v>
      </c>
      <c r="K431" s="370" t="s">
        <v>1578</v>
      </c>
      <c r="L431" s="282"/>
      <c r="M431" s="282"/>
      <c r="N431" s="64">
        <f t="shared" si="17"/>
        <v>0</v>
      </c>
      <c r="O431" s="78"/>
      <c r="P431" s="78"/>
      <c r="Q431" s="78"/>
    </row>
    <row r="432" spans="1:17" s="10" customFormat="1" ht="22.5" customHeight="1" x14ac:dyDescent="0.25">
      <c r="A432" s="8">
        <v>427</v>
      </c>
      <c r="B432" s="280">
        <v>45240</v>
      </c>
      <c r="C432" s="55" t="s">
        <v>876</v>
      </c>
      <c r="D432" s="56" t="s">
        <v>101</v>
      </c>
      <c r="E432" s="57">
        <v>4</v>
      </c>
      <c r="F432" s="57" t="s">
        <v>39</v>
      </c>
      <c r="G432" s="58" t="s">
        <v>311</v>
      </c>
      <c r="H432" s="283" t="s">
        <v>291</v>
      </c>
      <c r="I432" s="285">
        <v>241411.68</v>
      </c>
      <c r="J432" s="330">
        <f t="shared" si="16"/>
        <v>965646.72</v>
      </c>
      <c r="K432" s="370" t="s">
        <v>317</v>
      </c>
      <c r="L432" s="282"/>
      <c r="M432" s="282"/>
      <c r="N432" s="64">
        <f t="shared" si="17"/>
        <v>0</v>
      </c>
      <c r="O432" s="78"/>
      <c r="P432" s="78"/>
      <c r="Q432" s="78"/>
    </row>
    <row r="433" spans="1:17" s="10" customFormat="1" ht="22.5" customHeight="1" x14ac:dyDescent="0.25">
      <c r="A433" s="8">
        <v>428</v>
      </c>
      <c r="B433" s="280">
        <v>45240</v>
      </c>
      <c r="C433" s="56" t="s">
        <v>877</v>
      </c>
      <c r="D433" s="56" t="s">
        <v>101</v>
      </c>
      <c r="E433" s="57">
        <v>5</v>
      </c>
      <c r="F433" s="57" t="s">
        <v>39</v>
      </c>
      <c r="G433" s="58" t="s">
        <v>311</v>
      </c>
      <c r="H433" s="283" t="s">
        <v>291</v>
      </c>
      <c r="I433" s="287">
        <v>70585.36</v>
      </c>
      <c r="J433" s="330">
        <f t="shared" si="16"/>
        <v>352926.8</v>
      </c>
      <c r="K433" s="370" t="s">
        <v>317</v>
      </c>
      <c r="L433" s="282"/>
      <c r="M433" s="282"/>
      <c r="N433" s="64">
        <f t="shared" si="17"/>
        <v>0</v>
      </c>
      <c r="O433" s="78"/>
      <c r="P433" s="78"/>
      <c r="Q433" s="78"/>
    </row>
    <row r="434" spans="1:17" s="10" customFormat="1" ht="22.5" customHeight="1" x14ac:dyDescent="0.25">
      <c r="A434" s="8">
        <v>429</v>
      </c>
      <c r="B434" s="280">
        <v>45240</v>
      </c>
      <c r="C434" s="56" t="s">
        <v>74</v>
      </c>
      <c r="D434" s="56" t="s">
        <v>1256</v>
      </c>
      <c r="E434" s="57">
        <v>1</v>
      </c>
      <c r="F434" s="57" t="s">
        <v>37</v>
      </c>
      <c r="G434" s="58" t="s">
        <v>1264</v>
      </c>
      <c r="H434" s="283" t="s">
        <v>404</v>
      </c>
      <c r="I434" s="285">
        <v>3575000</v>
      </c>
      <c r="J434" s="330">
        <f t="shared" si="16"/>
        <v>3575000</v>
      </c>
      <c r="K434" s="370" t="s">
        <v>317</v>
      </c>
      <c r="L434" s="282" t="s">
        <v>1522</v>
      </c>
      <c r="M434" s="282"/>
      <c r="N434" s="64" t="e">
        <f t="shared" si="17"/>
        <v>#VALUE!</v>
      </c>
      <c r="O434" s="78"/>
      <c r="P434" s="78"/>
      <c r="Q434" s="78"/>
    </row>
    <row r="435" spans="1:17" s="10" customFormat="1" ht="22.5" customHeight="1" x14ac:dyDescent="0.25">
      <c r="A435" s="8">
        <v>430</v>
      </c>
      <c r="B435" s="280">
        <v>45240</v>
      </c>
      <c r="C435" s="55" t="s">
        <v>387</v>
      </c>
      <c r="D435" s="56" t="s">
        <v>1257</v>
      </c>
      <c r="E435" s="57">
        <v>1</v>
      </c>
      <c r="F435" s="57" t="s">
        <v>39</v>
      </c>
      <c r="G435" s="58" t="s">
        <v>311</v>
      </c>
      <c r="H435" s="283" t="s">
        <v>291</v>
      </c>
      <c r="I435" s="285">
        <v>825000</v>
      </c>
      <c r="J435" s="330">
        <f t="shared" si="16"/>
        <v>825000</v>
      </c>
      <c r="K435" s="370" t="s">
        <v>317</v>
      </c>
      <c r="L435" s="282" t="s">
        <v>1527</v>
      </c>
      <c r="M435" s="282"/>
      <c r="N435" s="64" t="e">
        <f t="shared" si="17"/>
        <v>#VALUE!</v>
      </c>
      <c r="O435" s="78"/>
      <c r="P435" s="78"/>
      <c r="Q435" s="78"/>
    </row>
    <row r="436" spans="1:17" s="10" customFormat="1" ht="22.5" customHeight="1" x14ac:dyDescent="0.25">
      <c r="A436" s="8">
        <v>431</v>
      </c>
      <c r="B436" s="280">
        <v>45240</v>
      </c>
      <c r="C436" s="55" t="s">
        <v>387</v>
      </c>
      <c r="D436" s="56" t="s">
        <v>1258</v>
      </c>
      <c r="E436" s="57">
        <v>1</v>
      </c>
      <c r="F436" s="57" t="s">
        <v>39</v>
      </c>
      <c r="G436" s="58" t="s">
        <v>311</v>
      </c>
      <c r="H436" s="283" t="s">
        <v>291</v>
      </c>
      <c r="I436" s="285">
        <v>825000</v>
      </c>
      <c r="J436" s="330">
        <f t="shared" si="16"/>
        <v>825000</v>
      </c>
      <c r="K436" s="370" t="s">
        <v>317</v>
      </c>
      <c r="L436" s="282" t="s">
        <v>1527</v>
      </c>
      <c r="M436" s="282"/>
      <c r="N436" s="64" t="e">
        <f t="shared" si="17"/>
        <v>#VALUE!</v>
      </c>
      <c r="O436" s="78"/>
      <c r="P436" s="78"/>
      <c r="Q436" s="78"/>
    </row>
    <row r="437" spans="1:17" s="10" customFormat="1" ht="22.5" customHeight="1" x14ac:dyDescent="0.25">
      <c r="A437" s="8">
        <v>432</v>
      </c>
      <c r="B437" s="280">
        <v>45240</v>
      </c>
      <c r="C437" s="55" t="s">
        <v>387</v>
      </c>
      <c r="D437" s="56" t="s">
        <v>1259</v>
      </c>
      <c r="E437" s="57">
        <v>1</v>
      </c>
      <c r="F437" s="57" t="s">
        <v>39</v>
      </c>
      <c r="G437" s="58" t="s">
        <v>311</v>
      </c>
      <c r="H437" s="283" t="s">
        <v>291</v>
      </c>
      <c r="I437" s="285">
        <v>825000</v>
      </c>
      <c r="J437" s="330">
        <f t="shared" si="16"/>
        <v>825000</v>
      </c>
      <c r="K437" s="370" t="s">
        <v>317</v>
      </c>
      <c r="L437" s="282" t="s">
        <v>1527</v>
      </c>
      <c r="M437" s="282"/>
      <c r="N437" s="64" t="e">
        <f t="shared" si="17"/>
        <v>#VALUE!</v>
      </c>
      <c r="O437" s="78"/>
      <c r="P437" s="78"/>
      <c r="Q437" s="78"/>
    </row>
    <row r="438" spans="1:17" s="10" customFormat="1" ht="22.5" customHeight="1" x14ac:dyDescent="0.25">
      <c r="A438" s="8">
        <v>433</v>
      </c>
      <c r="B438" s="280">
        <v>45240</v>
      </c>
      <c r="C438" s="55" t="s">
        <v>387</v>
      </c>
      <c r="D438" s="56" t="s">
        <v>1260</v>
      </c>
      <c r="E438" s="57">
        <v>1</v>
      </c>
      <c r="F438" s="57" t="s">
        <v>39</v>
      </c>
      <c r="G438" s="58" t="s">
        <v>311</v>
      </c>
      <c r="H438" s="283" t="s">
        <v>291</v>
      </c>
      <c r="I438" s="285">
        <v>825000</v>
      </c>
      <c r="J438" s="330">
        <f t="shared" si="16"/>
        <v>825000</v>
      </c>
      <c r="K438" s="370" t="s">
        <v>317</v>
      </c>
      <c r="L438" s="282" t="s">
        <v>1527</v>
      </c>
      <c r="M438" s="282"/>
      <c r="N438" s="64" t="e">
        <f t="shared" si="17"/>
        <v>#VALUE!</v>
      </c>
      <c r="O438" s="78"/>
      <c r="P438" s="78"/>
      <c r="Q438" s="78"/>
    </row>
    <row r="439" spans="1:17" s="10" customFormat="1" ht="22.5" customHeight="1" x14ac:dyDescent="0.25">
      <c r="A439" s="8">
        <v>434</v>
      </c>
      <c r="B439" s="280">
        <v>45240</v>
      </c>
      <c r="C439" s="55" t="s">
        <v>387</v>
      </c>
      <c r="D439" s="56" t="s">
        <v>1261</v>
      </c>
      <c r="E439" s="57">
        <v>1</v>
      </c>
      <c r="F439" s="57" t="s">
        <v>39</v>
      </c>
      <c r="G439" s="58" t="s">
        <v>311</v>
      </c>
      <c r="H439" s="283" t="s">
        <v>291</v>
      </c>
      <c r="I439" s="285">
        <v>825000</v>
      </c>
      <c r="J439" s="330">
        <f t="shared" si="16"/>
        <v>825000</v>
      </c>
      <c r="K439" s="370" t="s">
        <v>317</v>
      </c>
      <c r="L439" s="282" t="s">
        <v>1527</v>
      </c>
      <c r="M439" s="282"/>
      <c r="N439" s="64" t="e">
        <f t="shared" si="17"/>
        <v>#VALUE!</v>
      </c>
      <c r="O439" s="78"/>
      <c r="P439" s="78"/>
      <c r="Q439" s="78"/>
    </row>
    <row r="440" spans="1:17" s="10" customFormat="1" ht="22.5" customHeight="1" x14ac:dyDescent="0.25">
      <c r="A440" s="8">
        <v>435</v>
      </c>
      <c r="B440" s="280">
        <v>45240</v>
      </c>
      <c r="C440" s="61" t="s">
        <v>489</v>
      </c>
      <c r="D440" s="61" t="s">
        <v>1262</v>
      </c>
      <c r="E440" s="57">
        <v>1</v>
      </c>
      <c r="F440" s="57" t="s">
        <v>39</v>
      </c>
      <c r="G440" s="58" t="s">
        <v>311</v>
      </c>
      <c r="H440" s="283" t="s">
        <v>291</v>
      </c>
      <c r="I440" s="285">
        <v>1450000</v>
      </c>
      <c r="J440" s="330">
        <f t="shared" si="16"/>
        <v>1450000</v>
      </c>
      <c r="K440" s="370" t="s">
        <v>317</v>
      </c>
      <c r="L440" s="284" t="s">
        <v>1527</v>
      </c>
      <c r="M440" s="282"/>
      <c r="N440" s="64" t="e">
        <f t="shared" si="17"/>
        <v>#VALUE!</v>
      </c>
      <c r="O440" s="78"/>
      <c r="P440" s="78"/>
      <c r="Q440" s="78"/>
    </row>
    <row r="441" spans="1:17" s="10" customFormat="1" ht="22.5" customHeight="1" x14ac:dyDescent="0.25">
      <c r="A441" s="8">
        <v>436</v>
      </c>
      <c r="B441" s="280">
        <v>45240</v>
      </c>
      <c r="C441" s="55" t="s">
        <v>615</v>
      </c>
      <c r="D441" s="56" t="s">
        <v>187</v>
      </c>
      <c r="E441" s="184" t="s">
        <v>97</v>
      </c>
      <c r="F441" s="121" t="s">
        <v>39</v>
      </c>
      <c r="G441" s="58" t="s">
        <v>311</v>
      </c>
      <c r="H441" s="283" t="s">
        <v>291</v>
      </c>
      <c r="I441" s="285">
        <v>1145076</v>
      </c>
      <c r="J441" s="330">
        <f t="shared" si="16"/>
        <v>1145076</v>
      </c>
      <c r="K441" s="370" t="s">
        <v>317</v>
      </c>
      <c r="L441" s="282"/>
      <c r="M441" s="282"/>
      <c r="N441" s="64">
        <f t="shared" si="17"/>
        <v>0</v>
      </c>
      <c r="O441" s="78"/>
      <c r="P441" s="78"/>
      <c r="Q441" s="78"/>
    </row>
    <row r="442" spans="1:17" s="10" customFormat="1" ht="22.5" customHeight="1" x14ac:dyDescent="0.25">
      <c r="A442" s="8">
        <v>437</v>
      </c>
      <c r="B442" s="280">
        <v>45240</v>
      </c>
      <c r="C442" s="61" t="s">
        <v>611</v>
      </c>
      <c r="D442" s="61" t="s">
        <v>89</v>
      </c>
      <c r="E442" s="57">
        <v>1</v>
      </c>
      <c r="F442" s="57" t="s">
        <v>39</v>
      </c>
      <c r="G442" s="58" t="s">
        <v>1265</v>
      </c>
      <c r="H442" s="283" t="s">
        <v>407</v>
      </c>
      <c r="I442" s="285">
        <v>1300000</v>
      </c>
      <c r="J442" s="330">
        <f t="shared" si="16"/>
        <v>1300000</v>
      </c>
      <c r="K442" s="370" t="s">
        <v>317</v>
      </c>
      <c r="L442" s="282"/>
      <c r="M442" s="282"/>
      <c r="N442" s="64">
        <f t="shared" si="17"/>
        <v>0</v>
      </c>
      <c r="O442" s="78"/>
      <c r="P442" s="78"/>
      <c r="Q442" s="78"/>
    </row>
    <row r="443" spans="1:17" s="10" customFormat="1" ht="22.5" customHeight="1" x14ac:dyDescent="0.25">
      <c r="A443" s="8">
        <v>438</v>
      </c>
      <c r="B443" s="280">
        <v>45240</v>
      </c>
      <c r="C443" s="56" t="s">
        <v>617</v>
      </c>
      <c r="D443" s="86" t="s">
        <v>187</v>
      </c>
      <c r="E443" s="57">
        <v>1</v>
      </c>
      <c r="F443" s="57" t="s">
        <v>39</v>
      </c>
      <c r="G443" s="58" t="s">
        <v>311</v>
      </c>
      <c r="H443" s="283" t="s">
        <v>291</v>
      </c>
      <c r="I443" s="285">
        <v>140082</v>
      </c>
      <c r="J443" s="330">
        <f t="shared" si="16"/>
        <v>140082</v>
      </c>
      <c r="K443" s="370" t="s">
        <v>317</v>
      </c>
      <c r="L443" s="282"/>
      <c r="M443" s="282"/>
      <c r="N443" s="64">
        <f t="shared" si="17"/>
        <v>0</v>
      </c>
      <c r="O443" s="78"/>
      <c r="P443" s="78"/>
      <c r="Q443" s="78"/>
    </row>
    <row r="444" spans="1:17" s="10" customFormat="1" ht="22.5" customHeight="1" x14ac:dyDescent="0.25">
      <c r="A444" s="8">
        <v>439</v>
      </c>
      <c r="B444" s="280">
        <v>45240</v>
      </c>
      <c r="C444" s="56" t="s">
        <v>609</v>
      </c>
      <c r="D444" s="56" t="s">
        <v>1263</v>
      </c>
      <c r="E444" s="57">
        <v>1</v>
      </c>
      <c r="F444" s="122" t="s">
        <v>39</v>
      </c>
      <c r="G444" s="58" t="s">
        <v>311</v>
      </c>
      <c r="H444" s="283" t="s">
        <v>291</v>
      </c>
      <c r="I444" s="285">
        <v>55000</v>
      </c>
      <c r="J444" s="330">
        <f t="shared" si="16"/>
        <v>55000</v>
      </c>
      <c r="K444" s="370" t="s">
        <v>317</v>
      </c>
      <c r="L444" s="282">
        <f>SUM(J382:J444)</f>
        <v>38618613.159999996</v>
      </c>
      <c r="M444" s="282">
        <f>'[1]10 NOVEMBER 2023'!$X$44</f>
        <v>38618613.159999996</v>
      </c>
      <c r="N444" s="64">
        <f t="shared" si="17"/>
        <v>0</v>
      </c>
      <c r="O444" s="78"/>
      <c r="P444" s="78"/>
      <c r="Q444" s="78"/>
    </row>
    <row r="445" spans="1:17" s="10" customFormat="1" ht="22.5" customHeight="1" x14ac:dyDescent="0.25">
      <c r="A445" s="8">
        <v>440</v>
      </c>
      <c r="B445" s="280">
        <v>45241</v>
      </c>
      <c r="C445" s="56" t="s">
        <v>640</v>
      </c>
      <c r="D445" s="56" t="s">
        <v>1266</v>
      </c>
      <c r="E445" s="57">
        <v>1</v>
      </c>
      <c r="F445" s="122" t="s">
        <v>81</v>
      </c>
      <c r="G445" s="58" t="s">
        <v>22</v>
      </c>
      <c r="H445" s="260">
        <v>1</v>
      </c>
      <c r="I445" s="285">
        <v>630000</v>
      </c>
      <c r="J445" s="330">
        <f t="shared" si="16"/>
        <v>630000</v>
      </c>
      <c r="K445" s="260"/>
      <c r="L445" s="282"/>
      <c r="M445" s="282"/>
      <c r="N445" s="64">
        <f t="shared" si="17"/>
        <v>0</v>
      </c>
      <c r="O445" s="78">
        <v>630000</v>
      </c>
      <c r="P445" s="78">
        <f t="shared" ref="P445:P508" si="18">J445-O445</f>
        <v>0</v>
      </c>
      <c r="Q445" s="78"/>
    </row>
    <row r="446" spans="1:17" s="10" customFormat="1" ht="22.5" customHeight="1" x14ac:dyDescent="0.25">
      <c r="A446" s="8">
        <v>441</v>
      </c>
      <c r="B446" s="280">
        <v>45241</v>
      </c>
      <c r="C446" s="56" t="s">
        <v>1267</v>
      </c>
      <c r="D446" s="56" t="s">
        <v>50</v>
      </c>
      <c r="E446" s="57">
        <v>1</v>
      </c>
      <c r="F446" s="121" t="s">
        <v>39</v>
      </c>
      <c r="G446" s="58" t="s">
        <v>26</v>
      </c>
      <c r="H446" s="260">
        <v>309</v>
      </c>
      <c r="I446" s="285">
        <v>850000</v>
      </c>
      <c r="J446" s="330">
        <f t="shared" si="16"/>
        <v>850000</v>
      </c>
      <c r="K446" s="57" t="s">
        <v>1579</v>
      </c>
      <c r="L446" s="282"/>
      <c r="M446" s="282"/>
      <c r="N446" s="64">
        <f t="shared" si="17"/>
        <v>0</v>
      </c>
      <c r="O446" s="78">
        <v>850000</v>
      </c>
      <c r="P446" s="78">
        <f t="shared" si="18"/>
        <v>0</v>
      </c>
      <c r="Q446" s="78"/>
    </row>
    <row r="447" spans="1:17" s="10" customFormat="1" ht="22.5" customHeight="1" x14ac:dyDescent="0.25">
      <c r="A447" s="8">
        <v>442</v>
      </c>
      <c r="B447" s="280">
        <v>45241</v>
      </c>
      <c r="C447" s="60" t="s">
        <v>1268</v>
      </c>
      <c r="D447" s="56" t="s">
        <v>47</v>
      </c>
      <c r="E447" s="57">
        <v>2</v>
      </c>
      <c r="F447" s="122" t="s">
        <v>39</v>
      </c>
      <c r="G447" s="58" t="s">
        <v>1094</v>
      </c>
      <c r="H447" s="260">
        <v>124</v>
      </c>
      <c r="I447" s="287">
        <v>40000</v>
      </c>
      <c r="J447" s="330">
        <f t="shared" si="16"/>
        <v>80000</v>
      </c>
      <c r="K447" s="260"/>
      <c r="L447" s="282"/>
      <c r="M447" s="282"/>
      <c r="N447" s="64">
        <f t="shared" si="17"/>
        <v>0</v>
      </c>
      <c r="O447" s="78">
        <v>80000</v>
      </c>
      <c r="P447" s="78">
        <f t="shared" si="18"/>
        <v>0</v>
      </c>
      <c r="Q447" s="78"/>
    </row>
    <row r="448" spans="1:17" s="10" customFormat="1" ht="22.5" customHeight="1" x14ac:dyDescent="0.25">
      <c r="A448" s="8">
        <v>443</v>
      </c>
      <c r="B448" s="280">
        <v>45241</v>
      </c>
      <c r="C448" s="55" t="s">
        <v>75</v>
      </c>
      <c r="D448" s="86" t="s">
        <v>66</v>
      </c>
      <c r="E448" s="57">
        <v>1.5</v>
      </c>
      <c r="F448" s="57" t="s">
        <v>38</v>
      </c>
      <c r="G448" s="58" t="s">
        <v>16</v>
      </c>
      <c r="H448" s="260" t="s">
        <v>296</v>
      </c>
      <c r="I448" s="287">
        <v>27000</v>
      </c>
      <c r="J448" s="330">
        <f t="shared" si="16"/>
        <v>40500</v>
      </c>
      <c r="K448" s="260"/>
      <c r="L448" s="282"/>
      <c r="M448" s="282"/>
      <c r="N448" s="64">
        <f t="shared" si="17"/>
        <v>0</v>
      </c>
      <c r="O448" s="78">
        <v>46500</v>
      </c>
      <c r="P448" s="78">
        <f t="shared" si="18"/>
        <v>-6000</v>
      </c>
      <c r="Q448" s="78"/>
    </row>
    <row r="449" spans="1:17" s="10" customFormat="1" ht="22.5" customHeight="1" x14ac:dyDescent="0.25">
      <c r="A449" s="8">
        <v>444</v>
      </c>
      <c r="B449" s="280">
        <v>45241</v>
      </c>
      <c r="C449" s="56" t="s">
        <v>54</v>
      </c>
      <c r="D449" s="56" t="s">
        <v>55</v>
      </c>
      <c r="E449" s="57">
        <v>10</v>
      </c>
      <c r="F449" s="57" t="s">
        <v>38</v>
      </c>
      <c r="G449" s="58" t="s">
        <v>62</v>
      </c>
      <c r="H449" s="260">
        <v>1</v>
      </c>
      <c r="I449" s="287">
        <v>29000</v>
      </c>
      <c r="J449" s="330">
        <f t="shared" si="16"/>
        <v>290000</v>
      </c>
      <c r="K449" s="260"/>
      <c r="L449" s="282"/>
      <c r="M449" s="282"/>
      <c r="N449" s="64">
        <f t="shared" si="17"/>
        <v>0</v>
      </c>
      <c r="O449" s="78">
        <v>290000</v>
      </c>
      <c r="P449" s="78">
        <f t="shared" si="18"/>
        <v>0</v>
      </c>
      <c r="Q449" s="78"/>
    </row>
    <row r="450" spans="1:17" s="10" customFormat="1" ht="22.5" customHeight="1" x14ac:dyDescent="0.25">
      <c r="A450" s="8">
        <v>445</v>
      </c>
      <c r="B450" s="280">
        <v>45241</v>
      </c>
      <c r="C450" s="55" t="s">
        <v>75</v>
      </c>
      <c r="D450" s="86" t="s">
        <v>66</v>
      </c>
      <c r="E450" s="57">
        <v>5</v>
      </c>
      <c r="F450" s="57" t="s">
        <v>38</v>
      </c>
      <c r="G450" s="58" t="s">
        <v>62</v>
      </c>
      <c r="H450" s="260">
        <v>1</v>
      </c>
      <c r="I450" s="287">
        <v>27000</v>
      </c>
      <c r="J450" s="330">
        <f t="shared" si="16"/>
        <v>135000</v>
      </c>
      <c r="K450" s="260"/>
      <c r="L450" s="282"/>
      <c r="M450" s="282"/>
      <c r="N450" s="64">
        <f t="shared" si="17"/>
        <v>0</v>
      </c>
      <c r="O450" s="78">
        <v>155000</v>
      </c>
      <c r="P450" s="78">
        <f t="shared" si="18"/>
        <v>-20000</v>
      </c>
      <c r="Q450" s="78"/>
    </row>
    <row r="451" spans="1:17" s="10" customFormat="1" ht="22.5" customHeight="1" x14ac:dyDescent="0.25">
      <c r="A451" s="8">
        <v>446</v>
      </c>
      <c r="B451" s="280">
        <v>45241</v>
      </c>
      <c r="C451" s="56" t="s">
        <v>45</v>
      </c>
      <c r="D451" s="56" t="s">
        <v>20</v>
      </c>
      <c r="E451" s="317" t="s">
        <v>1093</v>
      </c>
      <c r="F451" s="57" t="s">
        <v>38</v>
      </c>
      <c r="G451" s="58" t="s">
        <v>62</v>
      </c>
      <c r="H451" s="260">
        <v>1</v>
      </c>
      <c r="I451" s="287">
        <v>29200</v>
      </c>
      <c r="J451" s="330">
        <f t="shared" si="16"/>
        <v>43800</v>
      </c>
      <c r="K451" s="260"/>
      <c r="L451" s="282"/>
      <c r="M451" s="282"/>
      <c r="N451" s="64">
        <f t="shared" si="17"/>
        <v>0</v>
      </c>
      <c r="O451" s="78">
        <v>49500</v>
      </c>
      <c r="P451" s="78">
        <f t="shared" si="18"/>
        <v>-5700</v>
      </c>
      <c r="Q451" s="78"/>
    </row>
    <row r="452" spans="1:17" s="10" customFormat="1" ht="22.5" customHeight="1" x14ac:dyDescent="0.25">
      <c r="A452" s="8">
        <v>447</v>
      </c>
      <c r="B452" s="280">
        <v>45241</v>
      </c>
      <c r="C452" s="55" t="s">
        <v>1134</v>
      </c>
      <c r="D452" s="86" t="s">
        <v>24</v>
      </c>
      <c r="E452" s="57">
        <v>2</v>
      </c>
      <c r="F452" s="122" t="s">
        <v>39</v>
      </c>
      <c r="G452" s="58" t="s">
        <v>368</v>
      </c>
      <c r="H452" s="260">
        <v>601</v>
      </c>
      <c r="I452" s="285">
        <v>11500</v>
      </c>
      <c r="J452" s="330">
        <f t="shared" si="16"/>
        <v>23000</v>
      </c>
      <c r="K452" s="260"/>
      <c r="L452" s="282"/>
      <c r="M452" s="282"/>
      <c r="N452" s="64">
        <f t="shared" si="17"/>
        <v>0</v>
      </c>
      <c r="O452" s="78">
        <v>23000</v>
      </c>
      <c r="P452" s="78">
        <f t="shared" si="18"/>
        <v>0</v>
      </c>
      <c r="Q452" s="78"/>
    </row>
    <row r="453" spans="1:17" s="10" customFormat="1" ht="22.5" customHeight="1" x14ac:dyDescent="0.25">
      <c r="A453" s="8">
        <v>448</v>
      </c>
      <c r="B453" s="280">
        <v>45241</v>
      </c>
      <c r="C453" s="56" t="s">
        <v>107</v>
      </c>
      <c r="D453" s="123" t="s">
        <v>24</v>
      </c>
      <c r="E453" s="57">
        <v>40</v>
      </c>
      <c r="F453" s="57" t="s">
        <v>39</v>
      </c>
      <c r="G453" s="58" t="s">
        <v>368</v>
      </c>
      <c r="H453" s="260">
        <v>601</v>
      </c>
      <c r="I453" s="285">
        <v>1565</v>
      </c>
      <c r="J453" s="330">
        <f t="shared" si="16"/>
        <v>62600</v>
      </c>
      <c r="K453" s="260"/>
      <c r="L453" s="282"/>
      <c r="M453" s="282"/>
      <c r="N453" s="64">
        <f t="shared" si="17"/>
        <v>0</v>
      </c>
      <c r="O453" s="78">
        <v>62600</v>
      </c>
      <c r="P453" s="78">
        <f t="shared" si="18"/>
        <v>0</v>
      </c>
      <c r="Q453" s="78"/>
    </row>
    <row r="454" spans="1:17" s="10" customFormat="1" ht="22.5" customHeight="1" x14ac:dyDescent="0.25">
      <c r="A454" s="8">
        <v>449</v>
      </c>
      <c r="B454" s="280">
        <v>45241</v>
      </c>
      <c r="C454" s="55" t="s">
        <v>391</v>
      </c>
      <c r="D454" s="123" t="s">
        <v>71</v>
      </c>
      <c r="E454" s="57">
        <v>2</v>
      </c>
      <c r="F454" s="57" t="s">
        <v>39</v>
      </c>
      <c r="G454" s="58" t="s">
        <v>368</v>
      </c>
      <c r="H454" s="260">
        <v>601</v>
      </c>
      <c r="I454" s="285">
        <v>2500</v>
      </c>
      <c r="J454" s="330">
        <f t="shared" si="16"/>
        <v>5000</v>
      </c>
      <c r="K454" s="260"/>
      <c r="L454" s="282"/>
      <c r="M454" s="282"/>
      <c r="N454" s="64">
        <f t="shared" si="17"/>
        <v>0</v>
      </c>
      <c r="O454" s="78">
        <v>5000</v>
      </c>
      <c r="P454" s="78">
        <f t="shared" si="18"/>
        <v>0</v>
      </c>
      <c r="Q454" s="78"/>
    </row>
    <row r="455" spans="1:17" s="10" customFormat="1" ht="22.5" customHeight="1" x14ac:dyDescent="0.25">
      <c r="A455" s="8">
        <v>450</v>
      </c>
      <c r="B455" s="280">
        <v>45241</v>
      </c>
      <c r="C455" s="55" t="s">
        <v>1068</v>
      </c>
      <c r="D455" s="56" t="s">
        <v>36</v>
      </c>
      <c r="E455" s="57">
        <v>2</v>
      </c>
      <c r="F455" s="57" t="s">
        <v>38</v>
      </c>
      <c r="G455" s="58" t="s">
        <v>338</v>
      </c>
      <c r="H455" s="260">
        <v>2</v>
      </c>
      <c r="I455" s="287">
        <v>36500</v>
      </c>
      <c r="J455" s="330">
        <f t="shared" si="16"/>
        <v>73000</v>
      </c>
      <c r="K455" s="260"/>
      <c r="L455" s="282"/>
      <c r="M455" s="282"/>
      <c r="N455" s="64">
        <f t="shared" si="17"/>
        <v>0</v>
      </c>
      <c r="O455" s="78">
        <v>80718</v>
      </c>
      <c r="P455" s="78">
        <f t="shared" si="18"/>
        <v>-7718</v>
      </c>
      <c r="Q455" s="78"/>
    </row>
    <row r="456" spans="1:17" s="10" customFormat="1" ht="22.5" customHeight="1" x14ac:dyDescent="0.25">
      <c r="A456" s="8">
        <v>451</v>
      </c>
      <c r="B456" s="280">
        <v>45241</v>
      </c>
      <c r="C456" s="56" t="s">
        <v>491</v>
      </c>
      <c r="D456" s="56" t="s">
        <v>1269</v>
      </c>
      <c r="E456" s="57">
        <v>1</v>
      </c>
      <c r="F456" s="57" t="s">
        <v>39</v>
      </c>
      <c r="G456" s="58" t="s">
        <v>30</v>
      </c>
      <c r="H456" s="260">
        <v>403</v>
      </c>
      <c r="I456" s="285">
        <v>750000</v>
      </c>
      <c r="J456" s="330">
        <f t="shared" si="16"/>
        <v>750000</v>
      </c>
      <c r="K456" s="57" t="s">
        <v>1580</v>
      </c>
      <c r="L456" s="282" t="s">
        <v>1527</v>
      </c>
      <c r="M456" s="282"/>
      <c r="N456" s="64" t="e">
        <f t="shared" si="17"/>
        <v>#VALUE!</v>
      </c>
      <c r="O456" s="78">
        <v>0</v>
      </c>
      <c r="P456" s="78">
        <f t="shared" si="18"/>
        <v>750000</v>
      </c>
      <c r="Q456" s="78"/>
    </row>
    <row r="457" spans="1:17" s="10" customFormat="1" ht="22.5" customHeight="1" x14ac:dyDescent="0.25">
      <c r="A457" s="8">
        <v>452</v>
      </c>
      <c r="B457" s="280">
        <v>45241</v>
      </c>
      <c r="C457" s="59" t="s">
        <v>1687</v>
      </c>
      <c r="D457" s="59" t="s">
        <v>1270</v>
      </c>
      <c r="E457" s="8">
        <v>1</v>
      </c>
      <c r="F457" s="416" t="s">
        <v>39</v>
      </c>
      <c r="G457" s="162" t="s">
        <v>30</v>
      </c>
      <c r="H457" s="260">
        <v>403</v>
      </c>
      <c r="I457" s="297">
        <v>500000</v>
      </c>
      <c r="J457" s="331">
        <f t="shared" ref="J457:J520" si="19">E457*I457</f>
        <v>500000</v>
      </c>
      <c r="K457" s="8" t="s">
        <v>1580</v>
      </c>
      <c r="L457" s="282" t="s">
        <v>1686</v>
      </c>
      <c r="M457" s="282"/>
      <c r="N457" s="64" t="e">
        <f t="shared" si="17"/>
        <v>#VALUE!</v>
      </c>
      <c r="O457" s="78">
        <v>0</v>
      </c>
      <c r="P457" s="78">
        <f t="shared" si="18"/>
        <v>500000</v>
      </c>
      <c r="Q457" s="78"/>
    </row>
    <row r="458" spans="1:17" s="10" customFormat="1" ht="22.5" customHeight="1" x14ac:dyDescent="0.25">
      <c r="A458" s="8">
        <v>453</v>
      </c>
      <c r="B458" s="280">
        <v>45241</v>
      </c>
      <c r="C458" s="56" t="s">
        <v>45</v>
      </c>
      <c r="D458" s="56" t="s">
        <v>20</v>
      </c>
      <c r="E458" s="317" t="s">
        <v>99</v>
      </c>
      <c r="F458" s="57" t="s">
        <v>38</v>
      </c>
      <c r="G458" s="58" t="s">
        <v>557</v>
      </c>
      <c r="H458" s="260">
        <v>0</v>
      </c>
      <c r="I458" s="287">
        <v>29200</v>
      </c>
      <c r="J458" s="330">
        <f t="shared" si="19"/>
        <v>146000</v>
      </c>
      <c r="K458" s="373" t="s">
        <v>1581</v>
      </c>
      <c r="L458" s="282"/>
      <c r="M458" s="282"/>
      <c r="N458" s="64">
        <f t="shared" si="17"/>
        <v>0</v>
      </c>
      <c r="O458" s="78">
        <v>165000</v>
      </c>
      <c r="P458" s="78">
        <f t="shared" si="18"/>
        <v>-19000</v>
      </c>
      <c r="Q458" s="78"/>
    </row>
    <row r="459" spans="1:17" s="10" customFormat="1" ht="22.5" customHeight="1" x14ac:dyDescent="0.25">
      <c r="A459" s="8">
        <v>454</v>
      </c>
      <c r="B459" s="280">
        <v>45241</v>
      </c>
      <c r="C459" s="56" t="s">
        <v>535</v>
      </c>
      <c r="D459" s="56" t="s">
        <v>109</v>
      </c>
      <c r="E459" s="57">
        <v>1</v>
      </c>
      <c r="F459" s="57" t="s">
        <v>263</v>
      </c>
      <c r="G459" s="58" t="s">
        <v>557</v>
      </c>
      <c r="H459" s="260">
        <v>0</v>
      </c>
      <c r="I459" s="285">
        <v>9583</v>
      </c>
      <c r="J459" s="330">
        <f t="shared" si="19"/>
        <v>9583</v>
      </c>
      <c r="K459" s="57"/>
      <c r="L459" s="282"/>
      <c r="M459" s="282"/>
      <c r="N459" s="64">
        <f t="shared" si="17"/>
        <v>0</v>
      </c>
      <c r="O459" s="78">
        <v>9583</v>
      </c>
      <c r="P459" s="78">
        <f t="shared" si="18"/>
        <v>0</v>
      </c>
      <c r="Q459" s="78"/>
    </row>
    <row r="460" spans="1:17" s="10" customFormat="1" ht="22.5" customHeight="1" x14ac:dyDescent="0.25">
      <c r="A460" s="8">
        <v>455</v>
      </c>
      <c r="B460" s="280">
        <v>45241</v>
      </c>
      <c r="C460" s="56" t="s">
        <v>1271</v>
      </c>
      <c r="D460" s="56" t="s">
        <v>1272</v>
      </c>
      <c r="E460" s="57">
        <v>1</v>
      </c>
      <c r="F460" s="122" t="s">
        <v>39</v>
      </c>
      <c r="G460" s="58" t="s">
        <v>557</v>
      </c>
      <c r="H460" s="260">
        <v>0</v>
      </c>
      <c r="I460" s="285">
        <v>35000</v>
      </c>
      <c r="J460" s="330">
        <f t="shared" si="19"/>
        <v>35000</v>
      </c>
      <c r="K460" s="373" t="s">
        <v>1581</v>
      </c>
      <c r="L460" s="282"/>
      <c r="M460" s="282"/>
      <c r="N460" s="64">
        <f t="shared" si="17"/>
        <v>0</v>
      </c>
      <c r="O460" s="78">
        <v>35000</v>
      </c>
      <c r="P460" s="78">
        <f t="shared" si="18"/>
        <v>0</v>
      </c>
      <c r="Q460" s="78"/>
    </row>
    <row r="461" spans="1:17" s="10" customFormat="1" ht="22.5" customHeight="1" x14ac:dyDescent="0.25">
      <c r="A461" s="8">
        <v>456</v>
      </c>
      <c r="B461" s="280">
        <v>45241</v>
      </c>
      <c r="C461" s="55" t="s">
        <v>650</v>
      </c>
      <c r="D461" s="86" t="s">
        <v>109</v>
      </c>
      <c r="E461" s="57">
        <v>2</v>
      </c>
      <c r="F461" s="121" t="s">
        <v>39</v>
      </c>
      <c r="G461" s="58" t="s">
        <v>653</v>
      </c>
      <c r="H461" s="260">
        <v>0</v>
      </c>
      <c r="I461" s="285">
        <v>25000</v>
      </c>
      <c r="J461" s="330">
        <f t="shared" si="19"/>
        <v>50000</v>
      </c>
      <c r="K461" s="260"/>
      <c r="L461" s="282"/>
      <c r="M461" s="282"/>
      <c r="N461" s="64">
        <f t="shared" si="17"/>
        <v>0</v>
      </c>
      <c r="O461" s="78">
        <v>50000</v>
      </c>
      <c r="P461" s="78">
        <f t="shared" si="18"/>
        <v>0</v>
      </c>
      <c r="Q461" s="78"/>
    </row>
    <row r="462" spans="1:17" s="10" customFormat="1" ht="22.5" customHeight="1" x14ac:dyDescent="0.25">
      <c r="A462" s="8">
        <v>457</v>
      </c>
      <c r="B462" s="280">
        <v>45241</v>
      </c>
      <c r="C462" s="56" t="s">
        <v>651</v>
      </c>
      <c r="D462" s="56" t="s">
        <v>1273</v>
      </c>
      <c r="E462" s="57">
        <v>1</v>
      </c>
      <c r="F462" s="57" t="s">
        <v>40</v>
      </c>
      <c r="G462" s="58" t="s">
        <v>1274</v>
      </c>
      <c r="H462" s="260">
        <v>143</v>
      </c>
      <c r="I462" s="285">
        <v>8655000</v>
      </c>
      <c r="J462" s="330">
        <f t="shared" si="19"/>
        <v>8655000</v>
      </c>
      <c r="K462" s="260"/>
      <c r="L462" s="282">
        <f>SUM(J445:J462)</f>
        <v>12378483</v>
      </c>
      <c r="M462" s="282">
        <f>'[1]11 NOVEMBER 2023'!$X$29</f>
        <v>12378483</v>
      </c>
      <c r="N462" s="64">
        <f t="shared" si="17"/>
        <v>0</v>
      </c>
      <c r="O462" s="78">
        <v>8655000</v>
      </c>
      <c r="P462" s="78">
        <f t="shared" si="18"/>
        <v>0</v>
      </c>
      <c r="Q462" s="78"/>
    </row>
    <row r="463" spans="1:17" s="10" customFormat="1" ht="22.5" customHeight="1" x14ac:dyDescent="0.25">
      <c r="A463" s="8">
        <v>458</v>
      </c>
      <c r="B463" s="280">
        <v>45243</v>
      </c>
      <c r="C463" s="56" t="s">
        <v>54</v>
      </c>
      <c r="D463" s="56" t="s">
        <v>55</v>
      </c>
      <c r="E463" s="57">
        <v>7</v>
      </c>
      <c r="F463" s="57" t="s">
        <v>38</v>
      </c>
      <c r="G463" s="58" t="s">
        <v>62</v>
      </c>
      <c r="H463" s="260">
        <v>1</v>
      </c>
      <c r="I463" s="287">
        <v>29000</v>
      </c>
      <c r="J463" s="330">
        <f t="shared" si="19"/>
        <v>203000</v>
      </c>
      <c r="K463" s="260"/>
      <c r="L463" s="282"/>
      <c r="M463" s="282"/>
      <c r="N463" s="64">
        <f t="shared" si="17"/>
        <v>0</v>
      </c>
      <c r="O463" s="78">
        <v>203000</v>
      </c>
      <c r="P463" s="78">
        <f t="shared" si="18"/>
        <v>0</v>
      </c>
      <c r="Q463" s="78"/>
    </row>
    <row r="464" spans="1:17" s="10" customFormat="1" ht="22.5" customHeight="1" x14ac:dyDescent="0.25">
      <c r="A464" s="8">
        <v>459</v>
      </c>
      <c r="B464" s="280">
        <v>45243</v>
      </c>
      <c r="C464" s="55" t="s">
        <v>75</v>
      </c>
      <c r="D464" s="86" t="s">
        <v>66</v>
      </c>
      <c r="E464" s="57">
        <v>6</v>
      </c>
      <c r="F464" s="57" t="s">
        <v>38</v>
      </c>
      <c r="G464" s="58" t="s">
        <v>62</v>
      </c>
      <c r="H464" s="260">
        <v>1</v>
      </c>
      <c r="I464" s="287">
        <v>27000</v>
      </c>
      <c r="J464" s="330">
        <f t="shared" si="19"/>
        <v>162000</v>
      </c>
      <c r="K464" s="260"/>
      <c r="L464" s="281"/>
      <c r="M464" s="282"/>
      <c r="N464" s="64">
        <f t="shared" si="17"/>
        <v>0</v>
      </c>
      <c r="O464" s="78">
        <v>186000</v>
      </c>
      <c r="P464" s="78">
        <f t="shared" si="18"/>
        <v>-24000</v>
      </c>
      <c r="Q464" s="78"/>
    </row>
    <row r="465" spans="1:17" s="10" customFormat="1" ht="22.5" customHeight="1" x14ac:dyDescent="0.25">
      <c r="A465" s="8">
        <v>460</v>
      </c>
      <c r="B465" s="280">
        <v>45243</v>
      </c>
      <c r="C465" s="56" t="s">
        <v>45</v>
      </c>
      <c r="D465" s="56" t="s">
        <v>20</v>
      </c>
      <c r="E465" s="317" t="s">
        <v>97</v>
      </c>
      <c r="F465" s="57" t="s">
        <v>38</v>
      </c>
      <c r="G465" s="58" t="s">
        <v>62</v>
      </c>
      <c r="H465" s="260">
        <v>1</v>
      </c>
      <c r="I465" s="287">
        <v>29200</v>
      </c>
      <c r="J465" s="330">
        <f t="shared" si="19"/>
        <v>29200</v>
      </c>
      <c r="K465" s="260"/>
      <c r="L465" s="282"/>
      <c r="M465" s="282"/>
      <c r="N465" s="64">
        <f t="shared" si="17"/>
        <v>0</v>
      </c>
      <c r="O465" s="78">
        <v>33000</v>
      </c>
      <c r="P465" s="78">
        <f t="shared" si="18"/>
        <v>-3800</v>
      </c>
      <c r="Q465" s="78"/>
    </row>
    <row r="466" spans="1:17" s="10" customFormat="1" ht="22.5" customHeight="1" x14ac:dyDescent="0.25">
      <c r="A466" s="8">
        <v>461</v>
      </c>
      <c r="B466" s="280">
        <v>45243</v>
      </c>
      <c r="C466" s="55" t="s">
        <v>266</v>
      </c>
      <c r="D466" s="60" t="s">
        <v>149</v>
      </c>
      <c r="E466" s="57">
        <v>1</v>
      </c>
      <c r="F466" s="57" t="s">
        <v>39</v>
      </c>
      <c r="G466" s="58" t="s">
        <v>62</v>
      </c>
      <c r="H466" s="260">
        <v>1</v>
      </c>
      <c r="I466" s="285">
        <v>72000</v>
      </c>
      <c r="J466" s="330">
        <f t="shared" si="19"/>
        <v>72000</v>
      </c>
      <c r="K466" s="260"/>
      <c r="L466" s="282"/>
      <c r="M466" s="282"/>
      <c r="N466" s="64">
        <f t="shared" si="17"/>
        <v>0</v>
      </c>
      <c r="O466" s="78">
        <v>72000</v>
      </c>
      <c r="P466" s="78">
        <f t="shared" si="18"/>
        <v>0</v>
      </c>
      <c r="Q466" s="78"/>
    </row>
    <row r="467" spans="1:17" s="10" customFormat="1" ht="22.5" customHeight="1" x14ac:dyDescent="0.25">
      <c r="A467" s="8">
        <v>462</v>
      </c>
      <c r="B467" s="280">
        <v>45243</v>
      </c>
      <c r="C467" s="56" t="s">
        <v>45</v>
      </c>
      <c r="D467" s="56" t="s">
        <v>20</v>
      </c>
      <c r="E467" s="317" t="s">
        <v>1093</v>
      </c>
      <c r="F467" s="57" t="s">
        <v>38</v>
      </c>
      <c r="G467" s="58" t="s">
        <v>49</v>
      </c>
      <c r="H467" s="260">
        <v>402</v>
      </c>
      <c r="I467" s="287">
        <v>29200</v>
      </c>
      <c r="J467" s="330">
        <f t="shared" si="19"/>
        <v>43800</v>
      </c>
      <c r="K467" s="260"/>
      <c r="L467" s="282"/>
      <c r="M467" s="282"/>
      <c r="N467" s="64">
        <f t="shared" si="17"/>
        <v>0</v>
      </c>
      <c r="O467" s="78">
        <v>49500</v>
      </c>
      <c r="P467" s="78">
        <f t="shared" si="18"/>
        <v>-5700</v>
      </c>
      <c r="Q467" s="78"/>
    </row>
    <row r="468" spans="1:17" s="10" customFormat="1" ht="22.5" customHeight="1" x14ac:dyDescent="0.25">
      <c r="A468" s="8">
        <v>463</v>
      </c>
      <c r="B468" s="280">
        <v>45243</v>
      </c>
      <c r="C468" s="56" t="s">
        <v>45</v>
      </c>
      <c r="D468" s="56" t="s">
        <v>20</v>
      </c>
      <c r="E468" s="317" t="s">
        <v>115</v>
      </c>
      <c r="F468" s="57" t="s">
        <v>38</v>
      </c>
      <c r="G468" s="58" t="s">
        <v>34</v>
      </c>
      <c r="H468" s="260">
        <v>404</v>
      </c>
      <c r="I468" s="287">
        <v>29200</v>
      </c>
      <c r="J468" s="330">
        <f t="shared" si="19"/>
        <v>87600</v>
      </c>
      <c r="K468" s="260"/>
      <c r="L468" s="282"/>
      <c r="M468" s="282"/>
      <c r="N468" s="64">
        <f t="shared" si="17"/>
        <v>0</v>
      </c>
      <c r="O468" s="78">
        <v>99000</v>
      </c>
      <c r="P468" s="78">
        <f t="shared" si="18"/>
        <v>-11400</v>
      </c>
      <c r="Q468" s="78"/>
    </row>
    <row r="469" spans="1:17" s="10" customFormat="1" ht="22.5" customHeight="1" x14ac:dyDescent="0.25">
      <c r="A469" s="8">
        <v>464</v>
      </c>
      <c r="B469" s="280">
        <v>45243</v>
      </c>
      <c r="C469" s="56" t="s">
        <v>54</v>
      </c>
      <c r="D469" s="56" t="s">
        <v>55</v>
      </c>
      <c r="E469" s="57">
        <v>1.5</v>
      </c>
      <c r="F469" s="57" t="s">
        <v>38</v>
      </c>
      <c r="G469" s="58" t="s">
        <v>33</v>
      </c>
      <c r="H469" s="260">
        <v>103</v>
      </c>
      <c r="I469" s="287">
        <v>29000</v>
      </c>
      <c r="J469" s="330">
        <f t="shared" si="19"/>
        <v>43500</v>
      </c>
      <c r="K469" s="260"/>
      <c r="L469" s="282"/>
      <c r="M469" s="282"/>
      <c r="N469" s="64">
        <f t="shared" si="17"/>
        <v>0</v>
      </c>
      <c r="O469" s="78">
        <v>43500</v>
      </c>
      <c r="P469" s="78">
        <f t="shared" si="18"/>
        <v>0</v>
      </c>
      <c r="Q469" s="78"/>
    </row>
    <row r="470" spans="1:17" s="10" customFormat="1" ht="22.5" customHeight="1" x14ac:dyDescent="0.25">
      <c r="A470" s="8">
        <v>465</v>
      </c>
      <c r="B470" s="280">
        <v>45243</v>
      </c>
      <c r="C470" s="55" t="s">
        <v>513</v>
      </c>
      <c r="D470" s="56" t="s">
        <v>89</v>
      </c>
      <c r="E470" s="57">
        <v>5</v>
      </c>
      <c r="F470" s="57" t="s">
        <v>39</v>
      </c>
      <c r="G470" s="58" t="s">
        <v>238</v>
      </c>
      <c r="H470" s="260">
        <v>304</v>
      </c>
      <c r="I470" s="285">
        <v>60000</v>
      </c>
      <c r="J470" s="330">
        <f t="shared" si="19"/>
        <v>300000</v>
      </c>
      <c r="K470" s="260"/>
      <c r="L470" s="282"/>
      <c r="M470" s="282"/>
      <c r="N470" s="64">
        <f t="shared" si="17"/>
        <v>0</v>
      </c>
      <c r="O470" s="78">
        <v>300000</v>
      </c>
      <c r="P470" s="78">
        <f t="shared" si="18"/>
        <v>0</v>
      </c>
      <c r="Q470" s="78"/>
    </row>
    <row r="471" spans="1:17" s="10" customFormat="1" ht="22.5" customHeight="1" x14ac:dyDescent="0.25">
      <c r="A471" s="8">
        <v>466</v>
      </c>
      <c r="B471" s="280">
        <v>45243</v>
      </c>
      <c r="C471" s="56" t="s">
        <v>535</v>
      </c>
      <c r="D471" s="56" t="s">
        <v>109</v>
      </c>
      <c r="E471" s="57">
        <v>1</v>
      </c>
      <c r="F471" s="57" t="s">
        <v>263</v>
      </c>
      <c r="G471" s="58" t="s">
        <v>238</v>
      </c>
      <c r="H471" s="260">
        <v>304</v>
      </c>
      <c r="I471" s="285">
        <v>9583</v>
      </c>
      <c r="J471" s="330">
        <f t="shared" si="19"/>
        <v>9583</v>
      </c>
      <c r="K471" s="260"/>
      <c r="L471" s="282"/>
      <c r="M471" s="282"/>
      <c r="N471" s="64">
        <f t="shared" si="17"/>
        <v>0</v>
      </c>
      <c r="O471" s="78">
        <v>9583</v>
      </c>
      <c r="P471" s="78">
        <f t="shared" si="18"/>
        <v>0</v>
      </c>
      <c r="Q471" s="78"/>
    </row>
    <row r="472" spans="1:17" s="10" customFormat="1" ht="22.5" customHeight="1" x14ac:dyDescent="0.25">
      <c r="A472" s="8">
        <v>467</v>
      </c>
      <c r="B472" s="280">
        <v>45243</v>
      </c>
      <c r="C472" s="56" t="s">
        <v>353</v>
      </c>
      <c r="D472" s="120" t="s">
        <v>354</v>
      </c>
      <c r="E472" s="57">
        <v>0.5</v>
      </c>
      <c r="F472" s="57" t="s">
        <v>42</v>
      </c>
      <c r="G472" s="58" t="s">
        <v>238</v>
      </c>
      <c r="H472" s="260">
        <v>304</v>
      </c>
      <c r="I472" s="285">
        <v>91000</v>
      </c>
      <c r="J472" s="330">
        <f t="shared" si="19"/>
        <v>45500</v>
      </c>
      <c r="K472" s="260"/>
      <c r="L472" s="284"/>
      <c r="M472" s="282"/>
      <c r="N472" s="64">
        <f t="shared" si="17"/>
        <v>0</v>
      </c>
      <c r="O472" s="78">
        <v>45500</v>
      </c>
      <c r="P472" s="78">
        <f t="shared" si="18"/>
        <v>0</v>
      </c>
      <c r="Q472" s="78"/>
    </row>
    <row r="473" spans="1:17" s="10" customFormat="1" ht="22.5" customHeight="1" x14ac:dyDescent="0.25">
      <c r="A473" s="8">
        <v>468</v>
      </c>
      <c r="B473" s="280">
        <v>45243</v>
      </c>
      <c r="C473" s="55" t="s">
        <v>1275</v>
      </c>
      <c r="D473" s="56" t="s">
        <v>47</v>
      </c>
      <c r="E473" s="57">
        <v>4</v>
      </c>
      <c r="F473" s="121" t="s">
        <v>39</v>
      </c>
      <c r="G473" s="58" t="s">
        <v>238</v>
      </c>
      <c r="H473" s="260">
        <v>304</v>
      </c>
      <c r="I473" s="285">
        <v>7500</v>
      </c>
      <c r="J473" s="330">
        <f t="shared" si="19"/>
        <v>30000</v>
      </c>
      <c r="K473" s="260"/>
      <c r="L473" s="284"/>
      <c r="M473" s="282"/>
      <c r="N473" s="64">
        <f t="shared" si="17"/>
        <v>0</v>
      </c>
      <c r="O473" s="78">
        <v>30000</v>
      </c>
      <c r="P473" s="78">
        <f t="shared" si="18"/>
        <v>0</v>
      </c>
      <c r="Q473" s="78"/>
    </row>
    <row r="474" spans="1:17" s="10" customFormat="1" ht="22.5" customHeight="1" x14ac:dyDescent="0.25">
      <c r="A474" s="8">
        <v>469</v>
      </c>
      <c r="B474" s="280">
        <v>45243</v>
      </c>
      <c r="C474" s="56" t="s">
        <v>655</v>
      </c>
      <c r="D474" s="56" t="s">
        <v>103</v>
      </c>
      <c r="E474" s="57">
        <v>8</v>
      </c>
      <c r="F474" s="122" t="s">
        <v>39</v>
      </c>
      <c r="G474" s="58" t="s">
        <v>238</v>
      </c>
      <c r="H474" s="260">
        <v>304</v>
      </c>
      <c r="I474" s="285">
        <v>5000</v>
      </c>
      <c r="J474" s="330">
        <f t="shared" si="19"/>
        <v>40000</v>
      </c>
      <c r="K474" s="260"/>
      <c r="L474" s="284"/>
      <c r="M474" s="282"/>
      <c r="N474" s="64">
        <f t="shared" si="17"/>
        <v>0</v>
      </c>
      <c r="O474" s="78">
        <v>40000</v>
      </c>
      <c r="P474" s="78">
        <f t="shared" si="18"/>
        <v>0</v>
      </c>
      <c r="Q474" s="78"/>
    </row>
    <row r="475" spans="1:17" s="10" customFormat="1" ht="22.5" customHeight="1" x14ac:dyDescent="0.25">
      <c r="A475" s="8">
        <v>470</v>
      </c>
      <c r="B475" s="280">
        <v>45243</v>
      </c>
      <c r="C475" s="56" t="s">
        <v>383</v>
      </c>
      <c r="D475" s="56" t="s">
        <v>362</v>
      </c>
      <c r="E475" s="57">
        <v>1</v>
      </c>
      <c r="F475" s="57" t="s">
        <v>40</v>
      </c>
      <c r="G475" s="58" t="s">
        <v>238</v>
      </c>
      <c r="H475" s="260">
        <v>304</v>
      </c>
      <c r="I475" s="289">
        <v>30000</v>
      </c>
      <c r="J475" s="330">
        <f t="shared" si="19"/>
        <v>30000</v>
      </c>
      <c r="K475" s="260"/>
      <c r="L475" s="284"/>
      <c r="M475" s="282"/>
      <c r="N475" s="64">
        <f t="shared" si="17"/>
        <v>0</v>
      </c>
      <c r="O475" s="78">
        <v>30000</v>
      </c>
      <c r="P475" s="78">
        <f t="shared" si="18"/>
        <v>0</v>
      </c>
      <c r="Q475" s="78"/>
    </row>
    <row r="476" spans="1:17" s="10" customFormat="1" ht="22.5" customHeight="1" x14ac:dyDescent="0.25">
      <c r="A476" s="8">
        <v>471</v>
      </c>
      <c r="B476" s="280">
        <v>45243</v>
      </c>
      <c r="C476" s="56" t="s">
        <v>1276</v>
      </c>
      <c r="D476" s="56" t="s">
        <v>47</v>
      </c>
      <c r="E476" s="57">
        <v>12</v>
      </c>
      <c r="F476" s="57" t="s">
        <v>39</v>
      </c>
      <c r="G476" s="58" t="s">
        <v>238</v>
      </c>
      <c r="H476" s="260">
        <v>304</v>
      </c>
      <c r="I476" s="285">
        <v>10000</v>
      </c>
      <c r="J476" s="330">
        <f t="shared" si="19"/>
        <v>120000</v>
      </c>
      <c r="K476" s="260"/>
      <c r="L476" s="284"/>
      <c r="M476" s="282"/>
      <c r="N476" s="64">
        <f t="shared" si="17"/>
        <v>0</v>
      </c>
      <c r="O476" s="78">
        <v>120000</v>
      </c>
      <c r="P476" s="78">
        <f t="shared" si="18"/>
        <v>0</v>
      </c>
      <c r="Q476" s="78"/>
    </row>
    <row r="477" spans="1:17" s="10" customFormat="1" ht="22.5" customHeight="1" x14ac:dyDescent="0.25">
      <c r="A477" s="8">
        <v>472</v>
      </c>
      <c r="B477" s="280">
        <v>45243</v>
      </c>
      <c r="C477" s="56" t="s">
        <v>249</v>
      </c>
      <c r="D477" s="61" t="s">
        <v>72</v>
      </c>
      <c r="E477" s="57">
        <v>1</v>
      </c>
      <c r="F477" s="57" t="s">
        <v>39</v>
      </c>
      <c r="G477" s="58" t="s">
        <v>238</v>
      </c>
      <c r="H477" s="260">
        <v>304</v>
      </c>
      <c r="I477" s="285">
        <v>121000</v>
      </c>
      <c r="J477" s="330">
        <f t="shared" si="19"/>
        <v>121000</v>
      </c>
      <c r="K477" s="260"/>
      <c r="L477" s="284"/>
      <c r="M477" s="282"/>
      <c r="N477" s="64">
        <f t="shared" si="17"/>
        <v>0</v>
      </c>
      <c r="O477" s="78">
        <v>121000</v>
      </c>
      <c r="P477" s="78">
        <f t="shared" si="18"/>
        <v>0</v>
      </c>
      <c r="Q477" s="78"/>
    </row>
    <row r="478" spans="1:17" s="24" customFormat="1" ht="22.5" customHeight="1" x14ac:dyDescent="0.25">
      <c r="A478" s="8">
        <v>473</v>
      </c>
      <c r="B478" s="280">
        <v>45243</v>
      </c>
      <c r="C478" s="56" t="s">
        <v>264</v>
      </c>
      <c r="D478" s="56" t="s">
        <v>1086</v>
      </c>
      <c r="E478" s="57">
        <v>1</v>
      </c>
      <c r="F478" s="57" t="s">
        <v>39</v>
      </c>
      <c r="G478" s="58" t="s">
        <v>238</v>
      </c>
      <c r="H478" s="260">
        <v>304</v>
      </c>
      <c r="I478" s="285">
        <v>77000</v>
      </c>
      <c r="J478" s="330">
        <f t="shared" si="19"/>
        <v>77000</v>
      </c>
      <c r="K478" s="260"/>
      <c r="L478" s="284"/>
      <c r="M478" s="282"/>
      <c r="N478" s="64">
        <f t="shared" si="17"/>
        <v>0</v>
      </c>
      <c r="O478" s="78">
        <v>77000</v>
      </c>
      <c r="P478" s="78">
        <f t="shared" si="18"/>
        <v>0</v>
      </c>
      <c r="Q478" s="406"/>
    </row>
    <row r="479" spans="1:17" s="10" customFormat="1" ht="22.5" customHeight="1" x14ac:dyDescent="0.25">
      <c r="A479" s="8">
        <v>474</v>
      </c>
      <c r="B479" s="280">
        <v>45243</v>
      </c>
      <c r="C479" s="55" t="s">
        <v>283</v>
      </c>
      <c r="D479" s="55" t="s">
        <v>158</v>
      </c>
      <c r="E479" s="57">
        <v>1</v>
      </c>
      <c r="F479" s="121" t="s">
        <v>39</v>
      </c>
      <c r="G479" s="58" t="s">
        <v>238</v>
      </c>
      <c r="H479" s="260">
        <v>304</v>
      </c>
      <c r="I479" s="285">
        <v>47500</v>
      </c>
      <c r="J479" s="330">
        <f t="shared" si="19"/>
        <v>47500</v>
      </c>
      <c r="K479" s="260"/>
      <c r="L479" s="284"/>
      <c r="M479" s="282"/>
      <c r="N479" s="64">
        <f t="shared" si="17"/>
        <v>0</v>
      </c>
      <c r="O479" s="78">
        <v>47500</v>
      </c>
      <c r="P479" s="78">
        <f t="shared" si="18"/>
        <v>0</v>
      </c>
      <c r="Q479" s="78"/>
    </row>
    <row r="480" spans="1:17" s="10" customFormat="1" ht="22.5" customHeight="1" x14ac:dyDescent="0.25">
      <c r="A480" s="8">
        <v>475</v>
      </c>
      <c r="B480" s="280">
        <v>45243</v>
      </c>
      <c r="C480" s="56" t="s">
        <v>1087</v>
      </c>
      <c r="D480" s="56" t="s">
        <v>28</v>
      </c>
      <c r="E480" s="57">
        <v>0.6</v>
      </c>
      <c r="F480" s="121" t="s">
        <v>38</v>
      </c>
      <c r="G480" s="58" t="s">
        <v>238</v>
      </c>
      <c r="H480" s="260">
        <v>304</v>
      </c>
      <c r="I480" s="285">
        <v>75000</v>
      </c>
      <c r="J480" s="330">
        <f t="shared" si="19"/>
        <v>45000</v>
      </c>
      <c r="K480" s="260"/>
      <c r="L480" s="284"/>
      <c r="M480" s="282"/>
      <c r="N480" s="64">
        <f t="shared" si="17"/>
        <v>0</v>
      </c>
      <c r="O480" s="406">
        <v>45000</v>
      </c>
      <c r="P480" s="78">
        <f t="shared" si="18"/>
        <v>0</v>
      </c>
      <c r="Q480" s="78"/>
    </row>
    <row r="481" spans="1:17" s="10" customFormat="1" ht="22.5" customHeight="1" x14ac:dyDescent="0.25">
      <c r="A481" s="8">
        <v>476</v>
      </c>
      <c r="B481" s="280">
        <v>45243</v>
      </c>
      <c r="C481" s="56" t="s">
        <v>1276</v>
      </c>
      <c r="D481" s="56" t="s">
        <v>47</v>
      </c>
      <c r="E481" s="57">
        <v>8</v>
      </c>
      <c r="F481" s="57" t="s">
        <v>39</v>
      </c>
      <c r="G481" s="58" t="s">
        <v>254</v>
      </c>
      <c r="H481" s="260">
        <v>302</v>
      </c>
      <c r="I481" s="285">
        <v>10000</v>
      </c>
      <c r="J481" s="330">
        <f t="shared" si="19"/>
        <v>80000</v>
      </c>
      <c r="K481" s="57" t="s">
        <v>1582</v>
      </c>
      <c r="L481" s="282"/>
      <c r="M481" s="282"/>
      <c r="N481" s="64">
        <f t="shared" si="17"/>
        <v>0</v>
      </c>
      <c r="O481" s="78">
        <v>80000</v>
      </c>
      <c r="P481" s="78">
        <f t="shared" si="18"/>
        <v>0</v>
      </c>
      <c r="Q481" s="78"/>
    </row>
    <row r="482" spans="1:17" s="10" customFormat="1" ht="22.5" customHeight="1" x14ac:dyDescent="0.25">
      <c r="A482" s="8">
        <v>477</v>
      </c>
      <c r="B482" s="280">
        <v>45243</v>
      </c>
      <c r="C482" s="56" t="s">
        <v>1087</v>
      </c>
      <c r="D482" s="56" t="s">
        <v>28</v>
      </c>
      <c r="E482" s="57">
        <v>0.3</v>
      </c>
      <c r="F482" s="121" t="s">
        <v>38</v>
      </c>
      <c r="G482" s="58" t="s">
        <v>254</v>
      </c>
      <c r="H482" s="260">
        <v>302</v>
      </c>
      <c r="I482" s="285">
        <v>75000</v>
      </c>
      <c r="J482" s="330">
        <f t="shared" si="19"/>
        <v>22500</v>
      </c>
      <c r="K482" s="57" t="s">
        <v>1582</v>
      </c>
      <c r="L482" s="282"/>
      <c r="M482" s="282"/>
      <c r="N482" s="64">
        <f t="shared" si="17"/>
        <v>0</v>
      </c>
      <c r="O482" s="78">
        <v>22500</v>
      </c>
      <c r="P482" s="78">
        <f t="shared" si="18"/>
        <v>0</v>
      </c>
      <c r="Q482" s="78"/>
    </row>
    <row r="483" spans="1:17" s="10" customFormat="1" ht="22.5" customHeight="1" x14ac:dyDescent="0.25">
      <c r="A483" s="8">
        <v>478</v>
      </c>
      <c r="B483" s="280">
        <v>45243</v>
      </c>
      <c r="C483" s="56" t="s">
        <v>1085</v>
      </c>
      <c r="D483" s="56" t="s">
        <v>89</v>
      </c>
      <c r="E483" s="57">
        <v>12</v>
      </c>
      <c r="F483" s="57" t="s">
        <v>39</v>
      </c>
      <c r="G483" s="58" t="s">
        <v>254</v>
      </c>
      <c r="H483" s="260">
        <v>302</v>
      </c>
      <c r="I483" s="285">
        <v>4000</v>
      </c>
      <c r="J483" s="330">
        <f t="shared" si="19"/>
        <v>48000</v>
      </c>
      <c r="K483" s="57" t="s">
        <v>1582</v>
      </c>
      <c r="L483" s="282"/>
      <c r="M483" s="282"/>
      <c r="N483" s="64">
        <f t="shared" si="17"/>
        <v>0</v>
      </c>
      <c r="O483" s="78">
        <v>48000</v>
      </c>
      <c r="P483" s="78">
        <f t="shared" si="18"/>
        <v>0</v>
      </c>
      <c r="Q483" s="78"/>
    </row>
    <row r="484" spans="1:17" s="10" customFormat="1" ht="22.5" customHeight="1" x14ac:dyDescent="0.25">
      <c r="A484" s="8">
        <v>479</v>
      </c>
      <c r="B484" s="280">
        <v>45243</v>
      </c>
      <c r="C484" s="56" t="s">
        <v>1159</v>
      </c>
      <c r="D484" s="56" t="s">
        <v>69</v>
      </c>
      <c r="E484" s="117">
        <v>1</v>
      </c>
      <c r="F484" s="300" t="s">
        <v>39</v>
      </c>
      <c r="G484" s="58" t="s">
        <v>254</v>
      </c>
      <c r="H484" s="260">
        <v>302</v>
      </c>
      <c r="I484" s="287">
        <v>162500</v>
      </c>
      <c r="J484" s="330">
        <f t="shared" si="19"/>
        <v>162500</v>
      </c>
      <c r="K484" s="57" t="s">
        <v>1582</v>
      </c>
      <c r="L484" s="282"/>
      <c r="M484" s="282"/>
      <c r="N484" s="64">
        <f t="shared" si="17"/>
        <v>0</v>
      </c>
      <c r="O484" s="78">
        <v>162500</v>
      </c>
      <c r="P484" s="78">
        <f t="shared" si="18"/>
        <v>0</v>
      </c>
      <c r="Q484" s="78"/>
    </row>
    <row r="485" spans="1:17" s="10" customFormat="1" ht="22.5" customHeight="1" x14ac:dyDescent="0.25">
      <c r="A485" s="8">
        <v>480</v>
      </c>
      <c r="B485" s="280">
        <v>45243</v>
      </c>
      <c r="C485" s="56" t="s">
        <v>86</v>
      </c>
      <c r="D485" s="56" t="s">
        <v>91</v>
      </c>
      <c r="E485" s="117">
        <v>1</v>
      </c>
      <c r="F485" s="300" t="s">
        <v>39</v>
      </c>
      <c r="G485" s="58" t="s">
        <v>254</v>
      </c>
      <c r="H485" s="260">
        <v>302</v>
      </c>
      <c r="I485" s="287">
        <v>176750</v>
      </c>
      <c r="J485" s="330">
        <f t="shared" si="19"/>
        <v>176750</v>
      </c>
      <c r="K485" s="57" t="s">
        <v>1582</v>
      </c>
      <c r="L485" s="282"/>
      <c r="M485" s="282"/>
      <c r="N485" s="64">
        <f t="shared" si="17"/>
        <v>0</v>
      </c>
      <c r="O485" s="78">
        <v>176750</v>
      </c>
      <c r="P485" s="78">
        <f t="shared" si="18"/>
        <v>0</v>
      </c>
      <c r="Q485" s="78"/>
    </row>
    <row r="486" spans="1:17" s="10" customFormat="1" ht="22.5" customHeight="1" x14ac:dyDescent="0.25">
      <c r="A486" s="8">
        <v>481</v>
      </c>
      <c r="B486" s="280">
        <v>45243</v>
      </c>
      <c r="C486" s="56" t="s">
        <v>281</v>
      </c>
      <c r="D486" s="56" t="s">
        <v>124</v>
      </c>
      <c r="E486" s="117">
        <v>1</v>
      </c>
      <c r="F486" s="300" t="s">
        <v>39</v>
      </c>
      <c r="G486" s="58" t="s">
        <v>254</v>
      </c>
      <c r="H486" s="260">
        <v>302</v>
      </c>
      <c r="I486" s="285">
        <v>31500</v>
      </c>
      <c r="J486" s="330">
        <f t="shared" si="19"/>
        <v>31500</v>
      </c>
      <c r="K486" s="57" t="s">
        <v>1582</v>
      </c>
      <c r="L486" s="282"/>
      <c r="M486" s="282"/>
      <c r="N486" s="64">
        <f t="shared" si="17"/>
        <v>0</v>
      </c>
      <c r="O486" s="78">
        <v>31500</v>
      </c>
      <c r="P486" s="78">
        <f t="shared" si="18"/>
        <v>0</v>
      </c>
      <c r="Q486" s="78"/>
    </row>
    <row r="487" spans="1:17" s="10" customFormat="1" ht="22.5" customHeight="1" x14ac:dyDescent="0.25">
      <c r="A487" s="8">
        <v>482</v>
      </c>
      <c r="B487" s="280">
        <v>45243</v>
      </c>
      <c r="C487" s="56" t="s">
        <v>251</v>
      </c>
      <c r="D487" s="56" t="s">
        <v>27</v>
      </c>
      <c r="E487" s="117">
        <v>1</v>
      </c>
      <c r="F487" s="300" t="s">
        <v>39</v>
      </c>
      <c r="G487" s="58" t="s">
        <v>254</v>
      </c>
      <c r="H487" s="260">
        <v>302</v>
      </c>
      <c r="I487" s="285">
        <v>45000</v>
      </c>
      <c r="J487" s="330">
        <f t="shared" si="19"/>
        <v>45000</v>
      </c>
      <c r="K487" s="57" t="s">
        <v>1582</v>
      </c>
      <c r="L487" s="282"/>
      <c r="M487" s="282"/>
      <c r="N487" s="64">
        <f t="shared" si="17"/>
        <v>0</v>
      </c>
      <c r="O487" s="78">
        <v>45000</v>
      </c>
      <c r="P487" s="78">
        <f t="shared" si="18"/>
        <v>0</v>
      </c>
      <c r="Q487" s="78"/>
    </row>
    <row r="488" spans="1:17" s="10" customFormat="1" ht="22.5" customHeight="1" x14ac:dyDescent="0.25">
      <c r="A488" s="8">
        <v>483</v>
      </c>
      <c r="B488" s="280">
        <v>45243</v>
      </c>
      <c r="C488" s="55" t="s">
        <v>391</v>
      </c>
      <c r="D488" s="123" t="s">
        <v>71</v>
      </c>
      <c r="E488" s="57">
        <v>2</v>
      </c>
      <c r="F488" s="57" t="s">
        <v>39</v>
      </c>
      <c r="G488" s="58" t="s">
        <v>368</v>
      </c>
      <c r="H488" s="260">
        <v>601</v>
      </c>
      <c r="I488" s="285">
        <v>2500</v>
      </c>
      <c r="J488" s="330">
        <f t="shared" si="19"/>
        <v>5000</v>
      </c>
      <c r="K488" s="260"/>
      <c r="L488" s="282"/>
      <c r="M488" s="282"/>
      <c r="N488" s="64">
        <f t="shared" ref="N488:N551" si="20">L488-M488</f>
        <v>0</v>
      </c>
      <c r="O488" s="78">
        <v>5000</v>
      </c>
      <c r="P488" s="78">
        <f t="shared" si="18"/>
        <v>0</v>
      </c>
      <c r="Q488" s="78"/>
    </row>
    <row r="489" spans="1:17" s="10" customFormat="1" ht="22.5" customHeight="1" x14ac:dyDescent="0.25">
      <c r="A489" s="8">
        <v>484</v>
      </c>
      <c r="B489" s="280">
        <v>45243</v>
      </c>
      <c r="C489" s="56" t="s">
        <v>658</v>
      </c>
      <c r="D489" s="56" t="s">
        <v>657</v>
      </c>
      <c r="E489" s="57">
        <v>1</v>
      </c>
      <c r="F489" s="57" t="s">
        <v>39</v>
      </c>
      <c r="G489" s="58" t="s">
        <v>172</v>
      </c>
      <c r="H489" s="260" t="s">
        <v>293</v>
      </c>
      <c r="I489" s="285">
        <v>897000</v>
      </c>
      <c r="J489" s="330">
        <f t="shared" si="19"/>
        <v>897000</v>
      </c>
      <c r="K489" s="260"/>
      <c r="L489" s="282"/>
      <c r="M489" s="282"/>
      <c r="N489" s="64">
        <f t="shared" si="20"/>
        <v>0</v>
      </c>
      <c r="O489" s="78">
        <v>897000</v>
      </c>
      <c r="P489" s="78">
        <f t="shared" si="18"/>
        <v>0</v>
      </c>
      <c r="Q489" s="78"/>
    </row>
    <row r="490" spans="1:17" s="10" customFormat="1" ht="22.5" customHeight="1" x14ac:dyDescent="0.25">
      <c r="A490" s="8">
        <v>485</v>
      </c>
      <c r="B490" s="280">
        <v>45243</v>
      </c>
      <c r="C490" s="56" t="s">
        <v>658</v>
      </c>
      <c r="D490" s="56" t="s">
        <v>657</v>
      </c>
      <c r="E490" s="57">
        <v>1</v>
      </c>
      <c r="F490" s="57" t="s">
        <v>39</v>
      </c>
      <c r="G490" s="58" t="s">
        <v>195</v>
      </c>
      <c r="H490" s="260">
        <v>308</v>
      </c>
      <c r="I490" s="285">
        <v>330000</v>
      </c>
      <c r="J490" s="330">
        <f t="shared" si="19"/>
        <v>330000</v>
      </c>
      <c r="K490" s="260"/>
      <c r="L490" s="282"/>
      <c r="M490" s="282"/>
      <c r="N490" s="64">
        <f t="shared" si="20"/>
        <v>0</v>
      </c>
      <c r="O490" s="78">
        <v>330000</v>
      </c>
      <c r="P490" s="78">
        <f t="shared" si="18"/>
        <v>0</v>
      </c>
      <c r="Q490" s="78"/>
    </row>
    <row r="491" spans="1:17" s="10" customFormat="1" ht="22.5" customHeight="1" x14ac:dyDescent="0.25">
      <c r="A491" s="8">
        <v>486</v>
      </c>
      <c r="B491" s="280">
        <v>45243</v>
      </c>
      <c r="C491" s="55" t="s">
        <v>479</v>
      </c>
      <c r="D491" s="86" t="s">
        <v>662</v>
      </c>
      <c r="E491" s="57">
        <v>1</v>
      </c>
      <c r="F491" s="121" t="s">
        <v>43</v>
      </c>
      <c r="G491" s="58" t="s">
        <v>664</v>
      </c>
      <c r="H491" s="260">
        <v>14</v>
      </c>
      <c r="I491" s="285">
        <v>50000</v>
      </c>
      <c r="J491" s="330">
        <f t="shared" si="19"/>
        <v>50000</v>
      </c>
      <c r="K491" s="260"/>
      <c r="L491" s="282"/>
      <c r="M491" s="282"/>
      <c r="N491" s="64">
        <f t="shared" si="20"/>
        <v>0</v>
      </c>
      <c r="O491" s="78">
        <v>50000</v>
      </c>
      <c r="P491" s="78">
        <f t="shared" si="18"/>
        <v>0</v>
      </c>
      <c r="Q491" s="78"/>
    </row>
    <row r="492" spans="1:17" s="10" customFormat="1" ht="22.5" customHeight="1" x14ac:dyDescent="0.25">
      <c r="A492" s="8">
        <v>487</v>
      </c>
      <c r="B492" s="280">
        <v>45243</v>
      </c>
      <c r="C492" s="61" t="s">
        <v>489</v>
      </c>
      <c r="D492" s="61" t="s">
        <v>1277</v>
      </c>
      <c r="E492" s="57">
        <v>1</v>
      </c>
      <c r="F492" s="57" t="s">
        <v>39</v>
      </c>
      <c r="G492" s="58" t="s">
        <v>87</v>
      </c>
      <c r="H492" s="260">
        <v>3</v>
      </c>
      <c r="I492" s="285">
        <v>1450000</v>
      </c>
      <c r="J492" s="330">
        <f t="shared" si="19"/>
        <v>1450000</v>
      </c>
      <c r="K492" s="370" t="s">
        <v>1583</v>
      </c>
      <c r="L492" s="284" t="s">
        <v>1527</v>
      </c>
      <c r="M492" s="282"/>
      <c r="N492" s="64" t="e">
        <f t="shared" si="20"/>
        <v>#VALUE!</v>
      </c>
      <c r="O492" s="78">
        <v>1450000</v>
      </c>
      <c r="P492" s="78">
        <f t="shared" si="18"/>
        <v>0</v>
      </c>
      <c r="Q492" s="78"/>
    </row>
    <row r="493" spans="1:17" s="10" customFormat="1" ht="22.5" customHeight="1" x14ac:dyDescent="0.25">
      <c r="A493" s="8">
        <v>488</v>
      </c>
      <c r="B493" s="280">
        <v>45243</v>
      </c>
      <c r="C493" s="61" t="s">
        <v>489</v>
      </c>
      <c r="D493" s="61" t="s">
        <v>1278</v>
      </c>
      <c r="E493" s="57">
        <v>1</v>
      </c>
      <c r="F493" s="57" t="s">
        <v>39</v>
      </c>
      <c r="G493" s="58" t="s">
        <v>87</v>
      </c>
      <c r="H493" s="260">
        <v>3</v>
      </c>
      <c r="I493" s="285">
        <v>1450000</v>
      </c>
      <c r="J493" s="330">
        <f t="shared" si="19"/>
        <v>1450000</v>
      </c>
      <c r="K493" s="370" t="s">
        <v>1583</v>
      </c>
      <c r="L493" s="284" t="s">
        <v>1528</v>
      </c>
      <c r="M493" s="282"/>
      <c r="N493" s="64" t="e">
        <f t="shared" si="20"/>
        <v>#VALUE!</v>
      </c>
      <c r="O493" s="78">
        <v>1450000</v>
      </c>
      <c r="P493" s="78">
        <f t="shared" si="18"/>
        <v>0</v>
      </c>
      <c r="Q493" s="78"/>
    </row>
    <row r="494" spans="1:17" s="10" customFormat="1" ht="22.5" customHeight="1" x14ac:dyDescent="0.25">
      <c r="A494" s="8">
        <v>489</v>
      </c>
      <c r="B494" s="280">
        <v>45243</v>
      </c>
      <c r="C494" s="61" t="s">
        <v>489</v>
      </c>
      <c r="D494" s="61" t="s">
        <v>1279</v>
      </c>
      <c r="E494" s="57">
        <v>1</v>
      </c>
      <c r="F494" s="57" t="s">
        <v>39</v>
      </c>
      <c r="G494" s="58" t="s">
        <v>87</v>
      </c>
      <c r="H494" s="260">
        <v>3</v>
      </c>
      <c r="I494" s="285">
        <v>1450000</v>
      </c>
      <c r="J494" s="330">
        <f t="shared" si="19"/>
        <v>1450000</v>
      </c>
      <c r="K494" s="370" t="s">
        <v>1583</v>
      </c>
      <c r="L494" s="284" t="s">
        <v>1528</v>
      </c>
      <c r="M494" s="282"/>
      <c r="N494" s="64" t="e">
        <f t="shared" si="20"/>
        <v>#VALUE!</v>
      </c>
      <c r="O494" s="78">
        <v>1450000</v>
      </c>
      <c r="P494" s="78">
        <f t="shared" si="18"/>
        <v>0</v>
      </c>
      <c r="Q494" s="78"/>
    </row>
    <row r="495" spans="1:17" s="10" customFormat="1" ht="22.5" customHeight="1" x14ac:dyDescent="0.25">
      <c r="A495" s="8">
        <v>490</v>
      </c>
      <c r="B495" s="280">
        <v>45243</v>
      </c>
      <c r="C495" s="61" t="s">
        <v>489</v>
      </c>
      <c r="D495" s="61" t="s">
        <v>1280</v>
      </c>
      <c r="E495" s="57">
        <v>1</v>
      </c>
      <c r="F495" s="57" t="s">
        <v>39</v>
      </c>
      <c r="G495" s="58" t="s">
        <v>87</v>
      </c>
      <c r="H495" s="260">
        <v>3</v>
      </c>
      <c r="I495" s="285">
        <v>1450000</v>
      </c>
      <c r="J495" s="330">
        <f t="shared" si="19"/>
        <v>1450000</v>
      </c>
      <c r="K495" s="370" t="s">
        <v>1583</v>
      </c>
      <c r="L495" s="284" t="s">
        <v>1528</v>
      </c>
      <c r="M495" s="282"/>
      <c r="N495" s="64" t="e">
        <f t="shared" si="20"/>
        <v>#VALUE!</v>
      </c>
      <c r="O495" s="78">
        <v>1450000</v>
      </c>
      <c r="P495" s="78">
        <f t="shared" si="18"/>
        <v>0</v>
      </c>
      <c r="Q495" s="78"/>
    </row>
    <row r="496" spans="1:17" s="10" customFormat="1" ht="22.5" customHeight="1" x14ac:dyDescent="0.25">
      <c r="A496" s="8">
        <v>491</v>
      </c>
      <c r="B496" s="280">
        <v>45243</v>
      </c>
      <c r="C496" s="55" t="s">
        <v>876</v>
      </c>
      <c r="D496" s="56" t="s">
        <v>101</v>
      </c>
      <c r="E496" s="57">
        <v>2</v>
      </c>
      <c r="F496" s="57" t="s">
        <v>39</v>
      </c>
      <c r="G496" s="58" t="s">
        <v>87</v>
      </c>
      <c r="H496" s="260">
        <v>3</v>
      </c>
      <c r="I496" s="285">
        <v>241411.68</v>
      </c>
      <c r="J496" s="330">
        <f t="shared" si="19"/>
        <v>482823.36</v>
      </c>
      <c r="K496" s="370" t="s">
        <v>1583</v>
      </c>
      <c r="L496" s="282"/>
      <c r="M496" s="282"/>
      <c r="N496" s="64">
        <f t="shared" si="20"/>
        <v>0</v>
      </c>
      <c r="O496" s="78">
        <v>482823.36</v>
      </c>
      <c r="P496" s="78">
        <f t="shared" si="18"/>
        <v>0</v>
      </c>
      <c r="Q496" s="78"/>
    </row>
    <row r="497" spans="1:17" s="10" customFormat="1" ht="22.5" customHeight="1" x14ac:dyDescent="0.25">
      <c r="A497" s="8">
        <v>492</v>
      </c>
      <c r="B497" s="280">
        <v>45243</v>
      </c>
      <c r="C497" s="56" t="s">
        <v>335</v>
      </c>
      <c r="D497" s="56" t="s">
        <v>101</v>
      </c>
      <c r="E497" s="57">
        <v>2</v>
      </c>
      <c r="F497" s="57" t="s">
        <v>39</v>
      </c>
      <c r="G497" s="58" t="s">
        <v>87</v>
      </c>
      <c r="H497" s="260">
        <v>3</v>
      </c>
      <c r="I497" s="285">
        <v>134389</v>
      </c>
      <c r="J497" s="330">
        <f t="shared" si="19"/>
        <v>268778</v>
      </c>
      <c r="K497" s="370" t="s">
        <v>1583</v>
      </c>
      <c r="L497" s="282"/>
      <c r="M497" s="282"/>
      <c r="N497" s="64">
        <f t="shared" si="20"/>
        <v>0</v>
      </c>
      <c r="O497" s="78">
        <v>268778</v>
      </c>
      <c r="P497" s="78">
        <f t="shared" si="18"/>
        <v>0</v>
      </c>
      <c r="Q497" s="78"/>
    </row>
    <row r="498" spans="1:17" s="10" customFormat="1" ht="22.5" customHeight="1" x14ac:dyDescent="0.25">
      <c r="A498" s="8">
        <v>493</v>
      </c>
      <c r="B498" s="280">
        <v>45243</v>
      </c>
      <c r="C498" s="56" t="s">
        <v>566</v>
      </c>
      <c r="D498" s="86" t="s">
        <v>101</v>
      </c>
      <c r="E498" s="57">
        <v>2</v>
      </c>
      <c r="F498" s="57" t="s">
        <v>39</v>
      </c>
      <c r="G498" s="58" t="s">
        <v>87</v>
      </c>
      <c r="H498" s="260">
        <v>3</v>
      </c>
      <c r="I498" s="285">
        <v>34965</v>
      </c>
      <c r="J498" s="330">
        <f t="shared" si="19"/>
        <v>69930</v>
      </c>
      <c r="K498" s="370" t="s">
        <v>1583</v>
      </c>
      <c r="L498" s="282"/>
      <c r="M498" s="282"/>
      <c r="N498" s="64">
        <f t="shared" si="20"/>
        <v>0</v>
      </c>
      <c r="O498" s="78">
        <v>69930</v>
      </c>
      <c r="P498" s="78">
        <f t="shared" si="18"/>
        <v>0</v>
      </c>
      <c r="Q498" s="78"/>
    </row>
    <row r="499" spans="1:17" s="10" customFormat="1" ht="22.5" customHeight="1" x14ac:dyDescent="0.25">
      <c r="A499" s="8">
        <v>494</v>
      </c>
      <c r="B499" s="280">
        <v>45243</v>
      </c>
      <c r="C499" s="56" t="s">
        <v>150</v>
      </c>
      <c r="D499" s="56" t="s">
        <v>265</v>
      </c>
      <c r="E499" s="184" t="s">
        <v>97</v>
      </c>
      <c r="F499" s="57" t="s">
        <v>39</v>
      </c>
      <c r="G499" s="58" t="s">
        <v>436</v>
      </c>
      <c r="H499" s="283">
        <v>3</v>
      </c>
      <c r="I499" s="285">
        <v>93500</v>
      </c>
      <c r="J499" s="330">
        <f t="shared" si="19"/>
        <v>93500</v>
      </c>
      <c r="K499" s="374" t="s">
        <v>1676</v>
      </c>
      <c r="L499" s="282"/>
      <c r="M499" s="282"/>
      <c r="N499" s="64">
        <f t="shared" si="20"/>
        <v>0</v>
      </c>
      <c r="O499" s="78">
        <v>93500</v>
      </c>
      <c r="P499" s="78">
        <f t="shared" si="18"/>
        <v>0</v>
      </c>
      <c r="Q499" s="78"/>
    </row>
    <row r="500" spans="1:17" s="10" customFormat="1" ht="22.5" customHeight="1" x14ac:dyDescent="0.25">
      <c r="A500" s="8">
        <v>495</v>
      </c>
      <c r="B500" s="280">
        <v>45243</v>
      </c>
      <c r="C500" s="55" t="s">
        <v>1281</v>
      </c>
      <c r="D500" s="61" t="s">
        <v>1282</v>
      </c>
      <c r="E500" s="184" t="s">
        <v>98</v>
      </c>
      <c r="F500" s="96" t="s">
        <v>37</v>
      </c>
      <c r="G500" s="58" t="s">
        <v>436</v>
      </c>
      <c r="H500" s="283">
        <v>3</v>
      </c>
      <c r="I500" s="290">
        <v>137500</v>
      </c>
      <c r="J500" s="330">
        <f t="shared" si="19"/>
        <v>275000</v>
      </c>
      <c r="K500" s="374" t="s">
        <v>1676</v>
      </c>
      <c r="L500" s="282"/>
      <c r="M500" s="282"/>
      <c r="N500" s="64">
        <f t="shared" si="20"/>
        <v>0</v>
      </c>
      <c r="O500" s="78">
        <v>275000</v>
      </c>
      <c r="P500" s="78">
        <f t="shared" si="18"/>
        <v>0</v>
      </c>
      <c r="Q500" s="78"/>
    </row>
    <row r="501" spans="1:17" s="10" customFormat="1" ht="22.5" customHeight="1" x14ac:dyDescent="0.25">
      <c r="A501" s="8">
        <v>496</v>
      </c>
      <c r="B501" s="280">
        <v>45243</v>
      </c>
      <c r="C501" s="60" t="s">
        <v>1283</v>
      </c>
      <c r="D501" s="56" t="s">
        <v>372</v>
      </c>
      <c r="E501" s="57">
        <v>1</v>
      </c>
      <c r="F501" s="57" t="s">
        <v>39</v>
      </c>
      <c r="G501" s="58" t="s">
        <v>436</v>
      </c>
      <c r="H501" s="260">
        <v>3</v>
      </c>
      <c r="I501" s="285">
        <v>355000</v>
      </c>
      <c r="J501" s="330">
        <f t="shared" si="19"/>
        <v>355000</v>
      </c>
      <c r="K501" s="374" t="s">
        <v>1676</v>
      </c>
      <c r="L501" s="282"/>
      <c r="M501" s="282"/>
      <c r="N501" s="64">
        <f t="shared" si="20"/>
        <v>0</v>
      </c>
      <c r="O501" s="78">
        <v>355000</v>
      </c>
      <c r="P501" s="78">
        <f t="shared" si="18"/>
        <v>0</v>
      </c>
      <c r="Q501" s="78"/>
    </row>
    <row r="502" spans="1:17" s="10" customFormat="1" ht="22.5" customHeight="1" x14ac:dyDescent="0.25">
      <c r="A502" s="8">
        <v>497</v>
      </c>
      <c r="B502" s="280">
        <v>45243</v>
      </c>
      <c r="C502" s="56" t="s">
        <v>646</v>
      </c>
      <c r="D502" s="86" t="s">
        <v>275</v>
      </c>
      <c r="E502" s="57">
        <v>1</v>
      </c>
      <c r="F502" s="57" t="s">
        <v>40</v>
      </c>
      <c r="G502" s="58" t="s">
        <v>436</v>
      </c>
      <c r="H502" s="260">
        <v>3</v>
      </c>
      <c r="I502" s="285">
        <v>300000</v>
      </c>
      <c r="J502" s="330">
        <f t="shared" si="19"/>
        <v>300000</v>
      </c>
      <c r="K502" s="374" t="s">
        <v>1676</v>
      </c>
      <c r="L502" s="282"/>
      <c r="M502" s="282"/>
      <c r="N502" s="64">
        <f t="shared" si="20"/>
        <v>0</v>
      </c>
      <c r="O502" s="78">
        <v>300000</v>
      </c>
      <c r="P502" s="78">
        <f t="shared" si="18"/>
        <v>0</v>
      </c>
      <c r="Q502" s="78"/>
    </row>
    <row r="503" spans="1:17" s="10" customFormat="1" ht="22.5" customHeight="1" x14ac:dyDescent="0.25">
      <c r="A503" s="8">
        <v>498</v>
      </c>
      <c r="B503" s="280">
        <v>45243</v>
      </c>
      <c r="C503" s="56" t="s">
        <v>1146</v>
      </c>
      <c r="D503" s="59" t="s">
        <v>1284</v>
      </c>
      <c r="E503" s="57">
        <v>1</v>
      </c>
      <c r="F503" s="57" t="s">
        <v>37</v>
      </c>
      <c r="G503" s="58" t="s">
        <v>208</v>
      </c>
      <c r="H503" s="283" t="s">
        <v>302</v>
      </c>
      <c r="I503" s="285">
        <v>1150000</v>
      </c>
      <c r="J503" s="330">
        <f t="shared" si="19"/>
        <v>1150000</v>
      </c>
      <c r="K503" s="374" t="s">
        <v>1676</v>
      </c>
      <c r="L503" s="282" t="s">
        <v>1524</v>
      </c>
      <c r="M503" s="282"/>
      <c r="N503" s="64" t="e">
        <f t="shared" si="20"/>
        <v>#VALUE!</v>
      </c>
      <c r="O503" s="78">
        <v>1150000</v>
      </c>
      <c r="P503" s="78">
        <f t="shared" si="18"/>
        <v>0</v>
      </c>
      <c r="Q503" s="78"/>
    </row>
    <row r="504" spans="1:17" s="10" customFormat="1" ht="22.5" customHeight="1" x14ac:dyDescent="0.25">
      <c r="A504" s="8">
        <v>499</v>
      </c>
      <c r="B504" s="280">
        <v>45243</v>
      </c>
      <c r="C504" s="56" t="s">
        <v>335</v>
      </c>
      <c r="D504" s="56" t="s">
        <v>101</v>
      </c>
      <c r="E504" s="57">
        <v>1</v>
      </c>
      <c r="F504" s="57" t="s">
        <v>39</v>
      </c>
      <c r="G504" s="58" t="s">
        <v>208</v>
      </c>
      <c r="H504" s="283" t="s">
        <v>302</v>
      </c>
      <c r="I504" s="285">
        <v>134389</v>
      </c>
      <c r="J504" s="330">
        <f t="shared" si="19"/>
        <v>134389</v>
      </c>
      <c r="K504" s="374" t="s">
        <v>1676</v>
      </c>
      <c r="L504" s="282"/>
      <c r="M504" s="282"/>
      <c r="N504" s="64">
        <f t="shared" si="20"/>
        <v>0</v>
      </c>
      <c r="O504" s="78">
        <v>134389</v>
      </c>
      <c r="P504" s="78">
        <f t="shared" si="18"/>
        <v>0</v>
      </c>
      <c r="Q504" s="78"/>
    </row>
    <row r="505" spans="1:17" s="10" customFormat="1" ht="22.5" customHeight="1" x14ac:dyDescent="0.25">
      <c r="A505" s="8">
        <v>500</v>
      </c>
      <c r="B505" s="280">
        <v>45243</v>
      </c>
      <c r="C505" s="56" t="s">
        <v>566</v>
      </c>
      <c r="D505" s="86" t="s">
        <v>101</v>
      </c>
      <c r="E505" s="57">
        <v>1</v>
      </c>
      <c r="F505" s="57" t="s">
        <v>39</v>
      </c>
      <c r="G505" s="58" t="s">
        <v>208</v>
      </c>
      <c r="H505" s="283" t="s">
        <v>302</v>
      </c>
      <c r="I505" s="285">
        <v>34965</v>
      </c>
      <c r="J505" s="330">
        <f t="shared" si="19"/>
        <v>34965</v>
      </c>
      <c r="K505" s="374" t="s">
        <v>1676</v>
      </c>
      <c r="L505" s="282"/>
      <c r="M505" s="282"/>
      <c r="N505" s="64">
        <f t="shared" si="20"/>
        <v>0</v>
      </c>
      <c r="O505" s="78">
        <v>34965</v>
      </c>
      <c r="P505" s="78">
        <f t="shared" si="18"/>
        <v>0</v>
      </c>
      <c r="Q505" s="78"/>
    </row>
    <row r="506" spans="1:17" s="10" customFormat="1" ht="22.5" customHeight="1" x14ac:dyDescent="0.25">
      <c r="A506" s="8">
        <v>501</v>
      </c>
      <c r="B506" s="280">
        <v>45243</v>
      </c>
      <c r="C506" s="55" t="s">
        <v>659</v>
      </c>
      <c r="D506" s="56" t="s">
        <v>1285</v>
      </c>
      <c r="E506" s="184" t="s">
        <v>97</v>
      </c>
      <c r="F506" s="121" t="s">
        <v>39</v>
      </c>
      <c r="G506" s="58" t="s">
        <v>1286</v>
      </c>
      <c r="H506" s="260">
        <v>3</v>
      </c>
      <c r="I506" s="285">
        <v>50000</v>
      </c>
      <c r="J506" s="330">
        <f t="shared" si="19"/>
        <v>50000</v>
      </c>
      <c r="K506" s="260"/>
      <c r="L506" s="282"/>
      <c r="M506" s="282"/>
      <c r="N506" s="64">
        <f t="shared" si="20"/>
        <v>0</v>
      </c>
      <c r="O506" s="78">
        <v>50000</v>
      </c>
      <c r="P506" s="78">
        <f t="shared" si="18"/>
        <v>0</v>
      </c>
      <c r="Q506" s="78"/>
    </row>
    <row r="507" spans="1:17" s="10" customFormat="1" ht="22.5" customHeight="1" x14ac:dyDescent="0.25">
      <c r="A507" s="8">
        <v>502</v>
      </c>
      <c r="B507" s="280">
        <v>45243</v>
      </c>
      <c r="C507" s="60" t="s">
        <v>583</v>
      </c>
      <c r="D507" s="86" t="s">
        <v>584</v>
      </c>
      <c r="E507" s="57">
        <v>1</v>
      </c>
      <c r="F507" s="57" t="s">
        <v>39</v>
      </c>
      <c r="G507" s="58" t="s">
        <v>1298</v>
      </c>
      <c r="H507" s="260">
        <v>5</v>
      </c>
      <c r="I507" s="285">
        <v>675000</v>
      </c>
      <c r="J507" s="330">
        <f t="shared" si="19"/>
        <v>675000</v>
      </c>
      <c r="K507" s="370" t="s">
        <v>329</v>
      </c>
      <c r="L507" s="282"/>
      <c r="M507" s="282"/>
      <c r="N507" s="64">
        <f t="shared" si="20"/>
        <v>0</v>
      </c>
      <c r="O507" s="78">
        <v>675000</v>
      </c>
      <c r="P507" s="78">
        <f t="shared" si="18"/>
        <v>0</v>
      </c>
      <c r="Q507" s="78"/>
    </row>
    <row r="508" spans="1:17" s="10" customFormat="1" ht="22.5" customHeight="1" x14ac:dyDescent="0.25">
      <c r="A508" s="8">
        <v>503</v>
      </c>
      <c r="B508" s="280">
        <v>45243</v>
      </c>
      <c r="C508" s="56" t="s">
        <v>226</v>
      </c>
      <c r="D508" s="56" t="s">
        <v>101</v>
      </c>
      <c r="E508" s="57">
        <v>5</v>
      </c>
      <c r="F508" s="57" t="s">
        <v>39</v>
      </c>
      <c r="G508" s="58" t="s">
        <v>1299</v>
      </c>
      <c r="H508" s="283" t="s">
        <v>1505</v>
      </c>
      <c r="I508" s="285">
        <v>241500</v>
      </c>
      <c r="J508" s="330">
        <f t="shared" si="19"/>
        <v>1207500</v>
      </c>
      <c r="K508" s="370" t="s">
        <v>329</v>
      </c>
      <c r="L508" s="282"/>
      <c r="M508" s="282"/>
      <c r="N508" s="64">
        <f t="shared" si="20"/>
        <v>0</v>
      </c>
      <c r="O508" s="78">
        <v>1207500</v>
      </c>
      <c r="P508" s="78">
        <f t="shared" si="18"/>
        <v>0</v>
      </c>
      <c r="Q508" s="78"/>
    </row>
    <row r="509" spans="1:17" s="10" customFormat="1" ht="22.5" customHeight="1" x14ac:dyDescent="0.25">
      <c r="A509" s="8">
        <v>504</v>
      </c>
      <c r="B509" s="280">
        <v>45243</v>
      </c>
      <c r="C509" s="56" t="s">
        <v>114</v>
      </c>
      <c r="D509" s="56" t="s">
        <v>1287</v>
      </c>
      <c r="E509" s="57">
        <v>1</v>
      </c>
      <c r="F509" s="57" t="s">
        <v>40</v>
      </c>
      <c r="G509" s="58" t="s">
        <v>235</v>
      </c>
      <c r="H509" s="260">
        <v>5</v>
      </c>
      <c r="I509" s="285">
        <v>2175000</v>
      </c>
      <c r="J509" s="330">
        <f t="shared" si="19"/>
        <v>2175000</v>
      </c>
      <c r="K509" s="370" t="s">
        <v>329</v>
      </c>
      <c r="L509" s="282" t="s">
        <v>1536</v>
      </c>
      <c r="M509" s="282"/>
      <c r="N509" s="64" t="e">
        <f t="shared" si="20"/>
        <v>#VALUE!</v>
      </c>
      <c r="O509" s="78">
        <v>2175000</v>
      </c>
      <c r="P509" s="78">
        <f t="shared" ref="P509:P568" si="21">J509-O509</f>
        <v>0</v>
      </c>
      <c r="Q509" s="78"/>
    </row>
    <row r="510" spans="1:17" s="10" customFormat="1" ht="22.5" customHeight="1" x14ac:dyDescent="0.25">
      <c r="A510" s="8">
        <v>505</v>
      </c>
      <c r="B510" s="280">
        <v>45243</v>
      </c>
      <c r="C510" s="56" t="s">
        <v>114</v>
      </c>
      <c r="D510" s="56" t="s">
        <v>1137</v>
      </c>
      <c r="E510" s="57">
        <v>1</v>
      </c>
      <c r="F510" s="57" t="s">
        <v>40</v>
      </c>
      <c r="G510" s="58" t="s">
        <v>235</v>
      </c>
      <c r="H510" s="260">
        <v>5</v>
      </c>
      <c r="I510" s="285">
        <v>2175000</v>
      </c>
      <c r="J510" s="330">
        <f t="shared" si="19"/>
        <v>2175000</v>
      </c>
      <c r="K510" s="370" t="s">
        <v>329</v>
      </c>
      <c r="L510" s="282" t="s">
        <v>1536</v>
      </c>
      <c r="M510" s="282"/>
      <c r="N510" s="64" t="e">
        <f t="shared" si="20"/>
        <v>#VALUE!</v>
      </c>
      <c r="O510" s="78">
        <v>2175000</v>
      </c>
      <c r="P510" s="78">
        <f t="shared" si="21"/>
        <v>0</v>
      </c>
      <c r="Q510" s="78"/>
    </row>
    <row r="511" spans="1:17" s="10" customFormat="1" ht="22.5" customHeight="1" x14ac:dyDescent="0.25">
      <c r="A511" s="8">
        <v>506</v>
      </c>
      <c r="B511" s="280">
        <v>45243</v>
      </c>
      <c r="C511" s="56" t="s">
        <v>114</v>
      </c>
      <c r="D511" s="56" t="s">
        <v>1288</v>
      </c>
      <c r="E511" s="57">
        <v>1</v>
      </c>
      <c r="F511" s="57" t="s">
        <v>40</v>
      </c>
      <c r="G511" s="58" t="s">
        <v>235</v>
      </c>
      <c r="H511" s="260">
        <v>5</v>
      </c>
      <c r="I511" s="285">
        <v>2175000</v>
      </c>
      <c r="J511" s="330">
        <f t="shared" si="19"/>
        <v>2175000</v>
      </c>
      <c r="K511" s="370" t="s">
        <v>329</v>
      </c>
      <c r="L511" s="282" t="s">
        <v>1536</v>
      </c>
      <c r="M511" s="282"/>
      <c r="N511" s="64" t="e">
        <f t="shared" si="20"/>
        <v>#VALUE!</v>
      </c>
      <c r="O511" s="78">
        <v>2175000</v>
      </c>
      <c r="P511" s="78">
        <f t="shared" si="21"/>
        <v>0</v>
      </c>
      <c r="Q511" s="78"/>
    </row>
    <row r="512" spans="1:17" s="10" customFormat="1" ht="22.5" customHeight="1" x14ac:dyDescent="0.25">
      <c r="A512" s="8">
        <v>507</v>
      </c>
      <c r="B512" s="280">
        <v>45243</v>
      </c>
      <c r="C512" s="56" t="s">
        <v>114</v>
      </c>
      <c r="D512" s="56" t="s">
        <v>379</v>
      </c>
      <c r="E512" s="57">
        <v>1</v>
      </c>
      <c r="F512" s="57" t="s">
        <v>40</v>
      </c>
      <c r="G512" s="58" t="s">
        <v>235</v>
      </c>
      <c r="H512" s="260">
        <v>5</v>
      </c>
      <c r="I512" s="285">
        <v>2175000</v>
      </c>
      <c r="J512" s="330">
        <f t="shared" si="19"/>
        <v>2175000</v>
      </c>
      <c r="K512" s="370" t="s">
        <v>329</v>
      </c>
      <c r="L512" s="282" t="s">
        <v>1536</v>
      </c>
      <c r="M512" s="282"/>
      <c r="N512" s="64" t="e">
        <f t="shared" si="20"/>
        <v>#VALUE!</v>
      </c>
      <c r="O512" s="78">
        <v>2175000</v>
      </c>
      <c r="P512" s="78">
        <f t="shared" si="21"/>
        <v>0</v>
      </c>
      <c r="Q512" s="78"/>
    </row>
    <row r="513" spans="1:17" s="10" customFormat="1" ht="22.5" customHeight="1" x14ac:dyDescent="0.25">
      <c r="A513" s="8">
        <v>508</v>
      </c>
      <c r="B513" s="280">
        <v>45243</v>
      </c>
      <c r="C513" s="60" t="s">
        <v>165</v>
      </c>
      <c r="D513" s="120" t="s">
        <v>66</v>
      </c>
      <c r="E513" s="57">
        <v>1</v>
      </c>
      <c r="F513" s="122" t="s">
        <v>57</v>
      </c>
      <c r="G513" s="58" t="s">
        <v>235</v>
      </c>
      <c r="H513" s="260">
        <v>5</v>
      </c>
      <c r="I513" s="285">
        <v>6100000</v>
      </c>
      <c r="J513" s="330">
        <f t="shared" si="19"/>
        <v>6100000</v>
      </c>
      <c r="K513" s="370" t="s">
        <v>329</v>
      </c>
      <c r="L513" s="282"/>
      <c r="M513" s="282"/>
      <c r="N513" s="64">
        <f t="shared" si="20"/>
        <v>0</v>
      </c>
      <c r="O513" s="78">
        <v>6600000</v>
      </c>
      <c r="P513" s="78">
        <f t="shared" si="21"/>
        <v>-500000</v>
      </c>
      <c r="Q513" s="78"/>
    </row>
    <row r="514" spans="1:17" s="10" customFormat="1" ht="22.5" customHeight="1" x14ac:dyDescent="0.25">
      <c r="A514" s="8">
        <v>509</v>
      </c>
      <c r="B514" s="280">
        <v>45243</v>
      </c>
      <c r="C514" s="61" t="s">
        <v>489</v>
      </c>
      <c r="D514" s="56" t="s">
        <v>1289</v>
      </c>
      <c r="E514" s="57">
        <v>1</v>
      </c>
      <c r="F514" s="57" t="s">
        <v>39</v>
      </c>
      <c r="G514" s="58" t="s">
        <v>1299</v>
      </c>
      <c r="H514" s="283" t="s">
        <v>1505</v>
      </c>
      <c r="I514" s="285">
        <v>1450000</v>
      </c>
      <c r="J514" s="330">
        <f t="shared" si="19"/>
        <v>1450000</v>
      </c>
      <c r="K514" s="370" t="s">
        <v>329</v>
      </c>
      <c r="L514" s="284" t="s">
        <v>1528</v>
      </c>
      <c r="M514" s="282"/>
      <c r="N514" s="64" t="e">
        <f t="shared" si="20"/>
        <v>#VALUE!</v>
      </c>
      <c r="O514" s="78">
        <v>1450000</v>
      </c>
      <c r="P514" s="78">
        <f t="shared" si="21"/>
        <v>0</v>
      </c>
      <c r="Q514" s="78"/>
    </row>
    <row r="515" spans="1:17" s="10" customFormat="1" ht="22.5" customHeight="1" x14ac:dyDescent="0.25">
      <c r="A515" s="8">
        <v>510</v>
      </c>
      <c r="B515" s="280">
        <v>45243</v>
      </c>
      <c r="C515" s="61" t="s">
        <v>489</v>
      </c>
      <c r="D515" s="56" t="s">
        <v>1290</v>
      </c>
      <c r="E515" s="57">
        <v>1</v>
      </c>
      <c r="F515" s="57" t="s">
        <v>39</v>
      </c>
      <c r="G515" s="58" t="s">
        <v>1299</v>
      </c>
      <c r="H515" s="283" t="s">
        <v>1505</v>
      </c>
      <c r="I515" s="285">
        <v>1450000</v>
      </c>
      <c r="J515" s="330">
        <f t="shared" si="19"/>
        <v>1450000</v>
      </c>
      <c r="K515" s="370" t="s">
        <v>329</v>
      </c>
      <c r="L515" s="284" t="s">
        <v>1528</v>
      </c>
      <c r="M515" s="282"/>
      <c r="N515" s="64" t="e">
        <f t="shared" si="20"/>
        <v>#VALUE!</v>
      </c>
      <c r="O515" s="78">
        <v>1450000</v>
      </c>
      <c r="P515" s="78">
        <f t="shared" si="21"/>
        <v>0</v>
      </c>
      <c r="Q515" s="78"/>
    </row>
    <row r="516" spans="1:17" s="10" customFormat="1" ht="22.5" customHeight="1" x14ac:dyDescent="0.25">
      <c r="A516" s="8">
        <v>511</v>
      </c>
      <c r="B516" s="280">
        <v>45243</v>
      </c>
      <c r="C516" s="61" t="s">
        <v>489</v>
      </c>
      <c r="D516" s="56" t="s">
        <v>1291</v>
      </c>
      <c r="E516" s="95" t="s">
        <v>97</v>
      </c>
      <c r="F516" s="96" t="s">
        <v>39</v>
      </c>
      <c r="G516" s="58" t="s">
        <v>1299</v>
      </c>
      <c r="H516" s="283" t="s">
        <v>1505</v>
      </c>
      <c r="I516" s="285">
        <v>1450000</v>
      </c>
      <c r="J516" s="330">
        <f t="shared" si="19"/>
        <v>1450000</v>
      </c>
      <c r="K516" s="370" t="s">
        <v>329</v>
      </c>
      <c r="L516" s="284" t="s">
        <v>1528</v>
      </c>
      <c r="M516" s="282"/>
      <c r="N516" s="64" t="e">
        <f t="shared" si="20"/>
        <v>#VALUE!</v>
      </c>
      <c r="O516" s="78">
        <v>1450000</v>
      </c>
      <c r="P516" s="78">
        <f t="shared" si="21"/>
        <v>0</v>
      </c>
      <c r="Q516" s="78"/>
    </row>
    <row r="517" spans="1:17" s="10" customFormat="1" ht="22.5" customHeight="1" x14ac:dyDescent="0.25">
      <c r="A517" s="8">
        <v>512</v>
      </c>
      <c r="B517" s="280">
        <v>45243</v>
      </c>
      <c r="C517" s="61" t="s">
        <v>489</v>
      </c>
      <c r="D517" s="56" t="s">
        <v>1292</v>
      </c>
      <c r="E517" s="57">
        <v>1</v>
      </c>
      <c r="F517" s="57" t="s">
        <v>39</v>
      </c>
      <c r="G517" s="58" t="s">
        <v>1299</v>
      </c>
      <c r="H517" s="283" t="s">
        <v>1505</v>
      </c>
      <c r="I517" s="285">
        <v>1450000</v>
      </c>
      <c r="J517" s="330">
        <f t="shared" si="19"/>
        <v>1450000</v>
      </c>
      <c r="K517" s="370" t="s">
        <v>329</v>
      </c>
      <c r="L517" s="284" t="s">
        <v>1528</v>
      </c>
      <c r="M517" s="282"/>
      <c r="N517" s="64" t="e">
        <f t="shared" si="20"/>
        <v>#VALUE!</v>
      </c>
      <c r="O517" s="78">
        <v>1450000</v>
      </c>
      <c r="P517" s="78">
        <f t="shared" si="21"/>
        <v>0</v>
      </c>
      <c r="Q517" s="78"/>
    </row>
    <row r="518" spans="1:17" s="10" customFormat="1" ht="22.5" customHeight="1" x14ac:dyDescent="0.25">
      <c r="A518" s="8">
        <v>513</v>
      </c>
      <c r="B518" s="280">
        <v>45243</v>
      </c>
      <c r="C518" s="61" t="s">
        <v>489</v>
      </c>
      <c r="D518" s="56" t="s">
        <v>1293</v>
      </c>
      <c r="E518" s="8">
        <v>1</v>
      </c>
      <c r="F518" s="57" t="s">
        <v>39</v>
      </c>
      <c r="G518" s="58" t="s">
        <v>1299</v>
      </c>
      <c r="H518" s="283" t="s">
        <v>1505</v>
      </c>
      <c r="I518" s="285">
        <v>1450000</v>
      </c>
      <c r="J518" s="330">
        <f t="shared" si="19"/>
        <v>1450000</v>
      </c>
      <c r="K518" s="370" t="s">
        <v>329</v>
      </c>
      <c r="L518" s="284" t="s">
        <v>1528</v>
      </c>
      <c r="M518" s="282"/>
      <c r="N518" s="64" t="e">
        <f t="shared" si="20"/>
        <v>#VALUE!</v>
      </c>
      <c r="O518" s="78">
        <v>1450000</v>
      </c>
      <c r="P518" s="78">
        <f t="shared" si="21"/>
        <v>0</v>
      </c>
      <c r="Q518" s="78"/>
    </row>
    <row r="519" spans="1:17" s="10" customFormat="1" ht="22.5" customHeight="1" x14ac:dyDescent="0.25">
      <c r="A519" s="8">
        <v>514</v>
      </c>
      <c r="B519" s="280">
        <v>45243</v>
      </c>
      <c r="C519" s="61" t="s">
        <v>489</v>
      </c>
      <c r="D519" s="56" t="s">
        <v>1294</v>
      </c>
      <c r="E519" s="8">
        <v>1</v>
      </c>
      <c r="F519" s="57" t="s">
        <v>37</v>
      </c>
      <c r="G519" s="58" t="s">
        <v>1299</v>
      </c>
      <c r="H519" s="283" t="s">
        <v>1505</v>
      </c>
      <c r="I519" s="285">
        <v>1450000</v>
      </c>
      <c r="J519" s="330">
        <f t="shared" si="19"/>
        <v>1450000</v>
      </c>
      <c r="K519" s="370" t="s">
        <v>1677</v>
      </c>
      <c r="L519" s="284" t="s">
        <v>1528</v>
      </c>
      <c r="M519" s="282"/>
      <c r="N519" s="64" t="e">
        <f t="shared" si="20"/>
        <v>#VALUE!</v>
      </c>
      <c r="O519" s="78">
        <v>1450000</v>
      </c>
      <c r="P519" s="78">
        <f t="shared" si="21"/>
        <v>0</v>
      </c>
      <c r="Q519" s="78"/>
    </row>
    <row r="520" spans="1:17" s="10" customFormat="1" ht="22.5" customHeight="1" x14ac:dyDescent="0.25">
      <c r="A520" s="8">
        <v>515</v>
      </c>
      <c r="B520" s="280">
        <v>45243</v>
      </c>
      <c r="C520" s="61" t="s">
        <v>489</v>
      </c>
      <c r="D520" s="56" t="s">
        <v>1295</v>
      </c>
      <c r="E520" s="57">
        <v>1</v>
      </c>
      <c r="F520" s="57" t="s">
        <v>37</v>
      </c>
      <c r="G520" s="58" t="s">
        <v>1299</v>
      </c>
      <c r="H520" s="283" t="s">
        <v>1505</v>
      </c>
      <c r="I520" s="285">
        <v>1450000</v>
      </c>
      <c r="J520" s="330">
        <f t="shared" si="19"/>
        <v>1450000</v>
      </c>
      <c r="K520" s="370" t="s">
        <v>1677</v>
      </c>
      <c r="L520" s="284" t="s">
        <v>1528</v>
      </c>
      <c r="M520" s="282"/>
      <c r="N520" s="64" t="e">
        <f t="shared" si="20"/>
        <v>#VALUE!</v>
      </c>
      <c r="O520" s="78">
        <v>1450000</v>
      </c>
      <c r="P520" s="78">
        <f t="shared" si="21"/>
        <v>0</v>
      </c>
      <c r="Q520" s="78"/>
    </row>
    <row r="521" spans="1:17" s="10" customFormat="1" ht="22.5" customHeight="1" x14ac:dyDescent="0.25">
      <c r="A521" s="8">
        <v>516</v>
      </c>
      <c r="B521" s="280">
        <v>45243</v>
      </c>
      <c r="C521" s="61" t="s">
        <v>489</v>
      </c>
      <c r="D521" s="56" t="s">
        <v>1296</v>
      </c>
      <c r="E521" s="57">
        <v>1</v>
      </c>
      <c r="F521" s="57" t="s">
        <v>37</v>
      </c>
      <c r="G521" s="58" t="s">
        <v>1299</v>
      </c>
      <c r="H521" s="283" t="s">
        <v>1505</v>
      </c>
      <c r="I521" s="285">
        <v>1450000</v>
      </c>
      <c r="J521" s="330">
        <f t="shared" ref="J521:J584" si="22">E521*I521</f>
        <v>1450000</v>
      </c>
      <c r="K521" s="370" t="s">
        <v>1677</v>
      </c>
      <c r="L521" s="284" t="s">
        <v>1528</v>
      </c>
      <c r="M521" s="282"/>
      <c r="N521" s="64" t="e">
        <f t="shared" si="20"/>
        <v>#VALUE!</v>
      </c>
      <c r="O521" s="78">
        <v>1450000</v>
      </c>
      <c r="P521" s="78">
        <f t="shared" si="21"/>
        <v>0</v>
      </c>
      <c r="Q521" s="78"/>
    </row>
    <row r="522" spans="1:17" s="10" customFormat="1" ht="22.5" customHeight="1" x14ac:dyDescent="0.25">
      <c r="A522" s="8">
        <v>517</v>
      </c>
      <c r="B522" s="280">
        <v>45243</v>
      </c>
      <c r="C522" s="56" t="s">
        <v>574</v>
      </c>
      <c r="D522" s="56" t="s">
        <v>1297</v>
      </c>
      <c r="E522" s="57">
        <v>1</v>
      </c>
      <c r="F522" s="57" t="s">
        <v>39</v>
      </c>
      <c r="G522" s="58" t="s">
        <v>389</v>
      </c>
      <c r="H522" s="260">
        <v>5</v>
      </c>
      <c r="I522" s="285">
        <v>3500000</v>
      </c>
      <c r="J522" s="330">
        <f t="shared" si="22"/>
        <v>3500000</v>
      </c>
      <c r="K522" s="370" t="s">
        <v>1677</v>
      </c>
      <c r="L522" s="282"/>
      <c r="M522" s="282"/>
      <c r="N522" s="64">
        <f t="shared" si="20"/>
        <v>0</v>
      </c>
      <c r="O522" s="78">
        <v>3500000</v>
      </c>
      <c r="P522" s="78">
        <f t="shared" si="21"/>
        <v>0</v>
      </c>
      <c r="Q522" s="78"/>
    </row>
    <row r="523" spans="1:17" s="10" customFormat="1" ht="22.5" customHeight="1" x14ac:dyDescent="0.25">
      <c r="A523" s="8">
        <v>518</v>
      </c>
      <c r="B523" s="280">
        <v>45243</v>
      </c>
      <c r="C523" s="56" t="s">
        <v>622</v>
      </c>
      <c r="D523" s="56" t="s">
        <v>88</v>
      </c>
      <c r="E523" s="57">
        <v>2</v>
      </c>
      <c r="F523" s="57" t="s">
        <v>40</v>
      </c>
      <c r="G523" s="58" t="s">
        <v>327</v>
      </c>
      <c r="H523" s="283">
        <v>8</v>
      </c>
      <c r="I523" s="285">
        <v>750000</v>
      </c>
      <c r="J523" s="330">
        <f t="shared" si="22"/>
        <v>1500000</v>
      </c>
      <c r="K523" s="370" t="s">
        <v>1585</v>
      </c>
      <c r="L523" s="282"/>
      <c r="M523" s="282"/>
      <c r="N523" s="64">
        <f t="shared" si="20"/>
        <v>0</v>
      </c>
      <c r="O523" s="78">
        <v>1500000</v>
      </c>
      <c r="P523" s="78">
        <f t="shared" si="21"/>
        <v>0</v>
      </c>
      <c r="Q523" s="78"/>
    </row>
    <row r="524" spans="1:17" s="10" customFormat="1" ht="22.5" customHeight="1" x14ac:dyDescent="0.25">
      <c r="A524" s="8">
        <v>519</v>
      </c>
      <c r="B524" s="280">
        <v>45243</v>
      </c>
      <c r="C524" s="55" t="s">
        <v>159</v>
      </c>
      <c r="D524" s="86" t="s">
        <v>160</v>
      </c>
      <c r="E524" s="57">
        <v>4</v>
      </c>
      <c r="F524" s="57" t="s">
        <v>39</v>
      </c>
      <c r="G524" s="58" t="s">
        <v>327</v>
      </c>
      <c r="H524" s="283">
        <v>8</v>
      </c>
      <c r="I524" s="285">
        <v>117000</v>
      </c>
      <c r="J524" s="330">
        <f t="shared" si="22"/>
        <v>468000</v>
      </c>
      <c r="K524" s="370" t="s">
        <v>1585</v>
      </c>
      <c r="L524" s="282"/>
      <c r="M524" s="282"/>
      <c r="N524" s="64">
        <f t="shared" si="20"/>
        <v>0</v>
      </c>
      <c r="O524" s="78">
        <v>468000</v>
      </c>
      <c r="P524" s="78">
        <f t="shared" si="21"/>
        <v>0</v>
      </c>
      <c r="Q524" s="78"/>
    </row>
    <row r="525" spans="1:17" s="10" customFormat="1" ht="22.5" customHeight="1" x14ac:dyDescent="0.25">
      <c r="A525" s="8">
        <v>520</v>
      </c>
      <c r="B525" s="280">
        <v>45243</v>
      </c>
      <c r="C525" s="56" t="s">
        <v>161</v>
      </c>
      <c r="D525" s="86" t="s">
        <v>162</v>
      </c>
      <c r="E525" s="57">
        <v>4</v>
      </c>
      <c r="F525" s="57" t="s">
        <v>39</v>
      </c>
      <c r="G525" s="58" t="s">
        <v>327</v>
      </c>
      <c r="H525" s="283">
        <v>8</v>
      </c>
      <c r="I525" s="285">
        <v>136500</v>
      </c>
      <c r="J525" s="330">
        <f t="shared" si="22"/>
        <v>546000</v>
      </c>
      <c r="K525" s="370" t="s">
        <v>1585</v>
      </c>
      <c r="L525" s="282"/>
      <c r="M525" s="282"/>
      <c r="N525" s="64">
        <f t="shared" si="20"/>
        <v>0</v>
      </c>
      <c r="O525" s="78">
        <v>546000</v>
      </c>
      <c r="P525" s="78">
        <f t="shared" si="21"/>
        <v>0</v>
      </c>
      <c r="Q525" s="78"/>
    </row>
    <row r="526" spans="1:17" s="10" customFormat="1" ht="22.5" customHeight="1" x14ac:dyDescent="0.25">
      <c r="A526" s="8">
        <v>521</v>
      </c>
      <c r="B526" s="280">
        <v>45243</v>
      </c>
      <c r="C526" s="56" t="s">
        <v>1300</v>
      </c>
      <c r="D526" s="86" t="s">
        <v>1301</v>
      </c>
      <c r="E526" s="57">
        <v>4</v>
      </c>
      <c r="F526" s="57" t="s">
        <v>39</v>
      </c>
      <c r="G526" s="58" t="s">
        <v>327</v>
      </c>
      <c r="H526" s="283">
        <v>8</v>
      </c>
      <c r="I526" s="285">
        <v>160000</v>
      </c>
      <c r="J526" s="330">
        <f t="shared" si="22"/>
        <v>640000</v>
      </c>
      <c r="K526" s="370" t="s">
        <v>1585</v>
      </c>
      <c r="L526" s="282"/>
      <c r="M526" s="282"/>
      <c r="N526" s="64">
        <f t="shared" si="20"/>
        <v>0</v>
      </c>
      <c r="O526" s="78">
        <v>640000</v>
      </c>
      <c r="P526" s="78">
        <f t="shared" si="21"/>
        <v>0</v>
      </c>
      <c r="Q526" s="78"/>
    </row>
    <row r="527" spans="1:17" s="10" customFormat="1" ht="22.5" customHeight="1" x14ac:dyDescent="0.25">
      <c r="A527" s="8">
        <v>522</v>
      </c>
      <c r="B527" s="280">
        <v>45243</v>
      </c>
      <c r="C527" s="55" t="s">
        <v>621</v>
      </c>
      <c r="D527" s="86" t="s">
        <v>88</v>
      </c>
      <c r="E527" s="57">
        <v>2</v>
      </c>
      <c r="F527" s="121" t="s">
        <v>39</v>
      </c>
      <c r="G527" s="58" t="s">
        <v>327</v>
      </c>
      <c r="H527" s="283">
        <v>8</v>
      </c>
      <c r="I527" s="285">
        <v>475000</v>
      </c>
      <c r="J527" s="330">
        <f t="shared" si="22"/>
        <v>950000</v>
      </c>
      <c r="K527" s="370" t="s">
        <v>1585</v>
      </c>
      <c r="L527" s="282"/>
      <c r="M527" s="282"/>
      <c r="N527" s="64">
        <f t="shared" si="20"/>
        <v>0</v>
      </c>
      <c r="O527" s="78">
        <v>950000</v>
      </c>
      <c r="P527" s="78">
        <f t="shared" si="21"/>
        <v>0</v>
      </c>
      <c r="Q527" s="78"/>
    </row>
    <row r="528" spans="1:17" s="10" customFormat="1" ht="22.5" customHeight="1" x14ac:dyDescent="0.25">
      <c r="A528" s="8">
        <v>523</v>
      </c>
      <c r="B528" s="280">
        <v>45243</v>
      </c>
      <c r="C528" s="61" t="s">
        <v>489</v>
      </c>
      <c r="D528" s="61" t="s">
        <v>1302</v>
      </c>
      <c r="E528" s="57">
        <v>1</v>
      </c>
      <c r="F528" s="57" t="s">
        <v>39</v>
      </c>
      <c r="G528" s="58" t="s">
        <v>327</v>
      </c>
      <c r="H528" s="283">
        <v>8</v>
      </c>
      <c r="I528" s="285">
        <v>1450000</v>
      </c>
      <c r="J528" s="330">
        <f t="shared" si="22"/>
        <v>1450000</v>
      </c>
      <c r="K528" s="370" t="s">
        <v>1585</v>
      </c>
      <c r="L528" s="284" t="s">
        <v>1528</v>
      </c>
      <c r="M528" s="282"/>
      <c r="N528" s="64" t="e">
        <f t="shared" si="20"/>
        <v>#VALUE!</v>
      </c>
      <c r="O528" s="78">
        <v>1450000</v>
      </c>
      <c r="P528" s="78">
        <f t="shared" si="21"/>
        <v>0</v>
      </c>
      <c r="Q528" s="78"/>
    </row>
    <row r="529" spans="1:17" s="10" customFormat="1" ht="22.5" customHeight="1" x14ac:dyDescent="0.25">
      <c r="A529" s="8">
        <v>524</v>
      </c>
      <c r="B529" s="280">
        <v>45243</v>
      </c>
      <c r="C529" s="61" t="s">
        <v>489</v>
      </c>
      <c r="D529" s="61" t="s">
        <v>1303</v>
      </c>
      <c r="E529" s="57">
        <v>1</v>
      </c>
      <c r="F529" s="57" t="s">
        <v>39</v>
      </c>
      <c r="G529" s="58" t="s">
        <v>327</v>
      </c>
      <c r="H529" s="283">
        <v>8</v>
      </c>
      <c r="I529" s="285">
        <v>1450000</v>
      </c>
      <c r="J529" s="330">
        <f t="shared" si="22"/>
        <v>1450000</v>
      </c>
      <c r="K529" s="370" t="s">
        <v>1585</v>
      </c>
      <c r="L529" s="284" t="s">
        <v>1528</v>
      </c>
      <c r="M529" s="282"/>
      <c r="N529" s="64" t="e">
        <f t="shared" si="20"/>
        <v>#VALUE!</v>
      </c>
      <c r="O529" s="78">
        <v>1450000</v>
      </c>
      <c r="P529" s="78">
        <f t="shared" si="21"/>
        <v>0</v>
      </c>
      <c r="Q529" s="78"/>
    </row>
    <row r="530" spans="1:17" s="10" customFormat="1" ht="22.5" customHeight="1" x14ac:dyDescent="0.25">
      <c r="A530" s="8">
        <v>525</v>
      </c>
      <c r="B530" s="280">
        <v>45243</v>
      </c>
      <c r="C530" s="61" t="s">
        <v>489</v>
      </c>
      <c r="D530" s="61" t="s">
        <v>1304</v>
      </c>
      <c r="E530" s="57">
        <v>1</v>
      </c>
      <c r="F530" s="57" t="s">
        <v>39</v>
      </c>
      <c r="G530" s="58" t="s">
        <v>327</v>
      </c>
      <c r="H530" s="283">
        <v>8</v>
      </c>
      <c r="I530" s="285">
        <v>1450000</v>
      </c>
      <c r="J530" s="330">
        <f t="shared" si="22"/>
        <v>1450000</v>
      </c>
      <c r="K530" s="370" t="s">
        <v>1585</v>
      </c>
      <c r="L530" s="284" t="s">
        <v>1528</v>
      </c>
      <c r="M530" s="282"/>
      <c r="N530" s="64" t="e">
        <f t="shared" si="20"/>
        <v>#VALUE!</v>
      </c>
      <c r="O530" s="78">
        <v>1450000</v>
      </c>
      <c r="P530" s="78">
        <f t="shared" si="21"/>
        <v>0</v>
      </c>
      <c r="Q530" s="78"/>
    </row>
    <row r="531" spans="1:17" s="10" customFormat="1" ht="22.5" customHeight="1" x14ac:dyDescent="0.25">
      <c r="A531" s="8">
        <v>526</v>
      </c>
      <c r="B531" s="280">
        <v>45243</v>
      </c>
      <c r="C531" s="61" t="s">
        <v>489</v>
      </c>
      <c r="D531" s="61" t="s">
        <v>1305</v>
      </c>
      <c r="E531" s="57">
        <v>1</v>
      </c>
      <c r="F531" s="57" t="s">
        <v>39</v>
      </c>
      <c r="G531" s="58" t="s">
        <v>327</v>
      </c>
      <c r="H531" s="283">
        <v>8</v>
      </c>
      <c r="I531" s="285">
        <v>1450000</v>
      </c>
      <c r="J531" s="330">
        <f t="shared" si="22"/>
        <v>1450000</v>
      </c>
      <c r="K531" s="370" t="s">
        <v>1585</v>
      </c>
      <c r="L531" s="284" t="s">
        <v>1528</v>
      </c>
      <c r="M531" s="282"/>
      <c r="N531" s="64" t="e">
        <f t="shared" si="20"/>
        <v>#VALUE!</v>
      </c>
      <c r="O531" s="78">
        <v>1450000</v>
      </c>
      <c r="P531" s="78">
        <f t="shared" si="21"/>
        <v>0</v>
      </c>
      <c r="Q531" s="78"/>
    </row>
    <row r="532" spans="1:17" s="10" customFormat="1" ht="22.5" customHeight="1" x14ac:dyDescent="0.25">
      <c r="A532" s="8">
        <v>527</v>
      </c>
      <c r="B532" s="280">
        <v>45243</v>
      </c>
      <c r="C532" s="61" t="s">
        <v>489</v>
      </c>
      <c r="D532" s="61" t="s">
        <v>1306</v>
      </c>
      <c r="E532" s="57">
        <v>1</v>
      </c>
      <c r="F532" s="57" t="s">
        <v>39</v>
      </c>
      <c r="G532" s="58" t="s">
        <v>327</v>
      </c>
      <c r="H532" s="283">
        <v>8</v>
      </c>
      <c r="I532" s="285">
        <v>1450000</v>
      </c>
      <c r="J532" s="330">
        <f t="shared" si="22"/>
        <v>1450000</v>
      </c>
      <c r="K532" s="370" t="s">
        <v>1585</v>
      </c>
      <c r="L532" s="284" t="s">
        <v>1528</v>
      </c>
      <c r="M532" s="282"/>
      <c r="N532" s="64" t="e">
        <f t="shared" si="20"/>
        <v>#VALUE!</v>
      </c>
      <c r="O532" s="78">
        <v>1450000</v>
      </c>
      <c r="P532" s="78">
        <f t="shared" si="21"/>
        <v>0</v>
      </c>
      <c r="Q532" s="78"/>
    </row>
    <row r="533" spans="1:17" s="10" customFormat="1" ht="22.5" customHeight="1" x14ac:dyDescent="0.25">
      <c r="A533" s="8">
        <v>528</v>
      </c>
      <c r="B533" s="280">
        <v>45243</v>
      </c>
      <c r="C533" s="61" t="s">
        <v>489</v>
      </c>
      <c r="D533" s="61" t="s">
        <v>1307</v>
      </c>
      <c r="E533" s="57">
        <v>1</v>
      </c>
      <c r="F533" s="57" t="s">
        <v>39</v>
      </c>
      <c r="G533" s="58" t="s">
        <v>327</v>
      </c>
      <c r="H533" s="283">
        <v>8</v>
      </c>
      <c r="I533" s="285">
        <v>1450000</v>
      </c>
      <c r="J533" s="330">
        <f t="shared" si="22"/>
        <v>1450000</v>
      </c>
      <c r="K533" s="370" t="s">
        <v>1585</v>
      </c>
      <c r="L533" s="284" t="s">
        <v>1528</v>
      </c>
      <c r="M533" s="282"/>
      <c r="N533" s="64" t="e">
        <f t="shared" si="20"/>
        <v>#VALUE!</v>
      </c>
      <c r="O533" s="78">
        <v>1450000</v>
      </c>
      <c r="P533" s="78">
        <f t="shared" si="21"/>
        <v>0</v>
      </c>
      <c r="Q533" s="78"/>
    </row>
    <row r="534" spans="1:17" s="10" customFormat="1" ht="22.5" customHeight="1" x14ac:dyDescent="0.25">
      <c r="A534" s="8">
        <v>529</v>
      </c>
      <c r="B534" s="280">
        <v>45243</v>
      </c>
      <c r="C534" s="56" t="s">
        <v>144</v>
      </c>
      <c r="D534" s="56" t="s">
        <v>1308</v>
      </c>
      <c r="E534" s="57">
        <v>1</v>
      </c>
      <c r="F534" s="57" t="s">
        <v>37</v>
      </c>
      <c r="G534" s="58" t="s">
        <v>360</v>
      </c>
      <c r="H534" s="260">
        <v>122</v>
      </c>
      <c r="I534" s="285">
        <v>4200000</v>
      </c>
      <c r="J534" s="330">
        <f t="shared" si="22"/>
        <v>4200000</v>
      </c>
      <c r="K534" s="370" t="s">
        <v>1584</v>
      </c>
      <c r="L534" s="282" t="s">
        <v>1522</v>
      </c>
      <c r="M534" s="282"/>
      <c r="N534" s="64" t="e">
        <f t="shared" si="20"/>
        <v>#VALUE!</v>
      </c>
      <c r="O534" s="78">
        <v>3575000</v>
      </c>
      <c r="P534" s="78">
        <f t="shared" si="21"/>
        <v>625000</v>
      </c>
      <c r="Q534" s="78"/>
    </row>
    <row r="535" spans="1:17" s="10" customFormat="1" ht="22.5" customHeight="1" x14ac:dyDescent="0.25">
      <c r="A535" s="8">
        <v>530</v>
      </c>
      <c r="B535" s="280">
        <v>45243</v>
      </c>
      <c r="C535" s="56" t="s">
        <v>144</v>
      </c>
      <c r="D535" s="56" t="s">
        <v>1309</v>
      </c>
      <c r="E535" s="57">
        <v>1</v>
      </c>
      <c r="F535" s="57" t="s">
        <v>37</v>
      </c>
      <c r="G535" s="58" t="s">
        <v>360</v>
      </c>
      <c r="H535" s="260">
        <v>122</v>
      </c>
      <c r="I535" s="285">
        <v>4200000</v>
      </c>
      <c r="J535" s="330">
        <f t="shared" si="22"/>
        <v>4200000</v>
      </c>
      <c r="K535" s="370" t="s">
        <v>1584</v>
      </c>
      <c r="L535" s="282" t="s">
        <v>1522</v>
      </c>
      <c r="M535" s="282"/>
      <c r="N535" s="64" t="e">
        <f t="shared" si="20"/>
        <v>#VALUE!</v>
      </c>
      <c r="O535" s="78">
        <v>3575000</v>
      </c>
      <c r="P535" s="78">
        <f t="shared" si="21"/>
        <v>625000</v>
      </c>
      <c r="Q535" s="78"/>
    </row>
    <row r="536" spans="1:17" s="10" customFormat="1" ht="22.5" customHeight="1" x14ac:dyDescent="0.25">
      <c r="A536" s="8">
        <v>531</v>
      </c>
      <c r="B536" s="280">
        <v>45243</v>
      </c>
      <c r="C536" s="56" t="s">
        <v>144</v>
      </c>
      <c r="D536" s="56" t="s">
        <v>1310</v>
      </c>
      <c r="E536" s="57">
        <v>1</v>
      </c>
      <c r="F536" s="57" t="s">
        <v>37</v>
      </c>
      <c r="G536" s="58" t="s">
        <v>360</v>
      </c>
      <c r="H536" s="260">
        <v>122</v>
      </c>
      <c r="I536" s="285">
        <v>4200000</v>
      </c>
      <c r="J536" s="330">
        <f t="shared" si="22"/>
        <v>4200000</v>
      </c>
      <c r="K536" s="370" t="s">
        <v>1584</v>
      </c>
      <c r="L536" s="282" t="s">
        <v>1522</v>
      </c>
      <c r="M536" s="282"/>
      <c r="N536" s="64" t="e">
        <f t="shared" si="20"/>
        <v>#VALUE!</v>
      </c>
      <c r="O536" s="78">
        <v>3575000</v>
      </c>
      <c r="P536" s="78">
        <f t="shared" si="21"/>
        <v>625000</v>
      </c>
      <c r="Q536" s="78"/>
    </row>
    <row r="537" spans="1:17" s="10" customFormat="1" ht="22.5" customHeight="1" x14ac:dyDescent="0.25">
      <c r="A537" s="8">
        <v>532</v>
      </c>
      <c r="B537" s="280">
        <v>45243</v>
      </c>
      <c r="C537" s="56" t="s">
        <v>144</v>
      </c>
      <c r="D537" s="56" t="s">
        <v>1311</v>
      </c>
      <c r="E537" s="57">
        <v>1</v>
      </c>
      <c r="F537" s="57" t="s">
        <v>37</v>
      </c>
      <c r="G537" s="58" t="s">
        <v>360</v>
      </c>
      <c r="H537" s="260">
        <v>122</v>
      </c>
      <c r="I537" s="285">
        <v>4200000</v>
      </c>
      <c r="J537" s="330">
        <f t="shared" si="22"/>
        <v>4200000</v>
      </c>
      <c r="K537" s="370" t="s">
        <v>1584</v>
      </c>
      <c r="L537" s="282" t="s">
        <v>1522</v>
      </c>
      <c r="M537" s="282"/>
      <c r="N537" s="64" t="e">
        <f t="shared" si="20"/>
        <v>#VALUE!</v>
      </c>
      <c r="O537" s="78">
        <v>3575000</v>
      </c>
      <c r="P537" s="78">
        <f t="shared" si="21"/>
        <v>625000</v>
      </c>
      <c r="Q537" s="78"/>
    </row>
    <row r="538" spans="1:17" s="10" customFormat="1" ht="22.5" customHeight="1" x14ac:dyDescent="0.25">
      <c r="A538" s="8">
        <v>533</v>
      </c>
      <c r="B538" s="280">
        <v>45243</v>
      </c>
      <c r="C538" s="56" t="s">
        <v>144</v>
      </c>
      <c r="D538" s="56" t="s">
        <v>1312</v>
      </c>
      <c r="E538" s="57">
        <v>1</v>
      </c>
      <c r="F538" s="57" t="s">
        <v>37</v>
      </c>
      <c r="G538" s="58" t="s">
        <v>347</v>
      </c>
      <c r="H538" s="260">
        <v>131</v>
      </c>
      <c r="I538" s="285">
        <v>4200000</v>
      </c>
      <c r="J538" s="330">
        <f t="shared" si="22"/>
        <v>4200000</v>
      </c>
      <c r="K538" s="370" t="s">
        <v>1584</v>
      </c>
      <c r="L538" s="282" t="s">
        <v>1522</v>
      </c>
      <c r="M538" s="282"/>
      <c r="N538" s="64" t="e">
        <f t="shared" si="20"/>
        <v>#VALUE!</v>
      </c>
      <c r="O538" s="78">
        <v>3575000</v>
      </c>
      <c r="P538" s="78">
        <f t="shared" si="21"/>
        <v>625000</v>
      </c>
      <c r="Q538" s="78"/>
    </row>
    <row r="539" spans="1:17" s="10" customFormat="1" ht="22.5" customHeight="1" x14ac:dyDescent="0.25">
      <c r="A539" s="8">
        <v>534</v>
      </c>
      <c r="B539" s="280">
        <v>45243</v>
      </c>
      <c r="C539" s="56" t="s">
        <v>1313</v>
      </c>
      <c r="D539" s="56" t="s">
        <v>24</v>
      </c>
      <c r="E539" s="8">
        <v>1</v>
      </c>
      <c r="F539" s="57" t="s">
        <v>39</v>
      </c>
      <c r="G539" s="58" t="s">
        <v>327</v>
      </c>
      <c r="H539" s="283">
        <v>8</v>
      </c>
      <c r="I539" s="285">
        <v>0</v>
      </c>
      <c r="J539" s="330">
        <f t="shared" si="22"/>
        <v>0</v>
      </c>
      <c r="K539" s="370" t="s">
        <v>1584</v>
      </c>
      <c r="L539" s="282">
        <f>SUM(J463:J539)</f>
        <v>77955818.359999999</v>
      </c>
      <c r="M539" s="282">
        <f>'[1]13 NOVEMBER 2023'!$X$43</f>
        <v>77955818.359999999</v>
      </c>
      <c r="N539" s="64">
        <f t="shared" si="20"/>
        <v>0</v>
      </c>
      <c r="O539" s="78">
        <v>0</v>
      </c>
      <c r="P539" s="78">
        <f t="shared" si="21"/>
        <v>0</v>
      </c>
      <c r="Q539" s="78"/>
    </row>
    <row r="540" spans="1:17" s="10" customFormat="1" ht="22.5" customHeight="1" x14ac:dyDescent="0.25">
      <c r="A540" s="8">
        <v>535</v>
      </c>
      <c r="B540" s="280">
        <v>45244</v>
      </c>
      <c r="C540" s="60" t="s">
        <v>1123</v>
      </c>
      <c r="D540" s="56" t="s">
        <v>325</v>
      </c>
      <c r="E540" s="57">
        <v>2</v>
      </c>
      <c r="F540" s="122" t="s">
        <v>39</v>
      </c>
      <c r="G540" s="58" t="s">
        <v>221</v>
      </c>
      <c r="H540" s="260">
        <v>129</v>
      </c>
      <c r="I540" s="287">
        <v>300000</v>
      </c>
      <c r="J540" s="330">
        <f t="shared" si="22"/>
        <v>600000</v>
      </c>
      <c r="K540" s="57" t="s">
        <v>1586</v>
      </c>
      <c r="L540" s="282"/>
      <c r="M540" s="282"/>
      <c r="N540" s="64">
        <f t="shared" si="20"/>
        <v>0</v>
      </c>
      <c r="O540" s="78">
        <v>600000</v>
      </c>
      <c r="P540" s="78">
        <f t="shared" si="21"/>
        <v>0</v>
      </c>
      <c r="Q540" s="78"/>
    </row>
    <row r="541" spans="1:17" s="10" customFormat="1" ht="22.5" customHeight="1" x14ac:dyDescent="0.25">
      <c r="A541" s="8">
        <v>536</v>
      </c>
      <c r="B541" s="280">
        <v>45244</v>
      </c>
      <c r="C541" s="56" t="s">
        <v>665</v>
      </c>
      <c r="D541" s="56" t="s">
        <v>47</v>
      </c>
      <c r="E541" s="57">
        <v>1</v>
      </c>
      <c r="F541" s="122" t="s">
        <v>39</v>
      </c>
      <c r="G541" s="58" t="s">
        <v>244</v>
      </c>
      <c r="H541" s="260">
        <v>121</v>
      </c>
      <c r="I541" s="285">
        <v>2750000</v>
      </c>
      <c r="J541" s="330">
        <f t="shared" si="22"/>
        <v>2750000</v>
      </c>
      <c r="K541" s="57" t="s">
        <v>271</v>
      </c>
      <c r="L541" s="282"/>
      <c r="M541" s="282"/>
      <c r="N541" s="64">
        <f t="shared" si="20"/>
        <v>0</v>
      </c>
      <c r="O541" s="78">
        <v>2750000</v>
      </c>
      <c r="P541" s="78">
        <f t="shared" si="21"/>
        <v>0</v>
      </c>
      <c r="Q541" s="78"/>
    </row>
    <row r="542" spans="1:17" s="10" customFormat="1" ht="22.5" customHeight="1" x14ac:dyDescent="0.25">
      <c r="A542" s="8">
        <v>537</v>
      </c>
      <c r="B542" s="280">
        <v>45244</v>
      </c>
      <c r="C542" s="56" t="s">
        <v>666</v>
      </c>
      <c r="D542" s="56" t="s">
        <v>47</v>
      </c>
      <c r="E542" s="57">
        <v>1</v>
      </c>
      <c r="F542" s="57" t="s">
        <v>39</v>
      </c>
      <c r="G542" s="58" t="s">
        <v>244</v>
      </c>
      <c r="H542" s="260">
        <v>121</v>
      </c>
      <c r="I542" s="285">
        <v>585000</v>
      </c>
      <c r="J542" s="330">
        <f t="shared" si="22"/>
        <v>585000</v>
      </c>
      <c r="K542" s="57" t="s">
        <v>271</v>
      </c>
      <c r="L542" s="282"/>
      <c r="M542" s="282"/>
      <c r="N542" s="64">
        <f t="shared" si="20"/>
        <v>0</v>
      </c>
      <c r="O542" s="78">
        <v>585000</v>
      </c>
      <c r="P542" s="78">
        <f t="shared" si="21"/>
        <v>0</v>
      </c>
      <c r="Q542" s="78"/>
    </row>
    <row r="543" spans="1:17" s="10" customFormat="1" ht="22.5" customHeight="1" x14ac:dyDescent="0.25">
      <c r="A543" s="8">
        <v>538</v>
      </c>
      <c r="B543" s="280">
        <v>45244</v>
      </c>
      <c r="C543" s="56" t="s">
        <v>667</v>
      </c>
      <c r="D543" s="56" t="s">
        <v>47</v>
      </c>
      <c r="E543" s="57">
        <v>1</v>
      </c>
      <c r="F543" s="57" t="s">
        <v>39</v>
      </c>
      <c r="G543" s="58" t="s">
        <v>244</v>
      </c>
      <c r="H543" s="260">
        <v>121</v>
      </c>
      <c r="I543" s="285">
        <v>440000</v>
      </c>
      <c r="J543" s="330">
        <f t="shared" si="22"/>
        <v>440000</v>
      </c>
      <c r="K543" s="57" t="s">
        <v>271</v>
      </c>
      <c r="L543" s="282"/>
      <c r="M543" s="282"/>
      <c r="N543" s="64">
        <f t="shared" si="20"/>
        <v>0</v>
      </c>
      <c r="O543" s="78">
        <v>440000</v>
      </c>
      <c r="P543" s="78">
        <f t="shared" si="21"/>
        <v>0</v>
      </c>
      <c r="Q543" s="78"/>
    </row>
    <row r="544" spans="1:17" s="10" customFormat="1" ht="22.5" customHeight="1" x14ac:dyDescent="0.25">
      <c r="A544" s="8">
        <v>539</v>
      </c>
      <c r="B544" s="280">
        <v>45244</v>
      </c>
      <c r="C544" s="56" t="s">
        <v>668</v>
      </c>
      <c r="D544" s="56" t="s">
        <v>47</v>
      </c>
      <c r="E544" s="57">
        <v>1</v>
      </c>
      <c r="F544" s="57" t="s">
        <v>39</v>
      </c>
      <c r="G544" s="58" t="s">
        <v>244</v>
      </c>
      <c r="H544" s="260">
        <v>121</v>
      </c>
      <c r="I544" s="285">
        <v>110000</v>
      </c>
      <c r="J544" s="330">
        <f t="shared" si="22"/>
        <v>110000</v>
      </c>
      <c r="K544" s="57" t="s">
        <v>271</v>
      </c>
      <c r="L544" s="282"/>
      <c r="M544" s="282"/>
      <c r="N544" s="64">
        <f t="shared" si="20"/>
        <v>0</v>
      </c>
      <c r="O544" s="78">
        <v>110000</v>
      </c>
      <c r="P544" s="78">
        <f t="shared" si="21"/>
        <v>0</v>
      </c>
      <c r="Q544" s="78"/>
    </row>
    <row r="545" spans="1:17" s="10" customFormat="1" ht="22.5" customHeight="1" x14ac:dyDescent="0.25">
      <c r="A545" s="8">
        <v>540</v>
      </c>
      <c r="B545" s="280">
        <v>45244</v>
      </c>
      <c r="C545" s="56" t="s">
        <v>669</v>
      </c>
      <c r="D545" s="56" t="s">
        <v>47</v>
      </c>
      <c r="E545" s="57">
        <v>1</v>
      </c>
      <c r="F545" s="57" t="s">
        <v>39</v>
      </c>
      <c r="G545" s="58" t="s">
        <v>244</v>
      </c>
      <c r="H545" s="260">
        <v>121</v>
      </c>
      <c r="I545" s="285">
        <v>130000</v>
      </c>
      <c r="J545" s="330">
        <f t="shared" si="22"/>
        <v>130000</v>
      </c>
      <c r="K545" s="57" t="s">
        <v>271</v>
      </c>
      <c r="L545" s="282"/>
      <c r="M545" s="282"/>
      <c r="N545" s="64">
        <f t="shared" si="20"/>
        <v>0</v>
      </c>
      <c r="O545" s="78">
        <v>130000</v>
      </c>
      <c r="P545" s="78">
        <f t="shared" si="21"/>
        <v>0</v>
      </c>
      <c r="Q545" s="78"/>
    </row>
    <row r="546" spans="1:17" s="10" customFormat="1" ht="22.5" customHeight="1" x14ac:dyDescent="0.25">
      <c r="A546" s="8">
        <v>541</v>
      </c>
      <c r="B546" s="280">
        <v>45244</v>
      </c>
      <c r="C546" s="55" t="s">
        <v>670</v>
      </c>
      <c r="D546" s="56" t="s">
        <v>47</v>
      </c>
      <c r="E546" s="184" t="s">
        <v>126</v>
      </c>
      <c r="F546" s="121" t="s">
        <v>39</v>
      </c>
      <c r="G546" s="58" t="s">
        <v>244</v>
      </c>
      <c r="H546" s="260">
        <v>121</v>
      </c>
      <c r="I546" s="285">
        <v>65000</v>
      </c>
      <c r="J546" s="330">
        <f t="shared" si="22"/>
        <v>650000</v>
      </c>
      <c r="K546" s="57" t="s">
        <v>271</v>
      </c>
      <c r="L546" s="282"/>
      <c r="M546" s="282"/>
      <c r="N546" s="64">
        <f t="shared" si="20"/>
        <v>0</v>
      </c>
      <c r="O546" s="78">
        <v>650000</v>
      </c>
      <c r="P546" s="78">
        <f t="shared" si="21"/>
        <v>0</v>
      </c>
      <c r="Q546" s="78"/>
    </row>
    <row r="547" spans="1:17" s="10" customFormat="1" ht="22.5" customHeight="1" x14ac:dyDescent="0.25">
      <c r="A547" s="8">
        <v>542</v>
      </c>
      <c r="B547" s="280">
        <v>45244</v>
      </c>
      <c r="C547" s="55" t="s">
        <v>227</v>
      </c>
      <c r="D547" s="56" t="s">
        <v>101</v>
      </c>
      <c r="E547" s="57">
        <v>1</v>
      </c>
      <c r="F547" s="121" t="s">
        <v>39</v>
      </c>
      <c r="G547" s="58" t="s">
        <v>244</v>
      </c>
      <c r="H547" s="260">
        <v>121</v>
      </c>
      <c r="I547" s="287">
        <v>269000</v>
      </c>
      <c r="J547" s="330">
        <f t="shared" si="22"/>
        <v>269000</v>
      </c>
      <c r="K547" s="57" t="s">
        <v>271</v>
      </c>
      <c r="L547" s="282"/>
      <c r="M547" s="282"/>
      <c r="N547" s="64">
        <f t="shared" si="20"/>
        <v>0</v>
      </c>
      <c r="O547" s="78">
        <v>269000</v>
      </c>
      <c r="P547" s="78">
        <f t="shared" si="21"/>
        <v>0</v>
      </c>
      <c r="Q547" s="78"/>
    </row>
    <row r="548" spans="1:17" s="10" customFormat="1" ht="22.5" customHeight="1" x14ac:dyDescent="0.25">
      <c r="A548" s="8">
        <v>543</v>
      </c>
      <c r="B548" s="280">
        <v>45244</v>
      </c>
      <c r="C548" s="56" t="s">
        <v>54</v>
      </c>
      <c r="D548" s="56" t="s">
        <v>55</v>
      </c>
      <c r="E548" s="57">
        <v>8</v>
      </c>
      <c r="F548" s="57" t="s">
        <v>38</v>
      </c>
      <c r="G548" s="58" t="s">
        <v>62</v>
      </c>
      <c r="H548" s="260">
        <v>1</v>
      </c>
      <c r="I548" s="287">
        <v>29000</v>
      </c>
      <c r="J548" s="330">
        <f t="shared" si="22"/>
        <v>232000</v>
      </c>
      <c r="K548" s="57"/>
      <c r="L548" s="282"/>
      <c r="M548" s="282"/>
      <c r="N548" s="64">
        <f t="shared" si="20"/>
        <v>0</v>
      </c>
      <c r="O548" s="78">
        <v>232000</v>
      </c>
      <c r="P548" s="78">
        <f t="shared" si="21"/>
        <v>0</v>
      </c>
      <c r="Q548" s="78"/>
    </row>
    <row r="549" spans="1:17" s="10" customFormat="1" ht="22.5" customHeight="1" x14ac:dyDescent="0.25">
      <c r="A549" s="8">
        <v>544</v>
      </c>
      <c r="B549" s="280">
        <v>45244</v>
      </c>
      <c r="C549" s="55" t="s">
        <v>75</v>
      </c>
      <c r="D549" s="86" t="s">
        <v>66</v>
      </c>
      <c r="E549" s="57">
        <v>5</v>
      </c>
      <c r="F549" s="57" t="s">
        <v>38</v>
      </c>
      <c r="G549" s="58" t="s">
        <v>62</v>
      </c>
      <c r="H549" s="260">
        <v>1</v>
      </c>
      <c r="I549" s="287">
        <v>27000</v>
      </c>
      <c r="J549" s="330">
        <f t="shared" si="22"/>
        <v>135000</v>
      </c>
      <c r="K549" s="57"/>
      <c r="L549" s="282"/>
      <c r="M549" s="282"/>
      <c r="N549" s="64">
        <f t="shared" si="20"/>
        <v>0</v>
      </c>
      <c r="O549" s="78">
        <v>155000</v>
      </c>
      <c r="P549" s="78">
        <f t="shared" si="21"/>
        <v>-20000</v>
      </c>
      <c r="Q549" s="78"/>
    </row>
    <row r="550" spans="1:17" s="10" customFormat="1" ht="22.5" customHeight="1" x14ac:dyDescent="0.25">
      <c r="A550" s="8">
        <v>545</v>
      </c>
      <c r="B550" s="280">
        <v>45244</v>
      </c>
      <c r="C550" s="55" t="s">
        <v>1314</v>
      </c>
      <c r="D550" s="56" t="s">
        <v>1315</v>
      </c>
      <c r="E550" s="57">
        <v>11</v>
      </c>
      <c r="F550" s="121" t="s">
        <v>39</v>
      </c>
      <c r="G550" s="58" t="s">
        <v>1318</v>
      </c>
      <c r="H550" s="260">
        <v>14</v>
      </c>
      <c r="I550" s="285">
        <v>0</v>
      </c>
      <c r="J550" s="330">
        <f t="shared" si="22"/>
        <v>0</v>
      </c>
      <c r="K550" s="370" t="s">
        <v>1587</v>
      </c>
      <c r="L550" s="282"/>
      <c r="M550" s="282"/>
      <c r="N550" s="64">
        <f t="shared" si="20"/>
        <v>0</v>
      </c>
      <c r="O550" s="78">
        <v>0</v>
      </c>
      <c r="P550" s="78">
        <f t="shared" si="21"/>
        <v>0</v>
      </c>
      <c r="Q550" s="78"/>
    </row>
    <row r="551" spans="1:17" s="10" customFormat="1" ht="22.5" customHeight="1" x14ac:dyDescent="0.25">
      <c r="A551" s="8">
        <v>546</v>
      </c>
      <c r="B551" s="280">
        <v>45244</v>
      </c>
      <c r="C551" s="56" t="s">
        <v>1316</v>
      </c>
      <c r="D551" s="56" t="s">
        <v>1315</v>
      </c>
      <c r="E551" s="57">
        <v>1</v>
      </c>
      <c r="F551" s="122" t="s">
        <v>40</v>
      </c>
      <c r="G551" s="58" t="s">
        <v>1318</v>
      </c>
      <c r="H551" s="260">
        <v>14</v>
      </c>
      <c r="I551" s="285">
        <v>0</v>
      </c>
      <c r="J551" s="330">
        <f t="shared" si="22"/>
        <v>0</v>
      </c>
      <c r="K551" s="370" t="s">
        <v>1587</v>
      </c>
      <c r="L551" s="282"/>
      <c r="M551" s="282"/>
      <c r="N551" s="64">
        <f t="shared" si="20"/>
        <v>0</v>
      </c>
      <c r="O551" s="78">
        <v>0</v>
      </c>
      <c r="P551" s="78">
        <f t="shared" si="21"/>
        <v>0</v>
      </c>
      <c r="Q551" s="78"/>
    </row>
    <row r="552" spans="1:17" s="10" customFormat="1" ht="22.5" customHeight="1" x14ac:dyDescent="0.25">
      <c r="A552" s="8">
        <v>547</v>
      </c>
      <c r="B552" s="280">
        <v>45244</v>
      </c>
      <c r="C552" s="56" t="s">
        <v>173</v>
      </c>
      <c r="D552" s="123" t="s">
        <v>73</v>
      </c>
      <c r="E552" s="57">
        <v>1</v>
      </c>
      <c r="F552" s="57" t="s">
        <v>39</v>
      </c>
      <c r="G552" s="58" t="s">
        <v>116</v>
      </c>
      <c r="H552" s="260">
        <v>306</v>
      </c>
      <c r="I552" s="285">
        <v>60000</v>
      </c>
      <c r="J552" s="330">
        <f t="shared" si="22"/>
        <v>60000</v>
      </c>
      <c r="K552" s="57" t="s">
        <v>1588</v>
      </c>
      <c r="L552" s="282"/>
      <c r="M552" s="282"/>
      <c r="N552" s="64">
        <f t="shared" ref="N552:N615" si="23">L552-M552</f>
        <v>0</v>
      </c>
      <c r="O552" s="78">
        <v>60000</v>
      </c>
      <c r="P552" s="78">
        <f t="shared" si="21"/>
        <v>0</v>
      </c>
      <c r="Q552" s="78"/>
    </row>
    <row r="553" spans="1:17" s="10" customFormat="1" ht="22.5" customHeight="1" x14ac:dyDescent="0.25">
      <c r="A553" s="8">
        <v>548</v>
      </c>
      <c r="B553" s="280">
        <v>45244</v>
      </c>
      <c r="C553" s="60" t="s">
        <v>1317</v>
      </c>
      <c r="D553" s="56" t="s">
        <v>56</v>
      </c>
      <c r="E553" s="57">
        <v>1</v>
      </c>
      <c r="F553" s="57" t="s">
        <v>37</v>
      </c>
      <c r="G553" s="58" t="s">
        <v>116</v>
      </c>
      <c r="H553" s="260">
        <v>306</v>
      </c>
      <c r="I553" s="285">
        <v>400000</v>
      </c>
      <c r="J553" s="330">
        <f t="shared" si="22"/>
        <v>400000</v>
      </c>
      <c r="K553" s="57" t="s">
        <v>1588</v>
      </c>
      <c r="L553" s="282"/>
      <c r="M553" s="282"/>
      <c r="N553" s="64">
        <f t="shared" si="23"/>
        <v>0</v>
      </c>
      <c r="O553" s="78">
        <v>400000</v>
      </c>
      <c r="P553" s="78">
        <f t="shared" si="21"/>
        <v>0</v>
      </c>
      <c r="Q553" s="78"/>
    </row>
    <row r="554" spans="1:17" s="10" customFormat="1" ht="22.5" customHeight="1" x14ac:dyDescent="0.25">
      <c r="A554" s="8">
        <v>549</v>
      </c>
      <c r="B554" s="280">
        <v>45244</v>
      </c>
      <c r="C554" s="56" t="s">
        <v>107</v>
      </c>
      <c r="D554" s="123" t="s">
        <v>112</v>
      </c>
      <c r="E554" s="57">
        <v>11</v>
      </c>
      <c r="F554" s="57" t="s">
        <v>39</v>
      </c>
      <c r="G554" s="58" t="s">
        <v>116</v>
      </c>
      <c r="H554" s="260">
        <v>306</v>
      </c>
      <c r="I554" s="285">
        <v>1565</v>
      </c>
      <c r="J554" s="330">
        <f t="shared" si="22"/>
        <v>17215</v>
      </c>
      <c r="K554" s="57" t="s">
        <v>1588</v>
      </c>
      <c r="L554" s="282"/>
      <c r="M554" s="282"/>
      <c r="N554" s="64">
        <f t="shared" si="23"/>
        <v>0</v>
      </c>
      <c r="O554" s="78">
        <v>17215</v>
      </c>
      <c r="P554" s="78">
        <f t="shared" si="21"/>
        <v>0</v>
      </c>
      <c r="Q554" s="78"/>
    </row>
    <row r="555" spans="1:17" s="10" customFormat="1" ht="22.5" customHeight="1" x14ac:dyDescent="0.25">
      <c r="A555" s="8">
        <v>550</v>
      </c>
      <c r="B555" s="280">
        <v>45244</v>
      </c>
      <c r="C555" s="56" t="s">
        <v>107</v>
      </c>
      <c r="D555" s="123" t="s">
        <v>24</v>
      </c>
      <c r="E555" s="57">
        <v>20</v>
      </c>
      <c r="F555" s="57" t="s">
        <v>39</v>
      </c>
      <c r="G555" s="58" t="s">
        <v>368</v>
      </c>
      <c r="H555" s="260">
        <v>601</v>
      </c>
      <c r="I555" s="285">
        <v>1565</v>
      </c>
      <c r="J555" s="330">
        <f t="shared" si="22"/>
        <v>31300</v>
      </c>
      <c r="K555" s="260"/>
      <c r="L555" s="282"/>
      <c r="M555" s="282"/>
      <c r="N555" s="64">
        <f t="shared" si="23"/>
        <v>0</v>
      </c>
      <c r="O555" s="78">
        <v>31300</v>
      </c>
      <c r="P555" s="78">
        <f t="shared" si="21"/>
        <v>0</v>
      </c>
      <c r="Q555" s="78"/>
    </row>
    <row r="556" spans="1:17" s="10" customFormat="1" ht="22.5" customHeight="1" x14ac:dyDescent="0.25">
      <c r="A556" s="8">
        <v>551</v>
      </c>
      <c r="B556" s="280">
        <v>45244</v>
      </c>
      <c r="C556" s="55" t="s">
        <v>391</v>
      </c>
      <c r="D556" s="123" t="s">
        <v>71</v>
      </c>
      <c r="E556" s="57">
        <v>2</v>
      </c>
      <c r="F556" s="57" t="s">
        <v>39</v>
      </c>
      <c r="G556" s="58" t="s">
        <v>368</v>
      </c>
      <c r="H556" s="260">
        <v>601</v>
      </c>
      <c r="I556" s="285">
        <v>2500</v>
      </c>
      <c r="J556" s="330">
        <f t="shared" si="22"/>
        <v>5000</v>
      </c>
      <c r="K556" s="260"/>
      <c r="L556" s="282"/>
      <c r="M556" s="282"/>
      <c r="N556" s="64">
        <f t="shared" si="23"/>
        <v>0</v>
      </c>
      <c r="O556" s="78">
        <v>5000</v>
      </c>
      <c r="P556" s="78">
        <f t="shared" si="21"/>
        <v>0</v>
      </c>
      <c r="Q556" s="78"/>
    </row>
    <row r="557" spans="1:17" s="10" customFormat="1" ht="22.5" customHeight="1" x14ac:dyDescent="0.25">
      <c r="A557" s="8">
        <v>552</v>
      </c>
      <c r="B557" s="280">
        <v>45244</v>
      </c>
      <c r="C557" s="56" t="s">
        <v>180</v>
      </c>
      <c r="D557" s="56" t="s">
        <v>24</v>
      </c>
      <c r="E557" s="57">
        <v>20</v>
      </c>
      <c r="F557" s="57" t="s">
        <v>37</v>
      </c>
      <c r="G557" s="58" t="s">
        <v>368</v>
      </c>
      <c r="H557" s="260">
        <v>601</v>
      </c>
      <c r="I557" s="285">
        <v>1000</v>
      </c>
      <c r="J557" s="330">
        <f t="shared" si="22"/>
        <v>20000</v>
      </c>
      <c r="K557" s="260"/>
      <c r="L557" s="282"/>
      <c r="M557" s="282"/>
      <c r="N557" s="64">
        <f t="shared" si="23"/>
        <v>0</v>
      </c>
      <c r="O557" s="78">
        <v>20000</v>
      </c>
      <c r="P557" s="78">
        <f t="shared" si="21"/>
        <v>0</v>
      </c>
      <c r="Q557" s="78"/>
    </row>
    <row r="558" spans="1:17" s="10" customFormat="1" ht="22.5" customHeight="1" x14ac:dyDescent="0.25">
      <c r="A558" s="8">
        <v>553</v>
      </c>
      <c r="B558" s="280">
        <v>45244</v>
      </c>
      <c r="C558" s="55" t="s">
        <v>1134</v>
      </c>
      <c r="D558" s="86" t="s">
        <v>24</v>
      </c>
      <c r="E558" s="57">
        <v>1</v>
      </c>
      <c r="F558" s="122" t="s">
        <v>39</v>
      </c>
      <c r="G558" s="58" t="s">
        <v>1319</v>
      </c>
      <c r="H558" s="260">
        <v>0</v>
      </c>
      <c r="I558" s="285">
        <v>11500</v>
      </c>
      <c r="J558" s="330">
        <f t="shared" si="22"/>
        <v>11500</v>
      </c>
      <c r="K558" s="260"/>
      <c r="L558" s="282"/>
      <c r="M558" s="282"/>
      <c r="N558" s="64">
        <f t="shared" si="23"/>
        <v>0</v>
      </c>
      <c r="O558" s="78">
        <v>11500</v>
      </c>
      <c r="P558" s="78">
        <f t="shared" si="21"/>
        <v>0</v>
      </c>
      <c r="Q558" s="78"/>
    </row>
    <row r="559" spans="1:17" s="10" customFormat="1" ht="22.5" customHeight="1" x14ac:dyDescent="0.25">
      <c r="A559" s="8">
        <v>554</v>
      </c>
      <c r="B559" s="280">
        <v>45244</v>
      </c>
      <c r="C559" s="55" t="s">
        <v>682</v>
      </c>
      <c r="D559" s="56" t="s">
        <v>252</v>
      </c>
      <c r="E559" s="57">
        <v>1</v>
      </c>
      <c r="F559" s="57" t="s">
        <v>39</v>
      </c>
      <c r="G559" s="58" t="s">
        <v>22</v>
      </c>
      <c r="H559" s="260">
        <v>1</v>
      </c>
      <c r="I559" s="285">
        <v>625000</v>
      </c>
      <c r="J559" s="330">
        <f t="shared" si="22"/>
        <v>625000</v>
      </c>
      <c r="K559" s="260"/>
      <c r="L559" s="282"/>
      <c r="M559" s="282"/>
      <c r="N559" s="64">
        <f t="shared" si="23"/>
        <v>0</v>
      </c>
      <c r="O559" s="78">
        <v>625000</v>
      </c>
      <c r="P559" s="78">
        <f t="shared" si="21"/>
        <v>0</v>
      </c>
      <c r="Q559" s="78"/>
    </row>
    <row r="560" spans="1:17" s="10" customFormat="1" ht="22.5" customHeight="1" x14ac:dyDescent="0.25">
      <c r="A560" s="8">
        <v>555</v>
      </c>
      <c r="B560" s="280">
        <v>45244</v>
      </c>
      <c r="C560" s="55" t="s">
        <v>1134</v>
      </c>
      <c r="D560" s="86" t="s">
        <v>24</v>
      </c>
      <c r="E560" s="57">
        <v>1</v>
      </c>
      <c r="F560" s="122" t="s">
        <v>39</v>
      </c>
      <c r="G560" s="58" t="s">
        <v>22</v>
      </c>
      <c r="H560" s="260">
        <v>1</v>
      </c>
      <c r="I560" s="285">
        <v>11500</v>
      </c>
      <c r="J560" s="330">
        <f t="shared" si="22"/>
        <v>11500</v>
      </c>
      <c r="K560" s="260"/>
      <c r="L560" s="282"/>
      <c r="M560" s="282"/>
      <c r="N560" s="64">
        <f t="shared" si="23"/>
        <v>0</v>
      </c>
      <c r="O560" s="78">
        <v>11500</v>
      </c>
      <c r="P560" s="78">
        <f t="shared" si="21"/>
        <v>0</v>
      </c>
      <c r="Q560" s="78"/>
    </row>
    <row r="561" spans="1:17" s="10" customFormat="1" ht="22.5" customHeight="1" x14ac:dyDescent="0.25">
      <c r="A561" s="8">
        <v>556</v>
      </c>
      <c r="B561" s="280">
        <v>45244</v>
      </c>
      <c r="C561" s="56" t="s">
        <v>107</v>
      </c>
      <c r="D561" s="123" t="s">
        <v>24</v>
      </c>
      <c r="E561" s="57">
        <v>45</v>
      </c>
      <c r="F561" s="57" t="s">
        <v>39</v>
      </c>
      <c r="G561" s="58" t="s">
        <v>22</v>
      </c>
      <c r="H561" s="260">
        <v>1</v>
      </c>
      <c r="I561" s="285">
        <v>1565</v>
      </c>
      <c r="J561" s="330">
        <f t="shared" si="22"/>
        <v>70425</v>
      </c>
      <c r="K561" s="260"/>
      <c r="L561" s="282"/>
      <c r="M561" s="282"/>
      <c r="N561" s="64">
        <f t="shared" si="23"/>
        <v>0</v>
      </c>
      <c r="O561" s="78">
        <v>70425</v>
      </c>
      <c r="P561" s="78">
        <f t="shared" si="21"/>
        <v>0</v>
      </c>
      <c r="Q561" s="78"/>
    </row>
    <row r="562" spans="1:17" s="10" customFormat="1" ht="22.5" customHeight="1" x14ac:dyDescent="0.25">
      <c r="A562" s="8">
        <v>557</v>
      </c>
      <c r="B562" s="280">
        <v>45244</v>
      </c>
      <c r="C562" s="55" t="s">
        <v>678</v>
      </c>
      <c r="D562" s="86" t="s">
        <v>47</v>
      </c>
      <c r="E562" s="57">
        <v>1</v>
      </c>
      <c r="F562" s="57" t="s">
        <v>39</v>
      </c>
      <c r="G562" s="58" t="s">
        <v>368</v>
      </c>
      <c r="H562" s="260">
        <v>601</v>
      </c>
      <c r="I562" s="287">
        <v>115000</v>
      </c>
      <c r="J562" s="330">
        <f t="shared" si="22"/>
        <v>115000</v>
      </c>
      <c r="K562" s="260"/>
      <c r="L562" s="282"/>
      <c r="M562" s="282"/>
      <c r="N562" s="64">
        <f t="shared" si="23"/>
        <v>0</v>
      </c>
      <c r="O562" s="78">
        <v>115000</v>
      </c>
      <c r="P562" s="78">
        <f t="shared" si="21"/>
        <v>0</v>
      </c>
      <c r="Q562" s="78"/>
    </row>
    <row r="563" spans="1:17" s="10" customFormat="1" ht="22.5" customHeight="1" x14ac:dyDescent="0.25">
      <c r="A563" s="8">
        <v>558</v>
      </c>
      <c r="B563" s="280">
        <v>45244</v>
      </c>
      <c r="C563" s="56" t="s">
        <v>679</v>
      </c>
      <c r="D563" s="56" t="s">
        <v>47</v>
      </c>
      <c r="E563" s="57">
        <v>1</v>
      </c>
      <c r="F563" s="57" t="s">
        <v>39</v>
      </c>
      <c r="G563" s="58" t="s">
        <v>368</v>
      </c>
      <c r="H563" s="260">
        <v>601</v>
      </c>
      <c r="I563" s="287">
        <v>115000</v>
      </c>
      <c r="J563" s="330">
        <f t="shared" si="22"/>
        <v>115000</v>
      </c>
      <c r="K563" s="260"/>
      <c r="L563" s="282"/>
      <c r="M563" s="282"/>
      <c r="N563" s="64">
        <f t="shared" si="23"/>
        <v>0</v>
      </c>
      <c r="O563" s="78">
        <v>115000</v>
      </c>
      <c r="P563" s="78">
        <f t="shared" si="21"/>
        <v>0</v>
      </c>
      <c r="Q563" s="78"/>
    </row>
    <row r="564" spans="1:17" s="10" customFormat="1" ht="22.5" customHeight="1" x14ac:dyDescent="0.25">
      <c r="A564" s="8">
        <v>559</v>
      </c>
      <c r="B564" s="280">
        <v>45244</v>
      </c>
      <c r="C564" s="55" t="s">
        <v>686</v>
      </c>
      <c r="D564" s="123" t="s">
        <v>502</v>
      </c>
      <c r="E564" s="57">
        <v>1</v>
      </c>
      <c r="F564" s="122" t="s">
        <v>39</v>
      </c>
      <c r="G564" s="58" t="s">
        <v>18</v>
      </c>
      <c r="H564" s="260">
        <v>0</v>
      </c>
      <c r="I564" s="285">
        <v>80000</v>
      </c>
      <c r="J564" s="330">
        <f t="shared" si="22"/>
        <v>80000</v>
      </c>
      <c r="K564" s="260"/>
      <c r="L564" s="282"/>
      <c r="M564" s="282"/>
      <c r="N564" s="64">
        <f t="shared" si="23"/>
        <v>0</v>
      </c>
      <c r="O564" s="78">
        <v>80000</v>
      </c>
      <c r="P564" s="78">
        <f t="shared" si="21"/>
        <v>0</v>
      </c>
      <c r="Q564" s="78"/>
    </row>
    <row r="565" spans="1:17" s="10" customFormat="1" ht="22.5" customHeight="1" x14ac:dyDescent="0.25">
      <c r="A565" s="8">
        <v>560</v>
      </c>
      <c r="B565" s="280">
        <v>45244</v>
      </c>
      <c r="C565" s="55" t="s">
        <v>687</v>
      </c>
      <c r="D565" s="123" t="s">
        <v>102</v>
      </c>
      <c r="E565" s="117">
        <v>1</v>
      </c>
      <c r="F565" s="122"/>
      <c r="G565" s="58" t="s">
        <v>244</v>
      </c>
      <c r="H565" s="260">
        <v>121</v>
      </c>
      <c r="I565" s="287">
        <v>2500</v>
      </c>
      <c r="J565" s="330">
        <f t="shared" si="22"/>
        <v>2500</v>
      </c>
      <c r="K565" s="260"/>
      <c r="L565" s="282"/>
      <c r="M565" s="282"/>
      <c r="N565" s="64">
        <f t="shared" si="23"/>
        <v>0</v>
      </c>
      <c r="O565" s="78">
        <v>2500</v>
      </c>
      <c r="P565" s="78">
        <f t="shared" si="21"/>
        <v>0</v>
      </c>
      <c r="Q565" s="78"/>
    </row>
    <row r="566" spans="1:17" s="10" customFormat="1" ht="22.5" customHeight="1" x14ac:dyDescent="0.25">
      <c r="A566" s="8">
        <v>561</v>
      </c>
      <c r="B566" s="280">
        <v>45244</v>
      </c>
      <c r="C566" s="55" t="s">
        <v>688</v>
      </c>
      <c r="D566" s="123" t="s">
        <v>689</v>
      </c>
      <c r="E566" s="57">
        <v>1</v>
      </c>
      <c r="F566" s="57"/>
      <c r="G566" s="58" t="s">
        <v>694</v>
      </c>
      <c r="H566" s="260">
        <v>121</v>
      </c>
      <c r="I566" s="285">
        <v>150000</v>
      </c>
      <c r="J566" s="330">
        <f t="shared" si="22"/>
        <v>150000</v>
      </c>
      <c r="K566" s="260"/>
      <c r="L566" s="282"/>
      <c r="M566" s="282"/>
      <c r="N566" s="64">
        <f t="shared" si="23"/>
        <v>0</v>
      </c>
      <c r="O566" s="78">
        <v>150000</v>
      </c>
      <c r="P566" s="78">
        <f t="shared" si="21"/>
        <v>0</v>
      </c>
      <c r="Q566" s="78"/>
    </row>
    <row r="567" spans="1:17" s="10" customFormat="1" ht="22.5" customHeight="1" x14ac:dyDescent="0.25">
      <c r="A567" s="8">
        <v>562</v>
      </c>
      <c r="B567" s="280">
        <v>45244</v>
      </c>
      <c r="C567" s="55" t="s">
        <v>690</v>
      </c>
      <c r="D567" s="123" t="s">
        <v>102</v>
      </c>
      <c r="E567" s="57">
        <v>3</v>
      </c>
      <c r="F567" s="57" t="s">
        <v>691</v>
      </c>
      <c r="G567" s="314" t="s">
        <v>695</v>
      </c>
      <c r="H567" s="260">
        <v>121</v>
      </c>
      <c r="I567" s="289">
        <v>20000</v>
      </c>
      <c r="J567" s="330">
        <f t="shared" si="22"/>
        <v>60000</v>
      </c>
      <c r="K567" s="260"/>
      <c r="L567" s="282"/>
      <c r="M567" s="282"/>
      <c r="N567" s="64">
        <f t="shared" si="23"/>
        <v>0</v>
      </c>
      <c r="O567" s="78">
        <v>60000</v>
      </c>
      <c r="P567" s="78">
        <f t="shared" si="21"/>
        <v>0</v>
      </c>
      <c r="Q567" s="78"/>
    </row>
    <row r="568" spans="1:17" s="10" customFormat="1" ht="22.5" customHeight="1" x14ac:dyDescent="0.25">
      <c r="A568" s="8">
        <v>563</v>
      </c>
      <c r="B568" s="280">
        <v>45244</v>
      </c>
      <c r="C568" s="56" t="s">
        <v>677</v>
      </c>
      <c r="D568" s="291" t="s">
        <v>500</v>
      </c>
      <c r="E568" s="57">
        <v>3</v>
      </c>
      <c r="F568" s="57" t="s">
        <v>39</v>
      </c>
      <c r="G568" s="162" t="s">
        <v>392</v>
      </c>
      <c r="H568" s="260">
        <v>2</v>
      </c>
      <c r="I568" s="285">
        <v>7500</v>
      </c>
      <c r="J568" s="330">
        <f t="shared" si="22"/>
        <v>22500</v>
      </c>
      <c r="K568" s="260"/>
      <c r="L568" s="282"/>
      <c r="M568" s="282"/>
      <c r="N568" s="64">
        <f t="shared" si="23"/>
        <v>0</v>
      </c>
      <c r="O568" s="78">
        <v>22500</v>
      </c>
      <c r="P568" s="78">
        <f t="shared" si="21"/>
        <v>0</v>
      </c>
      <c r="Q568" s="78"/>
    </row>
    <row r="569" spans="1:17" s="10" customFormat="1" ht="22.5" customHeight="1" x14ac:dyDescent="0.25">
      <c r="A569" s="8">
        <v>564</v>
      </c>
      <c r="B569" s="280">
        <v>45244</v>
      </c>
      <c r="C569" s="56" t="s">
        <v>671</v>
      </c>
      <c r="D569" s="86" t="s">
        <v>241</v>
      </c>
      <c r="E569" s="57">
        <v>1</v>
      </c>
      <c r="F569" s="121" t="s">
        <v>39</v>
      </c>
      <c r="G569" s="58" t="s">
        <v>384</v>
      </c>
      <c r="H569" s="260">
        <v>3</v>
      </c>
      <c r="I569" s="285">
        <v>277500</v>
      </c>
      <c r="J569" s="330">
        <f t="shared" si="22"/>
        <v>277500</v>
      </c>
      <c r="K569" s="370" t="s">
        <v>1589</v>
      </c>
      <c r="L569" s="282"/>
      <c r="M569" s="282"/>
      <c r="N569" s="64">
        <f t="shared" si="23"/>
        <v>0</v>
      </c>
      <c r="O569" s="78"/>
      <c r="P569" s="78"/>
      <c r="Q569" s="78"/>
    </row>
    <row r="570" spans="1:17" s="10" customFormat="1" ht="22.5" customHeight="1" x14ac:dyDescent="0.25">
      <c r="A570" s="8">
        <v>565</v>
      </c>
      <c r="B570" s="280">
        <v>45244</v>
      </c>
      <c r="C570" s="60" t="s">
        <v>672</v>
      </c>
      <c r="D570" s="86" t="s">
        <v>241</v>
      </c>
      <c r="E570" s="57">
        <v>1</v>
      </c>
      <c r="F570" s="57" t="s">
        <v>39</v>
      </c>
      <c r="G570" s="58" t="s">
        <v>384</v>
      </c>
      <c r="H570" s="260">
        <v>3</v>
      </c>
      <c r="I570" s="285">
        <v>7770</v>
      </c>
      <c r="J570" s="330">
        <f t="shared" si="22"/>
        <v>7770</v>
      </c>
      <c r="K570" s="370" t="s">
        <v>1589</v>
      </c>
      <c r="L570" s="282"/>
      <c r="M570" s="282"/>
      <c r="N570" s="64">
        <f t="shared" si="23"/>
        <v>0</v>
      </c>
      <c r="O570" s="78"/>
      <c r="P570" s="78"/>
      <c r="Q570" s="78"/>
    </row>
    <row r="571" spans="1:17" s="10" customFormat="1" ht="22.5" customHeight="1" x14ac:dyDescent="0.25">
      <c r="A571" s="8">
        <v>566</v>
      </c>
      <c r="B571" s="280">
        <v>45244</v>
      </c>
      <c r="C571" s="56" t="s">
        <v>673</v>
      </c>
      <c r="D571" s="86" t="s">
        <v>241</v>
      </c>
      <c r="E571" s="57">
        <v>2</v>
      </c>
      <c r="F571" s="122" t="s">
        <v>39</v>
      </c>
      <c r="G571" s="58" t="s">
        <v>384</v>
      </c>
      <c r="H571" s="260">
        <v>3</v>
      </c>
      <c r="I571" s="285">
        <v>19980</v>
      </c>
      <c r="J571" s="330">
        <f t="shared" si="22"/>
        <v>39960</v>
      </c>
      <c r="K571" s="370" t="s">
        <v>1589</v>
      </c>
      <c r="L571" s="282"/>
      <c r="M571" s="282"/>
      <c r="N571" s="64">
        <f t="shared" si="23"/>
        <v>0</v>
      </c>
      <c r="O571" s="78"/>
      <c r="P571" s="78"/>
      <c r="Q571" s="78"/>
    </row>
    <row r="572" spans="1:17" s="10" customFormat="1" ht="22.5" customHeight="1" x14ac:dyDescent="0.25">
      <c r="A572" s="8">
        <v>567</v>
      </c>
      <c r="B572" s="280">
        <v>45244</v>
      </c>
      <c r="C572" s="56" t="s">
        <v>674</v>
      </c>
      <c r="D572" s="86" t="s">
        <v>241</v>
      </c>
      <c r="E572" s="57">
        <v>1</v>
      </c>
      <c r="F572" s="122" t="s">
        <v>39</v>
      </c>
      <c r="G572" s="58" t="s">
        <v>384</v>
      </c>
      <c r="H572" s="260">
        <v>3</v>
      </c>
      <c r="I572" s="285">
        <v>26640</v>
      </c>
      <c r="J572" s="330">
        <f t="shared" si="22"/>
        <v>26640</v>
      </c>
      <c r="K572" s="370" t="s">
        <v>1589</v>
      </c>
      <c r="L572" s="282"/>
      <c r="M572" s="282"/>
      <c r="N572" s="64">
        <f t="shared" si="23"/>
        <v>0</v>
      </c>
      <c r="O572" s="78"/>
      <c r="P572" s="78"/>
      <c r="Q572" s="78"/>
    </row>
    <row r="573" spans="1:17" s="10" customFormat="1" ht="22.5" customHeight="1" x14ac:dyDescent="0.25">
      <c r="A573" s="8">
        <v>568</v>
      </c>
      <c r="B573" s="280">
        <v>45244</v>
      </c>
      <c r="C573" s="55" t="s">
        <v>675</v>
      </c>
      <c r="D573" s="86" t="s">
        <v>241</v>
      </c>
      <c r="E573" s="57">
        <v>1</v>
      </c>
      <c r="F573" s="121" t="s">
        <v>40</v>
      </c>
      <c r="G573" s="58" t="s">
        <v>384</v>
      </c>
      <c r="H573" s="260">
        <v>3</v>
      </c>
      <c r="I573" s="285">
        <v>608280</v>
      </c>
      <c r="J573" s="330">
        <f t="shared" si="22"/>
        <v>608280</v>
      </c>
      <c r="K573" s="370" t="s">
        <v>1589</v>
      </c>
      <c r="L573" s="282"/>
      <c r="M573" s="282"/>
      <c r="N573" s="64">
        <f t="shared" si="23"/>
        <v>0</v>
      </c>
      <c r="O573" s="78"/>
      <c r="P573" s="78"/>
      <c r="Q573" s="78"/>
    </row>
    <row r="574" spans="1:17" s="10" customFormat="1" ht="22.5" customHeight="1" x14ac:dyDescent="0.25">
      <c r="A574" s="8">
        <v>569</v>
      </c>
      <c r="B574" s="280">
        <v>45244</v>
      </c>
      <c r="C574" s="55" t="s">
        <v>684</v>
      </c>
      <c r="D574" s="86" t="s">
        <v>241</v>
      </c>
      <c r="E574" s="57">
        <v>2</v>
      </c>
      <c r="F574" s="57" t="s">
        <v>39</v>
      </c>
      <c r="G574" s="58" t="s">
        <v>384</v>
      </c>
      <c r="H574" s="260">
        <v>3</v>
      </c>
      <c r="I574" s="287">
        <v>0</v>
      </c>
      <c r="J574" s="330">
        <f t="shared" si="22"/>
        <v>0</v>
      </c>
      <c r="K574" s="370" t="s">
        <v>1589</v>
      </c>
      <c r="L574" s="282"/>
      <c r="M574" s="282"/>
      <c r="N574" s="64">
        <f t="shared" si="23"/>
        <v>0</v>
      </c>
      <c r="O574" s="78"/>
      <c r="P574" s="78"/>
      <c r="Q574" s="78"/>
    </row>
    <row r="575" spans="1:17" s="10" customFormat="1" ht="22.5" customHeight="1" x14ac:dyDescent="0.25">
      <c r="A575" s="8">
        <v>570</v>
      </c>
      <c r="B575" s="280">
        <v>45244</v>
      </c>
      <c r="C575" s="55" t="s">
        <v>685</v>
      </c>
      <c r="D575" s="86" t="s">
        <v>241</v>
      </c>
      <c r="E575" s="57">
        <v>2</v>
      </c>
      <c r="F575" s="57" t="s">
        <v>39</v>
      </c>
      <c r="G575" s="58" t="s">
        <v>384</v>
      </c>
      <c r="H575" s="260">
        <v>3</v>
      </c>
      <c r="I575" s="285">
        <v>0</v>
      </c>
      <c r="J575" s="330">
        <f t="shared" si="22"/>
        <v>0</v>
      </c>
      <c r="K575" s="370" t="s">
        <v>1589</v>
      </c>
      <c r="L575" s="282">
        <f>SUM(J540:J575)</f>
        <v>8658090</v>
      </c>
      <c r="M575" s="282">
        <f>'[1]14 NOVEMBER 2023'!$X$43</f>
        <v>8658090</v>
      </c>
      <c r="N575" s="64">
        <f t="shared" si="23"/>
        <v>0</v>
      </c>
      <c r="O575" s="78"/>
      <c r="P575" s="78"/>
      <c r="Q575" s="78"/>
    </row>
    <row r="576" spans="1:17" s="10" customFormat="1" ht="22.5" customHeight="1" x14ac:dyDescent="0.25">
      <c r="A576" s="8">
        <v>571</v>
      </c>
      <c r="B576" s="280">
        <v>45245</v>
      </c>
      <c r="C576" s="55" t="s">
        <v>701</v>
      </c>
      <c r="D576" s="56" t="s">
        <v>256</v>
      </c>
      <c r="E576" s="184" t="s">
        <v>97</v>
      </c>
      <c r="F576" s="121" t="s">
        <v>40</v>
      </c>
      <c r="G576" s="58" t="s">
        <v>253</v>
      </c>
      <c r="H576" s="260">
        <v>113</v>
      </c>
      <c r="I576" s="285">
        <v>60000</v>
      </c>
      <c r="J576" s="330">
        <f t="shared" si="22"/>
        <v>60000</v>
      </c>
      <c r="K576" s="260"/>
      <c r="L576" s="282"/>
      <c r="M576" s="282"/>
      <c r="N576" s="64">
        <f t="shared" si="23"/>
        <v>0</v>
      </c>
      <c r="O576" s="78">
        <v>60000</v>
      </c>
      <c r="P576" s="78">
        <f t="shared" ref="P576:P603" si="24">J576-O576</f>
        <v>0</v>
      </c>
      <c r="Q576" s="78"/>
    </row>
    <row r="577" spans="1:17" s="10" customFormat="1" ht="22.5" customHeight="1" x14ac:dyDescent="0.25">
      <c r="A577" s="8">
        <v>572</v>
      </c>
      <c r="B577" s="280">
        <v>45245</v>
      </c>
      <c r="C577" s="55" t="s">
        <v>75</v>
      </c>
      <c r="D577" s="86" t="s">
        <v>66</v>
      </c>
      <c r="E577" s="57">
        <v>5</v>
      </c>
      <c r="F577" s="57" t="s">
        <v>38</v>
      </c>
      <c r="G577" s="58" t="s">
        <v>128</v>
      </c>
      <c r="H577" s="260">
        <v>2</v>
      </c>
      <c r="I577" s="287">
        <v>27000</v>
      </c>
      <c r="J577" s="330">
        <f t="shared" si="22"/>
        <v>135000</v>
      </c>
      <c r="K577" s="260"/>
      <c r="L577" s="282"/>
      <c r="M577" s="282"/>
      <c r="N577" s="64">
        <f t="shared" si="23"/>
        <v>0</v>
      </c>
      <c r="O577" s="78">
        <v>155000</v>
      </c>
      <c r="P577" s="78">
        <f t="shared" si="24"/>
        <v>-20000</v>
      </c>
      <c r="Q577" s="78"/>
    </row>
    <row r="578" spans="1:17" s="10" customFormat="1" ht="22.5" customHeight="1" x14ac:dyDescent="0.25">
      <c r="A578" s="8">
        <v>573</v>
      </c>
      <c r="B578" s="280">
        <v>45245</v>
      </c>
      <c r="C578" s="56" t="s">
        <v>1087</v>
      </c>
      <c r="D578" s="56" t="s">
        <v>28</v>
      </c>
      <c r="E578" s="57">
        <v>0.3</v>
      </c>
      <c r="F578" s="57" t="s">
        <v>38</v>
      </c>
      <c r="G578" s="58" t="s">
        <v>49</v>
      </c>
      <c r="H578" s="260">
        <v>402</v>
      </c>
      <c r="I578" s="285">
        <v>75000</v>
      </c>
      <c r="J578" s="330">
        <f t="shared" si="22"/>
        <v>22500</v>
      </c>
      <c r="K578" s="260"/>
      <c r="L578" s="282"/>
      <c r="M578" s="282"/>
      <c r="N578" s="64">
        <f t="shared" si="23"/>
        <v>0</v>
      </c>
      <c r="O578" s="78">
        <v>22500</v>
      </c>
      <c r="P578" s="78">
        <f t="shared" si="24"/>
        <v>0</v>
      </c>
      <c r="Q578" s="78"/>
    </row>
    <row r="579" spans="1:17" s="10" customFormat="1" ht="22.5" customHeight="1" x14ac:dyDescent="0.25">
      <c r="A579" s="8">
        <v>574</v>
      </c>
      <c r="B579" s="280">
        <v>45245</v>
      </c>
      <c r="C579" s="55" t="s">
        <v>1320</v>
      </c>
      <c r="D579" s="56" t="s">
        <v>47</v>
      </c>
      <c r="E579" s="57">
        <v>1</v>
      </c>
      <c r="F579" s="57" t="s">
        <v>40</v>
      </c>
      <c r="G579" s="58" t="s">
        <v>49</v>
      </c>
      <c r="H579" s="260">
        <v>402</v>
      </c>
      <c r="I579" s="285">
        <v>185000</v>
      </c>
      <c r="J579" s="330">
        <f t="shared" si="22"/>
        <v>185000</v>
      </c>
      <c r="K579" s="260"/>
      <c r="L579" s="282"/>
      <c r="M579" s="282"/>
      <c r="N579" s="64">
        <f t="shared" si="23"/>
        <v>0</v>
      </c>
      <c r="O579" s="78">
        <v>185000</v>
      </c>
      <c r="P579" s="78">
        <f t="shared" si="24"/>
        <v>0</v>
      </c>
      <c r="Q579" s="78"/>
    </row>
    <row r="580" spans="1:17" s="10" customFormat="1" ht="22.5" customHeight="1" x14ac:dyDescent="0.25">
      <c r="A580" s="8">
        <v>575</v>
      </c>
      <c r="B580" s="280">
        <v>45245</v>
      </c>
      <c r="C580" s="56" t="s">
        <v>1321</v>
      </c>
      <c r="D580" s="56" t="s">
        <v>164</v>
      </c>
      <c r="E580" s="57">
        <v>1</v>
      </c>
      <c r="F580" s="57" t="s">
        <v>39</v>
      </c>
      <c r="G580" s="58" t="s">
        <v>368</v>
      </c>
      <c r="H580" s="260">
        <v>601</v>
      </c>
      <c r="I580" s="285">
        <v>300000</v>
      </c>
      <c r="J580" s="330">
        <f t="shared" si="22"/>
        <v>300000</v>
      </c>
      <c r="K580" s="260"/>
      <c r="L580" s="282"/>
      <c r="M580" s="282"/>
      <c r="N580" s="64">
        <f t="shared" si="23"/>
        <v>0</v>
      </c>
      <c r="O580" s="78">
        <v>300000</v>
      </c>
      <c r="P580" s="78">
        <f t="shared" si="24"/>
        <v>0</v>
      </c>
      <c r="Q580" s="78"/>
    </row>
    <row r="581" spans="1:17" s="10" customFormat="1" ht="22.5" customHeight="1" x14ac:dyDescent="0.25">
      <c r="A581" s="8">
        <v>576</v>
      </c>
      <c r="B581" s="280">
        <v>45245</v>
      </c>
      <c r="C581" s="56" t="s">
        <v>1322</v>
      </c>
      <c r="D581" s="56" t="s">
        <v>1323</v>
      </c>
      <c r="E581" s="57">
        <v>1</v>
      </c>
      <c r="F581" s="57" t="s">
        <v>39</v>
      </c>
      <c r="G581" s="58" t="s">
        <v>368</v>
      </c>
      <c r="H581" s="260">
        <v>601</v>
      </c>
      <c r="I581" s="287">
        <v>362500</v>
      </c>
      <c r="J581" s="330">
        <f t="shared" si="22"/>
        <v>362500</v>
      </c>
      <c r="K581" s="260"/>
      <c r="L581" s="282"/>
      <c r="M581" s="282"/>
      <c r="N581" s="64">
        <f t="shared" si="23"/>
        <v>0</v>
      </c>
      <c r="O581" s="78">
        <v>362500</v>
      </c>
      <c r="P581" s="78">
        <f t="shared" si="24"/>
        <v>0</v>
      </c>
      <c r="Q581" s="78"/>
    </row>
    <row r="582" spans="1:17" s="10" customFormat="1" ht="22.5" customHeight="1" x14ac:dyDescent="0.25">
      <c r="A582" s="8">
        <v>577</v>
      </c>
      <c r="B582" s="280">
        <v>45245</v>
      </c>
      <c r="C582" s="56" t="s">
        <v>151</v>
      </c>
      <c r="D582" s="56" t="s">
        <v>152</v>
      </c>
      <c r="E582" s="57">
        <v>1</v>
      </c>
      <c r="F582" s="57" t="s">
        <v>39</v>
      </c>
      <c r="G582" s="58" t="s">
        <v>368</v>
      </c>
      <c r="H582" s="260">
        <v>601</v>
      </c>
      <c r="I582" s="287">
        <v>780000</v>
      </c>
      <c r="J582" s="330">
        <f t="shared" si="22"/>
        <v>780000</v>
      </c>
      <c r="K582" s="260"/>
      <c r="L582" s="282"/>
      <c r="M582" s="282"/>
      <c r="N582" s="64">
        <f t="shared" si="23"/>
        <v>0</v>
      </c>
      <c r="O582" s="78">
        <v>780000</v>
      </c>
      <c r="P582" s="78">
        <f t="shared" si="24"/>
        <v>0</v>
      </c>
      <c r="Q582" s="78"/>
    </row>
    <row r="583" spans="1:17" s="10" customFormat="1" ht="22.5" customHeight="1" x14ac:dyDescent="0.25">
      <c r="A583" s="8">
        <v>578</v>
      </c>
      <c r="B583" s="280">
        <v>45245</v>
      </c>
      <c r="C583" s="56" t="s">
        <v>153</v>
      </c>
      <c r="D583" s="56" t="s">
        <v>154</v>
      </c>
      <c r="E583" s="57">
        <v>1</v>
      </c>
      <c r="F583" s="57" t="s">
        <v>39</v>
      </c>
      <c r="G583" s="58" t="s">
        <v>368</v>
      </c>
      <c r="H583" s="260">
        <v>601</v>
      </c>
      <c r="I583" s="285">
        <v>780000</v>
      </c>
      <c r="J583" s="330">
        <f t="shared" si="22"/>
        <v>780000</v>
      </c>
      <c r="K583" s="260"/>
      <c r="L583" s="282"/>
      <c r="M583" s="282"/>
      <c r="N583" s="64">
        <f t="shared" si="23"/>
        <v>0</v>
      </c>
      <c r="O583" s="78">
        <v>780000</v>
      </c>
      <c r="P583" s="78">
        <f t="shared" si="24"/>
        <v>0</v>
      </c>
      <c r="Q583" s="78"/>
    </row>
    <row r="584" spans="1:17" s="10" customFormat="1" ht="22.5" customHeight="1" x14ac:dyDescent="0.25">
      <c r="A584" s="8">
        <v>579</v>
      </c>
      <c r="B584" s="280">
        <v>45245</v>
      </c>
      <c r="C584" s="56" t="s">
        <v>696</v>
      </c>
      <c r="D584" s="56" t="s">
        <v>73</v>
      </c>
      <c r="E584" s="57">
        <v>1</v>
      </c>
      <c r="F584" s="122" t="s">
        <v>39</v>
      </c>
      <c r="G584" s="58" t="s">
        <v>368</v>
      </c>
      <c r="H584" s="260">
        <v>601</v>
      </c>
      <c r="I584" s="285">
        <v>750000</v>
      </c>
      <c r="J584" s="330">
        <f t="shared" si="22"/>
        <v>750000</v>
      </c>
      <c r="K584" s="260"/>
      <c r="L584" s="282"/>
      <c r="M584" s="282"/>
      <c r="N584" s="64">
        <f t="shared" si="23"/>
        <v>0</v>
      </c>
      <c r="O584" s="78">
        <v>750000</v>
      </c>
      <c r="P584" s="78">
        <f t="shared" si="24"/>
        <v>0</v>
      </c>
      <c r="Q584" s="78"/>
    </row>
    <row r="585" spans="1:17" s="10" customFormat="1" ht="22.5" customHeight="1" x14ac:dyDescent="0.25">
      <c r="A585" s="8">
        <v>580</v>
      </c>
      <c r="B585" s="280">
        <v>45245</v>
      </c>
      <c r="C585" s="56" t="s">
        <v>661</v>
      </c>
      <c r="D585" s="56" t="s">
        <v>102</v>
      </c>
      <c r="E585" s="57">
        <v>1</v>
      </c>
      <c r="F585" s="122" t="s">
        <v>40</v>
      </c>
      <c r="G585" s="58" t="s">
        <v>368</v>
      </c>
      <c r="H585" s="260">
        <v>601</v>
      </c>
      <c r="I585" s="285">
        <v>12300000</v>
      </c>
      <c r="J585" s="330">
        <f t="shared" ref="J585:J649" si="25">E585*I585</f>
        <v>12300000</v>
      </c>
      <c r="K585" s="260"/>
      <c r="L585" s="282"/>
      <c r="M585" s="282"/>
      <c r="N585" s="64">
        <f t="shared" si="23"/>
        <v>0</v>
      </c>
      <c r="O585" s="78">
        <v>12300000</v>
      </c>
      <c r="P585" s="78">
        <f t="shared" si="24"/>
        <v>0</v>
      </c>
      <c r="Q585" s="78"/>
    </row>
    <row r="586" spans="1:17" s="10" customFormat="1" ht="22.5" customHeight="1" x14ac:dyDescent="0.25">
      <c r="A586" s="8">
        <v>581</v>
      </c>
      <c r="B586" s="280">
        <v>45245</v>
      </c>
      <c r="C586" s="56" t="s">
        <v>1324</v>
      </c>
      <c r="D586" s="123" t="s">
        <v>24</v>
      </c>
      <c r="E586" s="57">
        <v>6</v>
      </c>
      <c r="F586" s="122" t="s">
        <v>39</v>
      </c>
      <c r="G586" s="58" t="s">
        <v>368</v>
      </c>
      <c r="H586" s="260">
        <v>601</v>
      </c>
      <c r="I586" s="307">
        <v>3000</v>
      </c>
      <c r="J586" s="330">
        <f t="shared" si="25"/>
        <v>18000</v>
      </c>
      <c r="K586" s="260"/>
      <c r="L586" s="282"/>
      <c r="M586" s="282"/>
      <c r="N586" s="64">
        <f t="shared" si="23"/>
        <v>0</v>
      </c>
      <c r="O586" s="78">
        <v>18000</v>
      </c>
      <c r="P586" s="78">
        <f t="shared" si="24"/>
        <v>0</v>
      </c>
      <c r="Q586" s="78"/>
    </row>
    <row r="587" spans="1:17" s="10" customFormat="1" ht="22.5" customHeight="1" x14ac:dyDescent="0.25">
      <c r="A587" s="8">
        <v>582</v>
      </c>
      <c r="B587" s="280">
        <v>45245</v>
      </c>
      <c r="C587" s="60" t="s">
        <v>704</v>
      </c>
      <c r="D587" s="86" t="s">
        <v>220</v>
      </c>
      <c r="E587" s="57">
        <v>10</v>
      </c>
      <c r="F587" s="57" t="s">
        <v>40</v>
      </c>
      <c r="G587" s="58" t="s">
        <v>368</v>
      </c>
      <c r="H587" s="260">
        <v>601</v>
      </c>
      <c r="I587" s="285">
        <v>1200</v>
      </c>
      <c r="J587" s="330">
        <f t="shared" si="25"/>
        <v>12000</v>
      </c>
      <c r="K587" s="260"/>
      <c r="L587" s="282"/>
      <c r="M587" s="282"/>
      <c r="N587" s="64">
        <f t="shared" si="23"/>
        <v>0</v>
      </c>
      <c r="O587" s="78">
        <v>12000</v>
      </c>
      <c r="P587" s="78">
        <f t="shared" si="24"/>
        <v>0</v>
      </c>
      <c r="Q587" s="78"/>
    </row>
    <row r="588" spans="1:17" s="10" customFormat="1" ht="22.5" customHeight="1" x14ac:dyDescent="0.25">
      <c r="A588" s="8">
        <v>583</v>
      </c>
      <c r="B588" s="280">
        <v>45245</v>
      </c>
      <c r="C588" s="56" t="s">
        <v>705</v>
      </c>
      <c r="D588" s="86" t="s">
        <v>220</v>
      </c>
      <c r="E588" s="57">
        <v>10</v>
      </c>
      <c r="F588" s="122" t="s">
        <v>40</v>
      </c>
      <c r="G588" s="58" t="s">
        <v>368</v>
      </c>
      <c r="H588" s="260">
        <v>601</v>
      </c>
      <c r="I588" s="285">
        <v>2000</v>
      </c>
      <c r="J588" s="330">
        <f t="shared" si="25"/>
        <v>20000</v>
      </c>
      <c r="K588" s="260"/>
      <c r="L588" s="282"/>
      <c r="M588" s="282"/>
      <c r="N588" s="64">
        <f t="shared" si="23"/>
        <v>0</v>
      </c>
      <c r="O588" s="78">
        <v>20000</v>
      </c>
      <c r="P588" s="78">
        <f t="shared" si="24"/>
        <v>0</v>
      </c>
      <c r="Q588" s="78"/>
    </row>
    <row r="589" spans="1:17" s="10" customFormat="1" ht="22.5" customHeight="1" x14ac:dyDescent="0.25">
      <c r="A589" s="8">
        <v>584</v>
      </c>
      <c r="B589" s="280">
        <v>45245</v>
      </c>
      <c r="C589" s="56" t="s">
        <v>710</v>
      </c>
      <c r="D589" s="56" t="s">
        <v>82</v>
      </c>
      <c r="E589" s="57">
        <v>1</v>
      </c>
      <c r="F589" s="57" t="s">
        <v>42</v>
      </c>
      <c r="G589" s="58" t="s">
        <v>368</v>
      </c>
      <c r="H589" s="260">
        <v>601</v>
      </c>
      <c r="I589" s="285">
        <v>20000</v>
      </c>
      <c r="J589" s="330">
        <f t="shared" si="25"/>
        <v>20000</v>
      </c>
      <c r="K589" s="260"/>
      <c r="L589" s="282"/>
      <c r="M589" s="282"/>
      <c r="N589" s="64">
        <f t="shared" si="23"/>
        <v>0</v>
      </c>
      <c r="O589" s="78">
        <v>20000</v>
      </c>
      <c r="P589" s="78">
        <f t="shared" si="24"/>
        <v>0</v>
      </c>
      <c r="Q589" s="78"/>
    </row>
    <row r="590" spans="1:17" s="10" customFormat="1" ht="22.5" customHeight="1" x14ac:dyDescent="0.25">
      <c r="A590" s="8">
        <v>585</v>
      </c>
      <c r="B590" s="280">
        <v>45245</v>
      </c>
      <c r="C590" s="56" t="s">
        <v>1325</v>
      </c>
      <c r="D590" s="56" t="s">
        <v>89</v>
      </c>
      <c r="E590" s="57">
        <v>1</v>
      </c>
      <c r="F590" s="122" t="s">
        <v>39</v>
      </c>
      <c r="G590" s="58" t="s">
        <v>368</v>
      </c>
      <c r="H590" s="260">
        <v>601</v>
      </c>
      <c r="I590" s="287">
        <v>17500</v>
      </c>
      <c r="J590" s="330">
        <f t="shared" si="25"/>
        <v>17500</v>
      </c>
      <c r="K590" s="260"/>
      <c r="L590" s="282"/>
      <c r="M590" s="282"/>
      <c r="N590" s="64">
        <f t="shared" si="23"/>
        <v>0</v>
      </c>
      <c r="O590" s="78">
        <v>17500</v>
      </c>
      <c r="P590" s="78">
        <f t="shared" si="24"/>
        <v>0</v>
      </c>
      <c r="Q590" s="78"/>
    </row>
    <row r="591" spans="1:17" s="10" customFormat="1" ht="22.5" customHeight="1" x14ac:dyDescent="0.25">
      <c r="A591" s="8">
        <v>586</v>
      </c>
      <c r="B591" s="280">
        <v>45245</v>
      </c>
      <c r="C591" s="56" t="s">
        <v>54</v>
      </c>
      <c r="D591" s="56" t="s">
        <v>55</v>
      </c>
      <c r="E591" s="57">
        <v>8</v>
      </c>
      <c r="F591" s="57" t="s">
        <v>38</v>
      </c>
      <c r="G591" s="58" t="s">
        <v>62</v>
      </c>
      <c r="H591" s="260">
        <v>1</v>
      </c>
      <c r="I591" s="287">
        <v>29000</v>
      </c>
      <c r="J591" s="330">
        <f t="shared" si="25"/>
        <v>232000</v>
      </c>
      <c r="K591" s="260"/>
      <c r="L591" s="282"/>
      <c r="M591" s="282"/>
      <c r="N591" s="64">
        <f t="shared" si="23"/>
        <v>0</v>
      </c>
      <c r="O591" s="78">
        <v>232000</v>
      </c>
      <c r="P591" s="78">
        <f t="shared" si="24"/>
        <v>0</v>
      </c>
      <c r="Q591" s="78"/>
    </row>
    <row r="592" spans="1:17" s="10" customFormat="1" ht="22.5" customHeight="1" x14ac:dyDescent="0.25">
      <c r="A592" s="8">
        <v>587</v>
      </c>
      <c r="B592" s="280">
        <v>45245</v>
      </c>
      <c r="C592" s="55" t="s">
        <v>75</v>
      </c>
      <c r="D592" s="86" t="s">
        <v>66</v>
      </c>
      <c r="E592" s="57">
        <v>5</v>
      </c>
      <c r="F592" s="57" t="s">
        <v>38</v>
      </c>
      <c r="G592" s="58" t="s">
        <v>62</v>
      </c>
      <c r="H592" s="260">
        <v>1</v>
      </c>
      <c r="I592" s="287">
        <v>27000</v>
      </c>
      <c r="J592" s="330">
        <f t="shared" si="25"/>
        <v>135000</v>
      </c>
      <c r="K592" s="260"/>
      <c r="L592" s="282"/>
      <c r="M592" s="282"/>
      <c r="N592" s="64">
        <f t="shared" si="23"/>
        <v>0</v>
      </c>
      <c r="O592" s="78">
        <v>155000</v>
      </c>
      <c r="P592" s="78">
        <f t="shared" si="24"/>
        <v>-20000</v>
      </c>
      <c r="Q592" s="78"/>
    </row>
    <row r="593" spans="1:17" s="10" customFormat="1" ht="22.5" customHeight="1" x14ac:dyDescent="0.25">
      <c r="A593" s="8">
        <v>588</v>
      </c>
      <c r="B593" s="280">
        <v>45245</v>
      </c>
      <c r="C593" s="56" t="s">
        <v>1080</v>
      </c>
      <c r="D593" s="56" t="s">
        <v>47</v>
      </c>
      <c r="E593" s="57">
        <v>1</v>
      </c>
      <c r="F593" s="57" t="s">
        <v>39</v>
      </c>
      <c r="G593" s="58" t="s">
        <v>330</v>
      </c>
      <c r="H593" s="283" t="s">
        <v>394</v>
      </c>
      <c r="I593" s="285">
        <v>60000</v>
      </c>
      <c r="J593" s="330">
        <f t="shared" si="25"/>
        <v>60000</v>
      </c>
      <c r="K593" s="57" t="s">
        <v>1590</v>
      </c>
      <c r="L593" s="282"/>
      <c r="M593" s="282"/>
      <c r="N593" s="64">
        <f t="shared" si="23"/>
        <v>0</v>
      </c>
      <c r="O593" s="78">
        <v>60000</v>
      </c>
      <c r="P593" s="78">
        <f t="shared" si="24"/>
        <v>0</v>
      </c>
      <c r="Q593" s="78"/>
    </row>
    <row r="594" spans="1:17" s="10" customFormat="1" ht="22.5" customHeight="1" x14ac:dyDescent="0.25">
      <c r="A594" s="8">
        <v>589</v>
      </c>
      <c r="B594" s="280">
        <v>45245</v>
      </c>
      <c r="C594" s="56" t="s">
        <v>721</v>
      </c>
      <c r="D594" s="291" t="s">
        <v>102</v>
      </c>
      <c r="E594" s="57">
        <v>2</v>
      </c>
      <c r="F594" s="57" t="s">
        <v>484</v>
      </c>
      <c r="G594" s="58" t="s">
        <v>368</v>
      </c>
      <c r="H594" s="260">
        <v>601</v>
      </c>
      <c r="I594" s="289">
        <v>12000</v>
      </c>
      <c r="J594" s="330">
        <f t="shared" si="25"/>
        <v>24000</v>
      </c>
      <c r="K594" s="260"/>
      <c r="L594" s="282"/>
      <c r="M594" s="282"/>
      <c r="N594" s="64">
        <f t="shared" si="23"/>
        <v>0</v>
      </c>
      <c r="O594" s="78">
        <v>24000</v>
      </c>
      <c r="P594" s="78">
        <f t="shared" si="24"/>
        <v>0</v>
      </c>
      <c r="Q594" s="78"/>
    </row>
    <row r="595" spans="1:17" s="10" customFormat="1" ht="22.5" customHeight="1" x14ac:dyDescent="0.25">
      <c r="A595" s="8">
        <v>590</v>
      </c>
      <c r="B595" s="280">
        <v>45245</v>
      </c>
      <c r="C595" s="56" t="s">
        <v>722</v>
      </c>
      <c r="D595" s="291" t="s">
        <v>102</v>
      </c>
      <c r="E595" s="57">
        <v>1</v>
      </c>
      <c r="F595" s="122" t="s">
        <v>39</v>
      </c>
      <c r="G595" s="58" t="s">
        <v>603</v>
      </c>
      <c r="H595" s="260">
        <v>14</v>
      </c>
      <c r="I595" s="285">
        <v>20000000</v>
      </c>
      <c r="J595" s="330">
        <f t="shared" si="25"/>
        <v>20000000</v>
      </c>
      <c r="K595" s="260"/>
      <c r="L595" s="282"/>
      <c r="M595" s="282"/>
      <c r="N595" s="64">
        <f t="shared" si="23"/>
        <v>0</v>
      </c>
      <c r="O595" s="78">
        <v>20000000</v>
      </c>
      <c r="P595" s="78">
        <f t="shared" si="24"/>
        <v>0</v>
      </c>
      <c r="Q595" s="78"/>
    </row>
    <row r="596" spans="1:17" s="10" customFormat="1" ht="22.5" customHeight="1" x14ac:dyDescent="0.25">
      <c r="A596" s="8">
        <v>591</v>
      </c>
      <c r="B596" s="280">
        <v>45245</v>
      </c>
      <c r="C596" s="56" t="s">
        <v>716</v>
      </c>
      <c r="D596" s="291" t="s">
        <v>717</v>
      </c>
      <c r="E596" s="57">
        <v>1</v>
      </c>
      <c r="F596" s="122" t="s">
        <v>39</v>
      </c>
      <c r="G596" s="162" t="s">
        <v>168</v>
      </c>
      <c r="H596" s="260">
        <v>1</v>
      </c>
      <c r="I596" s="287">
        <v>6660000</v>
      </c>
      <c r="J596" s="330">
        <f t="shared" si="25"/>
        <v>6660000</v>
      </c>
      <c r="K596" s="260"/>
      <c r="L596" s="282"/>
      <c r="M596" s="282"/>
      <c r="N596" s="64">
        <f t="shared" si="23"/>
        <v>0</v>
      </c>
      <c r="O596" s="78">
        <v>6660000</v>
      </c>
      <c r="P596" s="78">
        <f t="shared" si="24"/>
        <v>0</v>
      </c>
      <c r="Q596" s="78"/>
    </row>
    <row r="597" spans="1:17" s="10" customFormat="1" ht="22.5" customHeight="1" x14ac:dyDescent="0.25">
      <c r="A597" s="8">
        <v>592</v>
      </c>
      <c r="B597" s="280">
        <v>45245</v>
      </c>
      <c r="C597" s="56" t="s">
        <v>472</v>
      </c>
      <c r="D597" s="291" t="s">
        <v>89</v>
      </c>
      <c r="E597" s="57">
        <v>1</v>
      </c>
      <c r="F597" s="122" t="s">
        <v>39</v>
      </c>
      <c r="G597" s="58" t="s">
        <v>1329</v>
      </c>
      <c r="H597" s="283" t="s">
        <v>301</v>
      </c>
      <c r="I597" s="285">
        <v>30000</v>
      </c>
      <c r="J597" s="330">
        <f t="shared" si="25"/>
        <v>30000</v>
      </c>
      <c r="K597" s="370" t="s">
        <v>1591</v>
      </c>
      <c r="L597" s="282"/>
      <c r="M597" s="282"/>
      <c r="N597" s="64">
        <f t="shared" si="23"/>
        <v>0</v>
      </c>
      <c r="O597" s="78">
        <v>30000</v>
      </c>
      <c r="P597" s="78">
        <f t="shared" si="24"/>
        <v>0</v>
      </c>
      <c r="Q597" s="78"/>
    </row>
    <row r="598" spans="1:17" s="10" customFormat="1" ht="22.5" customHeight="1" x14ac:dyDescent="0.25">
      <c r="A598" s="8">
        <v>593</v>
      </c>
      <c r="B598" s="280">
        <v>45245</v>
      </c>
      <c r="C598" s="56" t="s">
        <v>1326</v>
      </c>
      <c r="D598" s="120" t="s">
        <v>1327</v>
      </c>
      <c r="E598" s="57">
        <v>1</v>
      </c>
      <c r="F598" s="122" t="s">
        <v>39</v>
      </c>
      <c r="G598" s="58" t="s">
        <v>359</v>
      </c>
      <c r="H598" s="283" t="s">
        <v>299</v>
      </c>
      <c r="I598" s="285">
        <v>90000</v>
      </c>
      <c r="J598" s="330">
        <f t="shared" si="25"/>
        <v>90000</v>
      </c>
      <c r="K598" s="370" t="s">
        <v>1591</v>
      </c>
      <c r="L598" s="282"/>
      <c r="M598" s="282"/>
      <c r="N598" s="64">
        <f t="shared" si="23"/>
        <v>0</v>
      </c>
      <c r="O598" s="78">
        <v>180000</v>
      </c>
      <c r="P598" s="78">
        <f t="shared" si="24"/>
        <v>-90000</v>
      </c>
      <c r="Q598" s="78"/>
    </row>
    <row r="599" spans="1:17" s="10" customFormat="1" ht="22.5" customHeight="1" x14ac:dyDescent="0.25">
      <c r="A599" s="8">
        <v>594</v>
      </c>
      <c r="B599" s="280">
        <v>45245</v>
      </c>
      <c r="C599" s="56" t="s">
        <v>1326</v>
      </c>
      <c r="D599" s="120" t="s">
        <v>1327</v>
      </c>
      <c r="E599" s="57">
        <v>1</v>
      </c>
      <c r="F599" s="122" t="s">
        <v>39</v>
      </c>
      <c r="G599" s="58" t="s">
        <v>1329</v>
      </c>
      <c r="H599" s="283" t="s">
        <v>301</v>
      </c>
      <c r="I599" s="285">
        <v>90000</v>
      </c>
      <c r="J599" s="330">
        <f t="shared" ref="J599" si="26">E599*I599</f>
        <v>90000</v>
      </c>
      <c r="K599" s="370" t="s">
        <v>1591</v>
      </c>
      <c r="L599" s="282"/>
      <c r="M599" s="282"/>
      <c r="N599" s="64">
        <f t="shared" si="23"/>
        <v>0</v>
      </c>
      <c r="O599" s="78">
        <v>6350000</v>
      </c>
      <c r="P599" s="78">
        <f t="shared" si="24"/>
        <v>-6260000</v>
      </c>
      <c r="Q599" s="78"/>
    </row>
    <row r="600" spans="1:17" s="10" customFormat="1" ht="22.5" customHeight="1" x14ac:dyDescent="0.25">
      <c r="A600" s="8">
        <v>595</v>
      </c>
      <c r="B600" s="280">
        <v>45245</v>
      </c>
      <c r="C600" s="55" t="s">
        <v>75</v>
      </c>
      <c r="D600" s="56" t="s">
        <v>66</v>
      </c>
      <c r="E600" s="57">
        <v>1</v>
      </c>
      <c r="F600" s="57" t="s">
        <v>57</v>
      </c>
      <c r="G600" s="58" t="s">
        <v>32</v>
      </c>
      <c r="H600" s="260">
        <v>3</v>
      </c>
      <c r="I600" s="285">
        <v>5600000</v>
      </c>
      <c r="J600" s="330">
        <f t="shared" si="25"/>
        <v>5600000</v>
      </c>
      <c r="K600" s="370" t="s">
        <v>1591</v>
      </c>
      <c r="L600" s="282"/>
      <c r="M600" s="282"/>
      <c r="N600" s="64">
        <f t="shared" si="23"/>
        <v>0</v>
      </c>
      <c r="O600" s="78">
        <v>740000</v>
      </c>
      <c r="P600" s="78">
        <f t="shared" si="24"/>
        <v>4860000</v>
      </c>
      <c r="Q600" s="78"/>
    </row>
    <row r="601" spans="1:17" s="10" customFormat="1" ht="22.5" customHeight="1" x14ac:dyDescent="0.25">
      <c r="A601" s="8">
        <v>596</v>
      </c>
      <c r="B601" s="280">
        <v>45245</v>
      </c>
      <c r="C601" s="56" t="s">
        <v>278</v>
      </c>
      <c r="D601" s="56" t="s">
        <v>272</v>
      </c>
      <c r="E601" s="57">
        <v>1</v>
      </c>
      <c r="F601" s="57" t="s">
        <v>127</v>
      </c>
      <c r="G601" s="58" t="s">
        <v>32</v>
      </c>
      <c r="H601" s="260">
        <v>3</v>
      </c>
      <c r="I601" s="289">
        <v>740000</v>
      </c>
      <c r="J601" s="330">
        <f t="shared" si="25"/>
        <v>740000</v>
      </c>
      <c r="K601" s="370" t="s">
        <v>1591</v>
      </c>
      <c r="L601" s="282"/>
      <c r="M601" s="282"/>
      <c r="N601" s="64">
        <f t="shared" si="23"/>
        <v>0</v>
      </c>
      <c r="O601" s="78">
        <v>196000</v>
      </c>
      <c r="P601" s="78">
        <f t="shared" si="24"/>
        <v>544000</v>
      </c>
      <c r="Q601" s="78"/>
    </row>
    <row r="602" spans="1:17" s="10" customFormat="1" ht="22.5" customHeight="1" x14ac:dyDescent="0.25">
      <c r="A602" s="8">
        <v>597</v>
      </c>
      <c r="B602" s="280">
        <v>45245</v>
      </c>
      <c r="C602" s="56" t="s">
        <v>1328</v>
      </c>
      <c r="D602" s="94" t="s">
        <v>88</v>
      </c>
      <c r="E602" s="57">
        <v>2</v>
      </c>
      <c r="F602" s="122" t="s">
        <v>40</v>
      </c>
      <c r="G602" s="58" t="s">
        <v>1330</v>
      </c>
      <c r="H602" s="260">
        <v>3</v>
      </c>
      <c r="I602" s="285">
        <v>98000</v>
      </c>
      <c r="J602" s="330">
        <f t="shared" si="25"/>
        <v>196000</v>
      </c>
      <c r="K602" s="370" t="s">
        <v>1591</v>
      </c>
      <c r="L602" s="282"/>
      <c r="M602" s="282"/>
      <c r="N602" s="64">
        <f t="shared" si="23"/>
        <v>0</v>
      </c>
      <c r="O602" s="78">
        <v>100000</v>
      </c>
      <c r="P602" s="78">
        <f t="shared" si="24"/>
        <v>96000</v>
      </c>
      <c r="Q602" s="78"/>
    </row>
    <row r="603" spans="1:17" s="10" customFormat="1" ht="22.5" customHeight="1" x14ac:dyDescent="0.25">
      <c r="A603" s="8">
        <v>598</v>
      </c>
      <c r="B603" s="280">
        <v>45245</v>
      </c>
      <c r="C603" s="56" t="s">
        <v>388</v>
      </c>
      <c r="D603" s="56" t="s">
        <v>372</v>
      </c>
      <c r="E603" s="57">
        <v>1</v>
      </c>
      <c r="F603" s="57" t="s">
        <v>39</v>
      </c>
      <c r="G603" s="58" t="s">
        <v>1331</v>
      </c>
      <c r="H603" s="260">
        <v>7</v>
      </c>
      <c r="I603" s="287">
        <v>100000</v>
      </c>
      <c r="J603" s="330">
        <f t="shared" si="25"/>
        <v>100000</v>
      </c>
      <c r="K603" s="370" t="s">
        <v>1591</v>
      </c>
      <c r="L603" s="282"/>
      <c r="M603" s="282"/>
      <c r="N603" s="64">
        <f t="shared" si="23"/>
        <v>0</v>
      </c>
      <c r="O603" s="78">
        <v>140000</v>
      </c>
      <c r="P603" s="78">
        <f t="shared" si="24"/>
        <v>-40000</v>
      </c>
      <c r="Q603" s="78"/>
    </row>
    <row r="604" spans="1:17" s="10" customFormat="1" ht="22.5" customHeight="1" x14ac:dyDescent="0.25">
      <c r="A604" s="8">
        <v>599</v>
      </c>
      <c r="B604" s="280">
        <v>45245</v>
      </c>
      <c r="C604" s="56" t="s">
        <v>373</v>
      </c>
      <c r="D604" s="56" t="s">
        <v>372</v>
      </c>
      <c r="E604" s="57">
        <v>1</v>
      </c>
      <c r="F604" s="57" t="s">
        <v>39</v>
      </c>
      <c r="G604" s="58" t="s">
        <v>1331</v>
      </c>
      <c r="H604" s="260">
        <v>7</v>
      </c>
      <c r="I604" s="285">
        <v>140000</v>
      </c>
      <c r="J604" s="330">
        <f t="shared" si="25"/>
        <v>140000</v>
      </c>
      <c r="K604" s="370" t="s">
        <v>1591</v>
      </c>
      <c r="L604" s="282"/>
      <c r="M604" s="282"/>
      <c r="N604" s="64">
        <f t="shared" si="23"/>
        <v>0</v>
      </c>
      <c r="O604" s="78"/>
      <c r="P604" s="78"/>
      <c r="Q604" s="78"/>
    </row>
    <row r="605" spans="1:17" s="10" customFormat="1" ht="22.5" customHeight="1" x14ac:dyDescent="0.25">
      <c r="A605" s="8">
        <v>600</v>
      </c>
      <c r="B605" s="280">
        <v>45245</v>
      </c>
      <c r="C605" s="56" t="s">
        <v>177</v>
      </c>
      <c r="D605" s="56" t="s">
        <v>176</v>
      </c>
      <c r="E605" s="57">
        <v>1</v>
      </c>
      <c r="F605" s="122" t="s">
        <v>277</v>
      </c>
      <c r="G605" s="58" t="s">
        <v>1332</v>
      </c>
      <c r="H605" s="260">
        <v>4</v>
      </c>
      <c r="I605" s="285">
        <v>1500000</v>
      </c>
      <c r="J605" s="330">
        <f t="shared" si="25"/>
        <v>1500000</v>
      </c>
      <c r="K605" s="370" t="s">
        <v>1592</v>
      </c>
      <c r="L605" s="282"/>
      <c r="M605" s="282"/>
      <c r="N605" s="64">
        <f t="shared" si="23"/>
        <v>0</v>
      </c>
      <c r="O605" s="78"/>
      <c r="P605" s="78"/>
      <c r="Q605" s="78"/>
    </row>
    <row r="606" spans="1:17" s="10" customFormat="1" ht="22.5" customHeight="1" x14ac:dyDescent="0.25">
      <c r="A606" s="8">
        <v>601</v>
      </c>
      <c r="B606" s="280">
        <v>45245</v>
      </c>
      <c r="C606" s="56" t="s">
        <v>417</v>
      </c>
      <c r="D606" s="56" t="s">
        <v>275</v>
      </c>
      <c r="E606" s="57">
        <v>1</v>
      </c>
      <c r="F606" s="57" t="s">
        <v>39</v>
      </c>
      <c r="G606" s="58" t="s">
        <v>435</v>
      </c>
      <c r="H606" s="260">
        <v>135</v>
      </c>
      <c r="I606" s="285">
        <v>375000</v>
      </c>
      <c r="J606" s="330">
        <f t="shared" si="25"/>
        <v>375000</v>
      </c>
      <c r="K606" s="370" t="s">
        <v>1592</v>
      </c>
      <c r="L606" s="282"/>
      <c r="M606" s="282"/>
      <c r="N606" s="64">
        <f t="shared" si="23"/>
        <v>0</v>
      </c>
      <c r="O606" s="78"/>
      <c r="P606" s="78"/>
      <c r="Q606" s="78"/>
    </row>
    <row r="607" spans="1:17" s="10" customFormat="1" ht="22.5" customHeight="1" x14ac:dyDescent="0.25">
      <c r="A607" s="8">
        <v>602</v>
      </c>
      <c r="B607" s="280">
        <v>45245</v>
      </c>
      <c r="C607" s="56" t="s">
        <v>418</v>
      </c>
      <c r="D607" s="86" t="s">
        <v>275</v>
      </c>
      <c r="E607" s="57">
        <v>1</v>
      </c>
      <c r="F607" s="57" t="s">
        <v>39</v>
      </c>
      <c r="G607" s="58" t="s">
        <v>435</v>
      </c>
      <c r="H607" s="260">
        <v>135</v>
      </c>
      <c r="I607" s="285">
        <v>375000</v>
      </c>
      <c r="J607" s="330">
        <f t="shared" si="25"/>
        <v>375000</v>
      </c>
      <c r="K607" s="370" t="s">
        <v>1592</v>
      </c>
      <c r="L607" s="282">
        <f>SUM(J576:J607)</f>
        <v>52109500</v>
      </c>
      <c r="M607" s="282">
        <f>'[1]15 NOVEMBER 2023'!$X$35</f>
        <v>52109500</v>
      </c>
      <c r="N607" s="64">
        <f t="shared" si="23"/>
        <v>0</v>
      </c>
      <c r="O607" s="78"/>
      <c r="P607" s="78"/>
      <c r="Q607" s="78"/>
    </row>
    <row r="608" spans="1:17" s="10" customFormat="1" ht="22.5" customHeight="1" x14ac:dyDescent="0.25">
      <c r="A608" s="8">
        <v>603</v>
      </c>
      <c r="B608" s="280">
        <v>45246</v>
      </c>
      <c r="C608" s="55" t="s">
        <v>1333</v>
      </c>
      <c r="D608" s="86"/>
      <c r="E608" s="57">
        <v>1</v>
      </c>
      <c r="F608" s="57" t="s">
        <v>39</v>
      </c>
      <c r="G608" s="58" t="s">
        <v>222</v>
      </c>
      <c r="H608" s="260">
        <v>2</v>
      </c>
      <c r="I608" s="287">
        <v>75000</v>
      </c>
      <c r="J608" s="330">
        <f t="shared" si="25"/>
        <v>75000</v>
      </c>
      <c r="K608" s="260"/>
      <c r="L608" s="282"/>
      <c r="M608" s="282"/>
      <c r="N608" s="64">
        <f t="shared" si="23"/>
        <v>0</v>
      </c>
      <c r="O608" s="78">
        <v>75000</v>
      </c>
      <c r="P608" s="78">
        <f t="shared" ref="P608:P663" si="27">J608-O608</f>
        <v>0</v>
      </c>
      <c r="Q608" s="78"/>
    </row>
    <row r="609" spans="1:17" s="10" customFormat="1" ht="22.5" customHeight="1" x14ac:dyDescent="0.25">
      <c r="A609" s="8">
        <v>604</v>
      </c>
      <c r="B609" s="280">
        <v>45246</v>
      </c>
      <c r="C609" s="60" t="s">
        <v>729</v>
      </c>
      <c r="D609" s="56" t="s">
        <v>257</v>
      </c>
      <c r="E609" s="57">
        <v>10</v>
      </c>
      <c r="F609" s="57" t="s">
        <v>39</v>
      </c>
      <c r="G609" s="58" t="s">
        <v>338</v>
      </c>
      <c r="H609" s="260">
        <v>2</v>
      </c>
      <c r="I609" s="285">
        <v>6500</v>
      </c>
      <c r="J609" s="330">
        <f t="shared" si="25"/>
        <v>65000</v>
      </c>
      <c r="K609" s="260"/>
      <c r="L609" s="282"/>
      <c r="M609" s="282"/>
      <c r="N609" s="64">
        <f t="shared" si="23"/>
        <v>0</v>
      </c>
      <c r="O609" s="78">
        <v>65000</v>
      </c>
      <c r="P609" s="78">
        <f t="shared" si="27"/>
        <v>0</v>
      </c>
      <c r="Q609" s="78"/>
    </row>
    <row r="610" spans="1:17" s="10" customFormat="1" ht="22.5" customHeight="1" x14ac:dyDescent="0.25">
      <c r="A610" s="8">
        <v>605</v>
      </c>
      <c r="B610" s="280">
        <v>45246</v>
      </c>
      <c r="C610" s="56" t="s">
        <v>731</v>
      </c>
      <c r="D610" s="56" t="s">
        <v>186</v>
      </c>
      <c r="E610" s="57">
        <v>1</v>
      </c>
      <c r="F610" s="122" t="s">
        <v>39</v>
      </c>
      <c r="G610" s="58" t="s">
        <v>338</v>
      </c>
      <c r="H610" s="260">
        <v>2</v>
      </c>
      <c r="I610" s="285">
        <v>85000</v>
      </c>
      <c r="J610" s="330">
        <f t="shared" si="25"/>
        <v>85000</v>
      </c>
      <c r="K610" s="260"/>
      <c r="L610" s="282"/>
      <c r="M610" s="282"/>
      <c r="N610" s="64">
        <f t="shared" si="23"/>
        <v>0</v>
      </c>
      <c r="O610" s="78">
        <v>85000</v>
      </c>
      <c r="P610" s="78">
        <f t="shared" si="27"/>
        <v>0</v>
      </c>
      <c r="Q610" s="78"/>
    </row>
    <row r="611" spans="1:17" s="10" customFormat="1" ht="22.5" customHeight="1" x14ac:dyDescent="0.25">
      <c r="A611" s="8">
        <v>606</v>
      </c>
      <c r="B611" s="280">
        <v>45246</v>
      </c>
      <c r="C611" s="56" t="s">
        <v>733</v>
      </c>
      <c r="D611" s="56" t="s">
        <v>186</v>
      </c>
      <c r="E611" s="57">
        <v>1</v>
      </c>
      <c r="F611" s="57" t="s">
        <v>39</v>
      </c>
      <c r="G611" s="58" t="s">
        <v>338</v>
      </c>
      <c r="H611" s="260">
        <v>2</v>
      </c>
      <c r="I611" s="285">
        <v>85000</v>
      </c>
      <c r="J611" s="330">
        <f t="shared" si="25"/>
        <v>85000</v>
      </c>
      <c r="K611" s="260"/>
      <c r="L611" s="282"/>
      <c r="M611" s="282"/>
      <c r="N611" s="64">
        <f t="shared" si="23"/>
        <v>0</v>
      </c>
      <c r="O611" s="78">
        <v>85000</v>
      </c>
      <c r="P611" s="78">
        <f t="shared" si="27"/>
        <v>0</v>
      </c>
      <c r="Q611" s="78"/>
    </row>
    <row r="612" spans="1:17" s="10" customFormat="1" ht="22.5" customHeight="1" x14ac:dyDescent="0.25">
      <c r="A612" s="8">
        <v>607</v>
      </c>
      <c r="B612" s="280">
        <v>45246</v>
      </c>
      <c r="C612" s="56" t="s">
        <v>1324</v>
      </c>
      <c r="D612" s="123" t="s">
        <v>24</v>
      </c>
      <c r="E612" s="57">
        <v>3</v>
      </c>
      <c r="F612" s="122" t="s">
        <v>39</v>
      </c>
      <c r="G612" s="57" t="s">
        <v>222</v>
      </c>
      <c r="H612" s="260">
        <v>2</v>
      </c>
      <c r="I612" s="307">
        <v>3000</v>
      </c>
      <c r="J612" s="330">
        <f t="shared" si="25"/>
        <v>9000</v>
      </c>
      <c r="K612" s="260"/>
      <c r="L612" s="282"/>
      <c r="M612" s="282"/>
      <c r="N612" s="64">
        <f t="shared" si="23"/>
        <v>0</v>
      </c>
      <c r="O612" s="78">
        <v>9000</v>
      </c>
      <c r="P612" s="78">
        <f t="shared" si="27"/>
        <v>0</v>
      </c>
      <c r="Q612" s="78"/>
    </row>
    <row r="613" spans="1:17" s="10" customFormat="1" ht="22.5" customHeight="1" x14ac:dyDescent="0.25">
      <c r="A613" s="8">
        <v>608</v>
      </c>
      <c r="B613" s="280">
        <v>45246</v>
      </c>
      <c r="C613" s="56" t="s">
        <v>107</v>
      </c>
      <c r="D613" s="123" t="s">
        <v>24</v>
      </c>
      <c r="E613" s="57">
        <v>5</v>
      </c>
      <c r="F613" s="57" t="s">
        <v>39</v>
      </c>
      <c r="G613" s="58" t="s">
        <v>222</v>
      </c>
      <c r="H613" s="260">
        <v>2</v>
      </c>
      <c r="I613" s="285">
        <v>1565</v>
      </c>
      <c r="J613" s="330">
        <f t="shared" si="25"/>
        <v>7825</v>
      </c>
      <c r="K613" s="260"/>
      <c r="L613" s="282"/>
      <c r="M613" s="282"/>
      <c r="N613" s="64">
        <f t="shared" si="23"/>
        <v>0</v>
      </c>
      <c r="O613" s="78">
        <v>7825</v>
      </c>
      <c r="P613" s="78">
        <f t="shared" si="27"/>
        <v>0</v>
      </c>
      <c r="Q613" s="78"/>
    </row>
    <row r="614" spans="1:17" s="10" customFormat="1" ht="22.5" customHeight="1" x14ac:dyDescent="0.25">
      <c r="A614" s="8">
        <v>609</v>
      </c>
      <c r="B614" s="280">
        <v>45246</v>
      </c>
      <c r="C614" s="56" t="s">
        <v>255</v>
      </c>
      <c r="D614" s="56" t="s">
        <v>103</v>
      </c>
      <c r="E614" s="57">
        <v>5</v>
      </c>
      <c r="F614" s="57" t="s">
        <v>39</v>
      </c>
      <c r="G614" s="58" t="s">
        <v>222</v>
      </c>
      <c r="H614" s="260">
        <v>2</v>
      </c>
      <c r="I614" s="285">
        <v>900</v>
      </c>
      <c r="J614" s="330">
        <f t="shared" si="25"/>
        <v>4500</v>
      </c>
      <c r="K614" s="260"/>
      <c r="L614" s="282"/>
      <c r="M614" s="282"/>
      <c r="N614" s="64">
        <f t="shared" si="23"/>
        <v>0</v>
      </c>
      <c r="O614" s="78">
        <v>4500</v>
      </c>
      <c r="P614" s="78">
        <f t="shared" si="27"/>
        <v>0</v>
      </c>
      <c r="Q614" s="78"/>
    </row>
    <row r="615" spans="1:17" s="10" customFormat="1" ht="22.5" customHeight="1" x14ac:dyDescent="0.25">
      <c r="A615" s="8">
        <v>610</v>
      </c>
      <c r="B615" s="280">
        <v>45246</v>
      </c>
      <c r="C615" s="56" t="s">
        <v>54</v>
      </c>
      <c r="D615" s="56" t="s">
        <v>55</v>
      </c>
      <c r="E615" s="57">
        <v>8</v>
      </c>
      <c r="F615" s="57" t="s">
        <v>38</v>
      </c>
      <c r="G615" s="58" t="s">
        <v>62</v>
      </c>
      <c r="H615" s="260">
        <v>1</v>
      </c>
      <c r="I615" s="287">
        <v>29000</v>
      </c>
      <c r="J615" s="330">
        <f t="shared" si="25"/>
        <v>232000</v>
      </c>
      <c r="K615" s="260"/>
      <c r="L615" s="282"/>
      <c r="M615" s="282"/>
      <c r="N615" s="64">
        <f t="shared" si="23"/>
        <v>0</v>
      </c>
      <c r="O615" s="78">
        <v>232000</v>
      </c>
      <c r="P615" s="78">
        <f t="shared" si="27"/>
        <v>0</v>
      </c>
      <c r="Q615" s="78"/>
    </row>
    <row r="616" spans="1:17" s="10" customFormat="1" ht="22.5" customHeight="1" x14ac:dyDescent="0.25">
      <c r="A616" s="8">
        <v>611</v>
      </c>
      <c r="B616" s="280">
        <v>45246</v>
      </c>
      <c r="C616" s="55" t="s">
        <v>75</v>
      </c>
      <c r="D616" s="86" t="s">
        <v>66</v>
      </c>
      <c r="E616" s="57">
        <v>4</v>
      </c>
      <c r="F616" s="57" t="s">
        <v>38</v>
      </c>
      <c r="G616" s="58" t="s">
        <v>62</v>
      </c>
      <c r="H616" s="260">
        <v>1</v>
      </c>
      <c r="I616" s="287">
        <v>27000</v>
      </c>
      <c r="J616" s="330">
        <f t="shared" si="25"/>
        <v>108000</v>
      </c>
      <c r="K616" s="260"/>
      <c r="L616" s="282"/>
      <c r="M616" s="282"/>
      <c r="N616" s="64">
        <f t="shared" ref="N616:N679" si="28">L616-M616</f>
        <v>0</v>
      </c>
      <c r="O616" s="78">
        <v>124000</v>
      </c>
      <c r="P616" s="78">
        <f t="shared" si="27"/>
        <v>-16000</v>
      </c>
      <c r="Q616" s="78"/>
    </row>
    <row r="617" spans="1:17" s="10" customFormat="1" ht="22.5" customHeight="1" x14ac:dyDescent="0.25">
      <c r="A617" s="8">
        <v>612</v>
      </c>
      <c r="B617" s="280">
        <v>45246</v>
      </c>
      <c r="C617" s="56" t="s">
        <v>702</v>
      </c>
      <c r="D617" s="86" t="s">
        <v>220</v>
      </c>
      <c r="E617" s="57">
        <v>2</v>
      </c>
      <c r="F617" s="121" t="s">
        <v>39</v>
      </c>
      <c r="G617" s="58" t="s">
        <v>1351</v>
      </c>
      <c r="H617" s="260">
        <v>12</v>
      </c>
      <c r="I617" s="285">
        <v>125000</v>
      </c>
      <c r="J617" s="330">
        <f t="shared" si="25"/>
        <v>250000</v>
      </c>
      <c r="K617" s="370" t="s">
        <v>1593</v>
      </c>
      <c r="L617" s="282"/>
      <c r="M617" s="282"/>
      <c r="N617" s="64">
        <f t="shared" si="28"/>
        <v>0</v>
      </c>
      <c r="O617" s="78">
        <v>250000</v>
      </c>
      <c r="P617" s="78">
        <f t="shared" si="27"/>
        <v>0</v>
      </c>
      <c r="Q617" s="78"/>
    </row>
    <row r="618" spans="1:17" s="10" customFormat="1" ht="22.5" customHeight="1" x14ac:dyDescent="0.25">
      <c r="A618" s="8">
        <v>613</v>
      </c>
      <c r="B618" s="280">
        <v>45246</v>
      </c>
      <c r="C618" s="56" t="s">
        <v>706</v>
      </c>
      <c r="D618" s="86" t="s">
        <v>1334</v>
      </c>
      <c r="E618" s="57">
        <v>2</v>
      </c>
      <c r="F618" s="122" t="s">
        <v>39</v>
      </c>
      <c r="G618" s="58" t="s">
        <v>1351</v>
      </c>
      <c r="H618" s="260">
        <v>12</v>
      </c>
      <c r="I618" s="285">
        <v>120000</v>
      </c>
      <c r="J618" s="330">
        <f t="shared" si="25"/>
        <v>240000</v>
      </c>
      <c r="K618" s="370" t="s">
        <v>1593</v>
      </c>
      <c r="L618" s="282"/>
      <c r="M618" s="282"/>
      <c r="N618" s="64">
        <f t="shared" si="28"/>
        <v>0</v>
      </c>
      <c r="O618" s="78">
        <v>240000</v>
      </c>
      <c r="P618" s="78">
        <f t="shared" si="27"/>
        <v>0</v>
      </c>
      <c r="Q618" s="78"/>
    </row>
    <row r="619" spans="1:17" s="10" customFormat="1" ht="22.5" customHeight="1" x14ac:dyDescent="0.25">
      <c r="A619" s="8">
        <v>614</v>
      </c>
      <c r="B619" s="280">
        <v>45246</v>
      </c>
      <c r="C619" s="56" t="s">
        <v>708</v>
      </c>
      <c r="D619" s="56" t="s">
        <v>89</v>
      </c>
      <c r="E619" s="57">
        <v>20</v>
      </c>
      <c r="F619" s="121" t="s">
        <v>39</v>
      </c>
      <c r="G619" s="58" t="s">
        <v>1351</v>
      </c>
      <c r="H619" s="260">
        <v>12</v>
      </c>
      <c r="I619" s="285">
        <v>5000</v>
      </c>
      <c r="J619" s="330">
        <f t="shared" si="25"/>
        <v>100000</v>
      </c>
      <c r="K619" s="370" t="s">
        <v>1593</v>
      </c>
      <c r="L619" s="282"/>
      <c r="M619" s="282"/>
      <c r="N619" s="64">
        <f t="shared" si="28"/>
        <v>0</v>
      </c>
      <c r="O619" s="78">
        <v>100000</v>
      </c>
      <c r="P619" s="78">
        <f t="shared" si="27"/>
        <v>0</v>
      </c>
      <c r="Q619" s="78"/>
    </row>
    <row r="620" spans="1:17" s="10" customFormat="1" ht="22.5" customHeight="1" x14ac:dyDescent="0.25">
      <c r="A620" s="8">
        <v>615</v>
      </c>
      <c r="B620" s="280">
        <v>45246</v>
      </c>
      <c r="C620" s="56" t="s">
        <v>709</v>
      </c>
      <c r="D620" s="56" t="s">
        <v>89</v>
      </c>
      <c r="E620" s="57">
        <v>10</v>
      </c>
      <c r="F620" s="57" t="s">
        <v>39</v>
      </c>
      <c r="G620" s="58" t="s">
        <v>1351</v>
      </c>
      <c r="H620" s="260">
        <v>12</v>
      </c>
      <c r="I620" s="285">
        <v>7000</v>
      </c>
      <c r="J620" s="330">
        <f t="shared" si="25"/>
        <v>70000</v>
      </c>
      <c r="K620" s="370" t="s">
        <v>1593</v>
      </c>
      <c r="L620" s="282"/>
      <c r="M620" s="282"/>
      <c r="N620" s="64">
        <f t="shared" si="28"/>
        <v>0</v>
      </c>
      <c r="O620" s="78">
        <v>70000</v>
      </c>
      <c r="P620" s="78">
        <f t="shared" si="27"/>
        <v>0</v>
      </c>
      <c r="Q620" s="78"/>
    </row>
    <row r="621" spans="1:17" s="10" customFormat="1" ht="22.5" customHeight="1" x14ac:dyDescent="0.25">
      <c r="A621" s="8">
        <v>616</v>
      </c>
      <c r="B621" s="280">
        <v>45246</v>
      </c>
      <c r="C621" s="60" t="s">
        <v>718</v>
      </c>
      <c r="D621" s="56" t="s">
        <v>89</v>
      </c>
      <c r="E621" s="8">
        <v>1</v>
      </c>
      <c r="F621" s="57" t="s">
        <v>40</v>
      </c>
      <c r="G621" s="58" t="s">
        <v>1351</v>
      </c>
      <c r="H621" s="260">
        <v>12</v>
      </c>
      <c r="I621" s="285">
        <v>62500</v>
      </c>
      <c r="J621" s="330">
        <f t="shared" si="25"/>
        <v>62500</v>
      </c>
      <c r="K621" s="370" t="s">
        <v>1593</v>
      </c>
      <c r="L621" s="282"/>
      <c r="M621" s="282"/>
      <c r="N621" s="64">
        <f t="shared" si="28"/>
        <v>0</v>
      </c>
      <c r="O621" s="78">
        <v>62500</v>
      </c>
      <c r="P621" s="78">
        <f t="shared" si="27"/>
        <v>0</v>
      </c>
      <c r="Q621" s="78"/>
    </row>
    <row r="622" spans="1:17" s="10" customFormat="1" ht="22.5" customHeight="1" x14ac:dyDescent="0.25">
      <c r="A622" s="8">
        <v>617</v>
      </c>
      <c r="B622" s="280">
        <v>45246</v>
      </c>
      <c r="C622" s="60" t="s">
        <v>719</v>
      </c>
      <c r="D622" s="56" t="s">
        <v>89</v>
      </c>
      <c r="E622" s="8">
        <v>1</v>
      </c>
      <c r="F622" s="57" t="s">
        <v>40</v>
      </c>
      <c r="G622" s="58" t="s">
        <v>1351</v>
      </c>
      <c r="H622" s="260">
        <v>12</v>
      </c>
      <c r="I622" s="285">
        <v>62500</v>
      </c>
      <c r="J622" s="330">
        <f t="shared" si="25"/>
        <v>62500</v>
      </c>
      <c r="K622" s="370" t="s">
        <v>1593</v>
      </c>
      <c r="L622" s="282"/>
      <c r="M622" s="282"/>
      <c r="N622" s="64">
        <f t="shared" si="28"/>
        <v>0</v>
      </c>
      <c r="O622" s="78">
        <v>62500</v>
      </c>
      <c r="P622" s="78">
        <f t="shared" si="27"/>
        <v>0</v>
      </c>
      <c r="Q622" s="78"/>
    </row>
    <row r="623" spans="1:17" s="10" customFormat="1" ht="22.5" customHeight="1" x14ac:dyDescent="0.25">
      <c r="A623" s="8">
        <v>618</v>
      </c>
      <c r="B623" s="280">
        <v>45246</v>
      </c>
      <c r="C623" s="55" t="s">
        <v>720</v>
      </c>
      <c r="D623" s="56" t="s">
        <v>89</v>
      </c>
      <c r="E623" s="57">
        <v>1</v>
      </c>
      <c r="F623" s="57" t="s">
        <v>40</v>
      </c>
      <c r="G623" s="58" t="s">
        <v>1352</v>
      </c>
      <c r="H623" s="260">
        <v>12</v>
      </c>
      <c r="I623" s="285">
        <v>2750000</v>
      </c>
      <c r="J623" s="330">
        <f t="shared" si="25"/>
        <v>2750000</v>
      </c>
      <c r="K623" s="370" t="s">
        <v>1593</v>
      </c>
      <c r="L623" s="282"/>
      <c r="M623" s="282"/>
      <c r="N623" s="64">
        <f t="shared" si="28"/>
        <v>0</v>
      </c>
      <c r="O623" s="78">
        <v>2750000</v>
      </c>
      <c r="P623" s="78">
        <f t="shared" si="27"/>
        <v>0</v>
      </c>
      <c r="Q623" s="78"/>
    </row>
    <row r="624" spans="1:17" s="10" customFormat="1" ht="22.5" customHeight="1" x14ac:dyDescent="0.25">
      <c r="A624" s="8">
        <v>619</v>
      </c>
      <c r="B624" s="280">
        <v>45246</v>
      </c>
      <c r="C624" s="60" t="s">
        <v>740</v>
      </c>
      <c r="D624" s="86" t="s">
        <v>741</v>
      </c>
      <c r="E624" s="57">
        <v>1</v>
      </c>
      <c r="F624" s="57" t="s">
        <v>40</v>
      </c>
      <c r="G624" s="58" t="s">
        <v>116</v>
      </c>
      <c r="H624" s="260">
        <v>306</v>
      </c>
      <c r="I624" s="285">
        <v>2075000</v>
      </c>
      <c r="J624" s="330">
        <f t="shared" si="25"/>
        <v>2075000</v>
      </c>
      <c r="K624" s="57" t="s">
        <v>1594</v>
      </c>
      <c r="L624" s="282" t="s">
        <v>1518</v>
      </c>
      <c r="M624" s="282"/>
      <c r="N624" s="64" t="e">
        <f t="shared" si="28"/>
        <v>#VALUE!</v>
      </c>
      <c r="O624" s="78">
        <v>2075000</v>
      </c>
      <c r="P624" s="78">
        <f t="shared" si="27"/>
        <v>0</v>
      </c>
      <c r="Q624" s="78"/>
    </row>
    <row r="625" spans="1:17" s="10" customFormat="1" ht="22.5" customHeight="1" x14ac:dyDescent="0.25">
      <c r="A625" s="8">
        <v>620</v>
      </c>
      <c r="B625" s="280">
        <v>45246</v>
      </c>
      <c r="C625" s="60" t="s">
        <v>740</v>
      </c>
      <c r="D625" s="86" t="s">
        <v>742</v>
      </c>
      <c r="E625" s="57">
        <v>1</v>
      </c>
      <c r="F625" s="57" t="s">
        <v>40</v>
      </c>
      <c r="G625" s="58" t="s">
        <v>116</v>
      </c>
      <c r="H625" s="260">
        <v>306</v>
      </c>
      <c r="I625" s="285">
        <v>2075000</v>
      </c>
      <c r="J625" s="330">
        <f t="shared" si="25"/>
        <v>2075000</v>
      </c>
      <c r="K625" s="57" t="s">
        <v>1594</v>
      </c>
      <c r="L625" s="282" t="s">
        <v>1518</v>
      </c>
      <c r="M625" s="282"/>
      <c r="N625" s="64" t="e">
        <f t="shared" si="28"/>
        <v>#VALUE!</v>
      </c>
      <c r="O625" s="78">
        <v>2075000</v>
      </c>
      <c r="P625" s="78">
        <f t="shared" si="27"/>
        <v>0</v>
      </c>
      <c r="Q625" s="78"/>
    </row>
    <row r="626" spans="1:17" s="10" customFormat="1" ht="22.5" customHeight="1" x14ac:dyDescent="0.25">
      <c r="A626" s="8">
        <v>621</v>
      </c>
      <c r="B626" s="280">
        <v>45246</v>
      </c>
      <c r="C626" s="56" t="s">
        <v>1335</v>
      </c>
      <c r="D626" s="123" t="s">
        <v>196</v>
      </c>
      <c r="E626" s="57">
        <v>1</v>
      </c>
      <c r="F626" s="57" t="s">
        <v>39</v>
      </c>
      <c r="G626" s="58" t="s">
        <v>16</v>
      </c>
      <c r="H626" s="260" t="s">
        <v>296</v>
      </c>
      <c r="I626" s="285">
        <v>60000</v>
      </c>
      <c r="J626" s="330">
        <f t="shared" si="25"/>
        <v>60000</v>
      </c>
      <c r="K626" s="57" t="s">
        <v>1595</v>
      </c>
      <c r="L626" s="282"/>
      <c r="M626" s="282"/>
      <c r="N626" s="64">
        <f t="shared" si="28"/>
        <v>0</v>
      </c>
      <c r="O626" s="78">
        <v>60000</v>
      </c>
      <c r="P626" s="78">
        <f t="shared" si="27"/>
        <v>0</v>
      </c>
      <c r="Q626" s="78"/>
    </row>
    <row r="627" spans="1:17" s="10" customFormat="1" ht="22.5" customHeight="1" x14ac:dyDescent="0.25">
      <c r="A627" s="8">
        <v>622</v>
      </c>
      <c r="B627" s="280">
        <v>45246</v>
      </c>
      <c r="C627" s="56" t="s">
        <v>107</v>
      </c>
      <c r="D627" s="123" t="s">
        <v>112</v>
      </c>
      <c r="E627" s="57">
        <v>11</v>
      </c>
      <c r="F627" s="57" t="s">
        <v>39</v>
      </c>
      <c r="G627" s="58" t="s">
        <v>16</v>
      </c>
      <c r="H627" s="260" t="s">
        <v>296</v>
      </c>
      <c r="I627" s="285">
        <v>1565</v>
      </c>
      <c r="J627" s="330">
        <f t="shared" si="25"/>
        <v>17215</v>
      </c>
      <c r="K627" s="57" t="s">
        <v>1595</v>
      </c>
      <c r="L627" s="282"/>
      <c r="M627" s="282"/>
      <c r="N627" s="64">
        <f t="shared" si="28"/>
        <v>0</v>
      </c>
      <c r="O627" s="78">
        <v>17215</v>
      </c>
      <c r="P627" s="78">
        <f t="shared" si="27"/>
        <v>0</v>
      </c>
      <c r="Q627" s="78"/>
    </row>
    <row r="628" spans="1:17" s="10" customFormat="1" ht="22.5" customHeight="1" x14ac:dyDescent="0.25">
      <c r="A628" s="8">
        <v>623</v>
      </c>
      <c r="B628" s="280">
        <v>45246</v>
      </c>
      <c r="C628" s="56" t="s">
        <v>492</v>
      </c>
      <c r="D628" s="299" t="s">
        <v>1336</v>
      </c>
      <c r="E628" s="57">
        <v>1</v>
      </c>
      <c r="F628" s="57" t="s">
        <v>39</v>
      </c>
      <c r="G628" s="58" t="s">
        <v>19</v>
      </c>
      <c r="H628" s="260">
        <v>102</v>
      </c>
      <c r="I628" s="285">
        <v>150000</v>
      </c>
      <c r="J628" s="330">
        <f t="shared" si="25"/>
        <v>150000</v>
      </c>
      <c r="K628" s="57" t="s">
        <v>1596</v>
      </c>
      <c r="L628" s="282" t="s">
        <v>1527</v>
      </c>
      <c r="M628" s="282"/>
      <c r="N628" s="64" t="e">
        <f t="shared" si="28"/>
        <v>#VALUE!</v>
      </c>
      <c r="O628" s="78">
        <v>0</v>
      </c>
      <c r="P628" s="78">
        <f t="shared" si="27"/>
        <v>150000</v>
      </c>
      <c r="Q628" s="78"/>
    </row>
    <row r="629" spans="1:17" s="10" customFormat="1" ht="22.5" customHeight="1" x14ac:dyDescent="0.25">
      <c r="A629" s="8">
        <v>624</v>
      </c>
      <c r="B629" s="280">
        <v>45246</v>
      </c>
      <c r="C629" s="60" t="s">
        <v>1108</v>
      </c>
      <c r="D629" s="86" t="s">
        <v>101</v>
      </c>
      <c r="E629" s="57">
        <v>1</v>
      </c>
      <c r="F629" s="122" t="s">
        <v>39</v>
      </c>
      <c r="G629" s="58" t="s">
        <v>19</v>
      </c>
      <c r="H629" s="260">
        <v>102</v>
      </c>
      <c r="I629" s="289">
        <v>134390</v>
      </c>
      <c r="J629" s="330">
        <f t="shared" si="25"/>
        <v>134390</v>
      </c>
      <c r="K629" s="57" t="s">
        <v>1596</v>
      </c>
      <c r="L629" s="282"/>
      <c r="M629" s="282"/>
      <c r="N629" s="64">
        <f t="shared" si="28"/>
        <v>0</v>
      </c>
      <c r="O629" s="78">
        <v>134390</v>
      </c>
      <c r="P629" s="78">
        <f t="shared" si="27"/>
        <v>0</v>
      </c>
      <c r="Q629" s="78"/>
    </row>
    <row r="630" spans="1:17" s="10" customFormat="1" ht="22.5" customHeight="1" x14ac:dyDescent="0.25">
      <c r="A630" s="8">
        <v>625</v>
      </c>
      <c r="B630" s="280">
        <v>45246</v>
      </c>
      <c r="C630" s="56" t="s">
        <v>566</v>
      </c>
      <c r="D630" s="86" t="s">
        <v>101</v>
      </c>
      <c r="E630" s="57">
        <v>1</v>
      </c>
      <c r="F630" s="57" t="s">
        <v>39</v>
      </c>
      <c r="G630" s="58" t="s">
        <v>19</v>
      </c>
      <c r="H630" s="260">
        <v>102</v>
      </c>
      <c r="I630" s="285">
        <v>34965</v>
      </c>
      <c r="J630" s="330">
        <f t="shared" si="25"/>
        <v>34965</v>
      </c>
      <c r="K630" s="57" t="s">
        <v>1596</v>
      </c>
      <c r="L630" s="282"/>
      <c r="M630" s="282"/>
      <c r="N630" s="64">
        <f t="shared" si="28"/>
        <v>0</v>
      </c>
      <c r="O630" s="78">
        <v>34965</v>
      </c>
      <c r="P630" s="78">
        <f t="shared" si="27"/>
        <v>0</v>
      </c>
      <c r="Q630" s="78"/>
    </row>
    <row r="631" spans="1:17" s="10" customFormat="1" ht="22.5" customHeight="1" x14ac:dyDescent="0.25">
      <c r="A631" s="8">
        <v>626</v>
      </c>
      <c r="B631" s="280">
        <v>45246</v>
      </c>
      <c r="C631" s="56" t="s">
        <v>107</v>
      </c>
      <c r="D631" s="123" t="s">
        <v>24</v>
      </c>
      <c r="E631" s="57">
        <v>10</v>
      </c>
      <c r="F631" s="57" t="s">
        <v>39</v>
      </c>
      <c r="G631" s="58" t="s">
        <v>34</v>
      </c>
      <c r="H631" s="260">
        <v>404</v>
      </c>
      <c r="I631" s="285">
        <v>1565</v>
      </c>
      <c r="J631" s="330">
        <f t="shared" si="25"/>
        <v>15650</v>
      </c>
      <c r="K631" s="260"/>
      <c r="L631" s="282"/>
      <c r="M631" s="282"/>
      <c r="N631" s="64">
        <f t="shared" si="28"/>
        <v>0</v>
      </c>
      <c r="O631" s="78">
        <v>15650</v>
      </c>
      <c r="P631" s="78">
        <f t="shared" si="27"/>
        <v>0</v>
      </c>
      <c r="Q631" s="78"/>
    </row>
    <row r="632" spans="1:17" s="10" customFormat="1" ht="22.5" customHeight="1" x14ac:dyDescent="0.25">
      <c r="A632" s="8">
        <v>627</v>
      </c>
      <c r="B632" s="280">
        <v>45246</v>
      </c>
      <c r="C632" s="56" t="s">
        <v>107</v>
      </c>
      <c r="D632" s="123" t="s">
        <v>24</v>
      </c>
      <c r="E632" s="57">
        <v>10</v>
      </c>
      <c r="F632" s="57" t="s">
        <v>39</v>
      </c>
      <c r="G632" s="58" t="s">
        <v>368</v>
      </c>
      <c r="H632" s="260">
        <v>601</v>
      </c>
      <c r="I632" s="285">
        <v>1565</v>
      </c>
      <c r="J632" s="330">
        <f t="shared" si="25"/>
        <v>15650</v>
      </c>
      <c r="K632" s="260"/>
      <c r="L632" s="282"/>
      <c r="M632" s="282"/>
      <c r="N632" s="64">
        <f t="shared" si="28"/>
        <v>0</v>
      </c>
      <c r="O632" s="78">
        <v>15650</v>
      </c>
      <c r="P632" s="78">
        <f t="shared" si="27"/>
        <v>0</v>
      </c>
      <c r="Q632" s="78"/>
    </row>
    <row r="633" spans="1:17" s="10" customFormat="1" ht="22.5" customHeight="1" x14ac:dyDescent="0.25">
      <c r="A633" s="8">
        <v>628</v>
      </c>
      <c r="B633" s="280">
        <v>45246</v>
      </c>
      <c r="C633" s="56" t="s">
        <v>744</v>
      </c>
      <c r="D633" s="56" t="s">
        <v>250</v>
      </c>
      <c r="E633" s="57">
        <v>3</v>
      </c>
      <c r="F633" s="121" t="s">
        <v>229</v>
      </c>
      <c r="G633" s="58" t="s">
        <v>368</v>
      </c>
      <c r="H633" s="260">
        <v>601</v>
      </c>
      <c r="I633" s="285">
        <v>1269000</v>
      </c>
      <c r="J633" s="330">
        <f t="shared" si="25"/>
        <v>3807000</v>
      </c>
      <c r="K633" s="260"/>
      <c r="L633" s="282"/>
      <c r="M633" s="282"/>
      <c r="N633" s="64">
        <f t="shared" si="28"/>
        <v>0</v>
      </c>
      <c r="O633" s="78">
        <v>3807000</v>
      </c>
      <c r="P633" s="78">
        <f t="shared" si="27"/>
        <v>0</v>
      </c>
      <c r="Q633" s="78"/>
    </row>
    <row r="634" spans="1:17" s="10" customFormat="1" ht="22.5" customHeight="1" x14ac:dyDescent="0.25">
      <c r="A634" s="8">
        <v>629</v>
      </c>
      <c r="B634" s="280">
        <v>45246</v>
      </c>
      <c r="C634" s="56" t="s">
        <v>745</v>
      </c>
      <c r="D634" s="56" t="s">
        <v>250</v>
      </c>
      <c r="E634" s="57">
        <v>2</v>
      </c>
      <c r="F634" s="57" t="s">
        <v>65</v>
      </c>
      <c r="G634" s="58" t="s">
        <v>368</v>
      </c>
      <c r="H634" s="260">
        <v>601</v>
      </c>
      <c r="I634" s="285">
        <v>859500</v>
      </c>
      <c r="J634" s="330">
        <f t="shared" si="25"/>
        <v>1719000</v>
      </c>
      <c r="K634" s="260"/>
      <c r="L634" s="282"/>
      <c r="M634" s="282"/>
      <c r="N634" s="64">
        <f t="shared" si="28"/>
        <v>0</v>
      </c>
      <c r="O634" s="78">
        <v>1719000</v>
      </c>
      <c r="P634" s="78">
        <f t="shared" si="27"/>
        <v>0</v>
      </c>
      <c r="Q634" s="78"/>
    </row>
    <row r="635" spans="1:17" s="10" customFormat="1" ht="22.5" customHeight="1" x14ac:dyDescent="0.25">
      <c r="A635" s="8">
        <v>630</v>
      </c>
      <c r="B635" s="280">
        <v>45246</v>
      </c>
      <c r="C635" s="56" t="s">
        <v>746</v>
      </c>
      <c r="D635" s="56" t="s">
        <v>250</v>
      </c>
      <c r="E635" s="57">
        <v>2</v>
      </c>
      <c r="F635" s="57" t="s">
        <v>65</v>
      </c>
      <c r="G635" s="58" t="s">
        <v>368</v>
      </c>
      <c r="H635" s="260">
        <v>601</v>
      </c>
      <c r="I635" s="285">
        <v>216000</v>
      </c>
      <c r="J635" s="330">
        <f t="shared" si="25"/>
        <v>432000</v>
      </c>
      <c r="K635" s="260"/>
      <c r="L635" s="282"/>
      <c r="M635" s="282"/>
      <c r="N635" s="64">
        <f t="shared" si="28"/>
        <v>0</v>
      </c>
      <c r="O635" s="78">
        <v>432000</v>
      </c>
      <c r="P635" s="78">
        <f t="shared" si="27"/>
        <v>0</v>
      </c>
      <c r="Q635" s="78"/>
    </row>
    <row r="636" spans="1:17" s="10" customFormat="1" ht="22.5" customHeight="1" x14ac:dyDescent="0.25">
      <c r="A636" s="8">
        <v>631</v>
      </c>
      <c r="B636" s="280">
        <v>45246</v>
      </c>
      <c r="C636" s="56" t="s">
        <v>1324</v>
      </c>
      <c r="D636" s="123" t="s">
        <v>24</v>
      </c>
      <c r="E636" s="57">
        <v>6</v>
      </c>
      <c r="F636" s="122" t="s">
        <v>39</v>
      </c>
      <c r="G636" s="58" t="s">
        <v>368</v>
      </c>
      <c r="H636" s="260">
        <v>601</v>
      </c>
      <c r="I636" s="307">
        <v>3000</v>
      </c>
      <c r="J636" s="330">
        <f t="shared" si="25"/>
        <v>18000</v>
      </c>
      <c r="K636" s="260"/>
      <c r="L636" s="282"/>
      <c r="M636" s="282"/>
      <c r="N636" s="64">
        <f t="shared" si="28"/>
        <v>0</v>
      </c>
      <c r="O636" s="78">
        <v>18000</v>
      </c>
      <c r="P636" s="78">
        <f t="shared" si="27"/>
        <v>0</v>
      </c>
      <c r="Q636" s="78"/>
    </row>
    <row r="637" spans="1:17" s="10" customFormat="1" ht="22.5" customHeight="1" x14ac:dyDescent="0.25">
      <c r="A637" s="8">
        <v>632</v>
      </c>
      <c r="B637" s="280">
        <v>45246</v>
      </c>
      <c r="C637" s="56" t="s">
        <v>45</v>
      </c>
      <c r="D637" s="56" t="s">
        <v>20</v>
      </c>
      <c r="E637" s="317" t="s">
        <v>1093</v>
      </c>
      <c r="F637" s="57" t="s">
        <v>38</v>
      </c>
      <c r="G637" s="58" t="s">
        <v>172</v>
      </c>
      <c r="H637" s="260" t="s">
        <v>293</v>
      </c>
      <c r="I637" s="287">
        <v>29200</v>
      </c>
      <c r="J637" s="330">
        <f t="shared" si="25"/>
        <v>43800</v>
      </c>
      <c r="K637" s="260"/>
      <c r="L637" s="282"/>
      <c r="M637" s="282"/>
      <c r="N637" s="64">
        <f t="shared" si="28"/>
        <v>0</v>
      </c>
      <c r="O637" s="78">
        <v>49500</v>
      </c>
      <c r="P637" s="78">
        <f t="shared" si="27"/>
        <v>-5700</v>
      </c>
      <c r="Q637" s="78"/>
    </row>
    <row r="638" spans="1:17" s="10" customFormat="1" ht="22.5" customHeight="1" x14ac:dyDescent="0.25">
      <c r="A638" s="8">
        <v>633</v>
      </c>
      <c r="B638" s="280">
        <v>45246</v>
      </c>
      <c r="C638" s="55" t="s">
        <v>227</v>
      </c>
      <c r="D638" s="56" t="s">
        <v>101</v>
      </c>
      <c r="E638" s="57">
        <v>1</v>
      </c>
      <c r="F638" s="122" t="s">
        <v>39</v>
      </c>
      <c r="G638" s="58" t="s">
        <v>350</v>
      </c>
      <c r="H638" s="260">
        <v>136</v>
      </c>
      <c r="I638" s="287">
        <v>269000</v>
      </c>
      <c r="J638" s="330">
        <f t="shared" si="25"/>
        <v>269000</v>
      </c>
      <c r="K638" s="117" t="s">
        <v>1597</v>
      </c>
      <c r="L638" s="282"/>
      <c r="M638" s="282"/>
      <c r="N638" s="64">
        <f t="shared" si="28"/>
        <v>0</v>
      </c>
      <c r="O638" s="78">
        <v>269000</v>
      </c>
      <c r="P638" s="78">
        <f t="shared" si="27"/>
        <v>0</v>
      </c>
      <c r="Q638" s="78"/>
    </row>
    <row r="639" spans="1:17" s="10" customFormat="1" ht="22.5" customHeight="1" x14ac:dyDescent="0.25">
      <c r="A639" s="8">
        <v>634</v>
      </c>
      <c r="B639" s="280">
        <v>45246</v>
      </c>
      <c r="C639" s="56" t="s">
        <v>761</v>
      </c>
      <c r="D639" s="123" t="s">
        <v>82</v>
      </c>
      <c r="E639" s="57">
        <v>1</v>
      </c>
      <c r="F639" s="122" t="s">
        <v>39</v>
      </c>
      <c r="G639" s="58" t="s">
        <v>350</v>
      </c>
      <c r="H639" s="260">
        <v>136</v>
      </c>
      <c r="I639" s="285">
        <v>95000</v>
      </c>
      <c r="J639" s="330">
        <f t="shared" si="25"/>
        <v>95000</v>
      </c>
      <c r="K639" s="117" t="s">
        <v>1597</v>
      </c>
      <c r="L639" s="282"/>
      <c r="M639" s="282"/>
      <c r="N639" s="64">
        <f t="shared" si="28"/>
        <v>0</v>
      </c>
      <c r="O639" s="78">
        <v>95000</v>
      </c>
      <c r="P639" s="78">
        <f t="shared" si="27"/>
        <v>0</v>
      </c>
      <c r="Q639" s="78"/>
    </row>
    <row r="640" spans="1:17" s="10" customFormat="1" ht="22.5" customHeight="1" x14ac:dyDescent="0.25">
      <c r="A640" s="8">
        <v>635</v>
      </c>
      <c r="B640" s="280">
        <v>45246</v>
      </c>
      <c r="C640" s="56" t="s">
        <v>416</v>
      </c>
      <c r="D640" s="56" t="s">
        <v>275</v>
      </c>
      <c r="E640" s="57">
        <v>1</v>
      </c>
      <c r="F640" s="57" t="s">
        <v>39</v>
      </c>
      <c r="G640" s="58" t="s">
        <v>350</v>
      </c>
      <c r="H640" s="260">
        <v>136</v>
      </c>
      <c r="I640" s="285">
        <v>550000</v>
      </c>
      <c r="J640" s="330">
        <f t="shared" si="25"/>
        <v>550000</v>
      </c>
      <c r="K640" s="117" t="s">
        <v>1597</v>
      </c>
      <c r="L640" s="282"/>
      <c r="M640" s="282"/>
      <c r="N640" s="64">
        <f t="shared" si="28"/>
        <v>0</v>
      </c>
      <c r="O640" s="78">
        <v>550000</v>
      </c>
      <c r="P640" s="78">
        <f t="shared" si="27"/>
        <v>0</v>
      </c>
      <c r="Q640" s="78"/>
    </row>
    <row r="641" spans="1:17" s="10" customFormat="1" ht="22.5" customHeight="1" x14ac:dyDescent="0.25">
      <c r="A641" s="8">
        <v>636</v>
      </c>
      <c r="B641" s="280">
        <v>45246</v>
      </c>
      <c r="C641" s="56" t="s">
        <v>107</v>
      </c>
      <c r="D641" s="123" t="s">
        <v>112</v>
      </c>
      <c r="E641" s="57">
        <v>12</v>
      </c>
      <c r="F641" s="57" t="s">
        <v>39</v>
      </c>
      <c r="G641" s="58" t="s">
        <v>350</v>
      </c>
      <c r="H641" s="260">
        <v>136</v>
      </c>
      <c r="I641" s="285">
        <v>1565</v>
      </c>
      <c r="J641" s="330">
        <f t="shared" si="25"/>
        <v>18780</v>
      </c>
      <c r="K641" s="117" t="s">
        <v>1597</v>
      </c>
      <c r="L641" s="282"/>
      <c r="M641" s="282"/>
      <c r="N641" s="64">
        <f t="shared" si="28"/>
        <v>0</v>
      </c>
      <c r="O641" s="78">
        <v>18780</v>
      </c>
      <c r="P641" s="78">
        <f t="shared" si="27"/>
        <v>0</v>
      </c>
      <c r="Q641" s="78"/>
    </row>
    <row r="642" spans="1:17" s="10" customFormat="1" ht="22.5" customHeight="1" x14ac:dyDescent="0.25">
      <c r="A642" s="8">
        <v>637</v>
      </c>
      <c r="B642" s="280">
        <v>45246</v>
      </c>
      <c r="C642" s="56" t="s">
        <v>697</v>
      </c>
      <c r="D642" s="56" t="s">
        <v>346</v>
      </c>
      <c r="E642" s="57">
        <v>1</v>
      </c>
      <c r="F642" s="122" t="s">
        <v>39</v>
      </c>
      <c r="G642" s="58" t="s">
        <v>350</v>
      </c>
      <c r="H642" s="260">
        <v>136</v>
      </c>
      <c r="I642" s="285">
        <v>150000</v>
      </c>
      <c r="J642" s="330">
        <f t="shared" si="25"/>
        <v>150000</v>
      </c>
      <c r="K642" s="117" t="s">
        <v>1597</v>
      </c>
      <c r="L642" s="282"/>
      <c r="M642" s="282"/>
      <c r="N642" s="64">
        <f t="shared" si="28"/>
        <v>0</v>
      </c>
      <c r="O642" s="78">
        <v>150000</v>
      </c>
      <c r="P642" s="78">
        <f t="shared" si="27"/>
        <v>0</v>
      </c>
      <c r="Q642" s="78"/>
    </row>
    <row r="643" spans="1:17" s="10" customFormat="1" ht="22.5" customHeight="1" x14ac:dyDescent="0.25">
      <c r="A643" s="8">
        <v>638</v>
      </c>
      <c r="B643" s="280">
        <v>45246</v>
      </c>
      <c r="C643" s="56" t="s">
        <v>1337</v>
      </c>
      <c r="D643" s="120" t="s">
        <v>232</v>
      </c>
      <c r="E643" s="57">
        <v>1</v>
      </c>
      <c r="F643" s="122" t="s">
        <v>39</v>
      </c>
      <c r="G643" s="58" t="s">
        <v>244</v>
      </c>
      <c r="H643" s="260">
        <v>121</v>
      </c>
      <c r="I643" s="289">
        <v>600000</v>
      </c>
      <c r="J643" s="330">
        <f t="shared" si="25"/>
        <v>600000</v>
      </c>
      <c r="K643" s="57" t="s">
        <v>1598</v>
      </c>
      <c r="L643" s="282"/>
      <c r="M643" s="282"/>
      <c r="N643" s="64">
        <f t="shared" si="28"/>
        <v>0</v>
      </c>
      <c r="O643" s="78">
        <v>600000</v>
      </c>
      <c r="P643" s="78">
        <f t="shared" si="27"/>
        <v>0</v>
      </c>
      <c r="Q643" s="78"/>
    </row>
    <row r="644" spans="1:17" s="10" customFormat="1" ht="22.5" customHeight="1" x14ac:dyDescent="0.25">
      <c r="A644" s="8">
        <v>639</v>
      </c>
      <c r="B644" s="280">
        <v>45246</v>
      </c>
      <c r="C644" s="56" t="s">
        <v>1338</v>
      </c>
      <c r="D644" s="86" t="s">
        <v>256</v>
      </c>
      <c r="E644" s="57">
        <v>1</v>
      </c>
      <c r="F644" s="57" t="s">
        <v>39</v>
      </c>
      <c r="G644" s="58" t="s">
        <v>244</v>
      </c>
      <c r="H644" s="260">
        <v>121</v>
      </c>
      <c r="I644" s="285">
        <v>300000</v>
      </c>
      <c r="J644" s="330">
        <f t="shared" si="25"/>
        <v>300000</v>
      </c>
      <c r="K644" s="57" t="s">
        <v>1598</v>
      </c>
      <c r="L644" s="282"/>
      <c r="M644" s="282"/>
      <c r="N644" s="64">
        <f t="shared" si="28"/>
        <v>0</v>
      </c>
      <c r="O644" s="78">
        <v>300000</v>
      </c>
      <c r="P644" s="78">
        <f t="shared" si="27"/>
        <v>0</v>
      </c>
      <c r="Q644" s="78"/>
    </row>
    <row r="645" spans="1:17" s="10" customFormat="1" ht="22.5" customHeight="1" x14ac:dyDescent="0.25">
      <c r="A645" s="8">
        <v>640</v>
      </c>
      <c r="B645" s="280">
        <v>45246</v>
      </c>
      <c r="C645" s="291" t="s">
        <v>1339</v>
      </c>
      <c r="D645" s="291" t="s">
        <v>24</v>
      </c>
      <c r="E645" s="292">
        <v>1</v>
      </c>
      <c r="F645" s="292" t="s">
        <v>106</v>
      </c>
      <c r="G645" s="293" t="s">
        <v>558</v>
      </c>
      <c r="H645" s="260">
        <v>14</v>
      </c>
      <c r="I645" s="308">
        <v>0</v>
      </c>
      <c r="J645" s="330">
        <f t="shared" si="25"/>
        <v>0</v>
      </c>
      <c r="K645" s="260"/>
      <c r="L645" s="281"/>
      <c r="M645" s="282"/>
      <c r="N645" s="64">
        <f t="shared" si="28"/>
        <v>0</v>
      </c>
      <c r="O645" s="78">
        <v>0</v>
      </c>
      <c r="P645" s="78">
        <f t="shared" si="27"/>
        <v>0</v>
      </c>
      <c r="Q645" s="78"/>
    </row>
    <row r="646" spans="1:17" s="10" customFormat="1" ht="22.5" customHeight="1" x14ac:dyDescent="0.25">
      <c r="A646" s="8">
        <v>641</v>
      </c>
      <c r="B646" s="280">
        <v>45246</v>
      </c>
      <c r="C646" s="291" t="s">
        <v>1340</v>
      </c>
      <c r="D646" s="291" t="s">
        <v>24</v>
      </c>
      <c r="E646" s="292">
        <v>1</v>
      </c>
      <c r="F646" s="292" t="s">
        <v>106</v>
      </c>
      <c r="G646" s="293" t="s">
        <v>558</v>
      </c>
      <c r="H646" s="260">
        <v>14</v>
      </c>
      <c r="I646" s="308">
        <v>0</v>
      </c>
      <c r="J646" s="330">
        <f t="shared" si="25"/>
        <v>0</v>
      </c>
      <c r="K646" s="260"/>
      <c r="L646" s="281"/>
      <c r="M646" s="282"/>
      <c r="N646" s="64">
        <f t="shared" si="28"/>
        <v>0</v>
      </c>
      <c r="O646" s="78">
        <v>0</v>
      </c>
      <c r="P646" s="78">
        <f t="shared" si="27"/>
        <v>0</v>
      </c>
      <c r="Q646" s="78"/>
    </row>
    <row r="647" spans="1:17" s="10" customFormat="1" ht="22.5" customHeight="1" x14ac:dyDescent="0.25">
      <c r="A647" s="8">
        <v>642</v>
      </c>
      <c r="B647" s="280">
        <v>45246</v>
      </c>
      <c r="C647" s="291" t="s">
        <v>1341</v>
      </c>
      <c r="D647" s="291" t="s">
        <v>24</v>
      </c>
      <c r="E647" s="292">
        <v>1</v>
      </c>
      <c r="F647" s="292" t="s">
        <v>106</v>
      </c>
      <c r="G647" s="293" t="s">
        <v>558</v>
      </c>
      <c r="H647" s="260">
        <v>14</v>
      </c>
      <c r="I647" s="308">
        <v>0</v>
      </c>
      <c r="J647" s="330">
        <f t="shared" si="25"/>
        <v>0</v>
      </c>
      <c r="K647" s="260"/>
      <c r="L647" s="282"/>
      <c r="M647" s="282"/>
      <c r="N647" s="64">
        <f t="shared" si="28"/>
        <v>0</v>
      </c>
      <c r="O647" s="78">
        <v>0</v>
      </c>
      <c r="P647" s="78">
        <f t="shared" si="27"/>
        <v>0</v>
      </c>
      <c r="Q647" s="78"/>
    </row>
    <row r="648" spans="1:17" s="10" customFormat="1" ht="22.5" customHeight="1" x14ac:dyDescent="0.25">
      <c r="A648" s="8">
        <v>643</v>
      </c>
      <c r="B648" s="280">
        <v>45246</v>
      </c>
      <c r="C648" s="291" t="s">
        <v>1342</v>
      </c>
      <c r="D648" s="291" t="s">
        <v>24</v>
      </c>
      <c r="E648" s="292">
        <v>1</v>
      </c>
      <c r="F648" s="292" t="s">
        <v>106</v>
      </c>
      <c r="G648" s="293" t="s">
        <v>558</v>
      </c>
      <c r="H648" s="260">
        <v>14</v>
      </c>
      <c r="I648" s="308">
        <v>0</v>
      </c>
      <c r="J648" s="330">
        <f t="shared" si="25"/>
        <v>0</v>
      </c>
      <c r="K648" s="260"/>
      <c r="L648" s="282"/>
      <c r="M648" s="282"/>
      <c r="N648" s="64">
        <f t="shared" si="28"/>
        <v>0</v>
      </c>
      <c r="O648" s="78">
        <v>0</v>
      </c>
      <c r="P648" s="78">
        <f t="shared" si="27"/>
        <v>0</v>
      </c>
      <c r="Q648" s="78"/>
    </row>
    <row r="649" spans="1:17" s="10" customFormat="1" ht="22.5" customHeight="1" x14ac:dyDescent="0.25">
      <c r="A649" s="8">
        <v>644</v>
      </c>
      <c r="B649" s="280">
        <v>45246</v>
      </c>
      <c r="C649" s="291" t="s">
        <v>1343</v>
      </c>
      <c r="D649" s="291" t="s">
        <v>24</v>
      </c>
      <c r="E649" s="292">
        <v>1</v>
      </c>
      <c r="F649" s="292" t="s">
        <v>106</v>
      </c>
      <c r="G649" s="293" t="s">
        <v>558</v>
      </c>
      <c r="H649" s="260">
        <v>14</v>
      </c>
      <c r="I649" s="308">
        <v>0</v>
      </c>
      <c r="J649" s="330">
        <f t="shared" si="25"/>
        <v>0</v>
      </c>
      <c r="K649" s="260"/>
      <c r="L649" s="282"/>
      <c r="M649" s="282"/>
      <c r="N649" s="64">
        <f t="shared" si="28"/>
        <v>0</v>
      </c>
      <c r="O649" s="78">
        <v>0</v>
      </c>
      <c r="P649" s="78">
        <f t="shared" si="27"/>
        <v>0</v>
      </c>
      <c r="Q649" s="78"/>
    </row>
    <row r="650" spans="1:17" s="10" customFormat="1" ht="22.5" customHeight="1" x14ac:dyDescent="0.25">
      <c r="A650" s="8">
        <v>645</v>
      </c>
      <c r="B650" s="280">
        <v>45246</v>
      </c>
      <c r="C650" s="294" t="s">
        <v>1344</v>
      </c>
      <c r="D650" s="291" t="s">
        <v>24</v>
      </c>
      <c r="E650" s="292">
        <v>1</v>
      </c>
      <c r="F650" s="292" t="s">
        <v>106</v>
      </c>
      <c r="G650" s="293" t="s">
        <v>558</v>
      </c>
      <c r="H650" s="260">
        <v>14</v>
      </c>
      <c r="I650" s="308">
        <v>0</v>
      </c>
      <c r="J650" s="330">
        <f t="shared" ref="J650:J713" si="29">E650*I650</f>
        <v>0</v>
      </c>
      <c r="K650" s="260"/>
      <c r="L650" s="282"/>
      <c r="M650" s="282"/>
      <c r="N650" s="64">
        <f t="shared" si="28"/>
        <v>0</v>
      </c>
      <c r="O650" s="78">
        <v>0</v>
      </c>
      <c r="P650" s="78">
        <f t="shared" si="27"/>
        <v>0</v>
      </c>
      <c r="Q650" s="78"/>
    </row>
    <row r="651" spans="1:17" s="10" customFormat="1" ht="22.5" customHeight="1" x14ac:dyDescent="0.25">
      <c r="A651" s="8">
        <v>646</v>
      </c>
      <c r="B651" s="280">
        <v>45246</v>
      </c>
      <c r="C651" s="291" t="s">
        <v>1345</v>
      </c>
      <c r="D651" s="291" t="s">
        <v>24</v>
      </c>
      <c r="E651" s="292">
        <v>1</v>
      </c>
      <c r="F651" s="292" t="s">
        <v>106</v>
      </c>
      <c r="G651" s="293" t="s">
        <v>558</v>
      </c>
      <c r="H651" s="260">
        <v>14</v>
      </c>
      <c r="I651" s="308">
        <v>0</v>
      </c>
      <c r="J651" s="330">
        <f t="shared" si="29"/>
        <v>0</v>
      </c>
      <c r="K651" s="260"/>
      <c r="L651" s="282"/>
      <c r="M651" s="282"/>
      <c r="N651" s="64">
        <f t="shared" si="28"/>
        <v>0</v>
      </c>
      <c r="O651" s="78">
        <v>0</v>
      </c>
      <c r="P651" s="78">
        <f t="shared" si="27"/>
        <v>0</v>
      </c>
      <c r="Q651" s="78"/>
    </row>
    <row r="652" spans="1:17" s="10" customFormat="1" ht="22.5" customHeight="1" x14ac:dyDescent="0.25">
      <c r="A652" s="8">
        <v>647</v>
      </c>
      <c r="B652" s="280">
        <v>45246</v>
      </c>
      <c r="C652" s="291" t="s">
        <v>1346</v>
      </c>
      <c r="D652" s="291" t="s">
        <v>24</v>
      </c>
      <c r="E652" s="292">
        <v>1</v>
      </c>
      <c r="F652" s="292" t="s">
        <v>106</v>
      </c>
      <c r="G652" s="293" t="s">
        <v>558</v>
      </c>
      <c r="H652" s="260">
        <v>14</v>
      </c>
      <c r="I652" s="308">
        <v>0</v>
      </c>
      <c r="J652" s="330">
        <f t="shared" si="29"/>
        <v>0</v>
      </c>
      <c r="K652" s="260"/>
      <c r="L652" s="282"/>
      <c r="M652" s="282"/>
      <c r="N652" s="64">
        <f t="shared" si="28"/>
        <v>0</v>
      </c>
      <c r="O652" s="78">
        <v>0</v>
      </c>
      <c r="P652" s="78">
        <f t="shared" si="27"/>
        <v>0</v>
      </c>
      <c r="Q652" s="78"/>
    </row>
    <row r="653" spans="1:17" s="10" customFormat="1" ht="22.5" customHeight="1" x14ac:dyDescent="0.25">
      <c r="A653" s="8">
        <v>648</v>
      </c>
      <c r="B653" s="280">
        <v>45246</v>
      </c>
      <c r="C653" s="291" t="s">
        <v>1347</v>
      </c>
      <c r="D653" s="291" t="s">
        <v>24</v>
      </c>
      <c r="E653" s="292">
        <v>1</v>
      </c>
      <c r="F653" s="292" t="s">
        <v>106</v>
      </c>
      <c r="G653" s="293" t="s">
        <v>558</v>
      </c>
      <c r="H653" s="260">
        <v>14</v>
      </c>
      <c r="I653" s="308">
        <v>0</v>
      </c>
      <c r="J653" s="330">
        <f t="shared" si="29"/>
        <v>0</v>
      </c>
      <c r="K653" s="260"/>
      <c r="L653" s="282"/>
      <c r="M653" s="282"/>
      <c r="N653" s="64">
        <f t="shared" si="28"/>
        <v>0</v>
      </c>
      <c r="O653" s="78">
        <v>0</v>
      </c>
      <c r="P653" s="78">
        <f t="shared" si="27"/>
        <v>0</v>
      </c>
      <c r="Q653" s="78"/>
    </row>
    <row r="654" spans="1:17" s="10" customFormat="1" ht="22.5" customHeight="1" x14ac:dyDescent="0.25">
      <c r="A654" s="8">
        <v>649</v>
      </c>
      <c r="B654" s="280">
        <v>45246</v>
      </c>
      <c r="C654" s="291" t="s">
        <v>1348</v>
      </c>
      <c r="D654" s="291" t="s">
        <v>24</v>
      </c>
      <c r="E654" s="292">
        <v>1</v>
      </c>
      <c r="F654" s="292" t="s">
        <v>106</v>
      </c>
      <c r="G654" s="293" t="s">
        <v>558</v>
      </c>
      <c r="H654" s="260">
        <v>14</v>
      </c>
      <c r="I654" s="308">
        <v>0</v>
      </c>
      <c r="J654" s="330">
        <f t="shared" si="29"/>
        <v>0</v>
      </c>
      <c r="K654" s="260"/>
      <c r="L654" s="282"/>
      <c r="M654" s="282"/>
      <c r="N654" s="64">
        <f t="shared" si="28"/>
        <v>0</v>
      </c>
      <c r="O654" s="78">
        <v>0</v>
      </c>
      <c r="P654" s="78">
        <f t="shared" si="27"/>
        <v>0</v>
      </c>
      <c r="Q654" s="78"/>
    </row>
    <row r="655" spans="1:17" s="10" customFormat="1" ht="22.5" customHeight="1" x14ac:dyDescent="0.25">
      <c r="A655" s="8">
        <v>650</v>
      </c>
      <c r="B655" s="280">
        <v>45246</v>
      </c>
      <c r="C655" s="291" t="s">
        <v>114</v>
      </c>
      <c r="D655" s="291" t="s">
        <v>1349</v>
      </c>
      <c r="E655" s="292">
        <v>1</v>
      </c>
      <c r="F655" s="77" t="s">
        <v>40</v>
      </c>
      <c r="G655" s="293" t="s">
        <v>254</v>
      </c>
      <c r="H655" s="260">
        <v>302</v>
      </c>
      <c r="I655" s="309">
        <v>2175000</v>
      </c>
      <c r="J655" s="330">
        <f t="shared" si="29"/>
        <v>2175000</v>
      </c>
      <c r="K655" s="57" t="s">
        <v>1599</v>
      </c>
      <c r="L655" s="282" t="s">
        <v>1537</v>
      </c>
      <c r="M655" s="282"/>
      <c r="N655" s="64" t="e">
        <f t="shared" si="28"/>
        <v>#VALUE!</v>
      </c>
      <c r="O655" s="78">
        <v>2175000</v>
      </c>
      <c r="P655" s="78">
        <f t="shared" si="27"/>
        <v>0</v>
      </c>
      <c r="Q655" s="78"/>
    </row>
    <row r="656" spans="1:17" s="10" customFormat="1" ht="22.5" customHeight="1" x14ac:dyDescent="0.25">
      <c r="A656" s="8">
        <v>651</v>
      </c>
      <c r="B656" s="280">
        <v>45246</v>
      </c>
      <c r="C656" s="291" t="s">
        <v>114</v>
      </c>
      <c r="D656" s="291" t="s">
        <v>1349</v>
      </c>
      <c r="E656" s="295" t="s">
        <v>97</v>
      </c>
      <c r="F656" s="77" t="s">
        <v>40</v>
      </c>
      <c r="G656" s="293" t="s">
        <v>254</v>
      </c>
      <c r="H656" s="260">
        <v>302</v>
      </c>
      <c r="I656" s="309">
        <v>2175000</v>
      </c>
      <c r="J656" s="330">
        <f t="shared" si="29"/>
        <v>2175000</v>
      </c>
      <c r="K656" s="57" t="s">
        <v>1599</v>
      </c>
      <c r="L656" s="282" t="s">
        <v>1537</v>
      </c>
      <c r="M656" s="282"/>
      <c r="N656" s="64" t="e">
        <f t="shared" si="28"/>
        <v>#VALUE!</v>
      </c>
      <c r="O656" s="78">
        <v>2175000</v>
      </c>
      <c r="P656" s="78">
        <f t="shared" si="27"/>
        <v>0</v>
      </c>
      <c r="Q656" s="78"/>
    </row>
    <row r="657" spans="1:17" s="10" customFormat="1" ht="22.5" customHeight="1" x14ac:dyDescent="0.25">
      <c r="A657" s="8">
        <v>652</v>
      </c>
      <c r="B657" s="280">
        <v>45246</v>
      </c>
      <c r="C657" s="291" t="s">
        <v>114</v>
      </c>
      <c r="D657" s="291" t="s">
        <v>1136</v>
      </c>
      <c r="E657" s="292">
        <v>1</v>
      </c>
      <c r="F657" s="77" t="s">
        <v>40</v>
      </c>
      <c r="G657" s="293" t="s">
        <v>254</v>
      </c>
      <c r="H657" s="260">
        <v>302</v>
      </c>
      <c r="I657" s="309">
        <v>2175000</v>
      </c>
      <c r="J657" s="330">
        <f t="shared" si="29"/>
        <v>2175000</v>
      </c>
      <c r="K657" s="57" t="s">
        <v>1599</v>
      </c>
      <c r="L657" s="282" t="s">
        <v>1537</v>
      </c>
      <c r="M657" s="282"/>
      <c r="N657" s="64" t="e">
        <f t="shared" si="28"/>
        <v>#VALUE!</v>
      </c>
      <c r="O657" s="78">
        <v>2175000</v>
      </c>
      <c r="P657" s="78">
        <f t="shared" si="27"/>
        <v>0</v>
      </c>
      <c r="Q657" s="78"/>
    </row>
    <row r="658" spans="1:17" s="10" customFormat="1" ht="22.5" customHeight="1" x14ac:dyDescent="0.25">
      <c r="A658" s="8">
        <v>653</v>
      </c>
      <c r="B658" s="280">
        <v>45246</v>
      </c>
      <c r="C658" s="291" t="s">
        <v>114</v>
      </c>
      <c r="D658" s="291" t="s">
        <v>1349</v>
      </c>
      <c r="E658" s="292">
        <v>1</v>
      </c>
      <c r="F658" s="77" t="s">
        <v>40</v>
      </c>
      <c r="G658" s="293" t="s">
        <v>254</v>
      </c>
      <c r="H658" s="260">
        <v>302</v>
      </c>
      <c r="I658" s="309">
        <v>2175000</v>
      </c>
      <c r="J658" s="330">
        <f t="shared" si="29"/>
        <v>2175000</v>
      </c>
      <c r="K658" s="57" t="s">
        <v>1599</v>
      </c>
      <c r="L658" s="282" t="s">
        <v>1537</v>
      </c>
      <c r="M658" s="282"/>
      <c r="N658" s="64" t="e">
        <f t="shared" si="28"/>
        <v>#VALUE!</v>
      </c>
      <c r="O658" s="78">
        <v>2175000</v>
      </c>
      <c r="P658" s="78">
        <f t="shared" si="27"/>
        <v>0</v>
      </c>
      <c r="Q658" s="78"/>
    </row>
    <row r="659" spans="1:17" s="10" customFormat="1" ht="22.5" customHeight="1" x14ac:dyDescent="0.25">
      <c r="A659" s="8">
        <v>654</v>
      </c>
      <c r="B659" s="280">
        <v>45246</v>
      </c>
      <c r="C659" s="56" t="s">
        <v>1350</v>
      </c>
      <c r="D659" s="56" t="s">
        <v>343</v>
      </c>
      <c r="E659" s="57">
        <v>1</v>
      </c>
      <c r="F659" s="122" t="s">
        <v>39</v>
      </c>
      <c r="G659" s="58" t="s">
        <v>19</v>
      </c>
      <c r="H659" s="260">
        <v>102</v>
      </c>
      <c r="I659" s="285">
        <v>350000</v>
      </c>
      <c r="J659" s="330">
        <f t="shared" si="29"/>
        <v>350000</v>
      </c>
      <c r="K659" s="260"/>
      <c r="L659" s="282"/>
      <c r="M659" s="282"/>
      <c r="N659" s="64">
        <f t="shared" si="28"/>
        <v>0</v>
      </c>
      <c r="O659" s="78">
        <v>350000</v>
      </c>
      <c r="P659" s="78">
        <f t="shared" si="27"/>
        <v>0</v>
      </c>
      <c r="Q659" s="78"/>
    </row>
    <row r="660" spans="1:17" s="10" customFormat="1" ht="22.5" customHeight="1" x14ac:dyDescent="0.25">
      <c r="A660" s="8">
        <v>655</v>
      </c>
      <c r="B660" s="280">
        <v>45246</v>
      </c>
      <c r="C660" s="56" t="s">
        <v>698</v>
      </c>
      <c r="D660" s="56" t="s">
        <v>196</v>
      </c>
      <c r="E660" s="57">
        <v>1</v>
      </c>
      <c r="F660" s="57" t="s">
        <v>39</v>
      </c>
      <c r="G660" s="58" t="s">
        <v>19</v>
      </c>
      <c r="H660" s="260">
        <v>102</v>
      </c>
      <c r="I660" s="285">
        <v>60000</v>
      </c>
      <c r="J660" s="330">
        <f t="shared" si="29"/>
        <v>60000</v>
      </c>
      <c r="K660" s="260"/>
      <c r="L660" s="282"/>
      <c r="M660" s="282"/>
      <c r="N660" s="64">
        <f t="shared" si="28"/>
        <v>0</v>
      </c>
      <c r="O660" s="78">
        <v>60000</v>
      </c>
      <c r="P660" s="78">
        <f t="shared" si="27"/>
        <v>0</v>
      </c>
      <c r="Q660" s="78"/>
    </row>
    <row r="661" spans="1:17" s="10" customFormat="1" ht="22.5" customHeight="1" x14ac:dyDescent="0.25">
      <c r="A661" s="8">
        <v>656</v>
      </c>
      <c r="B661" s="280">
        <v>45246</v>
      </c>
      <c r="C661" s="55" t="s">
        <v>131</v>
      </c>
      <c r="D661" s="310" t="s">
        <v>112</v>
      </c>
      <c r="E661" s="95" t="s">
        <v>126</v>
      </c>
      <c r="F661" s="96" t="s">
        <v>39</v>
      </c>
      <c r="G661" s="58" t="s">
        <v>19</v>
      </c>
      <c r="H661" s="260">
        <v>102</v>
      </c>
      <c r="I661" s="311">
        <v>1565</v>
      </c>
      <c r="J661" s="330">
        <f t="shared" si="29"/>
        <v>15650</v>
      </c>
      <c r="K661" s="260"/>
      <c r="L661" s="282"/>
      <c r="M661" s="282"/>
      <c r="N661" s="64">
        <f t="shared" si="28"/>
        <v>0</v>
      </c>
      <c r="O661" s="78">
        <v>15650</v>
      </c>
      <c r="P661" s="78">
        <f t="shared" si="27"/>
        <v>0</v>
      </c>
      <c r="Q661" s="78"/>
    </row>
    <row r="662" spans="1:17" s="10" customFormat="1" ht="22.5" customHeight="1" x14ac:dyDescent="0.25">
      <c r="A662" s="8">
        <v>657</v>
      </c>
      <c r="B662" s="280">
        <v>45246</v>
      </c>
      <c r="C662" s="55" t="s">
        <v>758</v>
      </c>
      <c r="D662" s="56" t="s">
        <v>184</v>
      </c>
      <c r="E662" s="57">
        <v>1</v>
      </c>
      <c r="F662" s="57" t="s">
        <v>39</v>
      </c>
      <c r="G662" s="58" t="s">
        <v>766</v>
      </c>
      <c r="H662" s="260">
        <v>0</v>
      </c>
      <c r="I662" s="285">
        <v>416000</v>
      </c>
      <c r="J662" s="330">
        <f t="shared" si="29"/>
        <v>416000</v>
      </c>
      <c r="K662" s="260"/>
      <c r="L662" s="282"/>
      <c r="M662" s="282"/>
      <c r="N662" s="64">
        <f t="shared" si="28"/>
        <v>0</v>
      </c>
      <c r="O662" s="78">
        <v>416000</v>
      </c>
      <c r="P662" s="78">
        <f t="shared" si="27"/>
        <v>0</v>
      </c>
      <c r="Q662" s="78"/>
    </row>
    <row r="663" spans="1:17" s="10" customFormat="1" ht="22.5" customHeight="1" x14ac:dyDescent="0.25">
      <c r="A663" s="8">
        <v>658</v>
      </c>
      <c r="B663" s="280">
        <v>45246</v>
      </c>
      <c r="C663" s="312" t="s">
        <v>762</v>
      </c>
      <c r="D663" s="123" t="s">
        <v>102</v>
      </c>
      <c r="E663" s="57">
        <v>1</v>
      </c>
      <c r="F663" s="57" t="s">
        <v>38</v>
      </c>
      <c r="G663" s="314" t="s">
        <v>768</v>
      </c>
      <c r="H663" s="260">
        <v>306</v>
      </c>
      <c r="I663" s="289">
        <v>50000</v>
      </c>
      <c r="J663" s="330">
        <f t="shared" si="29"/>
        <v>50000</v>
      </c>
      <c r="K663" s="260"/>
      <c r="L663" s="282"/>
      <c r="M663" s="282"/>
      <c r="N663" s="64">
        <f t="shared" si="28"/>
        <v>0</v>
      </c>
      <c r="O663" s="78">
        <v>50000</v>
      </c>
      <c r="P663" s="78">
        <f t="shared" si="27"/>
        <v>0</v>
      </c>
      <c r="Q663" s="78"/>
    </row>
    <row r="664" spans="1:17" s="10" customFormat="1" ht="22.5" customHeight="1" x14ac:dyDescent="0.25">
      <c r="A664" s="8">
        <v>659</v>
      </c>
      <c r="B664" s="280">
        <v>45246</v>
      </c>
      <c r="C664" s="61" t="s">
        <v>489</v>
      </c>
      <c r="D664" s="61" t="s">
        <v>1353</v>
      </c>
      <c r="E664" s="57">
        <v>1</v>
      </c>
      <c r="F664" s="57" t="s">
        <v>39</v>
      </c>
      <c r="G664" s="58" t="s">
        <v>87</v>
      </c>
      <c r="H664" s="260">
        <v>3</v>
      </c>
      <c r="I664" s="285">
        <v>1450000</v>
      </c>
      <c r="J664" s="330">
        <f t="shared" si="29"/>
        <v>1450000</v>
      </c>
      <c r="K664" s="370" t="s">
        <v>1600</v>
      </c>
      <c r="L664" s="284" t="s">
        <v>1528</v>
      </c>
      <c r="M664" s="282"/>
      <c r="N664" s="64" t="e">
        <f t="shared" si="28"/>
        <v>#VALUE!</v>
      </c>
      <c r="O664" s="78"/>
      <c r="P664" s="78"/>
      <c r="Q664" s="78"/>
    </row>
    <row r="665" spans="1:17" s="10" customFormat="1" ht="22.5" customHeight="1" x14ac:dyDescent="0.25">
      <c r="A665" s="8">
        <v>660</v>
      </c>
      <c r="B665" s="280">
        <v>45246</v>
      </c>
      <c r="C665" s="61" t="s">
        <v>489</v>
      </c>
      <c r="D665" s="61" t="s">
        <v>1354</v>
      </c>
      <c r="E665" s="57">
        <v>1</v>
      </c>
      <c r="F665" s="57" t="s">
        <v>39</v>
      </c>
      <c r="G665" s="58" t="s">
        <v>87</v>
      </c>
      <c r="H665" s="260">
        <v>3</v>
      </c>
      <c r="I665" s="285">
        <v>1450000</v>
      </c>
      <c r="J665" s="330">
        <f t="shared" si="29"/>
        <v>1450000</v>
      </c>
      <c r="K665" s="370" t="s">
        <v>1600</v>
      </c>
      <c r="L665" s="284" t="s">
        <v>1528</v>
      </c>
      <c r="M665" s="282"/>
      <c r="N665" s="64" t="e">
        <f t="shared" si="28"/>
        <v>#VALUE!</v>
      </c>
      <c r="O665" s="78"/>
      <c r="P665" s="78"/>
      <c r="Q665" s="78"/>
    </row>
    <row r="666" spans="1:17" s="10" customFormat="1" ht="22.5" customHeight="1" x14ac:dyDescent="0.25">
      <c r="A666" s="8">
        <v>661</v>
      </c>
      <c r="B666" s="280">
        <v>45246</v>
      </c>
      <c r="C666" s="56" t="s">
        <v>1162</v>
      </c>
      <c r="D666" s="56" t="s">
        <v>1355</v>
      </c>
      <c r="E666" s="57">
        <v>1</v>
      </c>
      <c r="F666" s="57" t="s">
        <v>39</v>
      </c>
      <c r="G666" s="58" t="s">
        <v>1357</v>
      </c>
      <c r="H666" s="260">
        <v>10</v>
      </c>
      <c r="I666" s="285">
        <v>1050000</v>
      </c>
      <c r="J666" s="330">
        <f t="shared" si="29"/>
        <v>1050000</v>
      </c>
      <c r="K666" s="370" t="s">
        <v>1600</v>
      </c>
      <c r="L666" s="284" t="s">
        <v>1525</v>
      </c>
      <c r="M666" s="282"/>
      <c r="N666" s="64" t="e">
        <f t="shared" si="28"/>
        <v>#VALUE!</v>
      </c>
      <c r="O666" s="78"/>
      <c r="P666" s="78"/>
      <c r="Q666" s="78"/>
    </row>
    <row r="667" spans="1:17" s="10" customFormat="1" ht="22.5" customHeight="1" x14ac:dyDescent="0.25">
      <c r="A667" s="8">
        <v>662</v>
      </c>
      <c r="B667" s="280">
        <v>45246</v>
      </c>
      <c r="C667" s="56" t="s">
        <v>1162</v>
      </c>
      <c r="D667" s="59" t="s">
        <v>1356</v>
      </c>
      <c r="E667" s="57">
        <v>1</v>
      </c>
      <c r="F667" s="57" t="s">
        <v>39</v>
      </c>
      <c r="G667" s="58" t="s">
        <v>1357</v>
      </c>
      <c r="H667" s="260">
        <v>10</v>
      </c>
      <c r="I667" s="285">
        <v>1050000</v>
      </c>
      <c r="J667" s="330">
        <f t="shared" si="29"/>
        <v>1050000</v>
      </c>
      <c r="K667" s="370" t="s">
        <v>1600</v>
      </c>
      <c r="L667" s="284" t="s">
        <v>1525</v>
      </c>
      <c r="M667" s="282"/>
      <c r="N667" s="64" t="e">
        <f t="shared" si="28"/>
        <v>#VALUE!</v>
      </c>
      <c r="O667" s="78"/>
      <c r="P667" s="78"/>
      <c r="Q667" s="78"/>
    </row>
    <row r="668" spans="1:17" s="10" customFormat="1" ht="22.5" customHeight="1" x14ac:dyDescent="0.25">
      <c r="A668" s="8">
        <v>663</v>
      </c>
      <c r="B668" s="280">
        <v>45246</v>
      </c>
      <c r="C668" s="55" t="s">
        <v>876</v>
      </c>
      <c r="D668" s="56" t="s">
        <v>101</v>
      </c>
      <c r="E668" s="57">
        <v>2</v>
      </c>
      <c r="F668" s="57" t="s">
        <v>39</v>
      </c>
      <c r="G668" s="58" t="s">
        <v>87</v>
      </c>
      <c r="H668" s="260">
        <v>3</v>
      </c>
      <c r="I668" s="285">
        <v>241411.68</v>
      </c>
      <c r="J668" s="330">
        <f t="shared" si="29"/>
        <v>482823.36</v>
      </c>
      <c r="K668" s="370" t="s">
        <v>1600</v>
      </c>
      <c r="L668" s="282"/>
      <c r="M668" s="282"/>
      <c r="N668" s="64">
        <f t="shared" si="28"/>
        <v>0</v>
      </c>
      <c r="O668" s="78"/>
      <c r="P668" s="78"/>
      <c r="Q668" s="78"/>
    </row>
    <row r="669" spans="1:17" s="10" customFormat="1" ht="22.5" customHeight="1" x14ac:dyDescent="0.25">
      <c r="A669" s="8">
        <v>664</v>
      </c>
      <c r="B669" s="280">
        <v>45246</v>
      </c>
      <c r="C669" s="56" t="s">
        <v>335</v>
      </c>
      <c r="D669" s="56" t="s">
        <v>101</v>
      </c>
      <c r="E669" s="184" t="s">
        <v>98</v>
      </c>
      <c r="F669" s="96" t="s">
        <v>39</v>
      </c>
      <c r="G669" s="58" t="s">
        <v>1357</v>
      </c>
      <c r="H669" s="260">
        <v>10</v>
      </c>
      <c r="I669" s="285">
        <v>134389.92000000001</v>
      </c>
      <c r="J669" s="330">
        <f t="shared" si="29"/>
        <v>268779.84000000003</v>
      </c>
      <c r="K669" s="370" t="s">
        <v>1600</v>
      </c>
      <c r="L669" s="282"/>
      <c r="M669" s="282"/>
      <c r="N669" s="64">
        <f t="shared" si="28"/>
        <v>0</v>
      </c>
      <c r="O669" s="78"/>
      <c r="P669" s="78"/>
      <c r="Q669" s="78"/>
    </row>
    <row r="670" spans="1:17" s="10" customFormat="1" ht="22.5" customHeight="1" x14ac:dyDescent="0.25">
      <c r="A670" s="8">
        <v>665</v>
      </c>
      <c r="B670" s="280">
        <v>45246</v>
      </c>
      <c r="C670" s="56" t="s">
        <v>566</v>
      </c>
      <c r="D670" s="86" t="s">
        <v>101</v>
      </c>
      <c r="E670" s="57">
        <v>2</v>
      </c>
      <c r="F670" s="57" t="s">
        <v>39</v>
      </c>
      <c r="G670" s="58" t="s">
        <v>1357</v>
      </c>
      <c r="H670" s="260">
        <v>10</v>
      </c>
      <c r="I670" s="285">
        <v>34965</v>
      </c>
      <c r="J670" s="330">
        <f t="shared" si="29"/>
        <v>69930</v>
      </c>
      <c r="K670" s="370" t="s">
        <v>1600</v>
      </c>
      <c r="L670" s="282"/>
      <c r="M670" s="282"/>
      <c r="N670" s="64">
        <f t="shared" si="28"/>
        <v>0</v>
      </c>
      <c r="O670" s="78"/>
      <c r="P670" s="78"/>
      <c r="Q670" s="78"/>
    </row>
    <row r="671" spans="1:17" s="10" customFormat="1" ht="22.5" customHeight="1" x14ac:dyDescent="0.25">
      <c r="A671" s="8">
        <v>666</v>
      </c>
      <c r="B671" s="280">
        <v>45246</v>
      </c>
      <c r="C671" s="56" t="s">
        <v>743</v>
      </c>
      <c r="D671" s="86" t="s">
        <v>250</v>
      </c>
      <c r="E671" s="57">
        <v>35</v>
      </c>
      <c r="F671" s="122" t="s">
        <v>229</v>
      </c>
      <c r="G671" s="58" t="s">
        <v>345</v>
      </c>
      <c r="H671" s="260">
        <v>4</v>
      </c>
      <c r="I671" s="285">
        <v>662000</v>
      </c>
      <c r="J671" s="330">
        <f t="shared" si="29"/>
        <v>23170000</v>
      </c>
      <c r="K671" s="117" t="s">
        <v>1601</v>
      </c>
      <c r="L671" s="282"/>
      <c r="M671" s="282"/>
      <c r="N671" s="64">
        <f t="shared" si="28"/>
        <v>0</v>
      </c>
      <c r="O671" s="78"/>
      <c r="P671" s="78"/>
      <c r="Q671" s="78"/>
    </row>
    <row r="672" spans="1:17" s="10" customFormat="1" ht="22.5" customHeight="1" x14ac:dyDescent="0.25">
      <c r="A672" s="8">
        <v>667</v>
      </c>
      <c r="B672" s="280">
        <v>45246</v>
      </c>
      <c r="C672" s="55" t="s">
        <v>749</v>
      </c>
      <c r="D672" s="56" t="s">
        <v>184</v>
      </c>
      <c r="E672" s="117">
        <v>3</v>
      </c>
      <c r="F672" s="57" t="s">
        <v>39</v>
      </c>
      <c r="G672" s="58" t="s">
        <v>765</v>
      </c>
      <c r="H672" s="260">
        <v>4</v>
      </c>
      <c r="I672" s="287">
        <v>925000</v>
      </c>
      <c r="J672" s="330">
        <f t="shared" si="29"/>
        <v>2775000</v>
      </c>
      <c r="K672" s="117" t="s">
        <v>1602</v>
      </c>
      <c r="L672" s="282"/>
      <c r="M672" s="282"/>
      <c r="N672" s="64">
        <f t="shared" si="28"/>
        <v>0</v>
      </c>
      <c r="O672" s="78"/>
      <c r="P672" s="78"/>
      <c r="Q672" s="78"/>
    </row>
    <row r="673" spans="1:17" s="10" customFormat="1" ht="22.5" customHeight="1" x14ac:dyDescent="0.25">
      <c r="A673" s="8">
        <v>668</v>
      </c>
      <c r="B673" s="280">
        <v>45246</v>
      </c>
      <c r="C673" s="55" t="s">
        <v>751</v>
      </c>
      <c r="D673" s="56" t="s">
        <v>184</v>
      </c>
      <c r="E673" s="57">
        <v>3</v>
      </c>
      <c r="F673" s="57" t="s">
        <v>39</v>
      </c>
      <c r="G673" s="58" t="s">
        <v>765</v>
      </c>
      <c r="H673" s="260">
        <v>4</v>
      </c>
      <c r="I673" s="287">
        <v>755000</v>
      </c>
      <c r="J673" s="330">
        <f t="shared" si="29"/>
        <v>2265000</v>
      </c>
      <c r="K673" s="117" t="s">
        <v>1602</v>
      </c>
      <c r="L673" s="282"/>
      <c r="M673" s="282"/>
      <c r="N673" s="64">
        <f t="shared" si="28"/>
        <v>0</v>
      </c>
      <c r="O673" s="78"/>
      <c r="P673" s="78"/>
      <c r="Q673" s="78"/>
    </row>
    <row r="674" spans="1:17" s="10" customFormat="1" ht="22.5" customHeight="1" x14ac:dyDescent="0.25">
      <c r="A674" s="8">
        <v>669</v>
      </c>
      <c r="B674" s="280">
        <v>45246</v>
      </c>
      <c r="C674" s="56" t="s">
        <v>752</v>
      </c>
      <c r="D674" s="56" t="s">
        <v>184</v>
      </c>
      <c r="E674" s="57">
        <v>1</v>
      </c>
      <c r="F674" s="57" t="s">
        <v>39</v>
      </c>
      <c r="G674" s="58" t="s">
        <v>765</v>
      </c>
      <c r="H674" s="260">
        <v>4</v>
      </c>
      <c r="I674" s="287">
        <v>287000</v>
      </c>
      <c r="J674" s="330">
        <f t="shared" si="29"/>
        <v>287000</v>
      </c>
      <c r="K674" s="117" t="s">
        <v>1602</v>
      </c>
      <c r="L674" s="282"/>
      <c r="M674" s="282"/>
      <c r="N674" s="64">
        <f t="shared" si="28"/>
        <v>0</v>
      </c>
      <c r="O674" s="78"/>
      <c r="P674" s="78"/>
      <c r="Q674" s="78"/>
    </row>
    <row r="675" spans="1:17" s="10" customFormat="1" ht="22.5" customHeight="1" x14ac:dyDescent="0.25">
      <c r="A675" s="8">
        <v>670</v>
      </c>
      <c r="B675" s="280">
        <v>45246</v>
      </c>
      <c r="C675" s="56" t="s">
        <v>753</v>
      </c>
      <c r="D675" s="56" t="s">
        <v>184</v>
      </c>
      <c r="E675" s="57">
        <v>1</v>
      </c>
      <c r="F675" s="122" t="s">
        <v>39</v>
      </c>
      <c r="G675" s="58" t="s">
        <v>765</v>
      </c>
      <c r="H675" s="260">
        <v>4</v>
      </c>
      <c r="I675" s="287">
        <v>187000</v>
      </c>
      <c r="J675" s="330">
        <f t="shared" si="29"/>
        <v>187000</v>
      </c>
      <c r="K675" s="117" t="s">
        <v>1602</v>
      </c>
      <c r="L675" s="282"/>
      <c r="M675" s="282"/>
      <c r="N675" s="64">
        <f t="shared" si="28"/>
        <v>0</v>
      </c>
      <c r="O675" s="78"/>
      <c r="P675" s="78"/>
      <c r="Q675" s="78"/>
    </row>
    <row r="676" spans="1:17" s="10" customFormat="1" ht="22.5" customHeight="1" x14ac:dyDescent="0.25">
      <c r="A676" s="8">
        <v>671</v>
      </c>
      <c r="B676" s="280">
        <v>45246</v>
      </c>
      <c r="C676" s="55" t="s">
        <v>754</v>
      </c>
      <c r="D676" s="56" t="s">
        <v>184</v>
      </c>
      <c r="E676" s="57">
        <v>1</v>
      </c>
      <c r="F676" s="57" t="s">
        <v>39</v>
      </c>
      <c r="G676" s="58" t="s">
        <v>765</v>
      </c>
      <c r="H676" s="260">
        <v>4</v>
      </c>
      <c r="I676" s="285">
        <v>430000</v>
      </c>
      <c r="J676" s="330">
        <f t="shared" si="29"/>
        <v>430000</v>
      </c>
      <c r="K676" s="117" t="s">
        <v>1602</v>
      </c>
      <c r="L676" s="282"/>
      <c r="M676" s="282"/>
      <c r="N676" s="64">
        <f t="shared" si="28"/>
        <v>0</v>
      </c>
      <c r="O676" s="78"/>
      <c r="P676" s="78"/>
      <c r="Q676" s="78"/>
    </row>
    <row r="677" spans="1:17" s="10" customFormat="1" ht="22.5" customHeight="1" x14ac:dyDescent="0.25">
      <c r="A677" s="8">
        <v>672</v>
      </c>
      <c r="B677" s="280">
        <v>45246</v>
      </c>
      <c r="C677" s="60" t="s">
        <v>755</v>
      </c>
      <c r="D677" s="56" t="s">
        <v>184</v>
      </c>
      <c r="E677" s="8">
        <v>6</v>
      </c>
      <c r="F677" s="57" t="s">
        <v>39</v>
      </c>
      <c r="G677" s="58" t="s">
        <v>765</v>
      </c>
      <c r="H677" s="260">
        <v>4</v>
      </c>
      <c r="I677" s="285">
        <v>25000</v>
      </c>
      <c r="J677" s="330">
        <f t="shared" si="29"/>
        <v>150000</v>
      </c>
      <c r="K677" s="117" t="s">
        <v>1602</v>
      </c>
      <c r="L677" s="282"/>
      <c r="M677" s="282"/>
      <c r="N677" s="64">
        <f t="shared" si="28"/>
        <v>0</v>
      </c>
      <c r="O677" s="78"/>
      <c r="P677" s="78"/>
      <c r="Q677" s="78"/>
    </row>
    <row r="678" spans="1:17" s="10" customFormat="1" ht="22.5" customHeight="1" x14ac:dyDescent="0.25">
      <c r="A678" s="8">
        <v>673</v>
      </c>
      <c r="B678" s="280">
        <v>45246</v>
      </c>
      <c r="C678" s="55" t="s">
        <v>756</v>
      </c>
      <c r="D678" s="56" t="s">
        <v>184</v>
      </c>
      <c r="E678" s="57">
        <v>3</v>
      </c>
      <c r="F678" s="57" t="s">
        <v>39</v>
      </c>
      <c r="G678" s="58" t="s">
        <v>765</v>
      </c>
      <c r="H678" s="260">
        <v>4</v>
      </c>
      <c r="I678" s="285">
        <v>27500</v>
      </c>
      <c r="J678" s="330">
        <f t="shared" si="29"/>
        <v>82500</v>
      </c>
      <c r="K678" s="117" t="s">
        <v>1602</v>
      </c>
      <c r="L678" s="282"/>
      <c r="M678" s="282"/>
      <c r="N678" s="64">
        <f t="shared" si="28"/>
        <v>0</v>
      </c>
      <c r="O678" s="78"/>
      <c r="P678" s="78"/>
      <c r="Q678" s="78"/>
    </row>
    <row r="679" spans="1:17" s="10" customFormat="1" ht="22.5" customHeight="1" x14ac:dyDescent="0.25">
      <c r="A679" s="8">
        <v>674</v>
      </c>
      <c r="B679" s="280">
        <v>45246</v>
      </c>
      <c r="C679" s="55" t="s">
        <v>757</v>
      </c>
      <c r="D679" s="56" t="s">
        <v>184</v>
      </c>
      <c r="E679" s="57">
        <v>1</v>
      </c>
      <c r="F679" s="57" t="s">
        <v>39</v>
      </c>
      <c r="G679" s="58" t="s">
        <v>765</v>
      </c>
      <c r="H679" s="260">
        <v>4</v>
      </c>
      <c r="I679" s="287">
        <v>290000</v>
      </c>
      <c r="J679" s="330">
        <f t="shared" si="29"/>
        <v>290000</v>
      </c>
      <c r="K679" s="117" t="s">
        <v>1602</v>
      </c>
      <c r="L679" s="282"/>
      <c r="M679" s="282"/>
      <c r="N679" s="64">
        <f t="shared" si="28"/>
        <v>0</v>
      </c>
      <c r="O679" s="78"/>
      <c r="P679" s="78"/>
      <c r="Q679" s="78"/>
    </row>
    <row r="680" spans="1:17" s="10" customFormat="1" ht="22.5" customHeight="1" x14ac:dyDescent="0.25">
      <c r="A680" s="8">
        <v>675</v>
      </c>
      <c r="B680" s="280">
        <v>45246</v>
      </c>
      <c r="C680" s="56" t="s">
        <v>759</v>
      </c>
      <c r="D680" s="56" t="s">
        <v>184</v>
      </c>
      <c r="E680" s="57">
        <v>2</v>
      </c>
      <c r="F680" s="57" t="s">
        <v>39</v>
      </c>
      <c r="G680" s="58" t="s">
        <v>765</v>
      </c>
      <c r="H680" s="260">
        <v>4</v>
      </c>
      <c r="I680" s="285">
        <v>135000</v>
      </c>
      <c r="J680" s="330">
        <f t="shared" si="29"/>
        <v>270000</v>
      </c>
      <c r="K680" s="117" t="s">
        <v>1602</v>
      </c>
      <c r="L680" s="282"/>
      <c r="M680" s="282"/>
      <c r="N680" s="64">
        <f t="shared" ref="N680:N743" si="30">L680-M680</f>
        <v>0</v>
      </c>
      <c r="O680" s="78"/>
      <c r="P680" s="78"/>
      <c r="Q680" s="78"/>
    </row>
    <row r="681" spans="1:17" s="10" customFormat="1" ht="22.5" customHeight="1" x14ac:dyDescent="0.25">
      <c r="A681" s="8">
        <v>676</v>
      </c>
      <c r="B681" s="280">
        <v>45246</v>
      </c>
      <c r="C681" s="56" t="s">
        <v>760</v>
      </c>
      <c r="D681" s="56" t="s">
        <v>184</v>
      </c>
      <c r="E681" s="57">
        <v>1</v>
      </c>
      <c r="F681" s="57" t="s">
        <v>39</v>
      </c>
      <c r="G681" s="58" t="s">
        <v>765</v>
      </c>
      <c r="H681" s="260">
        <v>4</v>
      </c>
      <c r="I681" s="289">
        <v>1350000</v>
      </c>
      <c r="J681" s="330">
        <f t="shared" si="29"/>
        <v>1350000</v>
      </c>
      <c r="K681" s="117" t="s">
        <v>1602</v>
      </c>
      <c r="L681" s="282"/>
      <c r="M681" s="282"/>
      <c r="N681" s="64">
        <f t="shared" si="30"/>
        <v>0</v>
      </c>
      <c r="O681" s="78"/>
      <c r="P681" s="78"/>
      <c r="Q681" s="78"/>
    </row>
    <row r="682" spans="1:17" s="10" customFormat="1" ht="22.5" customHeight="1" x14ac:dyDescent="0.25">
      <c r="A682" s="8">
        <v>677</v>
      </c>
      <c r="B682" s="280">
        <v>45246</v>
      </c>
      <c r="C682" s="56" t="s">
        <v>351</v>
      </c>
      <c r="D682" s="56" t="s">
        <v>1358</v>
      </c>
      <c r="E682" s="57">
        <v>1</v>
      </c>
      <c r="F682" s="57" t="s">
        <v>146</v>
      </c>
      <c r="G682" s="58" t="s">
        <v>1361</v>
      </c>
      <c r="H682" s="260">
        <v>111</v>
      </c>
      <c r="I682" s="285">
        <v>1400000</v>
      </c>
      <c r="J682" s="330">
        <f t="shared" si="29"/>
        <v>1400000</v>
      </c>
      <c r="K682" s="370" t="s">
        <v>1603</v>
      </c>
      <c r="L682" s="282" t="s">
        <v>1534</v>
      </c>
      <c r="M682" s="282"/>
      <c r="N682" s="64" t="e">
        <f t="shared" si="30"/>
        <v>#VALUE!</v>
      </c>
      <c r="O682" s="78"/>
      <c r="P682" s="78"/>
      <c r="Q682" s="78"/>
    </row>
    <row r="683" spans="1:17" s="10" customFormat="1" ht="22.5" customHeight="1" x14ac:dyDescent="0.25">
      <c r="A683" s="8">
        <v>678</v>
      </c>
      <c r="B683" s="280">
        <v>45246</v>
      </c>
      <c r="C683" s="56" t="s">
        <v>1359</v>
      </c>
      <c r="D683" s="56" t="s">
        <v>1360</v>
      </c>
      <c r="E683" s="57">
        <v>2</v>
      </c>
      <c r="F683" s="57" t="s">
        <v>39</v>
      </c>
      <c r="G683" s="58" t="s">
        <v>348</v>
      </c>
      <c r="H683" s="283" t="s">
        <v>202</v>
      </c>
      <c r="I683" s="289">
        <v>258043</v>
      </c>
      <c r="J683" s="330">
        <f t="shared" si="29"/>
        <v>516086</v>
      </c>
      <c r="K683" s="370" t="s">
        <v>1603</v>
      </c>
      <c r="L683" s="282"/>
      <c r="M683" s="282"/>
      <c r="N683" s="64">
        <f t="shared" si="30"/>
        <v>0</v>
      </c>
      <c r="O683" s="78"/>
      <c r="P683" s="78"/>
      <c r="Q683" s="78"/>
    </row>
    <row r="684" spans="1:17" s="10" customFormat="1" ht="22.5" customHeight="1" x14ac:dyDescent="0.25">
      <c r="A684" s="8">
        <v>679</v>
      </c>
      <c r="B684" s="280">
        <v>45246</v>
      </c>
      <c r="C684" s="56" t="s">
        <v>517</v>
      </c>
      <c r="D684" s="56" t="s">
        <v>518</v>
      </c>
      <c r="E684" s="57">
        <v>2</v>
      </c>
      <c r="F684" s="57" t="s">
        <v>127</v>
      </c>
      <c r="G684" s="58" t="s">
        <v>348</v>
      </c>
      <c r="H684" s="283" t="s">
        <v>202</v>
      </c>
      <c r="I684" s="289">
        <v>1500000</v>
      </c>
      <c r="J684" s="330">
        <f t="shared" si="29"/>
        <v>3000000</v>
      </c>
      <c r="K684" s="370" t="s">
        <v>1603</v>
      </c>
      <c r="L684" s="282"/>
      <c r="M684" s="282"/>
      <c r="N684" s="64">
        <f t="shared" si="30"/>
        <v>0</v>
      </c>
      <c r="O684" s="78"/>
      <c r="P684" s="78"/>
      <c r="Q684" s="78"/>
    </row>
    <row r="685" spans="1:17" s="10" customFormat="1" ht="22.5" customHeight="1" x14ac:dyDescent="0.25">
      <c r="A685" s="8">
        <v>680</v>
      </c>
      <c r="B685" s="280">
        <v>45246</v>
      </c>
      <c r="C685" s="56" t="s">
        <v>515</v>
      </c>
      <c r="D685" s="56" t="s">
        <v>47</v>
      </c>
      <c r="E685" s="57">
        <v>20</v>
      </c>
      <c r="F685" s="57" t="s">
        <v>39</v>
      </c>
      <c r="G685" s="58" t="s">
        <v>348</v>
      </c>
      <c r="H685" s="283" t="s">
        <v>202</v>
      </c>
      <c r="I685" s="285">
        <v>10000</v>
      </c>
      <c r="J685" s="330">
        <f t="shared" si="29"/>
        <v>200000</v>
      </c>
      <c r="K685" s="370" t="s">
        <v>1603</v>
      </c>
      <c r="L685" s="282"/>
      <c r="M685" s="282"/>
      <c r="N685" s="64">
        <f t="shared" si="30"/>
        <v>0</v>
      </c>
      <c r="O685" s="78"/>
      <c r="P685" s="78"/>
      <c r="Q685" s="78"/>
    </row>
    <row r="686" spans="1:17" s="10" customFormat="1" ht="22.5" customHeight="1" x14ac:dyDescent="0.25">
      <c r="A686" s="8">
        <v>681</v>
      </c>
      <c r="B686" s="280">
        <v>45246</v>
      </c>
      <c r="C686" s="60" t="s">
        <v>680</v>
      </c>
      <c r="D686" s="56" t="s">
        <v>47</v>
      </c>
      <c r="E686" s="57">
        <v>18</v>
      </c>
      <c r="F686" s="57" t="s">
        <v>39</v>
      </c>
      <c r="G686" s="58" t="s">
        <v>348</v>
      </c>
      <c r="H686" s="283" t="s">
        <v>202</v>
      </c>
      <c r="I686" s="285">
        <v>4000</v>
      </c>
      <c r="J686" s="330">
        <f t="shared" si="29"/>
        <v>72000</v>
      </c>
      <c r="K686" s="370" t="s">
        <v>1603</v>
      </c>
      <c r="L686" s="282"/>
      <c r="M686" s="282"/>
      <c r="N686" s="64">
        <f t="shared" si="30"/>
        <v>0</v>
      </c>
      <c r="O686" s="78"/>
      <c r="P686" s="78"/>
      <c r="Q686" s="78"/>
    </row>
    <row r="687" spans="1:17" s="10" customFormat="1" ht="22.5" customHeight="1" x14ac:dyDescent="0.25">
      <c r="A687" s="8">
        <v>682</v>
      </c>
      <c r="B687" s="280">
        <v>45246</v>
      </c>
      <c r="C687" s="56" t="s">
        <v>655</v>
      </c>
      <c r="D687" s="56" t="s">
        <v>103</v>
      </c>
      <c r="E687" s="57">
        <v>2</v>
      </c>
      <c r="F687" s="122" t="s">
        <v>39</v>
      </c>
      <c r="G687" s="58" t="s">
        <v>348</v>
      </c>
      <c r="H687" s="283" t="s">
        <v>202</v>
      </c>
      <c r="I687" s="285">
        <v>5000</v>
      </c>
      <c r="J687" s="330">
        <f t="shared" si="29"/>
        <v>10000</v>
      </c>
      <c r="K687" s="370" t="s">
        <v>1603</v>
      </c>
      <c r="L687" s="282"/>
      <c r="M687" s="282"/>
      <c r="N687" s="64">
        <f t="shared" si="30"/>
        <v>0</v>
      </c>
      <c r="O687" s="78"/>
      <c r="P687" s="78"/>
      <c r="Q687" s="78"/>
    </row>
    <row r="688" spans="1:17" s="10" customFormat="1" ht="22.5" customHeight="1" x14ac:dyDescent="0.25">
      <c r="A688" s="8">
        <v>683</v>
      </c>
      <c r="B688" s="280">
        <v>45246</v>
      </c>
      <c r="C688" s="56" t="s">
        <v>1087</v>
      </c>
      <c r="D688" s="56" t="s">
        <v>28</v>
      </c>
      <c r="E688" s="57">
        <v>5</v>
      </c>
      <c r="F688" s="57" t="s">
        <v>38</v>
      </c>
      <c r="G688" s="58" t="s">
        <v>348</v>
      </c>
      <c r="H688" s="283" t="s">
        <v>202</v>
      </c>
      <c r="I688" s="285">
        <v>75000</v>
      </c>
      <c r="J688" s="330">
        <f t="shared" si="29"/>
        <v>375000</v>
      </c>
      <c r="K688" s="370" t="s">
        <v>1603</v>
      </c>
      <c r="L688" s="282">
        <f>SUM(J608:J688)</f>
        <v>69029544.200000003</v>
      </c>
      <c r="M688" s="282">
        <f>'[1]16 NOVEMBER 2023'!$X$69</f>
        <v>69029544.200000003</v>
      </c>
      <c r="N688" s="64">
        <f t="shared" si="30"/>
        <v>0</v>
      </c>
      <c r="O688" s="78"/>
      <c r="P688" s="78"/>
      <c r="Q688" s="78"/>
    </row>
    <row r="689" spans="1:17" s="10" customFormat="1" ht="22.5" customHeight="1" x14ac:dyDescent="0.25">
      <c r="A689" s="8">
        <v>684</v>
      </c>
      <c r="B689" s="280">
        <v>45247</v>
      </c>
      <c r="C689" s="60" t="s">
        <v>258</v>
      </c>
      <c r="D689" s="56" t="s">
        <v>109</v>
      </c>
      <c r="E689" s="57">
        <v>2</v>
      </c>
      <c r="F689" s="57" t="s">
        <v>39</v>
      </c>
      <c r="G689" s="58" t="s">
        <v>18</v>
      </c>
      <c r="H689" s="260">
        <v>0</v>
      </c>
      <c r="I689" s="285">
        <v>55000</v>
      </c>
      <c r="J689" s="330">
        <f t="shared" si="29"/>
        <v>110000</v>
      </c>
      <c r="K689" s="260"/>
      <c r="L689" s="282"/>
      <c r="M689" s="282"/>
      <c r="N689" s="64">
        <f t="shared" si="30"/>
        <v>0</v>
      </c>
      <c r="O689" s="78">
        <v>110000</v>
      </c>
      <c r="P689" s="78">
        <f t="shared" ref="P689:P728" si="31">J689-O689</f>
        <v>0</v>
      </c>
      <c r="Q689" s="78"/>
    </row>
    <row r="690" spans="1:17" s="10" customFormat="1" ht="22.5" customHeight="1" x14ac:dyDescent="0.25">
      <c r="A690" s="8">
        <v>685</v>
      </c>
      <c r="B690" s="280">
        <v>45247</v>
      </c>
      <c r="C690" s="56" t="s">
        <v>769</v>
      </c>
      <c r="D690" s="56" t="s">
        <v>109</v>
      </c>
      <c r="E690" s="57">
        <v>3</v>
      </c>
      <c r="F690" s="122" t="s">
        <v>39</v>
      </c>
      <c r="G690" s="58" t="s">
        <v>1362</v>
      </c>
      <c r="H690" s="283">
        <v>310</v>
      </c>
      <c r="I690" s="285">
        <v>10000</v>
      </c>
      <c r="J690" s="330">
        <f t="shared" si="29"/>
        <v>30000</v>
      </c>
      <c r="K690" s="260"/>
      <c r="L690" s="282"/>
      <c r="M690" s="282"/>
      <c r="N690" s="64">
        <f t="shared" si="30"/>
        <v>0</v>
      </c>
      <c r="O690" s="78">
        <v>30000</v>
      </c>
      <c r="P690" s="78">
        <f t="shared" si="31"/>
        <v>0</v>
      </c>
      <c r="Q690" s="78"/>
    </row>
    <row r="691" spans="1:17" s="10" customFormat="1" ht="22.5" customHeight="1" x14ac:dyDescent="0.25">
      <c r="A691" s="8">
        <v>686</v>
      </c>
      <c r="B691" s="280">
        <v>45247</v>
      </c>
      <c r="C691" s="56" t="s">
        <v>1187</v>
      </c>
      <c r="D691" s="126" t="s">
        <v>243</v>
      </c>
      <c r="E691" s="57">
        <v>1</v>
      </c>
      <c r="F691" s="121" t="s">
        <v>39</v>
      </c>
      <c r="G691" s="58" t="s">
        <v>1362</v>
      </c>
      <c r="H691" s="283">
        <v>310</v>
      </c>
      <c r="I691" s="285">
        <v>7500</v>
      </c>
      <c r="J691" s="330">
        <f t="shared" si="29"/>
        <v>7500</v>
      </c>
      <c r="K691" s="260"/>
      <c r="L691" s="282"/>
      <c r="M691" s="282"/>
      <c r="N691" s="64">
        <f t="shared" si="30"/>
        <v>0</v>
      </c>
      <c r="O691" s="78">
        <v>7500</v>
      </c>
      <c r="P691" s="78">
        <f t="shared" si="31"/>
        <v>0</v>
      </c>
      <c r="Q691" s="78"/>
    </row>
    <row r="692" spans="1:17" s="10" customFormat="1" ht="22.5" customHeight="1" x14ac:dyDescent="0.25">
      <c r="A692" s="8">
        <v>687</v>
      </c>
      <c r="B692" s="280">
        <v>45247</v>
      </c>
      <c r="C692" s="56" t="s">
        <v>245</v>
      </c>
      <c r="D692" s="86" t="s">
        <v>66</v>
      </c>
      <c r="E692" s="57">
        <v>20</v>
      </c>
      <c r="F692" s="122" t="s">
        <v>38</v>
      </c>
      <c r="G692" s="57" t="s">
        <v>1363</v>
      </c>
      <c r="H692" s="260">
        <v>1</v>
      </c>
      <c r="I692" s="307">
        <v>28200</v>
      </c>
      <c r="J692" s="330">
        <f t="shared" si="29"/>
        <v>564000</v>
      </c>
      <c r="K692" s="260"/>
      <c r="L692" s="282"/>
      <c r="M692" s="282"/>
      <c r="N692" s="64">
        <f t="shared" si="30"/>
        <v>0</v>
      </c>
      <c r="O692" s="78">
        <v>586000</v>
      </c>
      <c r="P692" s="78">
        <f t="shared" si="31"/>
        <v>-22000</v>
      </c>
      <c r="Q692" s="78"/>
    </row>
    <row r="693" spans="1:17" s="10" customFormat="1" ht="22.5" customHeight="1" x14ac:dyDescent="0.25">
      <c r="A693" s="8">
        <v>688</v>
      </c>
      <c r="B693" s="280">
        <v>45247</v>
      </c>
      <c r="C693" s="56" t="s">
        <v>45</v>
      </c>
      <c r="D693" s="56" t="s">
        <v>20</v>
      </c>
      <c r="E693" s="317" t="s">
        <v>1093</v>
      </c>
      <c r="F693" s="57" t="s">
        <v>38</v>
      </c>
      <c r="G693" s="58" t="s">
        <v>30</v>
      </c>
      <c r="H693" s="260">
        <v>403</v>
      </c>
      <c r="I693" s="287">
        <v>29200</v>
      </c>
      <c r="J693" s="330">
        <f t="shared" si="29"/>
        <v>43800</v>
      </c>
      <c r="K693" s="260"/>
      <c r="L693" s="282"/>
      <c r="M693" s="282"/>
      <c r="N693" s="64">
        <f t="shared" si="30"/>
        <v>0</v>
      </c>
      <c r="O693" s="78">
        <v>49500</v>
      </c>
      <c r="P693" s="78">
        <f t="shared" si="31"/>
        <v>-5700</v>
      </c>
      <c r="Q693" s="78"/>
    </row>
    <row r="694" spans="1:17" s="10" customFormat="1" ht="22.5" customHeight="1" x14ac:dyDescent="0.25">
      <c r="A694" s="8">
        <v>689</v>
      </c>
      <c r="B694" s="280">
        <v>45247</v>
      </c>
      <c r="C694" s="60" t="s">
        <v>680</v>
      </c>
      <c r="D694" s="56" t="s">
        <v>47</v>
      </c>
      <c r="E694" s="57">
        <v>2</v>
      </c>
      <c r="F694" s="57" t="s">
        <v>39</v>
      </c>
      <c r="G694" s="58" t="s">
        <v>330</v>
      </c>
      <c r="H694" s="260" t="s">
        <v>394</v>
      </c>
      <c r="I694" s="285">
        <v>4000</v>
      </c>
      <c r="J694" s="330">
        <f t="shared" si="29"/>
        <v>8000</v>
      </c>
      <c r="K694" s="57" t="s">
        <v>1604</v>
      </c>
      <c r="L694" s="282"/>
      <c r="M694" s="282"/>
      <c r="N694" s="64">
        <f t="shared" si="30"/>
        <v>0</v>
      </c>
      <c r="O694" s="78">
        <v>8000</v>
      </c>
      <c r="P694" s="78">
        <f t="shared" si="31"/>
        <v>0</v>
      </c>
      <c r="Q694" s="78"/>
    </row>
    <row r="695" spans="1:17" s="10" customFormat="1" ht="22.5" customHeight="1" x14ac:dyDescent="0.25">
      <c r="A695" s="8">
        <v>690</v>
      </c>
      <c r="B695" s="280">
        <v>45247</v>
      </c>
      <c r="C695" s="56" t="s">
        <v>515</v>
      </c>
      <c r="D695" s="56" t="s">
        <v>47</v>
      </c>
      <c r="E695" s="57">
        <v>2</v>
      </c>
      <c r="F695" s="57" t="s">
        <v>39</v>
      </c>
      <c r="G695" s="58" t="s">
        <v>330</v>
      </c>
      <c r="H695" s="260" t="s">
        <v>394</v>
      </c>
      <c r="I695" s="285">
        <v>10000</v>
      </c>
      <c r="J695" s="330">
        <f t="shared" si="29"/>
        <v>20000</v>
      </c>
      <c r="K695" s="57" t="s">
        <v>1604</v>
      </c>
      <c r="L695" s="282"/>
      <c r="M695" s="282"/>
      <c r="N695" s="64">
        <f t="shared" si="30"/>
        <v>0</v>
      </c>
      <c r="O695" s="78">
        <v>20000</v>
      </c>
      <c r="P695" s="78">
        <f t="shared" si="31"/>
        <v>0</v>
      </c>
      <c r="Q695" s="78"/>
    </row>
    <row r="696" spans="1:17" s="10" customFormat="1" ht="22.5" customHeight="1" x14ac:dyDescent="0.25">
      <c r="A696" s="8">
        <v>691</v>
      </c>
      <c r="B696" s="280">
        <v>45247</v>
      </c>
      <c r="C696" s="56" t="s">
        <v>445</v>
      </c>
      <c r="D696" s="56" t="s">
        <v>89</v>
      </c>
      <c r="E696" s="57">
        <v>2</v>
      </c>
      <c r="F696" s="122" t="s">
        <v>39</v>
      </c>
      <c r="G696" s="58" t="s">
        <v>330</v>
      </c>
      <c r="H696" s="260" t="s">
        <v>394</v>
      </c>
      <c r="I696" s="285">
        <v>45000</v>
      </c>
      <c r="J696" s="330">
        <f t="shared" si="29"/>
        <v>90000</v>
      </c>
      <c r="K696" s="57" t="s">
        <v>1604</v>
      </c>
      <c r="L696" s="282"/>
      <c r="M696" s="282"/>
      <c r="N696" s="64">
        <f t="shared" si="30"/>
        <v>0</v>
      </c>
      <c r="O696" s="78">
        <v>90000</v>
      </c>
      <c r="P696" s="78">
        <f t="shared" si="31"/>
        <v>0</v>
      </c>
      <c r="Q696" s="78"/>
    </row>
    <row r="697" spans="1:17" s="10" customFormat="1" ht="22.5" customHeight="1" x14ac:dyDescent="0.25">
      <c r="A697" s="8">
        <v>692</v>
      </c>
      <c r="B697" s="280">
        <v>45247</v>
      </c>
      <c r="C697" s="56" t="s">
        <v>1087</v>
      </c>
      <c r="D697" s="56" t="s">
        <v>28</v>
      </c>
      <c r="E697" s="57">
        <v>0.4</v>
      </c>
      <c r="F697" s="121" t="s">
        <v>38</v>
      </c>
      <c r="G697" s="58" t="s">
        <v>330</v>
      </c>
      <c r="H697" s="260" t="s">
        <v>394</v>
      </c>
      <c r="I697" s="285">
        <v>75000</v>
      </c>
      <c r="J697" s="330">
        <f t="shared" si="29"/>
        <v>30000</v>
      </c>
      <c r="K697" s="57" t="s">
        <v>1604</v>
      </c>
      <c r="L697" s="282"/>
      <c r="M697" s="282"/>
      <c r="N697" s="64">
        <f t="shared" si="30"/>
        <v>0</v>
      </c>
      <c r="O697" s="78">
        <v>30000</v>
      </c>
      <c r="P697" s="78">
        <f t="shared" si="31"/>
        <v>0</v>
      </c>
      <c r="Q697" s="78"/>
    </row>
    <row r="698" spans="1:17" s="10" customFormat="1" ht="22.5" customHeight="1" x14ac:dyDescent="0.25">
      <c r="A698" s="8">
        <v>693</v>
      </c>
      <c r="B698" s="280">
        <v>45247</v>
      </c>
      <c r="C698" s="56" t="s">
        <v>516</v>
      </c>
      <c r="D698" s="123" t="s">
        <v>89</v>
      </c>
      <c r="E698" s="57">
        <v>2</v>
      </c>
      <c r="F698" s="122" t="s">
        <v>40</v>
      </c>
      <c r="G698" s="58" t="s">
        <v>368</v>
      </c>
      <c r="H698" s="260">
        <v>601</v>
      </c>
      <c r="I698" s="285">
        <v>30000</v>
      </c>
      <c r="J698" s="330">
        <f t="shared" si="29"/>
        <v>60000</v>
      </c>
      <c r="K698" s="260"/>
      <c r="L698" s="282"/>
      <c r="M698" s="282"/>
      <c r="N698" s="64">
        <f t="shared" si="30"/>
        <v>0</v>
      </c>
      <c r="O698" s="78">
        <v>60000</v>
      </c>
      <c r="P698" s="78">
        <f t="shared" si="31"/>
        <v>0</v>
      </c>
      <c r="Q698" s="78"/>
    </row>
    <row r="699" spans="1:17" s="10" customFormat="1" ht="22.5" customHeight="1" x14ac:dyDescent="0.25">
      <c r="A699" s="8">
        <v>694</v>
      </c>
      <c r="B699" s="280">
        <v>45247</v>
      </c>
      <c r="C699" s="55" t="s">
        <v>1134</v>
      </c>
      <c r="D699" s="86" t="s">
        <v>24</v>
      </c>
      <c r="E699" s="57">
        <v>1</v>
      </c>
      <c r="F699" s="122" t="s">
        <v>39</v>
      </c>
      <c r="G699" s="58" t="s">
        <v>368</v>
      </c>
      <c r="H699" s="260">
        <v>601</v>
      </c>
      <c r="I699" s="285">
        <v>11500</v>
      </c>
      <c r="J699" s="330">
        <f t="shared" si="29"/>
        <v>11500</v>
      </c>
      <c r="K699" s="260"/>
      <c r="L699" s="282"/>
      <c r="M699" s="282"/>
      <c r="N699" s="64">
        <f t="shared" si="30"/>
        <v>0</v>
      </c>
      <c r="O699" s="78">
        <v>11500</v>
      </c>
      <c r="P699" s="78">
        <f t="shared" si="31"/>
        <v>0</v>
      </c>
      <c r="Q699" s="78"/>
    </row>
    <row r="700" spans="1:17" s="10" customFormat="1" ht="22.5" customHeight="1" x14ac:dyDescent="0.25">
      <c r="A700" s="8">
        <v>695</v>
      </c>
      <c r="B700" s="280">
        <v>45247</v>
      </c>
      <c r="C700" s="56" t="s">
        <v>771</v>
      </c>
      <c r="D700" s="56" t="s">
        <v>89</v>
      </c>
      <c r="E700" s="57">
        <v>1</v>
      </c>
      <c r="F700" s="57" t="s">
        <v>81</v>
      </c>
      <c r="G700" s="58" t="s">
        <v>368</v>
      </c>
      <c r="H700" s="260">
        <v>601</v>
      </c>
      <c r="I700" s="285">
        <v>3750000</v>
      </c>
      <c r="J700" s="330">
        <f t="shared" si="29"/>
        <v>3750000</v>
      </c>
      <c r="K700" s="260"/>
      <c r="L700" s="282"/>
      <c r="M700" s="282"/>
      <c r="N700" s="64">
        <f t="shared" si="30"/>
        <v>0</v>
      </c>
      <c r="O700" s="78">
        <v>3750000</v>
      </c>
      <c r="P700" s="78">
        <f t="shared" si="31"/>
        <v>0</v>
      </c>
      <c r="Q700" s="78"/>
    </row>
    <row r="701" spans="1:17" s="10" customFormat="1" ht="22.5" customHeight="1" x14ac:dyDescent="0.25">
      <c r="A701" s="8">
        <v>696</v>
      </c>
      <c r="B701" s="280">
        <v>45247</v>
      </c>
      <c r="C701" s="56" t="s">
        <v>779</v>
      </c>
      <c r="D701" s="56" t="s">
        <v>307</v>
      </c>
      <c r="E701" s="57">
        <v>10</v>
      </c>
      <c r="F701" s="57" t="s">
        <v>39</v>
      </c>
      <c r="G701" s="58" t="s">
        <v>368</v>
      </c>
      <c r="H701" s="260">
        <v>601</v>
      </c>
      <c r="I701" s="285">
        <v>1500</v>
      </c>
      <c r="J701" s="330">
        <f t="shared" si="29"/>
        <v>15000</v>
      </c>
      <c r="K701" s="260"/>
      <c r="L701" s="282"/>
      <c r="M701" s="282"/>
      <c r="N701" s="64">
        <f t="shared" si="30"/>
        <v>0</v>
      </c>
      <c r="O701" s="78">
        <v>15000</v>
      </c>
      <c r="P701" s="78">
        <f t="shared" si="31"/>
        <v>0</v>
      </c>
      <c r="Q701" s="78"/>
    </row>
    <row r="702" spans="1:17" s="10" customFormat="1" ht="22.5" customHeight="1" x14ac:dyDescent="0.25">
      <c r="A702" s="8">
        <v>697</v>
      </c>
      <c r="B702" s="280">
        <v>45247</v>
      </c>
      <c r="C702" s="56" t="s">
        <v>784</v>
      </c>
      <c r="D702" s="56" t="s">
        <v>90</v>
      </c>
      <c r="E702" s="57">
        <v>2</v>
      </c>
      <c r="F702" s="57" t="s">
        <v>39</v>
      </c>
      <c r="G702" s="58" t="s">
        <v>368</v>
      </c>
      <c r="H702" s="260">
        <v>601</v>
      </c>
      <c r="I702" s="287">
        <v>140000</v>
      </c>
      <c r="J702" s="330">
        <f t="shared" si="29"/>
        <v>280000</v>
      </c>
      <c r="K702" s="260"/>
      <c r="L702" s="282"/>
      <c r="M702" s="282"/>
      <c r="N702" s="64">
        <f t="shared" si="30"/>
        <v>0</v>
      </c>
      <c r="O702" s="78">
        <v>280000</v>
      </c>
      <c r="P702" s="78">
        <f t="shared" si="31"/>
        <v>0</v>
      </c>
      <c r="Q702" s="78"/>
    </row>
    <row r="703" spans="1:17" s="10" customFormat="1" ht="22.5" customHeight="1" x14ac:dyDescent="0.25">
      <c r="A703" s="8">
        <v>698</v>
      </c>
      <c r="B703" s="280">
        <v>45247</v>
      </c>
      <c r="C703" s="56" t="s">
        <v>772</v>
      </c>
      <c r="D703" s="56" t="s">
        <v>89</v>
      </c>
      <c r="E703" s="184" t="s">
        <v>98</v>
      </c>
      <c r="F703" s="57" t="s">
        <v>39</v>
      </c>
      <c r="G703" s="58" t="s">
        <v>368</v>
      </c>
      <c r="H703" s="260">
        <v>601</v>
      </c>
      <c r="I703" s="290">
        <v>7500</v>
      </c>
      <c r="J703" s="330">
        <f t="shared" si="29"/>
        <v>15000</v>
      </c>
      <c r="K703" s="260"/>
      <c r="L703" s="282"/>
      <c r="M703" s="282"/>
      <c r="N703" s="64">
        <f t="shared" si="30"/>
        <v>0</v>
      </c>
      <c r="O703" s="78">
        <v>15000</v>
      </c>
      <c r="P703" s="78">
        <f t="shared" si="31"/>
        <v>0</v>
      </c>
      <c r="Q703" s="78"/>
    </row>
    <row r="704" spans="1:17" s="10" customFormat="1" ht="22.5" customHeight="1" x14ac:dyDescent="0.25">
      <c r="A704" s="8">
        <v>699</v>
      </c>
      <c r="B704" s="280">
        <v>45247</v>
      </c>
      <c r="C704" s="56" t="s">
        <v>353</v>
      </c>
      <c r="D704" s="120" t="s">
        <v>354</v>
      </c>
      <c r="E704" s="57">
        <v>0.5</v>
      </c>
      <c r="F704" s="57" t="s">
        <v>42</v>
      </c>
      <c r="G704" s="58" t="s">
        <v>368</v>
      </c>
      <c r="H704" s="260">
        <v>601</v>
      </c>
      <c r="I704" s="285">
        <v>91000</v>
      </c>
      <c r="J704" s="330">
        <f t="shared" si="29"/>
        <v>45500</v>
      </c>
      <c r="K704" s="260"/>
      <c r="L704" s="282"/>
      <c r="M704" s="282"/>
      <c r="N704" s="64">
        <f t="shared" si="30"/>
        <v>0</v>
      </c>
      <c r="O704" s="78">
        <v>45500</v>
      </c>
      <c r="P704" s="78">
        <f t="shared" si="31"/>
        <v>0</v>
      </c>
      <c r="Q704" s="78"/>
    </row>
    <row r="705" spans="1:17" s="10" customFormat="1" ht="22.5" customHeight="1" x14ac:dyDescent="0.25">
      <c r="A705" s="8">
        <v>700</v>
      </c>
      <c r="B705" s="280">
        <v>45247</v>
      </c>
      <c r="C705" s="56" t="s">
        <v>45</v>
      </c>
      <c r="D705" s="56" t="s">
        <v>20</v>
      </c>
      <c r="E705" s="317" t="s">
        <v>97</v>
      </c>
      <c r="F705" s="57" t="s">
        <v>38</v>
      </c>
      <c r="G705" s="58" t="s">
        <v>1362</v>
      </c>
      <c r="H705" s="283">
        <v>310</v>
      </c>
      <c r="I705" s="287">
        <v>29200</v>
      </c>
      <c r="J705" s="330">
        <f t="shared" si="29"/>
        <v>29200</v>
      </c>
      <c r="K705" s="260"/>
      <c r="L705" s="282"/>
      <c r="M705" s="282"/>
      <c r="N705" s="64">
        <f t="shared" si="30"/>
        <v>0</v>
      </c>
      <c r="O705" s="78">
        <v>33000</v>
      </c>
      <c r="P705" s="78">
        <f t="shared" si="31"/>
        <v>-3800</v>
      </c>
      <c r="Q705" s="78"/>
    </row>
    <row r="706" spans="1:17" s="10" customFormat="1" ht="22.5" customHeight="1" x14ac:dyDescent="0.25">
      <c r="A706" s="8">
        <v>701</v>
      </c>
      <c r="B706" s="280">
        <v>45247</v>
      </c>
      <c r="C706" s="56" t="s">
        <v>45</v>
      </c>
      <c r="D706" s="56" t="s">
        <v>20</v>
      </c>
      <c r="E706" s="317" t="s">
        <v>1093</v>
      </c>
      <c r="F706" s="57" t="s">
        <v>38</v>
      </c>
      <c r="G706" s="58" t="s">
        <v>49</v>
      </c>
      <c r="H706" s="260">
        <v>402</v>
      </c>
      <c r="I706" s="287">
        <v>29200</v>
      </c>
      <c r="J706" s="330">
        <f t="shared" si="29"/>
        <v>43800</v>
      </c>
      <c r="K706" s="260"/>
      <c r="L706" s="282"/>
      <c r="M706" s="282"/>
      <c r="N706" s="64">
        <f t="shared" si="30"/>
        <v>0</v>
      </c>
      <c r="O706" s="78">
        <v>49500</v>
      </c>
      <c r="P706" s="78">
        <f t="shared" si="31"/>
        <v>-5700</v>
      </c>
      <c r="Q706" s="78"/>
    </row>
    <row r="707" spans="1:17" s="10" customFormat="1" ht="22.5" customHeight="1" x14ac:dyDescent="0.25">
      <c r="A707" s="8">
        <v>702</v>
      </c>
      <c r="B707" s="280">
        <v>45247</v>
      </c>
      <c r="C707" s="56" t="s">
        <v>45</v>
      </c>
      <c r="D707" s="56" t="s">
        <v>20</v>
      </c>
      <c r="E707" s="317" t="s">
        <v>115</v>
      </c>
      <c r="F707" s="57" t="s">
        <v>38</v>
      </c>
      <c r="G707" s="58" t="s">
        <v>34</v>
      </c>
      <c r="H707" s="260">
        <v>404</v>
      </c>
      <c r="I707" s="287">
        <v>29200</v>
      </c>
      <c r="J707" s="330">
        <f t="shared" si="29"/>
        <v>87600</v>
      </c>
      <c r="K707" s="260"/>
      <c r="L707" s="282"/>
      <c r="M707" s="282"/>
      <c r="N707" s="64">
        <f t="shared" si="30"/>
        <v>0</v>
      </c>
      <c r="O707" s="78">
        <v>99000</v>
      </c>
      <c r="P707" s="78">
        <f t="shared" si="31"/>
        <v>-11400</v>
      </c>
      <c r="Q707" s="78"/>
    </row>
    <row r="708" spans="1:17" s="10" customFormat="1" ht="22.5" customHeight="1" x14ac:dyDescent="0.25">
      <c r="A708" s="8">
        <v>703</v>
      </c>
      <c r="B708" s="280">
        <v>45247</v>
      </c>
      <c r="C708" s="56" t="s">
        <v>778</v>
      </c>
      <c r="D708" s="56" t="s">
        <v>182</v>
      </c>
      <c r="E708" s="57">
        <v>25</v>
      </c>
      <c r="F708" s="121" t="s">
        <v>39</v>
      </c>
      <c r="G708" s="58" t="s">
        <v>168</v>
      </c>
      <c r="H708" s="260">
        <v>1</v>
      </c>
      <c r="I708" s="285">
        <v>6270</v>
      </c>
      <c r="J708" s="330">
        <f t="shared" si="29"/>
        <v>156750</v>
      </c>
      <c r="K708" s="260"/>
      <c r="L708" s="282"/>
      <c r="M708" s="282"/>
      <c r="N708" s="64">
        <f t="shared" si="30"/>
        <v>0</v>
      </c>
      <c r="O708" s="78">
        <v>156750</v>
      </c>
      <c r="P708" s="78">
        <f t="shared" si="31"/>
        <v>0</v>
      </c>
      <c r="Q708" s="78"/>
    </row>
    <row r="709" spans="1:17" s="10" customFormat="1" ht="22.5" customHeight="1" x14ac:dyDescent="0.25">
      <c r="A709" s="8">
        <v>704</v>
      </c>
      <c r="B709" s="280">
        <v>45247</v>
      </c>
      <c r="C709" s="56" t="s">
        <v>54</v>
      </c>
      <c r="D709" s="56" t="s">
        <v>55</v>
      </c>
      <c r="E709" s="57">
        <v>8</v>
      </c>
      <c r="F709" s="57" t="s">
        <v>38</v>
      </c>
      <c r="G709" s="58" t="s">
        <v>62</v>
      </c>
      <c r="H709" s="260">
        <v>1</v>
      </c>
      <c r="I709" s="287">
        <v>29000</v>
      </c>
      <c r="J709" s="330">
        <f t="shared" si="29"/>
        <v>232000</v>
      </c>
      <c r="K709" s="260"/>
      <c r="L709" s="282"/>
      <c r="M709" s="282"/>
      <c r="N709" s="64">
        <f t="shared" si="30"/>
        <v>0</v>
      </c>
      <c r="O709" s="78">
        <v>232000</v>
      </c>
      <c r="P709" s="78">
        <f t="shared" si="31"/>
        <v>0</v>
      </c>
      <c r="Q709" s="78"/>
    </row>
    <row r="710" spans="1:17" s="10" customFormat="1" ht="22.5" customHeight="1" x14ac:dyDescent="0.25">
      <c r="A710" s="8">
        <v>705</v>
      </c>
      <c r="B710" s="280">
        <v>45247</v>
      </c>
      <c r="C710" s="55" t="s">
        <v>75</v>
      </c>
      <c r="D710" s="86" t="s">
        <v>66</v>
      </c>
      <c r="E710" s="57">
        <v>5</v>
      </c>
      <c r="F710" s="57" t="s">
        <v>38</v>
      </c>
      <c r="G710" s="58" t="s">
        <v>62</v>
      </c>
      <c r="H710" s="260">
        <v>1</v>
      </c>
      <c r="I710" s="287">
        <v>27000</v>
      </c>
      <c r="J710" s="330">
        <f t="shared" si="29"/>
        <v>135000</v>
      </c>
      <c r="K710" s="260"/>
      <c r="L710" s="282"/>
      <c r="M710" s="282"/>
      <c r="N710" s="64">
        <f t="shared" si="30"/>
        <v>0</v>
      </c>
      <c r="O710" s="78">
        <v>155000</v>
      </c>
      <c r="P710" s="78">
        <f t="shared" si="31"/>
        <v>-20000</v>
      </c>
      <c r="Q710" s="78"/>
    </row>
    <row r="711" spans="1:17" s="10" customFormat="1" ht="22.5" customHeight="1" x14ac:dyDescent="0.25">
      <c r="A711" s="8">
        <v>706</v>
      </c>
      <c r="B711" s="280">
        <v>45247</v>
      </c>
      <c r="C711" s="55" t="s">
        <v>783</v>
      </c>
      <c r="D711" s="56" t="s">
        <v>109</v>
      </c>
      <c r="E711" s="57">
        <v>1</v>
      </c>
      <c r="F711" s="57" t="s">
        <v>39</v>
      </c>
      <c r="G711" s="58" t="s">
        <v>797</v>
      </c>
      <c r="H711" s="260">
        <v>132</v>
      </c>
      <c r="I711" s="285">
        <v>120000</v>
      </c>
      <c r="J711" s="330">
        <f t="shared" si="29"/>
        <v>120000</v>
      </c>
      <c r="K711" s="260"/>
      <c r="L711" s="282"/>
      <c r="M711" s="282"/>
      <c r="N711" s="64">
        <f t="shared" si="30"/>
        <v>0</v>
      </c>
      <c r="O711" s="78">
        <v>120000</v>
      </c>
      <c r="P711" s="78">
        <f t="shared" si="31"/>
        <v>0</v>
      </c>
      <c r="Q711" s="78"/>
    </row>
    <row r="712" spans="1:17" s="10" customFormat="1" ht="22.5" customHeight="1" x14ac:dyDescent="0.25">
      <c r="A712" s="8">
        <v>707</v>
      </c>
      <c r="B712" s="280">
        <v>45247</v>
      </c>
      <c r="C712" s="56" t="s">
        <v>777</v>
      </c>
      <c r="D712" s="86" t="s">
        <v>89</v>
      </c>
      <c r="E712" s="57">
        <v>2</v>
      </c>
      <c r="F712" s="122" t="s">
        <v>39</v>
      </c>
      <c r="G712" s="58" t="s">
        <v>51</v>
      </c>
      <c r="H712" s="260" t="s">
        <v>295</v>
      </c>
      <c r="I712" s="285">
        <v>57500</v>
      </c>
      <c r="J712" s="330">
        <f t="shared" si="29"/>
        <v>115000</v>
      </c>
      <c r="K712" s="57" t="s">
        <v>1605</v>
      </c>
      <c r="L712" s="282"/>
      <c r="M712" s="282"/>
      <c r="N712" s="64">
        <f t="shared" si="30"/>
        <v>0</v>
      </c>
      <c r="O712" s="78">
        <v>115000</v>
      </c>
      <c r="P712" s="78">
        <f t="shared" si="31"/>
        <v>0</v>
      </c>
      <c r="Q712" s="78"/>
    </row>
    <row r="713" spans="1:17" s="10" customFormat="1" ht="22.5" customHeight="1" x14ac:dyDescent="0.25">
      <c r="A713" s="8">
        <v>708</v>
      </c>
      <c r="B713" s="280">
        <v>45247</v>
      </c>
      <c r="C713" s="56" t="s">
        <v>45</v>
      </c>
      <c r="D713" s="56" t="s">
        <v>20</v>
      </c>
      <c r="E713" s="317" t="s">
        <v>98</v>
      </c>
      <c r="F713" s="57" t="s">
        <v>38</v>
      </c>
      <c r="G713" s="58" t="s">
        <v>254</v>
      </c>
      <c r="H713" s="260">
        <v>302</v>
      </c>
      <c r="I713" s="287">
        <v>29200</v>
      </c>
      <c r="J713" s="330">
        <f t="shared" si="29"/>
        <v>58400</v>
      </c>
      <c r="K713" s="260"/>
      <c r="L713" s="282"/>
      <c r="M713" s="282"/>
      <c r="N713" s="64">
        <f t="shared" si="30"/>
        <v>0</v>
      </c>
      <c r="O713" s="78">
        <v>66000</v>
      </c>
      <c r="P713" s="78">
        <f t="shared" si="31"/>
        <v>-7600</v>
      </c>
      <c r="Q713" s="78"/>
    </row>
    <row r="714" spans="1:17" s="10" customFormat="1" ht="22.5" customHeight="1" x14ac:dyDescent="0.25">
      <c r="A714" s="8">
        <v>709</v>
      </c>
      <c r="B714" s="280">
        <v>45247</v>
      </c>
      <c r="C714" s="56" t="s">
        <v>612</v>
      </c>
      <c r="D714" s="56" t="s">
        <v>89</v>
      </c>
      <c r="E714" s="57">
        <v>1</v>
      </c>
      <c r="F714" s="57" t="s">
        <v>39</v>
      </c>
      <c r="G714" s="58" t="s">
        <v>368</v>
      </c>
      <c r="H714" s="260">
        <v>601</v>
      </c>
      <c r="I714" s="285">
        <v>400000</v>
      </c>
      <c r="J714" s="330">
        <f t="shared" ref="J714:J778" si="32">E714*I714</f>
        <v>400000</v>
      </c>
      <c r="K714" s="260"/>
      <c r="L714" s="282"/>
      <c r="M714" s="282"/>
      <c r="N714" s="64">
        <f t="shared" si="30"/>
        <v>0</v>
      </c>
      <c r="O714" s="78">
        <v>400000</v>
      </c>
      <c r="P714" s="78">
        <f t="shared" si="31"/>
        <v>0</v>
      </c>
      <c r="Q714" s="78"/>
    </row>
    <row r="715" spans="1:17" s="10" customFormat="1" ht="22.5" customHeight="1" x14ac:dyDescent="0.25">
      <c r="A715" s="8">
        <v>710</v>
      </c>
      <c r="B715" s="280">
        <v>45247</v>
      </c>
      <c r="C715" s="60" t="s">
        <v>613</v>
      </c>
      <c r="D715" s="56" t="s">
        <v>89</v>
      </c>
      <c r="E715" s="57">
        <v>1</v>
      </c>
      <c r="F715" s="122" t="s">
        <v>39</v>
      </c>
      <c r="G715" s="58" t="s">
        <v>368</v>
      </c>
      <c r="H715" s="260">
        <v>601</v>
      </c>
      <c r="I715" s="285">
        <v>175000</v>
      </c>
      <c r="J715" s="330">
        <f t="shared" si="32"/>
        <v>175000</v>
      </c>
      <c r="K715" s="260"/>
      <c r="L715" s="282"/>
      <c r="M715" s="282"/>
      <c r="N715" s="64">
        <f t="shared" si="30"/>
        <v>0</v>
      </c>
      <c r="O715" s="78">
        <v>175000</v>
      </c>
      <c r="P715" s="78">
        <f t="shared" si="31"/>
        <v>0</v>
      </c>
      <c r="Q715" s="78"/>
    </row>
    <row r="716" spans="1:17" s="10" customFormat="1" ht="22.5" customHeight="1" x14ac:dyDescent="0.25">
      <c r="A716" s="8">
        <v>711</v>
      </c>
      <c r="B716" s="280">
        <v>45247</v>
      </c>
      <c r="C716" s="55" t="s">
        <v>795</v>
      </c>
      <c r="D716" s="123" t="s">
        <v>102</v>
      </c>
      <c r="E716" s="57">
        <v>1</v>
      </c>
      <c r="F716" s="57" t="s">
        <v>81</v>
      </c>
      <c r="G716" s="58" t="s">
        <v>603</v>
      </c>
      <c r="H716" s="260">
        <v>14</v>
      </c>
      <c r="I716" s="289">
        <v>2400000</v>
      </c>
      <c r="J716" s="330">
        <f t="shared" si="32"/>
        <v>2400000</v>
      </c>
      <c r="K716" s="260"/>
      <c r="L716" s="282"/>
      <c r="M716" s="282"/>
      <c r="N716" s="64">
        <f t="shared" si="30"/>
        <v>0</v>
      </c>
      <c r="O716" s="78">
        <v>2400000</v>
      </c>
      <c r="P716" s="78">
        <f t="shared" si="31"/>
        <v>0</v>
      </c>
      <c r="Q716" s="78"/>
    </row>
    <row r="717" spans="1:17" s="10" customFormat="1" ht="22.5" customHeight="1" x14ac:dyDescent="0.25">
      <c r="A717" s="8">
        <v>712</v>
      </c>
      <c r="B717" s="280">
        <v>45247</v>
      </c>
      <c r="C717" s="56" t="s">
        <v>712</v>
      </c>
      <c r="D717" s="56" t="s">
        <v>275</v>
      </c>
      <c r="E717" s="57">
        <v>1</v>
      </c>
      <c r="F717" s="57" t="s">
        <v>40</v>
      </c>
      <c r="G717" s="58" t="s">
        <v>726</v>
      </c>
      <c r="H717" s="283" t="s">
        <v>291</v>
      </c>
      <c r="I717" s="285">
        <v>750000</v>
      </c>
      <c r="J717" s="330">
        <f t="shared" si="32"/>
        <v>750000</v>
      </c>
      <c r="K717" s="370" t="s">
        <v>1606</v>
      </c>
      <c r="L717" s="282"/>
      <c r="M717" s="282"/>
      <c r="N717" s="64">
        <f t="shared" si="30"/>
        <v>0</v>
      </c>
      <c r="O717" s="78">
        <v>750000</v>
      </c>
      <c r="P717" s="78">
        <f t="shared" si="31"/>
        <v>0</v>
      </c>
      <c r="Q717" s="78"/>
    </row>
    <row r="718" spans="1:17" s="10" customFormat="1" ht="22.5" customHeight="1" x14ac:dyDescent="0.25">
      <c r="A718" s="8">
        <v>713</v>
      </c>
      <c r="B718" s="280">
        <v>45247</v>
      </c>
      <c r="C718" s="55" t="s">
        <v>713</v>
      </c>
      <c r="D718" s="86" t="s">
        <v>275</v>
      </c>
      <c r="E718" s="117">
        <v>1</v>
      </c>
      <c r="F718" s="121" t="s">
        <v>39</v>
      </c>
      <c r="G718" s="58" t="s">
        <v>726</v>
      </c>
      <c r="H718" s="283" t="s">
        <v>291</v>
      </c>
      <c r="I718" s="287">
        <v>55000</v>
      </c>
      <c r="J718" s="330">
        <f t="shared" si="32"/>
        <v>55000</v>
      </c>
      <c r="K718" s="370" t="s">
        <v>1606</v>
      </c>
      <c r="L718" s="282"/>
      <c r="M718" s="282"/>
      <c r="N718" s="64">
        <f t="shared" si="30"/>
        <v>0</v>
      </c>
      <c r="O718" s="78">
        <v>55000</v>
      </c>
      <c r="P718" s="78">
        <f t="shared" si="31"/>
        <v>0</v>
      </c>
      <c r="Q718" s="78"/>
    </row>
    <row r="719" spans="1:17" s="10" customFormat="1" ht="22.5" customHeight="1" x14ac:dyDescent="0.25">
      <c r="A719" s="8">
        <v>714</v>
      </c>
      <c r="B719" s="280">
        <v>45247</v>
      </c>
      <c r="C719" s="55" t="s">
        <v>714</v>
      </c>
      <c r="D719" s="86" t="s">
        <v>275</v>
      </c>
      <c r="E719" s="57">
        <v>1</v>
      </c>
      <c r="F719" s="57" t="s">
        <v>39</v>
      </c>
      <c r="G719" s="58" t="s">
        <v>726</v>
      </c>
      <c r="H719" s="283" t="s">
        <v>291</v>
      </c>
      <c r="I719" s="287">
        <v>105000</v>
      </c>
      <c r="J719" s="330">
        <f t="shared" si="32"/>
        <v>105000</v>
      </c>
      <c r="K719" s="370" t="s">
        <v>1606</v>
      </c>
      <c r="L719" s="282"/>
      <c r="M719" s="282"/>
      <c r="N719" s="64">
        <f t="shared" si="30"/>
        <v>0</v>
      </c>
      <c r="O719" s="78">
        <v>105000</v>
      </c>
      <c r="P719" s="78">
        <f t="shared" si="31"/>
        <v>0</v>
      </c>
      <c r="Q719" s="78"/>
    </row>
    <row r="720" spans="1:17" s="10" customFormat="1" ht="22.5" customHeight="1" x14ac:dyDescent="0.25">
      <c r="A720" s="8">
        <v>715</v>
      </c>
      <c r="B720" s="280">
        <v>45247</v>
      </c>
      <c r="C720" s="56" t="s">
        <v>715</v>
      </c>
      <c r="D720" s="56" t="s">
        <v>275</v>
      </c>
      <c r="E720" s="57">
        <v>1</v>
      </c>
      <c r="F720" s="57" t="s">
        <v>39</v>
      </c>
      <c r="G720" s="58" t="s">
        <v>1511</v>
      </c>
      <c r="H720" s="283">
        <v>7</v>
      </c>
      <c r="I720" s="287">
        <v>35000</v>
      </c>
      <c r="J720" s="330">
        <f t="shared" si="32"/>
        <v>35000</v>
      </c>
      <c r="K720" s="370" t="s">
        <v>1606</v>
      </c>
      <c r="L720" s="282"/>
      <c r="M720" s="282"/>
      <c r="N720" s="64">
        <f t="shared" si="30"/>
        <v>0</v>
      </c>
      <c r="O720" s="78">
        <v>70000</v>
      </c>
      <c r="P720" s="78">
        <f t="shared" si="31"/>
        <v>-35000</v>
      </c>
      <c r="Q720" s="78"/>
    </row>
    <row r="721" spans="1:17" s="10" customFormat="1" ht="22.5" customHeight="1" x14ac:dyDescent="0.25">
      <c r="A721" s="8">
        <v>716</v>
      </c>
      <c r="B721" s="280">
        <v>45247</v>
      </c>
      <c r="C721" s="56" t="s">
        <v>715</v>
      </c>
      <c r="D721" s="56" t="s">
        <v>275</v>
      </c>
      <c r="E721" s="57">
        <v>1</v>
      </c>
      <c r="F721" s="57" t="s">
        <v>39</v>
      </c>
      <c r="G721" s="58" t="s">
        <v>726</v>
      </c>
      <c r="H721" s="283" t="s">
        <v>291</v>
      </c>
      <c r="I721" s="287">
        <v>35000</v>
      </c>
      <c r="J721" s="330">
        <f t="shared" ref="J721" si="33">E721*I721</f>
        <v>35000</v>
      </c>
      <c r="K721" s="370" t="s">
        <v>1606</v>
      </c>
      <c r="L721" s="282"/>
      <c r="M721" s="282"/>
      <c r="N721" s="64">
        <f t="shared" si="30"/>
        <v>0</v>
      </c>
      <c r="O721" s="78">
        <v>3021034</v>
      </c>
      <c r="P721" s="78">
        <f t="shared" si="31"/>
        <v>-2986034</v>
      </c>
      <c r="Q721" s="78"/>
    </row>
    <row r="722" spans="1:17" s="10" customFormat="1" ht="22.5" customHeight="1" x14ac:dyDescent="0.25">
      <c r="A722" s="8">
        <v>717</v>
      </c>
      <c r="B722" s="280">
        <v>45247</v>
      </c>
      <c r="C722" s="123" t="s">
        <v>1364</v>
      </c>
      <c r="D722" s="123" t="s">
        <v>101</v>
      </c>
      <c r="E722" s="57">
        <v>2</v>
      </c>
      <c r="F722" s="57" t="s">
        <v>39</v>
      </c>
      <c r="G722" s="58" t="s">
        <v>1510</v>
      </c>
      <c r="H722" s="260">
        <v>7</v>
      </c>
      <c r="I722" s="290">
        <v>809041</v>
      </c>
      <c r="J722" s="330">
        <f t="shared" si="32"/>
        <v>1618082</v>
      </c>
      <c r="K722" s="370" t="s">
        <v>1606</v>
      </c>
      <c r="L722" s="282"/>
      <c r="M722" s="282"/>
      <c r="N722" s="64">
        <f t="shared" si="30"/>
        <v>0</v>
      </c>
      <c r="O722" s="78">
        <v>1450000</v>
      </c>
      <c r="P722" s="78">
        <f t="shared" si="31"/>
        <v>168082</v>
      </c>
      <c r="Q722" s="78"/>
    </row>
    <row r="723" spans="1:17" s="10" customFormat="1" ht="22.5" customHeight="1" x14ac:dyDescent="0.25">
      <c r="A723" s="8">
        <v>718</v>
      </c>
      <c r="B723" s="280">
        <v>45247</v>
      </c>
      <c r="C723" s="61" t="s">
        <v>489</v>
      </c>
      <c r="D723" s="56" t="s">
        <v>1365</v>
      </c>
      <c r="E723" s="184" t="s">
        <v>97</v>
      </c>
      <c r="F723" s="121" t="s">
        <v>39</v>
      </c>
      <c r="G723" s="58" t="s">
        <v>32</v>
      </c>
      <c r="H723" s="260">
        <v>3</v>
      </c>
      <c r="I723" s="285">
        <v>1450000</v>
      </c>
      <c r="J723" s="330">
        <f t="shared" si="32"/>
        <v>1450000</v>
      </c>
      <c r="K723" s="370" t="s">
        <v>1606</v>
      </c>
      <c r="L723" s="284" t="s">
        <v>1528</v>
      </c>
      <c r="M723" s="282"/>
      <c r="N723" s="64" t="e">
        <f t="shared" si="30"/>
        <v>#VALUE!</v>
      </c>
      <c r="O723" s="78">
        <v>30000</v>
      </c>
      <c r="P723" s="78">
        <f t="shared" si="31"/>
        <v>1420000</v>
      </c>
      <c r="Q723" s="78"/>
    </row>
    <row r="724" spans="1:17" s="10" customFormat="1" ht="22.5" customHeight="1" x14ac:dyDescent="0.25">
      <c r="A724" s="8">
        <v>719</v>
      </c>
      <c r="B724" s="280">
        <v>45247</v>
      </c>
      <c r="C724" s="56" t="s">
        <v>516</v>
      </c>
      <c r="D724" s="123" t="s">
        <v>89</v>
      </c>
      <c r="E724" s="57">
        <v>1</v>
      </c>
      <c r="F724" s="122" t="s">
        <v>40</v>
      </c>
      <c r="G724" s="58" t="s">
        <v>1510</v>
      </c>
      <c r="H724" s="260">
        <v>7</v>
      </c>
      <c r="I724" s="285">
        <v>30000</v>
      </c>
      <c r="J724" s="330">
        <f t="shared" si="32"/>
        <v>30000</v>
      </c>
      <c r="K724" s="370" t="s">
        <v>1606</v>
      </c>
      <c r="L724" s="282"/>
      <c r="M724" s="282"/>
      <c r="N724" s="64">
        <f t="shared" si="30"/>
        <v>0</v>
      </c>
      <c r="O724" s="78">
        <v>1125000</v>
      </c>
      <c r="P724" s="78">
        <f t="shared" si="31"/>
        <v>-1095000</v>
      </c>
      <c r="Q724" s="78"/>
    </row>
    <row r="725" spans="1:17" s="10" customFormat="1" ht="22.5" customHeight="1" x14ac:dyDescent="0.25">
      <c r="A725" s="8">
        <v>720</v>
      </c>
      <c r="B725" s="280">
        <v>45247</v>
      </c>
      <c r="C725" s="55" t="s">
        <v>791</v>
      </c>
      <c r="D725" s="56" t="s">
        <v>275</v>
      </c>
      <c r="E725" s="57">
        <v>1</v>
      </c>
      <c r="F725" s="57" t="s">
        <v>40</v>
      </c>
      <c r="G725" s="58" t="s">
        <v>726</v>
      </c>
      <c r="H725" s="283" t="s">
        <v>291</v>
      </c>
      <c r="I725" s="287">
        <v>1125000</v>
      </c>
      <c r="J725" s="330">
        <f t="shared" si="32"/>
        <v>1125000</v>
      </c>
      <c r="K725" s="370" t="s">
        <v>1607</v>
      </c>
      <c r="L725" s="282"/>
      <c r="M725" s="282"/>
      <c r="N725" s="64">
        <f t="shared" si="30"/>
        <v>0</v>
      </c>
      <c r="O725" s="78">
        <v>125000</v>
      </c>
      <c r="P725" s="78">
        <f t="shared" si="31"/>
        <v>1000000</v>
      </c>
      <c r="Q725" s="78"/>
    </row>
    <row r="726" spans="1:17" s="10" customFormat="1" ht="22.5" customHeight="1" x14ac:dyDescent="0.25">
      <c r="A726" s="8">
        <v>721</v>
      </c>
      <c r="B726" s="280">
        <v>45247</v>
      </c>
      <c r="C726" s="55" t="s">
        <v>1366</v>
      </c>
      <c r="D726" s="56" t="s">
        <v>275</v>
      </c>
      <c r="E726" s="57">
        <v>1</v>
      </c>
      <c r="F726" s="57" t="s">
        <v>39</v>
      </c>
      <c r="G726" s="58" t="s">
        <v>1367</v>
      </c>
      <c r="H726" s="260">
        <v>7</v>
      </c>
      <c r="I726" s="285">
        <v>125000</v>
      </c>
      <c r="J726" s="330">
        <f t="shared" si="32"/>
        <v>125000</v>
      </c>
      <c r="K726" s="370" t="s">
        <v>1607</v>
      </c>
      <c r="L726" s="282"/>
      <c r="M726" s="282"/>
      <c r="N726" s="64">
        <f t="shared" si="30"/>
        <v>0</v>
      </c>
      <c r="O726" s="78">
        <v>120000</v>
      </c>
      <c r="P726" s="78">
        <f t="shared" si="31"/>
        <v>5000</v>
      </c>
      <c r="Q726" s="78"/>
    </row>
    <row r="727" spans="1:17" s="10" customFormat="1" ht="22.5" customHeight="1" x14ac:dyDescent="0.25">
      <c r="A727" s="8">
        <v>722</v>
      </c>
      <c r="B727" s="280">
        <v>45247</v>
      </c>
      <c r="C727" s="56" t="s">
        <v>793</v>
      </c>
      <c r="D727" s="56" t="s">
        <v>275</v>
      </c>
      <c r="E727" s="57">
        <v>2</v>
      </c>
      <c r="F727" s="57" t="s">
        <v>39</v>
      </c>
      <c r="G727" s="58" t="s">
        <v>319</v>
      </c>
      <c r="H727" s="283" t="s">
        <v>289</v>
      </c>
      <c r="I727" s="285">
        <v>60000</v>
      </c>
      <c r="J727" s="330">
        <f t="shared" si="32"/>
        <v>120000</v>
      </c>
      <c r="K727" s="370" t="s">
        <v>1607</v>
      </c>
      <c r="L727" s="282"/>
      <c r="M727" s="282"/>
      <c r="N727" s="64">
        <f t="shared" si="30"/>
        <v>0</v>
      </c>
      <c r="O727" s="78">
        <v>600000</v>
      </c>
      <c r="P727" s="78">
        <f t="shared" si="31"/>
        <v>-480000</v>
      </c>
      <c r="Q727" s="78"/>
    </row>
    <row r="728" spans="1:17" s="10" customFormat="1" ht="22.5" customHeight="1" x14ac:dyDescent="0.25">
      <c r="A728" s="8">
        <v>723</v>
      </c>
      <c r="B728" s="280">
        <v>45247</v>
      </c>
      <c r="C728" s="56" t="s">
        <v>794</v>
      </c>
      <c r="D728" s="56" t="s">
        <v>275</v>
      </c>
      <c r="E728" s="57">
        <v>2</v>
      </c>
      <c r="F728" s="57" t="s">
        <v>39</v>
      </c>
      <c r="G728" s="58" t="s">
        <v>726</v>
      </c>
      <c r="H728" s="283" t="s">
        <v>291</v>
      </c>
      <c r="I728" s="289">
        <v>300000</v>
      </c>
      <c r="J728" s="330">
        <f t="shared" si="32"/>
        <v>600000</v>
      </c>
      <c r="K728" s="370" t="s">
        <v>1607</v>
      </c>
      <c r="L728" s="282"/>
      <c r="M728" s="282"/>
      <c r="N728" s="64">
        <f t="shared" si="30"/>
        <v>0</v>
      </c>
      <c r="O728" s="78">
        <v>13500</v>
      </c>
      <c r="P728" s="78">
        <f t="shared" si="31"/>
        <v>586500</v>
      </c>
      <c r="Q728" s="78"/>
    </row>
    <row r="729" spans="1:17" s="24" customFormat="1" ht="22.5" customHeight="1" x14ac:dyDescent="0.25">
      <c r="A729" s="8">
        <v>724</v>
      </c>
      <c r="B729" s="280">
        <v>45247</v>
      </c>
      <c r="C729" s="161" t="s">
        <v>789</v>
      </c>
      <c r="D729" s="59" t="s">
        <v>187</v>
      </c>
      <c r="E729" s="8">
        <v>1</v>
      </c>
      <c r="F729" s="8" t="s">
        <v>39</v>
      </c>
      <c r="G729" s="162" t="s">
        <v>1255</v>
      </c>
      <c r="H729" s="260">
        <v>3</v>
      </c>
      <c r="I729" s="297">
        <v>13500</v>
      </c>
      <c r="J729" s="331">
        <f t="shared" si="32"/>
        <v>13500</v>
      </c>
      <c r="K729" s="372" t="s">
        <v>1607</v>
      </c>
      <c r="L729" s="324"/>
      <c r="M729" s="324"/>
      <c r="N729" s="64">
        <f t="shared" si="30"/>
        <v>0</v>
      </c>
      <c r="O729" s="78"/>
      <c r="P729" s="78"/>
      <c r="Q729" s="406"/>
    </row>
    <row r="730" spans="1:17" s="10" customFormat="1" ht="22.5" customHeight="1" x14ac:dyDescent="0.25">
      <c r="A730" s="8">
        <v>725</v>
      </c>
      <c r="B730" s="280">
        <v>45247</v>
      </c>
      <c r="C730" s="56" t="s">
        <v>781</v>
      </c>
      <c r="D730" s="56" t="s">
        <v>58</v>
      </c>
      <c r="E730" s="57">
        <v>20</v>
      </c>
      <c r="F730" s="57" t="s">
        <v>39</v>
      </c>
      <c r="G730" s="58" t="s">
        <v>765</v>
      </c>
      <c r="H730" s="260">
        <v>4</v>
      </c>
      <c r="I730" s="285">
        <v>200</v>
      </c>
      <c r="J730" s="330">
        <f t="shared" si="32"/>
        <v>4000</v>
      </c>
      <c r="K730" s="117" t="s">
        <v>1602</v>
      </c>
      <c r="L730" s="282"/>
      <c r="M730" s="282"/>
      <c r="N730" s="64">
        <f t="shared" si="30"/>
        <v>0</v>
      </c>
      <c r="O730" s="78"/>
      <c r="P730" s="78"/>
      <c r="Q730" s="78"/>
    </row>
    <row r="731" spans="1:17" s="10" customFormat="1" ht="22.5" customHeight="1" x14ac:dyDescent="0.25">
      <c r="A731" s="8">
        <v>726</v>
      </c>
      <c r="B731" s="280">
        <v>45247</v>
      </c>
      <c r="C731" s="56" t="s">
        <v>782</v>
      </c>
      <c r="D731" s="56" t="s">
        <v>58</v>
      </c>
      <c r="E731" s="57">
        <v>20</v>
      </c>
      <c r="F731" s="57" t="s">
        <v>39</v>
      </c>
      <c r="G731" s="58" t="s">
        <v>765</v>
      </c>
      <c r="H731" s="260">
        <v>4</v>
      </c>
      <c r="I731" s="285">
        <v>300</v>
      </c>
      <c r="J731" s="330">
        <f t="shared" si="32"/>
        <v>6000</v>
      </c>
      <c r="K731" s="117" t="s">
        <v>1602</v>
      </c>
      <c r="L731" s="282"/>
      <c r="M731" s="282"/>
      <c r="N731" s="64">
        <f t="shared" si="30"/>
        <v>0</v>
      </c>
      <c r="O731" s="406"/>
      <c r="P731" s="406"/>
      <c r="Q731" s="78"/>
    </row>
    <row r="732" spans="1:17" s="10" customFormat="1" ht="22.5" customHeight="1" x14ac:dyDescent="0.25">
      <c r="A732" s="8">
        <v>727</v>
      </c>
      <c r="B732" s="280">
        <v>45247</v>
      </c>
      <c r="C732" s="56" t="s">
        <v>785</v>
      </c>
      <c r="D732" s="291" t="s">
        <v>786</v>
      </c>
      <c r="E732" s="57">
        <v>1</v>
      </c>
      <c r="F732" s="122" t="s">
        <v>39</v>
      </c>
      <c r="G732" s="162" t="s">
        <v>765</v>
      </c>
      <c r="H732" s="260">
        <v>4</v>
      </c>
      <c r="I732" s="287">
        <v>95000</v>
      </c>
      <c r="J732" s="330">
        <f t="shared" si="32"/>
        <v>95000</v>
      </c>
      <c r="K732" s="260"/>
      <c r="L732" s="282"/>
      <c r="M732" s="282"/>
      <c r="N732" s="64">
        <f t="shared" si="30"/>
        <v>0</v>
      </c>
      <c r="O732" s="78"/>
      <c r="P732" s="78"/>
      <c r="Q732" s="78"/>
    </row>
    <row r="733" spans="1:17" s="10" customFormat="1" ht="22.5" customHeight="1" x14ac:dyDescent="0.25">
      <c r="A733" s="8">
        <v>728</v>
      </c>
      <c r="B733" s="280">
        <v>45247</v>
      </c>
      <c r="C733" s="55" t="s">
        <v>787</v>
      </c>
      <c r="D733" s="291" t="s">
        <v>786</v>
      </c>
      <c r="E733" s="57">
        <v>2</v>
      </c>
      <c r="F733" s="57" t="s">
        <v>39</v>
      </c>
      <c r="G733" s="162" t="s">
        <v>765</v>
      </c>
      <c r="H733" s="260">
        <v>4</v>
      </c>
      <c r="I733" s="285">
        <v>70000</v>
      </c>
      <c r="J733" s="330">
        <f t="shared" si="32"/>
        <v>140000</v>
      </c>
      <c r="K733" s="260"/>
      <c r="L733" s="282"/>
      <c r="M733" s="282"/>
      <c r="N733" s="64">
        <f t="shared" si="30"/>
        <v>0</v>
      </c>
      <c r="O733" s="78"/>
      <c r="P733" s="78"/>
      <c r="Q733" s="78"/>
    </row>
    <row r="734" spans="1:17" s="10" customFormat="1" ht="22.5" customHeight="1" x14ac:dyDescent="0.25">
      <c r="A734" s="8">
        <v>729</v>
      </c>
      <c r="B734" s="280">
        <v>45247</v>
      </c>
      <c r="C734" s="60" t="s">
        <v>788</v>
      </c>
      <c r="D734" s="291" t="s">
        <v>786</v>
      </c>
      <c r="E734" s="8">
        <v>10</v>
      </c>
      <c r="F734" s="57" t="s">
        <v>42</v>
      </c>
      <c r="G734" s="162" t="s">
        <v>765</v>
      </c>
      <c r="H734" s="260">
        <v>4</v>
      </c>
      <c r="I734" s="285">
        <v>40000</v>
      </c>
      <c r="J734" s="330">
        <f t="shared" si="32"/>
        <v>400000</v>
      </c>
      <c r="K734" s="260"/>
      <c r="L734" s="282">
        <f>SUM(J689:J734)</f>
        <v>15739632</v>
      </c>
      <c r="M734" s="282">
        <f>'[1]17 NOVEMBER 2023'!$X$42</f>
        <v>15761632</v>
      </c>
      <c r="N734" s="64">
        <f t="shared" si="30"/>
        <v>-22000</v>
      </c>
      <c r="O734" s="78"/>
      <c r="P734" s="78"/>
      <c r="Q734" s="78"/>
    </row>
    <row r="735" spans="1:17" s="10" customFormat="1" ht="22.5" customHeight="1" x14ac:dyDescent="0.25">
      <c r="A735" s="8">
        <v>730</v>
      </c>
      <c r="B735" s="280">
        <v>45248</v>
      </c>
      <c r="C735" s="56" t="s">
        <v>45</v>
      </c>
      <c r="D735" s="56" t="s">
        <v>20</v>
      </c>
      <c r="E735" s="317" t="s">
        <v>1113</v>
      </c>
      <c r="F735" s="57" t="s">
        <v>38</v>
      </c>
      <c r="G735" s="58" t="s">
        <v>25</v>
      </c>
      <c r="H735" s="260" t="s">
        <v>297</v>
      </c>
      <c r="I735" s="287">
        <v>29200</v>
      </c>
      <c r="J735" s="330">
        <f t="shared" si="32"/>
        <v>262800</v>
      </c>
      <c r="K735" s="117" t="s">
        <v>1608</v>
      </c>
      <c r="L735" s="282"/>
      <c r="M735" s="282"/>
      <c r="N735" s="64">
        <f t="shared" si="30"/>
        <v>0</v>
      </c>
      <c r="O735" s="78">
        <v>297000</v>
      </c>
      <c r="P735" s="78">
        <f t="shared" ref="P735:P759" si="34">J735-O735</f>
        <v>-34200</v>
      </c>
      <c r="Q735" s="78"/>
    </row>
    <row r="736" spans="1:17" s="10" customFormat="1" ht="22.5" customHeight="1" x14ac:dyDescent="0.25">
      <c r="A736" s="8">
        <v>731</v>
      </c>
      <c r="B736" s="280">
        <v>45248</v>
      </c>
      <c r="C736" s="56" t="s">
        <v>92</v>
      </c>
      <c r="D736" s="56" t="s">
        <v>29</v>
      </c>
      <c r="E736" s="57">
        <v>1</v>
      </c>
      <c r="F736" s="57" t="s">
        <v>39</v>
      </c>
      <c r="G736" s="58" t="s">
        <v>25</v>
      </c>
      <c r="H736" s="260" t="s">
        <v>297</v>
      </c>
      <c r="I736" s="285">
        <v>94575</v>
      </c>
      <c r="J736" s="330">
        <f t="shared" si="32"/>
        <v>94575</v>
      </c>
      <c r="K736" s="117" t="s">
        <v>1608</v>
      </c>
      <c r="L736" s="282"/>
      <c r="M736" s="282"/>
      <c r="N736" s="64">
        <f t="shared" si="30"/>
        <v>0</v>
      </c>
      <c r="O736" s="78">
        <v>94575</v>
      </c>
      <c r="P736" s="78">
        <f t="shared" si="34"/>
        <v>0</v>
      </c>
      <c r="Q736" s="78"/>
    </row>
    <row r="737" spans="1:17" s="10" customFormat="1" ht="22.5" customHeight="1" x14ac:dyDescent="0.25">
      <c r="A737" s="8">
        <v>732</v>
      </c>
      <c r="B737" s="280">
        <v>45248</v>
      </c>
      <c r="C737" s="56" t="s">
        <v>1087</v>
      </c>
      <c r="D737" s="56" t="s">
        <v>28</v>
      </c>
      <c r="E737" s="57">
        <v>0.3</v>
      </c>
      <c r="F737" s="122" t="s">
        <v>38</v>
      </c>
      <c r="G737" s="58" t="s">
        <v>33</v>
      </c>
      <c r="H737" s="260">
        <v>103</v>
      </c>
      <c r="I737" s="285">
        <v>75000</v>
      </c>
      <c r="J737" s="330">
        <f t="shared" si="32"/>
        <v>22500</v>
      </c>
      <c r="K737" s="57"/>
      <c r="L737" s="282"/>
      <c r="M737" s="282"/>
      <c r="N737" s="64">
        <f t="shared" si="30"/>
        <v>0</v>
      </c>
      <c r="O737" s="78">
        <v>22500</v>
      </c>
      <c r="P737" s="78">
        <f t="shared" si="34"/>
        <v>0</v>
      </c>
      <c r="Q737" s="78"/>
    </row>
    <row r="738" spans="1:17" s="10" customFormat="1" ht="22.5" customHeight="1" x14ac:dyDescent="0.25">
      <c r="A738" s="8">
        <v>733</v>
      </c>
      <c r="B738" s="280">
        <v>45248</v>
      </c>
      <c r="C738" s="55" t="s">
        <v>228</v>
      </c>
      <c r="D738" s="56" t="s">
        <v>191</v>
      </c>
      <c r="E738" s="57">
        <v>11.5</v>
      </c>
      <c r="F738" s="122" t="s">
        <v>38</v>
      </c>
      <c r="G738" s="58" t="s">
        <v>1373</v>
      </c>
      <c r="H738" s="260">
        <v>603</v>
      </c>
      <c r="I738" s="285">
        <v>33750</v>
      </c>
      <c r="J738" s="330">
        <f t="shared" si="32"/>
        <v>388125</v>
      </c>
      <c r="K738" s="117" t="s">
        <v>1609</v>
      </c>
      <c r="L738" s="282"/>
      <c r="M738" s="282"/>
      <c r="N738" s="64">
        <f t="shared" si="30"/>
        <v>0</v>
      </c>
      <c r="O738" s="78">
        <v>388125</v>
      </c>
      <c r="P738" s="78">
        <f t="shared" si="34"/>
        <v>0</v>
      </c>
      <c r="Q738" s="78"/>
    </row>
    <row r="739" spans="1:17" s="10" customFormat="1" ht="22.5" customHeight="1" x14ac:dyDescent="0.25">
      <c r="A739" s="8">
        <v>734</v>
      </c>
      <c r="B739" s="280">
        <v>45248</v>
      </c>
      <c r="C739" s="56" t="s">
        <v>92</v>
      </c>
      <c r="D739" s="56" t="s">
        <v>29</v>
      </c>
      <c r="E739" s="57">
        <v>1</v>
      </c>
      <c r="F739" s="57" t="s">
        <v>39</v>
      </c>
      <c r="G739" s="58" t="s">
        <v>1373</v>
      </c>
      <c r="H739" s="260">
        <v>603</v>
      </c>
      <c r="I739" s="285">
        <v>94575</v>
      </c>
      <c r="J739" s="330">
        <f t="shared" si="32"/>
        <v>94575</v>
      </c>
      <c r="K739" s="117" t="s">
        <v>1609</v>
      </c>
      <c r="L739" s="282"/>
      <c r="M739" s="282"/>
      <c r="N739" s="64">
        <f t="shared" si="30"/>
        <v>0</v>
      </c>
      <c r="O739" s="78">
        <v>94575</v>
      </c>
      <c r="P739" s="78">
        <f t="shared" si="34"/>
        <v>0</v>
      </c>
      <c r="Q739" s="78"/>
    </row>
    <row r="740" spans="1:17" s="10" customFormat="1" ht="22.5" customHeight="1" x14ac:dyDescent="0.25">
      <c r="A740" s="8">
        <v>735</v>
      </c>
      <c r="B740" s="280">
        <v>45248</v>
      </c>
      <c r="C740" s="56" t="s">
        <v>174</v>
      </c>
      <c r="D740" s="56" t="s">
        <v>163</v>
      </c>
      <c r="E740" s="57">
        <v>1</v>
      </c>
      <c r="F740" s="57" t="s">
        <v>39</v>
      </c>
      <c r="G740" s="58" t="s">
        <v>1373</v>
      </c>
      <c r="H740" s="260">
        <v>603</v>
      </c>
      <c r="I740" s="285">
        <v>75000</v>
      </c>
      <c r="J740" s="330">
        <f t="shared" si="32"/>
        <v>75000</v>
      </c>
      <c r="K740" s="117" t="s">
        <v>1609</v>
      </c>
      <c r="L740" s="282"/>
      <c r="M740" s="282"/>
      <c r="N740" s="64">
        <f t="shared" si="30"/>
        <v>0</v>
      </c>
      <c r="O740" s="78">
        <v>75000</v>
      </c>
      <c r="P740" s="78">
        <f t="shared" si="34"/>
        <v>0</v>
      </c>
      <c r="Q740" s="78"/>
    </row>
    <row r="741" spans="1:17" s="10" customFormat="1" ht="22.5" customHeight="1" x14ac:dyDescent="0.25">
      <c r="A741" s="8">
        <v>736</v>
      </c>
      <c r="B741" s="280">
        <v>45248</v>
      </c>
      <c r="C741" s="55" t="s">
        <v>23</v>
      </c>
      <c r="D741" s="56" t="s">
        <v>24</v>
      </c>
      <c r="E741" s="117">
        <v>1</v>
      </c>
      <c r="F741" s="57" t="s">
        <v>44</v>
      </c>
      <c r="G741" s="58" t="s">
        <v>22</v>
      </c>
      <c r="H741" s="260">
        <v>1</v>
      </c>
      <c r="I741" s="287">
        <v>75000</v>
      </c>
      <c r="J741" s="330">
        <f t="shared" si="32"/>
        <v>75000</v>
      </c>
      <c r="K741" s="260"/>
      <c r="L741" s="282"/>
      <c r="M741" s="282"/>
      <c r="N741" s="64">
        <f t="shared" si="30"/>
        <v>0</v>
      </c>
      <c r="O741" s="78">
        <v>75000</v>
      </c>
      <c r="P741" s="78">
        <f t="shared" si="34"/>
        <v>0</v>
      </c>
      <c r="Q741" s="78"/>
    </row>
    <row r="742" spans="1:17" s="10" customFormat="1" ht="22.5" customHeight="1" x14ac:dyDescent="0.25">
      <c r="A742" s="8">
        <v>737</v>
      </c>
      <c r="B742" s="280">
        <v>45248</v>
      </c>
      <c r="C742" s="56" t="s">
        <v>107</v>
      </c>
      <c r="D742" s="123" t="s">
        <v>24</v>
      </c>
      <c r="E742" s="57">
        <v>30</v>
      </c>
      <c r="F742" s="57" t="s">
        <v>39</v>
      </c>
      <c r="G742" s="58" t="s">
        <v>22</v>
      </c>
      <c r="H742" s="260">
        <v>1</v>
      </c>
      <c r="I742" s="285">
        <v>1565</v>
      </c>
      <c r="J742" s="330">
        <f t="shared" si="32"/>
        <v>46950</v>
      </c>
      <c r="K742" s="260"/>
      <c r="L742" s="282"/>
      <c r="M742" s="282"/>
      <c r="N742" s="64">
        <f t="shared" si="30"/>
        <v>0</v>
      </c>
      <c r="O742" s="78">
        <v>46950</v>
      </c>
      <c r="P742" s="78">
        <f t="shared" si="34"/>
        <v>0</v>
      </c>
      <c r="Q742" s="78"/>
    </row>
    <row r="743" spans="1:17" s="10" customFormat="1" ht="22.5" customHeight="1" x14ac:dyDescent="0.25">
      <c r="A743" s="8">
        <v>738</v>
      </c>
      <c r="B743" s="280">
        <v>45248</v>
      </c>
      <c r="C743" s="60" t="s">
        <v>553</v>
      </c>
      <c r="D743" s="56" t="s">
        <v>189</v>
      </c>
      <c r="E743" s="57">
        <v>1</v>
      </c>
      <c r="F743" s="57" t="s">
        <v>39</v>
      </c>
      <c r="G743" s="58" t="s">
        <v>22</v>
      </c>
      <c r="H743" s="260">
        <v>1</v>
      </c>
      <c r="I743" s="285">
        <v>50000</v>
      </c>
      <c r="J743" s="330">
        <f t="shared" si="32"/>
        <v>50000</v>
      </c>
      <c r="K743" s="260"/>
      <c r="L743" s="282"/>
      <c r="M743" s="282"/>
      <c r="N743" s="64">
        <f t="shared" si="30"/>
        <v>0</v>
      </c>
      <c r="O743" s="78">
        <v>50000</v>
      </c>
      <c r="P743" s="78">
        <f t="shared" si="34"/>
        <v>0</v>
      </c>
      <c r="Q743" s="78"/>
    </row>
    <row r="744" spans="1:17" s="10" customFormat="1" ht="22.5" customHeight="1" x14ac:dyDescent="0.25">
      <c r="A744" s="8">
        <v>739</v>
      </c>
      <c r="B744" s="280">
        <v>45248</v>
      </c>
      <c r="C744" s="56" t="s">
        <v>817</v>
      </c>
      <c r="D744" s="56" t="s">
        <v>47</v>
      </c>
      <c r="E744" s="57">
        <v>1</v>
      </c>
      <c r="F744" s="57" t="s">
        <v>39</v>
      </c>
      <c r="G744" s="58" t="s">
        <v>368</v>
      </c>
      <c r="H744" s="260">
        <v>601</v>
      </c>
      <c r="I744" s="285">
        <v>650000</v>
      </c>
      <c r="J744" s="330">
        <f t="shared" si="32"/>
        <v>650000</v>
      </c>
      <c r="K744" s="260"/>
      <c r="L744" s="282"/>
      <c r="M744" s="282"/>
      <c r="N744" s="64">
        <f t="shared" ref="N744:N807" si="35">L744-M744</f>
        <v>0</v>
      </c>
      <c r="O744" s="78">
        <v>650000</v>
      </c>
      <c r="P744" s="78">
        <f t="shared" si="34"/>
        <v>0</v>
      </c>
      <c r="Q744" s="78"/>
    </row>
    <row r="745" spans="1:17" s="10" customFormat="1" ht="22.5" customHeight="1" x14ac:dyDescent="0.25">
      <c r="A745" s="8">
        <v>740</v>
      </c>
      <c r="B745" s="280">
        <v>45248</v>
      </c>
      <c r="C745" s="56" t="s">
        <v>818</v>
      </c>
      <c r="D745" s="56" t="s">
        <v>47</v>
      </c>
      <c r="E745" s="117">
        <v>1</v>
      </c>
      <c r="F745" s="57" t="s">
        <v>39</v>
      </c>
      <c r="G745" s="58" t="s">
        <v>368</v>
      </c>
      <c r="H745" s="260">
        <v>601</v>
      </c>
      <c r="I745" s="287">
        <v>650000</v>
      </c>
      <c r="J745" s="330">
        <f t="shared" si="32"/>
        <v>650000</v>
      </c>
      <c r="K745" s="260"/>
      <c r="L745" s="282"/>
      <c r="M745" s="282"/>
      <c r="N745" s="64">
        <f t="shared" si="35"/>
        <v>0</v>
      </c>
      <c r="O745" s="78">
        <v>650000</v>
      </c>
      <c r="P745" s="78">
        <f t="shared" si="34"/>
        <v>0</v>
      </c>
      <c r="Q745" s="78"/>
    </row>
    <row r="746" spans="1:17" s="10" customFormat="1" ht="22.5" customHeight="1" x14ac:dyDescent="0.25">
      <c r="A746" s="8">
        <v>741</v>
      </c>
      <c r="B746" s="280">
        <v>45248</v>
      </c>
      <c r="C746" s="55" t="s">
        <v>819</v>
      </c>
      <c r="D746" s="56" t="s">
        <v>47</v>
      </c>
      <c r="E746" s="57">
        <v>1</v>
      </c>
      <c r="F746" s="57" t="s">
        <v>39</v>
      </c>
      <c r="G746" s="58" t="s">
        <v>368</v>
      </c>
      <c r="H746" s="260">
        <v>601</v>
      </c>
      <c r="I746" s="285">
        <v>150000</v>
      </c>
      <c r="J746" s="330">
        <f t="shared" si="32"/>
        <v>150000</v>
      </c>
      <c r="K746" s="260"/>
      <c r="L746" s="282"/>
      <c r="M746" s="282"/>
      <c r="N746" s="64">
        <f t="shared" si="35"/>
        <v>0</v>
      </c>
      <c r="O746" s="78">
        <v>150000</v>
      </c>
      <c r="P746" s="78">
        <f t="shared" si="34"/>
        <v>0</v>
      </c>
      <c r="Q746" s="78"/>
    </row>
    <row r="747" spans="1:17" s="10" customFormat="1" ht="22.5" customHeight="1" x14ac:dyDescent="0.25">
      <c r="A747" s="8">
        <v>742</v>
      </c>
      <c r="B747" s="280">
        <v>45248</v>
      </c>
      <c r="C747" s="56" t="s">
        <v>820</v>
      </c>
      <c r="D747" s="56" t="s">
        <v>47</v>
      </c>
      <c r="E747" s="57">
        <v>1</v>
      </c>
      <c r="F747" s="57" t="s">
        <v>39</v>
      </c>
      <c r="G747" s="58" t="s">
        <v>368</v>
      </c>
      <c r="H747" s="260">
        <v>601</v>
      </c>
      <c r="I747" s="287">
        <v>150000</v>
      </c>
      <c r="J747" s="330">
        <f t="shared" si="32"/>
        <v>150000</v>
      </c>
      <c r="K747" s="260"/>
      <c r="L747" s="282"/>
      <c r="M747" s="282"/>
      <c r="N747" s="64">
        <f t="shared" si="35"/>
        <v>0</v>
      </c>
      <c r="O747" s="78">
        <v>150000</v>
      </c>
      <c r="P747" s="78">
        <f t="shared" si="34"/>
        <v>0</v>
      </c>
      <c r="Q747" s="78"/>
    </row>
    <row r="748" spans="1:17" s="10" customFormat="1" ht="22.5" customHeight="1" x14ac:dyDescent="0.25">
      <c r="A748" s="8">
        <v>743</v>
      </c>
      <c r="B748" s="280">
        <v>45248</v>
      </c>
      <c r="C748" s="56" t="s">
        <v>54</v>
      </c>
      <c r="D748" s="56" t="s">
        <v>55</v>
      </c>
      <c r="E748" s="57">
        <v>1</v>
      </c>
      <c r="F748" s="57" t="s">
        <v>38</v>
      </c>
      <c r="G748" s="58" t="s">
        <v>368</v>
      </c>
      <c r="H748" s="260">
        <v>601</v>
      </c>
      <c r="I748" s="287">
        <v>29000</v>
      </c>
      <c r="J748" s="330">
        <f t="shared" si="32"/>
        <v>29000</v>
      </c>
      <c r="K748" s="260"/>
      <c r="L748" s="282"/>
      <c r="M748" s="282"/>
      <c r="N748" s="64">
        <f t="shared" si="35"/>
        <v>0</v>
      </c>
      <c r="O748" s="78">
        <v>29000</v>
      </c>
      <c r="P748" s="78">
        <f t="shared" si="34"/>
        <v>0</v>
      </c>
      <c r="Q748" s="78"/>
    </row>
    <row r="749" spans="1:17" s="10" customFormat="1" ht="22.5" customHeight="1" x14ac:dyDescent="0.25">
      <c r="A749" s="8">
        <v>744</v>
      </c>
      <c r="B749" s="280">
        <v>45248</v>
      </c>
      <c r="C749" s="56" t="s">
        <v>1087</v>
      </c>
      <c r="D749" s="56" t="s">
        <v>28</v>
      </c>
      <c r="E749" s="57">
        <v>0.5</v>
      </c>
      <c r="F749" s="121" t="s">
        <v>38</v>
      </c>
      <c r="G749" s="58" t="s">
        <v>368</v>
      </c>
      <c r="H749" s="260">
        <v>601</v>
      </c>
      <c r="I749" s="285">
        <v>75000</v>
      </c>
      <c r="J749" s="330">
        <f t="shared" si="32"/>
        <v>37500</v>
      </c>
      <c r="K749" s="260"/>
      <c r="L749" s="282"/>
      <c r="M749" s="282"/>
      <c r="N749" s="64">
        <f t="shared" si="35"/>
        <v>0</v>
      </c>
      <c r="O749" s="78">
        <v>37500</v>
      </c>
      <c r="P749" s="78">
        <f t="shared" si="34"/>
        <v>0</v>
      </c>
      <c r="Q749" s="78"/>
    </row>
    <row r="750" spans="1:17" s="10" customFormat="1" ht="22.5" customHeight="1" x14ac:dyDescent="0.25">
      <c r="A750" s="8">
        <v>745</v>
      </c>
      <c r="B750" s="280">
        <v>45248</v>
      </c>
      <c r="C750" s="55" t="s">
        <v>23</v>
      </c>
      <c r="D750" s="56" t="s">
        <v>24</v>
      </c>
      <c r="E750" s="117">
        <v>1</v>
      </c>
      <c r="F750" s="57" t="s">
        <v>44</v>
      </c>
      <c r="G750" s="58" t="s">
        <v>368</v>
      </c>
      <c r="H750" s="260">
        <v>601</v>
      </c>
      <c r="I750" s="287">
        <v>75000</v>
      </c>
      <c r="J750" s="330">
        <f t="shared" si="32"/>
        <v>75000</v>
      </c>
      <c r="K750" s="260"/>
      <c r="L750" s="282"/>
      <c r="M750" s="282"/>
      <c r="N750" s="64">
        <f t="shared" si="35"/>
        <v>0</v>
      </c>
      <c r="O750" s="78">
        <v>75000</v>
      </c>
      <c r="P750" s="78">
        <f t="shared" si="34"/>
        <v>0</v>
      </c>
      <c r="Q750" s="78"/>
    </row>
    <row r="751" spans="1:17" s="10" customFormat="1" ht="22.5" customHeight="1" x14ac:dyDescent="0.25">
      <c r="A751" s="8">
        <v>746</v>
      </c>
      <c r="B751" s="280">
        <v>45248</v>
      </c>
      <c r="C751" s="56" t="s">
        <v>1087</v>
      </c>
      <c r="D751" s="56" t="s">
        <v>28</v>
      </c>
      <c r="E751" s="57">
        <v>0.9</v>
      </c>
      <c r="F751" s="122" t="s">
        <v>38</v>
      </c>
      <c r="G751" s="58" t="s">
        <v>368</v>
      </c>
      <c r="H751" s="260">
        <v>601</v>
      </c>
      <c r="I751" s="285">
        <v>75000</v>
      </c>
      <c r="J751" s="330">
        <f t="shared" si="32"/>
        <v>67500</v>
      </c>
      <c r="K751" s="260"/>
      <c r="L751" s="282"/>
      <c r="M751" s="282"/>
      <c r="N751" s="64">
        <f t="shared" si="35"/>
        <v>0</v>
      </c>
      <c r="O751" s="78">
        <v>67500</v>
      </c>
      <c r="P751" s="78">
        <f t="shared" si="34"/>
        <v>0</v>
      </c>
      <c r="Q751" s="78"/>
    </row>
    <row r="752" spans="1:17" s="10" customFormat="1" ht="22.5" customHeight="1" x14ac:dyDescent="0.25">
      <c r="A752" s="8">
        <v>747</v>
      </c>
      <c r="B752" s="280">
        <v>45248</v>
      </c>
      <c r="C752" s="56" t="s">
        <v>1368</v>
      </c>
      <c r="D752" s="86" t="s">
        <v>1189</v>
      </c>
      <c r="E752" s="57">
        <v>1</v>
      </c>
      <c r="F752" s="57" t="s">
        <v>38</v>
      </c>
      <c r="G752" s="58" t="s">
        <v>368</v>
      </c>
      <c r="H752" s="260">
        <v>601</v>
      </c>
      <c r="I752" s="285">
        <v>200000</v>
      </c>
      <c r="J752" s="330">
        <f t="shared" si="32"/>
        <v>200000</v>
      </c>
      <c r="K752" s="260"/>
      <c r="L752" s="282"/>
      <c r="M752" s="282"/>
      <c r="N752" s="64">
        <f t="shared" si="35"/>
        <v>0</v>
      </c>
      <c r="O752" s="78">
        <v>200000</v>
      </c>
      <c r="P752" s="78">
        <f t="shared" si="34"/>
        <v>0</v>
      </c>
      <c r="Q752" s="78"/>
    </row>
    <row r="753" spans="1:17" s="10" customFormat="1" ht="22.5" customHeight="1" x14ac:dyDescent="0.25">
      <c r="A753" s="8">
        <v>748</v>
      </c>
      <c r="B753" s="280">
        <v>45248</v>
      </c>
      <c r="C753" s="56" t="s">
        <v>54</v>
      </c>
      <c r="D753" s="56" t="s">
        <v>55</v>
      </c>
      <c r="E753" s="57">
        <v>8</v>
      </c>
      <c r="F753" s="57" t="s">
        <v>38</v>
      </c>
      <c r="G753" s="58" t="s">
        <v>62</v>
      </c>
      <c r="H753" s="260">
        <v>1</v>
      </c>
      <c r="I753" s="287">
        <v>29000</v>
      </c>
      <c r="J753" s="330">
        <f t="shared" si="32"/>
        <v>232000</v>
      </c>
      <c r="K753" s="260"/>
      <c r="L753" s="282"/>
      <c r="M753" s="282"/>
      <c r="N753" s="64">
        <f t="shared" si="35"/>
        <v>0</v>
      </c>
      <c r="O753" s="78">
        <v>232000</v>
      </c>
      <c r="P753" s="78">
        <f t="shared" si="34"/>
        <v>0</v>
      </c>
      <c r="Q753" s="78"/>
    </row>
    <row r="754" spans="1:17" s="10" customFormat="1" ht="22.5" customHeight="1" x14ac:dyDescent="0.25">
      <c r="A754" s="8">
        <v>749</v>
      </c>
      <c r="B754" s="280">
        <v>45248</v>
      </c>
      <c r="C754" s="55" t="s">
        <v>75</v>
      </c>
      <c r="D754" s="86" t="s">
        <v>66</v>
      </c>
      <c r="E754" s="57">
        <v>5</v>
      </c>
      <c r="F754" s="57" t="s">
        <v>38</v>
      </c>
      <c r="G754" s="58" t="s">
        <v>62</v>
      </c>
      <c r="H754" s="260">
        <v>1</v>
      </c>
      <c r="I754" s="287">
        <v>27000</v>
      </c>
      <c r="J754" s="330">
        <f t="shared" si="32"/>
        <v>135000</v>
      </c>
      <c r="K754" s="260"/>
      <c r="L754" s="282"/>
      <c r="M754" s="282"/>
      <c r="N754" s="64">
        <f t="shared" si="35"/>
        <v>0</v>
      </c>
      <c r="O754" s="78">
        <v>155000</v>
      </c>
      <c r="P754" s="78">
        <f t="shared" si="34"/>
        <v>-20000</v>
      </c>
      <c r="Q754" s="78"/>
    </row>
    <row r="755" spans="1:17" s="10" customFormat="1" ht="22.5" customHeight="1" x14ac:dyDescent="0.25">
      <c r="A755" s="8">
        <v>750</v>
      </c>
      <c r="B755" s="280">
        <v>45248</v>
      </c>
      <c r="C755" s="55" t="s">
        <v>1369</v>
      </c>
      <c r="D755" s="56" t="s">
        <v>236</v>
      </c>
      <c r="E755" s="57">
        <v>1</v>
      </c>
      <c r="F755" s="57" t="s">
        <v>39</v>
      </c>
      <c r="G755" s="58" t="s">
        <v>222</v>
      </c>
      <c r="H755" s="260">
        <v>2</v>
      </c>
      <c r="I755" s="285">
        <v>54000</v>
      </c>
      <c r="J755" s="330">
        <f t="shared" si="32"/>
        <v>54000</v>
      </c>
      <c r="K755" s="260"/>
      <c r="L755" s="282"/>
      <c r="M755" s="282"/>
      <c r="N755" s="64">
        <f t="shared" si="35"/>
        <v>0</v>
      </c>
      <c r="O755" s="78">
        <v>54000</v>
      </c>
      <c r="P755" s="78">
        <f t="shared" si="34"/>
        <v>0</v>
      </c>
      <c r="Q755" s="78"/>
    </row>
    <row r="756" spans="1:17" s="10" customFormat="1" ht="22.5" customHeight="1" x14ac:dyDescent="0.25">
      <c r="A756" s="8">
        <v>751</v>
      </c>
      <c r="B756" s="280">
        <v>45248</v>
      </c>
      <c r="C756" s="56" t="s">
        <v>1370</v>
      </c>
      <c r="D756" s="56" t="s">
        <v>1371</v>
      </c>
      <c r="E756" s="57">
        <v>1</v>
      </c>
      <c r="F756" s="57" t="s">
        <v>40</v>
      </c>
      <c r="G756" s="58" t="s">
        <v>130</v>
      </c>
      <c r="H756" s="260">
        <v>112</v>
      </c>
      <c r="I756" s="285">
        <v>2150000</v>
      </c>
      <c r="J756" s="330">
        <f t="shared" si="32"/>
        <v>2150000</v>
      </c>
      <c r="K756" s="260"/>
      <c r="L756" s="282" t="s">
        <v>1516</v>
      </c>
      <c r="M756" s="282"/>
      <c r="N756" s="64" t="e">
        <f t="shared" si="35"/>
        <v>#VALUE!</v>
      </c>
      <c r="O756" s="78">
        <v>0</v>
      </c>
      <c r="P756" s="78">
        <f t="shared" si="34"/>
        <v>2150000</v>
      </c>
      <c r="Q756" s="78"/>
    </row>
    <row r="757" spans="1:17" s="10" customFormat="1" ht="22.5" customHeight="1" x14ac:dyDescent="0.25">
      <c r="A757" s="8">
        <v>752</v>
      </c>
      <c r="B757" s="280">
        <v>45248</v>
      </c>
      <c r="C757" s="56" t="s">
        <v>1370</v>
      </c>
      <c r="D757" s="56" t="s">
        <v>1372</v>
      </c>
      <c r="E757" s="57">
        <v>1</v>
      </c>
      <c r="F757" s="122" t="s">
        <v>40</v>
      </c>
      <c r="G757" s="58" t="s">
        <v>130</v>
      </c>
      <c r="H757" s="260">
        <v>112</v>
      </c>
      <c r="I757" s="307">
        <v>2150000</v>
      </c>
      <c r="J757" s="330">
        <f t="shared" si="32"/>
        <v>2150000</v>
      </c>
      <c r="K757" s="260"/>
      <c r="L757" s="282" t="s">
        <v>1516</v>
      </c>
      <c r="M757" s="282"/>
      <c r="N757" s="64" t="e">
        <f t="shared" si="35"/>
        <v>#VALUE!</v>
      </c>
      <c r="O757" s="78">
        <v>0</v>
      </c>
      <c r="P757" s="78">
        <f t="shared" si="34"/>
        <v>2150000</v>
      </c>
      <c r="Q757" s="78"/>
    </row>
    <row r="758" spans="1:17" s="10" customFormat="1" ht="22.5" customHeight="1" x14ac:dyDescent="0.25">
      <c r="A758" s="8">
        <v>753</v>
      </c>
      <c r="B758" s="280">
        <v>45248</v>
      </c>
      <c r="C758" s="56" t="s">
        <v>825</v>
      </c>
      <c r="D758" s="56" t="s">
        <v>826</v>
      </c>
      <c r="E758" s="57">
        <v>1</v>
      </c>
      <c r="F758" s="57" t="s">
        <v>39</v>
      </c>
      <c r="G758" s="58" t="s">
        <v>831</v>
      </c>
      <c r="H758" s="283">
        <v>2</v>
      </c>
      <c r="I758" s="289">
        <v>48000</v>
      </c>
      <c r="J758" s="330">
        <f t="shared" si="32"/>
        <v>48000</v>
      </c>
      <c r="K758" s="260"/>
      <c r="L758" s="282"/>
      <c r="M758" s="282"/>
      <c r="N758" s="64">
        <f t="shared" si="35"/>
        <v>0</v>
      </c>
      <c r="O758" s="78">
        <v>48000</v>
      </c>
      <c r="P758" s="78">
        <f t="shared" si="34"/>
        <v>0</v>
      </c>
      <c r="Q758" s="78"/>
    </row>
    <row r="759" spans="1:17" s="10" customFormat="1" ht="22.5" customHeight="1" x14ac:dyDescent="0.25">
      <c r="A759" s="8">
        <v>754</v>
      </c>
      <c r="B759" s="280">
        <v>45248</v>
      </c>
      <c r="C759" s="56" t="s">
        <v>827</v>
      </c>
      <c r="D759" s="123" t="s">
        <v>442</v>
      </c>
      <c r="E759" s="57">
        <v>1</v>
      </c>
      <c r="F759" s="122" t="s">
        <v>39</v>
      </c>
      <c r="G759" s="58" t="s">
        <v>32</v>
      </c>
      <c r="H759" s="260">
        <v>3</v>
      </c>
      <c r="I759" s="285">
        <v>635000</v>
      </c>
      <c r="J759" s="330">
        <f t="shared" si="32"/>
        <v>635000</v>
      </c>
      <c r="K759" s="260"/>
      <c r="L759" s="282"/>
      <c r="M759" s="282"/>
      <c r="N759" s="64">
        <f t="shared" si="35"/>
        <v>0</v>
      </c>
      <c r="O759" s="78">
        <v>635000</v>
      </c>
      <c r="P759" s="78">
        <f t="shared" si="34"/>
        <v>0</v>
      </c>
      <c r="Q759" s="78"/>
    </row>
    <row r="760" spans="1:17" s="10" customFormat="1" ht="22.5" customHeight="1" x14ac:dyDescent="0.25">
      <c r="A760" s="8">
        <v>755</v>
      </c>
      <c r="B760" s="280">
        <v>45248</v>
      </c>
      <c r="C760" s="60" t="s">
        <v>799</v>
      </c>
      <c r="D760" s="56" t="s">
        <v>109</v>
      </c>
      <c r="E760" s="57">
        <v>1</v>
      </c>
      <c r="F760" s="57" t="s">
        <v>40</v>
      </c>
      <c r="G760" s="58" t="s">
        <v>765</v>
      </c>
      <c r="H760" s="260">
        <v>4</v>
      </c>
      <c r="I760" s="285">
        <v>120000</v>
      </c>
      <c r="J760" s="330">
        <f t="shared" si="32"/>
        <v>120000</v>
      </c>
      <c r="K760" s="117" t="s">
        <v>1602</v>
      </c>
      <c r="L760" s="282"/>
      <c r="M760" s="282"/>
      <c r="N760" s="64">
        <f t="shared" si="35"/>
        <v>0</v>
      </c>
      <c r="O760" s="78"/>
      <c r="P760" s="78"/>
      <c r="Q760" s="78"/>
    </row>
    <row r="761" spans="1:17" s="10" customFormat="1" ht="22.5" customHeight="1" x14ac:dyDescent="0.25">
      <c r="A761" s="8">
        <v>756</v>
      </c>
      <c r="B761" s="280">
        <v>45248</v>
      </c>
      <c r="C761" s="56" t="s">
        <v>814</v>
      </c>
      <c r="D761" s="56" t="s">
        <v>234</v>
      </c>
      <c r="E761" s="57">
        <v>5</v>
      </c>
      <c r="F761" s="57" t="s">
        <v>42</v>
      </c>
      <c r="G761" s="58" t="s">
        <v>765</v>
      </c>
      <c r="H761" s="260">
        <v>4</v>
      </c>
      <c r="I761" s="285">
        <v>57000</v>
      </c>
      <c r="J761" s="330">
        <f t="shared" si="32"/>
        <v>285000</v>
      </c>
      <c r="K761" s="117" t="s">
        <v>1602</v>
      </c>
      <c r="L761" s="282"/>
      <c r="M761" s="282"/>
      <c r="N761" s="64">
        <f t="shared" si="35"/>
        <v>0</v>
      </c>
      <c r="O761" s="78"/>
      <c r="P761" s="78"/>
      <c r="Q761" s="78"/>
    </row>
    <row r="762" spans="1:17" s="10" customFormat="1" ht="22.5" customHeight="1" x14ac:dyDescent="0.25">
      <c r="A762" s="8">
        <v>757</v>
      </c>
      <c r="B762" s="280">
        <v>45248</v>
      </c>
      <c r="C762" s="56" t="s">
        <v>816</v>
      </c>
      <c r="D762" s="56" t="s">
        <v>234</v>
      </c>
      <c r="E762" s="57">
        <v>2</v>
      </c>
      <c r="F762" s="57" t="s">
        <v>39</v>
      </c>
      <c r="G762" s="58" t="s">
        <v>765</v>
      </c>
      <c r="H762" s="260">
        <v>4</v>
      </c>
      <c r="I762" s="285">
        <v>10000</v>
      </c>
      <c r="J762" s="330">
        <f t="shared" si="32"/>
        <v>20000</v>
      </c>
      <c r="K762" s="117" t="s">
        <v>1602</v>
      </c>
      <c r="L762" s="282"/>
      <c r="M762" s="282"/>
      <c r="N762" s="64">
        <f t="shared" si="35"/>
        <v>0</v>
      </c>
      <c r="O762" s="78"/>
      <c r="P762" s="78"/>
      <c r="Q762" s="78"/>
    </row>
    <row r="763" spans="1:17" s="10" customFormat="1" ht="22.5" customHeight="1" x14ac:dyDescent="0.25">
      <c r="A763" s="8">
        <v>758</v>
      </c>
      <c r="B763" s="280">
        <v>45248</v>
      </c>
      <c r="C763" s="60" t="s">
        <v>681</v>
      </c>
      <c r="D763" s="86" t="s">
        <v>194</v>
      </c>
      <c r="E763" s="8">
        <v>1</v>
      </c>
      <c r="F763" s="57" t="s">
        <v>39</v>
      </c>
      <c r="G763" s="58" t="s">
        <v>693</v>
      </c>
      <c r="H763" s="260">
        <v>13</v>
      </c>
      <c r="I763" s="285">
        <v>246000</v>
      </c>
      <c r="J763" s="330">
        <f t="shared" si="32"/>
        <v>246000</v>
      </c>
      <c r="K763" s="415" t="s">
        <v>1610</v>
      </c>
      <c r="L763" s="282"/>
      <c r="M763" s="282"/>
      <c r="N763" s="64">
        <f t="shared" si="35"/>
        <v>0</v>
      </c>
      <c r="O763" s="78"/>
      <c r="P763" s="78"/>
      <c r="Q763" s="78"/>
    </row>
    <row r="764" spans="1:17" s="10" customFormat="1" ht="22.5" customHeight="1" x14ac:dyDescent="0.25">
      <c r="A764" s="8">
        <v>759</v>
      </c>
      <c r="B764" s="280">
        <v>45248</v>
      </c>
      <c r="C764" s="56" t="s">
        <v>888</v>
      </c>
      <c r="D764" s="56" t="s">
        <v>196</v>
      </c>
      <c r="E764" s="57">
        <v>1</v>
      </c>
      <c r="F764" s="57" t="s">
        <v>39</v>
      </c>
      <c r="G764" s="58" t="s">
        <v>382</v>
      </c>
      <c r="H764" s="260">
        <v>13</v>
      </c>
      <c r="I764" s="287">
        <v>85000</v>
      </c>
      <c r="J764" s="330">
        <f t="shared" si="32"/>
        <v>85000</v>
      </c>
      <c r="K764" s="415" t="s">
        <v>1610</v>
      </c>
      <c r="L764" s="282"/>
      <c r="M764" s="282"/>
      <c r="N764" s="64">
        <f t="shared" si="35"/>
        <v>0</v>
      </c>
      <c r="O764" s="78"/>
      <c r="P764" s="78"/>
      <c r="Q764" s="78"/>
    </row>
    <row r="765" spans="1:17" s="10" customFormat="1" ht="22.5" customHeight="1" x14ac:dyDescent="0.25">
      <c r="A765" s="8">
        <v>760</v>
      </c>
      <c r="B765" s="280">
        <v>45248</v>
      </c>
      <c r="C765" s="56" t="s">
        <v>1374</v>
      </c>
      <c r="D765" s="56" t="s">
        <v>1507</v>
      </c>
      <c r="E765" s="57">
        <v>1</v>
      </c>
      <c r="F765" s="57" t="s">
        <v>40</v>
      </c>
      <c r="G765" s="58" t="s">
        <v>382</v>
      </c>
      <c r="H765" s="260">
        <v>13</v>
      </c>
      <c r="I765" s="285">
        <v>0</v>
      </c>
      <c r="J765" s="330">
        <f t="shared" si="32"/>
        <v>0</v>
      </c>
      <c r="K765" s="409" t="s">
        <v>1610</v>
      </c>
      <c r="L765" s="282"/>
      <c r="M765" s="282"/>
      <c r="N765" s="64">
        <f t="shared" si="35"/>
        <v>0</v>
      </c>
      <c r="O765" s="78"/>
      <c r="P765" s="78"/>
      <c r="Q765" s="78"/>
    </row>
    <row r="766" spans="1:17" s="10" customFormat="1" ht="22.5" customHeight="1" x14ac:dyDescent="0.25">
      <c r="A766" s="8">
        <v>761</v>
      </c>
      <c r="B766" s="280">
        <v>45248</v>
      </c>
      <c r="C766" s="55" t="s">
        <v>227</v>
      </c>
      <c r="D766" s="56" t="s">
        <v>101</v>
      </c>
      <c r="E766" s="57">
        <v>3</v>
      </c>
      <c r="F766" s="57" t="s">
        <v>39</v>
      </c>
      <c r="G766" s="58" t="s">
        <v>1375</v>
      </c>
      <c r="H766" s="260">
        <v>13</v>
      </c>
      <c r="I766" s="285">
        <v>269000</v>
      </c>
      <c r="J766" s="330">
        <f t="shared" si="32"/>
        <v>807000</v>
      </c>
      <c r="K766" s="409" t="s">
        <v>1610</v>
      </c>
      <c r="L766" s="282">
        <f>SUM(J735:J766)</f>
        <v>10085525</v>
      </c>
      <c r="M766" s="282">
        <f>'[1]18 NOVEMBER 2023'!$X$39</f>
        <v>10085525</v>
      </c>
      <c r="N766" s="64">
        <f t="shared" si="35"/>
        <v>0</v>
      </c>
      <c r="O766" s="78"/>
      <c r="P766" s="78"/>
      <c r="Q766" s="78"/>
    </row>
    <row r="767" spans="1:17" s="10" customFormat="1" ht="22.5" customHeight="1" x14ac:dyDescent="0.25">
      <c r="A767" s="8">
        <v>762</v>
      </c>
      <c r="B767" s="280">
        <v>45250</v>
      </c>
      <c r="C767" s="56" t="s">
        <v>281</v>
      </c>
      <c r="D767" s="56" t="s">
        <v>124</v>
      </c>
      <c r="E767" s="57">
        <v>1</v>
      </c>
      <c r="F767" s="122" t="s">
        <v>39</v>
      </c>
      <c r="G767" s="58" t="s">
        <v>195</v>
      </c>
      <c r="H767" s="260">
        <v>308</v>
      </c>
      <c r="I767" s="285">
        <v>31500</v>
      </c>
      <c r="J767" s="330">
        <f t="shared" si="32"/>
        <v>31500</v>
      </c>
      <c r="K767" s="57" t="s">
        <v>1611</v>
      </c>
      <c r="L767" s="282"/>
      <c r="M767" s="282"/>
      <c r="N767" s="64">
        <f t="shared" si="35"/>
        <v>0</v>
      </c>
      <c r="O767" s="78">
        <v>31500</v>
      </c>
      <c r="P767" s="78">
        <f t="shared" ref="P767:P799" si="36">J767-O767</f>
        <v>0</v>
      </c>
      <c r="Q767" s="78"/>
    </row>
    <row r="768" spans="1:17" s="10" customFormat="1" ht="22.5" customHeight="1" x14ac:dyDescent="0.25">
      <c r="A768" s="8">
        <v>763</v>
      </c>
      <c r="B768" s="280">
        <v>45250</v>
      </c>
      <c r="C768" s="56" t="s">
        <v>251</v>
      </c>
      <c r="D768" s="56" t="s">
        <v>27</v>
      </c>
      <c r="E768" s="57">
        <v>1</v>
      </c>
      <c r="F768" s="57" t="s">
        <v>39</v>
      </c>
      <c r="G768" s="58" t="s">
        <v>195</v>
      </c>
      <c r="H768" s="260">
        <v>308</v>
      </c>
      <c r="I768" s="285">
        <v>45000</v>
      </c>
      <c r="J768" s="330">
        <f t="shared" si="32"/>
        <v>45000</v>
      </c>
      <c r="K768" s="57" t="s">
        <v>1611</v>
      </c>
      <c r="L768" s="282"/>
      <c r="M768" s="282"/>
      <c r="N768" s="64">
        <f t="shared" si="35"/>
        <v>0</v>
      </c>
      <c r="O768" s="78">
        <v>45000</v>
      </c>
      <c r="P768" s="78">
        <f t="shared" si="36"/>
        <v>0</v>
      </c>
      <c r="Q768" s="78"/>
    </row>
    <row r="769" spans="1:17" s="10" customFormat="1" ht="22.5" customHeight="1" x14ac:dyDescent="0.25">
      <c r="A769" s="8">
        <v>764</v>
      </c>
      <c r="B769" s="280">
        <v>45250</v>
      </c>
      <c r="C769" s="56" t="s">
        <v>1159</v>
      </c>
      <c r="D769" s="56" t="s">
        <v>69</v>
      </c>
      <c r="E769" s="57">
        <v>1</v>
      </c>
      <c r="F769" s="122" t="s">
        <v>39</v>
      </c>
      <c r="G769" s="58" t="s">
        <v>195</v>
      </c>
      <c r="H769" s="260">
        <v>308</v>
      </c>
      <c r="I769" s="287">
        <v>162500</v>
      </c>
      <c r="J769" s="330">
        <f t="shared" si="32"/>
        <v>162500</v>
      </c>
      <c r="K769" s="57" t="s">
        <v>1611</v>
      </c>
      <c r="L769" s="282"/>
      <c r="M769" s="282"/>
      <c r="N769" s="64">
        <f t="shared" si="35"/>
        <v>0</v>
      </c>
      <c r="O769" s="78">
        <v>162500</v>
      </c>
      <c r="P769" s="78">
        <f t="shared" si="36"/>
        <v>0</v>
      </c>
      <c r="Q769" s="78"/>
    </row>
    <row r="770" spans="1:17" s="10" customFormat="1" ht="22.5" customHeight="1" x14ac:dyDescent="0.25">
      <c r="A770" s="8">
        <v>765</v>
      </c>
      <c r="B770" s="280">
        <v>45250</v>
      </c>
      <c r="C770" s="56" t="s">
        <v>86</v>
      </c>
      <c r="D770" s="56" t="s">
        <v>91</v>
      </c>
      <c r="E770" s="57">
        <v>1</v>
      </c>
      <c r="F770" s="122" t="s">
        <v>39</v>
      </c>
      <c r="G770" s="58" t="s">
        <v>195</v>
      </c>
      <c r="H770" s="260">
        <v>308</v>
      </c>
      <c r="I770" s="285">
        <v>176750</v>
      </c>
      <c r="J770" s="330">
        <f t="shared" si="32"/>
        <v>176750</v>
      </c>
      <c r="K770" s="57" t="s">
        <v>1611</v>
      </c>
      <c r="L770" s="282"/>
      <c r="M770" s="282"/>
      <c r="N770" s="64">
        <f t="shared" si="35"/>
        <v>0</v>
      </c>
      <c r="O770" s="78">
        <v>176750</v>
      </c>
      <c r="P770" s="78">
        <f t="shared" si="36"/>
        <v>0</v>
      </c>
      <c r="Q770" s="78"/>
    </row>
    <row r="771" spans="1:17" s="10" customFormat="1" ht="22.5" customHeight="1" x14ac:dyDescent="0.25">
      <c r="A771" s="8">
        <v>766</v>
      </c>
      <c r="B771" s="280">
        <v>45250</v>
      </c>
      <c r="C771" s="56" t="s">
        <v>280</v>
      </c>
      <c r="D771" s="56" t="s">
        <v>101</v>
      </c>
      <c r="E771" s="57">
        <v>2</v>
      </c>
      <c r="F771" s="57" t="s">
        <v>39</v>
      </c>
      <c r="G771" s="58" t="s">
        <v>195</v>
      </c>
      <c r="H771" s="260">
        <v>308</v>
      </c>
      <c r="I771" s="287">
        <v>41125</v>
      </c>
      <c r="J771" s="330">
        <f t="shared" si="32"/>
        <v>82250</v>
      </c>
      <c r="K771" s="57" t="s">
        <v>1611</v>
      </c>
      <c r="L771" s="282"/>
      <c r="M771" s="282"/>
      <c r="N771" s="64">
        <f t="shared" si="35"/>
        <v>0</v>
      </c>
      <c r="O771" s="78">
        <v>82250</v>
      </c>
      <c r="P771" s="78">
        <f t="shared" si="36"/>
        <v>0</v>
      </c>
      <c r="Q771" s="78"/>
    </row>
    <row r="772" spans="1:17" s="10" customFormat="1" ht="22.5" customHeight="1" x14ac:dyDescent="0.25">
      <c r="A772" s="8">
        <v>767</v>
      </c>
      <c r="B772" s="280">
        <v>45250</v>
      </c>
      <c r="C772" s="56" t="s">
        <v>1243</v>
      </c>
      <c r="D772" s="56" t="s">
        <v>89</v>
      </c>
      <c r="E772" s="57">
        <v>2</v>
      </c>
      <c r="F772" s="57" t="s">
        <v>39</v>
      </c>
      <c r="G772" s="58" t="s">
        <v>195</v>
      </c>
      <c r="H772" s="260">
        <v>308</v>
      </c>
      <c r="I772" s="285">
        <v>5500</v>
      </c>
      <c r="J772" s="330">
        <f t="shared" si="32"/>
        <v>11000</v>
      </c>
      <c r="K772" s="57" t="s">
        <v>1611</v>
      </c>
      <c r="L772" s="282"/>
      <c r="M772" s="282"/>
      <c r="N772" s="64">
        <f t="shared" si="35"/>
        <v>0</v>
      </c>
      <c r="O772" s="78">
        <v>11000</v>
      </c>
      <c r="P772" s="78">
        <f t="shared" si="36"/>
        <v>0</v>
      </c>
      <c r="Q772" s="78"/>
    </row>
    <row r="773" spans="1:17" s="10" customFormat="1" ht="22.5" customHeight="1" x14ac:dyDescent="0.25">
      <c r="A773" s="8">
        <v>768</v>
      </c>
      <c r="B773" s="280">
        <v>45250</v>
      </c>
      <c r="C773" s="56" t="s">
        <v>1376</v>
      </c>
      <c r="D773" s="56" t="s">
        <v>89</v>
      </c>
      <c r="E773" s="57">
        <v>1</v>
      </c>
      <c r="F773" s="57" t="s">
        <v>39</v>
      </c>
      <c r="G773" s="58" t="s">
        <v>195</v>
      </c>
      <c r="H773" s="260">
        <v>308</v>
      </c>
      <c r="I773" s="287">
        <v>85000</v>
      </c>
      <c r="J773" s="330">
        <f t="shared" si="32"/>
        <v>85000</v>
      </c>
      <c r="K773" s="57" t="s">
        <v>1611</v>
      </c>
      <c r="L773" s="282"/>
      <c r="M773" s="282"/>
      <c r="N773" s="64">
        <f t="shared" si="35"/>
        <v>0</v>
      </c>
      <c r="O773" s="78">
        <v>85000</v>
      </c>
      <c r="P773" s="78">
        <f t="shared" si="36"/>
        <v>0</v>
      </c>
      <c r="Q773" s="78"/>
    </row>
    <row r="774" spans="1:17" s="10" customFormat="1" ht="22.5" customHeight="1" x14ac:dyDescent="0.25">
      <c r="A774" s="8">
        <v>769</v>
      </c>
      <c r="B774" s="280">
        <v>45250</v>
      </c>
      <c r="C774" s="56" t="s">
        <v>1087</v>
      </c>
      <c r="D774" s="56" t="s">
        <v>28</v>
      </c>
      <c r="E774" s="57">
        <v>0.6</v>
      </c>
      <c r="F774" s="122" t="s">
        <v>38</v>
      </c>
      <c r="G774" s="58" t="s">
        <v>195</v>
      </c>
      <c r="H774" s="260">
        <v>308</v>
      </c>
      <c r="I774" s="285">
        <v>75000</v>
      </c>
      <c r="J774" s="330">
        <f t="shared" si="32"/>
        <v>45000</v>
      </c>
      <c r="K774" s="57" t="s">
        <v>1611</v>
      </c>
      <c r="L774" s="282"/>
      <c r="M774" s="282"/>
      <c r="N774" s="64">
        <f t="shared" si="35"/>
        <v>0</v>
      </c>
      <c r="O774" s="78">
        <v>45000</v>
      </c>
      <c r="P774" s="78">
        <f t="shared" si="36"/>
        <v>0</v>
      </c>
      <c r="Q774" s="78"/>
    </row>
    <row r="775" spans="1:17" s="10" customFormat="1" ht="22.5" customHeight="1" x14ac:dyDescent="0.25">
      <c r="A775" s="8">
        <v>770</v>
      </c>
      <c r="B775" s="280">
        <v>45250</v>
      </c>
      <c r="C775" s="55" t="s">
        <v>228</v>
      </c>
      <c r="D775" s="56" t="s">
        <v>191</v>
      </c>
      <c r="E775" s="57">
        <v>11.5</v>
      </c>
      <c r="F775" s="122" t="s">
        <v>38</v>
      </c>
      <c r="G775" s="58" t="s">
        <v>1094</v>
      </c>
      <c r="H775" s="260">
        <v>124</v>
      </c>
      <c r="I775" s="285">
        <v>33750</v>
      </c>
      <c r="J775" s="330">
        <f t="shared" si="32"/>
        <v>388125</v>
      </c>
      <c r="K775" s="57" t="s">
        <v>1612</v>
      </c>
      <c r="L775" s="282"/>
      <c r="M775" s="282"/>
      <c r="N775" s="64">
        <f t="shared" si="35"/>
        <v>0</v>
      </c>
      <c r="O775" s="78">
        <v>388125</v>
      </c>
      <c r="P775" s="78">
        <f t="shared" si="36"/>
        <v>0</v>
      </c>
      <c r="Q775" s="78"/>
    </row>
    <row r="776" spans="1:17" s="10" customFormat="1" ht="22.5" customHeight="1" x14ac:dyDescent="0.25">
      <c r="A776" s="8">
        <v>771</v>
      </c>
      <c r="B776" s="280">
        <v>45250</v>
      </c>
      <c r="C776" s="56" t="s">
        <v>92</v>
      </c>
      <c r="D776" s="56" t="s">
        <v>29</v>
      </c>
      <c r="E776" s="57">
        <v>1</v>
      </c>
      <c r="F776" s="57" t="s">
        <v>39</v>
      </c>
      <c r="G776" s="58" t="s">
        <v>1094</v>
      </c>
      <c r="H776" s="260">
        <v>124</v>
      </c>
      <c r="I776" s="285">
        <v>94575</v>
      </c>
      <c r="J776" s="330">
        <f t="shared" si="32"/>
        <v>94575</v>
      </c>
      <c r="K776" s="57" t="s">
        <v>1612</v>
      </c>
      <c r="L776" s="282"/>
      <c r="M776" s="282"/>
      <c r="N776" s="64">
        <f t="shared" si="35"/>
        <v>0</v>
      </c>
      <c r="O776" s="78">
        <v>94575</v>
      </c>
      <c r="P776" s="78">
        <f t="shared" si="36"/>
        <v>0</v>
      </c>
      <c r="Q776" s="78"/>
    </row>
    <row r="777" spans="1:17" s="10" customFormat="1" ht="22.5" customHeight="1" x14ac:dyDescent="0.25">
      <c r="A777" s="8">
        <v>772</v>
      </c>
      <c r="B777" s="280">
        <v>45250</v>
      </c>
      <c r="C777" s="56" t="s">
        <v>174</v>
      </c>
      <c r="D777" s="56" t="s">
        <v>163</v>
      </c>
      <c r="E777" s="57">
        <v>1</v>
      </c>
      <c r="F777" s="57" t="s">
        <v>39</v>
      </c>
      <c r="G777" s="58" t="s">
        <v>1094</v>
      </c>
      <c r="H777" s="260">
        <v>124</v>
      </c>
      <c r="I777" s="287">
        <v>75000</v>
      </c>
      <c r="J777" s="330">
        <f t="shared" si="32"/>
        <v>75000</v>
      </c>
      <c r="K777" s="57" t="s">
        <v>1612</v>
      </c>
      <c r="L777" s="282"/>
      <c r="M777" s="282"/>
      <c r="N777" s="64">
        <f t="shared" si="35"/>
        <v>0</v>
      </c>
      <c r="O777" s="78">
        <v>75000</v>
      </c>
      <c r="P777" s="78">
        <f t="shared" si="36"/>
        <v>0</v>
      </c>
      <c r="Q777" s="78"/>
    </row>
    <row r="778" spans="1:17" s="10" customFormat="1" ht="22.5" customHeight="1" x14ac:dyDescent="0.25">
      <c r="A778" s="8">
        <v>773</v>
      </c>
      <c r="B778" s="280">
        <v>45250</v>
      </c>
      <c r="C778" s="56" t="s">
        <v>76</v>
      </c>
      <c r="D778" s="120" t="s">
        <v>96</v>
      </c>
      <c r="E778" s="57">
        <v>1</v>
      </c>
      <c r="F778" s="122" t="s">
        <v>39</v>
      </c>
      <c r="G778" s="58" t="s">
        <v>1094</v>
      </c>
      <c r="H778" s="260">
        <v>124</v>
      </c>
      <c r="I778" s="285">
        <v>90675</v>
      </c>
      <c r="J778" s="330">
        <f t="shared" si="32"/>
        <v>90675</v>
      </c>
      <c r="K778" s="57" t="s">
        <v>1612</v>
      </c>
      <c r="L778" s="282"/>
      <c r="M778" s="282"/>
      <c r="N778" s="64">
        <f t="shared" si="35"/>
        <v>0</v>
      </c>
      <c r="O778" s="78">
        <v>90675</v>
      </c>
      <c r="P778" s="78">
        <f t="shared" si="36"/>
        <v>0</v>
      </c>
      <c r="Q778" s="78"/>
    </row>
    <row r="779" spans="1:17" s="10" customFormat="1" ht="22.5" customHeight="1" x14ac:dyDescent="0.25">
      <c r="A779" s="8">
        <v>774</v>
      </c>
      <c r="B779" s="280">
        <v>45250</v>
      </c>
      <c r="C779" s="56" t="s">
        <v>1377</v>
      </c>
      <c r="D779" s="56" t="s">
        <v>1378</v>
      </c>
      <c r="E779" s="117">
        <v>1</v>
      </c>
      <c r="F779" s="57" t="s">
        <v>127</v>
      </c>
      <c r="G779" s="58" t="s">
        <v>22</v>
      </c>
      <c r="H779" s="260">
        <v>1</v>
      </c>
      <c r="I779" s="287">
        <v>1500000</v>
      </c>
      <c r="J779" s="330">
        <f t="shared" ref="J779:J842" si="37">E779*I779</f>
        <v>1500000</v>
      </c>
      <c r="K779" s="57"/>
      <c r="L779" s="282"/>
      <c r="M779" s="282"/>
      <c r="N779" s="64">
        <f t="shared" si="35"/>
        <v>0</v>
      </c>
      <c r="O779" s="78">
        <v>1500000</v>
      </c>
      <c r="P779" s="78">
        <f t="shared" si="36"/>
        <v>0</v>
      </c>
      <c r="Q779" s="78"/>
    </row>
    <row r="780" spans="1:17" s="10" customFormat="1" ht="22.5" customHeight="1" x14ac:dyDescent="0.25">
      <c r="A780" s="8">
        <v>775</v>
      </c>
      <c r="B780" s="280">
        <v>45250</v>
      </c>
      <c r="C780" s="56" t="s">
        <v>1076</v>
      </c>
      <c r="D780" s="56" t="s">
        <v>56</v>
      </c>
      <c r="E780" s="57">
        <v>1</v>
      </c>
      <c r="F780" s="57" t="s">
        <v>39</v>
      </c>
      <c r="G780" s="58" t="s">
        <v>35</v>
      </c>
      <c r="H780" s="260">
        <v>307</v>
      </c>
      <c r="I780" s="285">
        <v>400000</v>
      </c>
      <c r="J780" s="330">
        <f t="shared" si="37"/>
        <v>400000</v>
      </c>
      <c r="K780" s="57" t="s">
        <v>1613</v>
      </c>
      <c r="L780" s="282"/>
      <c r="M780" s="282"/>
      <c r="N780" s="64">
        <f t="shared" si="35"/>
        <v>0</v>
      </c>
      <c r="O780" s="78">
        <v>400000</v>
      </c>
      <c r="P780" s="78">
        <f t="shared" si="36"/>
        <v>0</v>
      </c>
      <c r="Q780" s="78"/>
    </row>
    <row r="781" spans="1:17" s="10" customFormat="1" ht="22.5" customHeight="1" x14ac:dyDescent="0.25">
      <c r="A781" s="8">
        <v>776</v>
      </c>
      <c r="B781" s="280">
        <v>45250</v>
      </c>
      <c r="C781" s="56" t="s">
        <v>699</v>
      </c>
      <c r="D781" s="56" t="s">
        <v>256</v>
      </c>
      <c r="E781" s="57">
        <v>1</v>
      </c>
      <c r="F781" s="57" t="s">
        <v>39</v>
      </c>
      <c r="G781" s="58" t="s">
        <v>35</v>
      </c>
      <c r="H781" s="260">
        <v>307</v>
      </c>
      <c r="I781" s="285">
        <v>150000</v>
      </c>
      <c r="J781" s="330">
        <f t="shared" si="37"/>
        <v>150000</v>
      </c>
      <c r="K781" s="57" t="s">
        <v>1613</v>
      </c>
      <c r="L781" s="282"/>
      <c r="M781" s="282"/>
      <c r="N781" s="64">
        <f t="shared" si="35"/>
        <v>0</v>
      </c>
      <c r="O781" s="78">
        <v>150000</v>
      </c>
      <c r="P781" s="78">
        <f t="shared" si="36"/>
        <v>0</v>
      </c>
      <c r="Q781" s="78"/>
    </row>
    <row r="782" spans="1:17" s="10" customFormat="1" ht="22.5" customHeight="1" x14ac:dyDescent="0.25">
      <c r="A782" s="8">
        <v>777</v>
      </c>
      <c r="B782" s="280">
        <v>45250</v>
      </c>
      <c r="C782" s="55" t="s">
        <v>100</v>
      </c>
      <c r="D782" s="86" t="s">
        <v>101</v>
      </c>
      <c r="E782" s="57">
        <v>1</v>
      </c>
      <c r="F782" s="57" t="s">
        <v>39</v>
      </c>
      <c r="G782" s="58" t="s">
        <v>35</v>
      </c>
      <c r="H782" s="260">
        <v>307</v>
      </c>
      <c r="I782" s="290">
        <v>809041</v>
      </c>
      <c r="J782" s="330">
        <f t="shared" si="37"/>
        <v>809041</v>
      </c>
      <c r="K782" s="57" t="s">
        <v>1613</v>
      </c>
      <c r="L782" s="282"/>
      <c r="M782" s="282"/>
      <c r="N782" s="64">
        <f t="shared" si="35"/>
        <v>0</v>
      </c>
      <c r="O782" s="78">
        <v>810668</v>
      </c>
      <c r="P782" s="78">
        <f t="shared" si="36"/>
        <v>-1627</v>
      </c>
      <c r="Q782" s="78"/>
    </row>
    <row r="783" spans="1:17" s="10" customFormat="1" ht="22.5" customHeight="1" x14ac:dyDescent="0.25">
      <c r="A783" s="8">
        <v>778</v>
      </c>
      <c r="B783" s="280">
        <v>45250</v>
      </c>
      <c r="C783" s="56" t="s">
        <v>45</v>
      </c>
      <c r="D783" s="56" t="s">
        <v>20</v>
      </c>
      <c r="E783" s="317" t="s">
        <v>1093</v>
      </c>
      <c r="F783" s="57" t="s">
        <v>38</v>
      </c>
      <c r="G783" s="58" t="s">
        <v>35</v>
      </c>
      <c r="H783" s="260">
        <v>307</v>
      </c>
      <c r="I783" s="287">
        <v>29200</v>
      </c>
      <c r="J783" s="330">
        <f t="shared" si="37"/>
        <v>43800</v>
      </c>
      <c r="K783" s="57" t="s">
        <v>1613</v>
      </c>
      <c r="L783" s="282"/>
      <c r="M783" s="282"/>
      <c r="N783" s="64">
        <f t="shared" si="35"/>
        <v>0</v>
      </c>
      <c r="O783" s="78">
        <v>49500</v>
      </c>
      <c r="P783" s="78">
        <f t="shared" si="36"/>
        <v>-5700</v>
      </c>
      <c r="Q783" s="78"/>
    </row>
    <row r="784" spans="1:17" s="10" customFormat="1" ht="22.5" customHeight="1" x14ac:dyDescent="0.25">
      <c r="A784" s="8">
        <v>779</v>
      </c>
      <c r="B784" s="280">
        <v>45250</v>
      </c>
      <c r="C784" s="56" t="s">
        <v>54</v>
      </c>
      <c r="D784" s="56" t="s">
        <v>55</v>
      </c>
      <c r="E784" s="57">
        <v>15</v>
      </c>
      <c r="F784" s="57" t="s">
        <v>38</v>
      </c>
      <c r="G784" s="58" t="s">
        <v>62</v>
      </c>
      <c r="H784" s="260">
        <v>1</v>
      </c>
      <c r="I784" s="287">
        <v>29000</v>
      </c>
      <c r="J784" s="330">
        <f t="shared" si="37"/>
        <v>435000</v>
      </c>
      <c r="K784" s="260"/>
      <c r="L784" s="282"/>
      <c r="M784" s="282"/>
      <c r="N784" s="64">
        <f t="shared" si="35"/>
        <v>0</v>
      </c>
      <c r="O784" s="78">
        <v>435000</v>
      </c>
      <c r="P784" s="78">
        <f t="shared" si="36"/>
        <v>0</v>
      </c>
      <c r="Q784" s="78"/>
    </row>
    <row r="785" spans="1:17" s="10" customFormat="1" ht="22.5" customHeight="1" x14ac:dyDescent="0.25">
      <c r="A785" s="8">
        <v>780</v>
      </c>
      <c r="B785" s="280">
        <v>45250</v>
      </c>
      <c r="C785" s="55" t="s">
        <v>75</v>
      </c>
      <c r="D785" s="86" t="s">
        <v>66</v>
      </c>
      <c r="E785" s="57">
        <v>7</v>
      </c>
      <c r="F785" s="57" t="s">
        <v>38</v>
      </c>
      <c r="G785" s="58" t="s">
        <v>62</v>
      </c>
      <c r="H785" s="260">
        <v>1</v>
      </c>
      <c r="I785" s="287">
        <v>27000</v>
      </c>
      <c r="J785" s="330">
        <f t="shared" si="37"/>
        <v>189000</v>
      </c>
      <c r="K785" s="260"/>
      <c r="L785" s="282"/>
      <c r="M785" s="282"/>
      <c r="N785" s="64">
        <f t="shared" si="35"/>
        <v>0</v>
      </c>
      <c r="O785" s="78">
        <v>217000</v>
      </c>
      <c r="P785" s="78">
        <f t="shared" si="36"/>
        <v>-28000</v>
      </c>
      <c r="Q785" s="78"/>
    </row>
    <row r="786" spans="1:17" s="10" customFormat="1" ht="22.5" customHeight="1" x14ac:dyDescent="0.25">
      <c r="A786" s="8">
        <v>781</v>
      </c>
      <c r="B786" s="280">
        <v>45250</v>
      </c>
      <c r="C786" s="56" t="s">
        <v>45</v>
      </c>
      <c r="D786" s="56" t="s">
        <v>20</v>
      </c>
      <c r="E786" s="317" t="s">
        <v>97</v>
      </c>
      <c r="F786" s="57" t="s">
        <v>38</v>
      </c>
      <c r="G786" s="58" t="s">
        <v>62</v>
      </c>
      <c r="H786" s="260">
        <v>1</v>
      </c>
      <c r="I786" s="287">
        <v>29200</v>
      </c>
      <c r="J786" s="330">
        <f t="shared" si="37"/>
        <v>29200</v>
      </c>
      <c r="K786" s="260"/>
      <c r="L786" s="282"/>
      <c r="M786" s="282"/>
      <c r="N786" s="64">
        <f t="shared" si="35"/>
        <v>0</v>
      </c>
      <c r="O786" s="78">
        <v>33000</v>
      </c>
      <c r="P786" s="78">
        <f t="shared" si="36"/>
        <v>-3800</v>
      </c>
      <c r="Q786" s="78"/>
    </row>
    <row r="787" spans="1:17" s="10" customFormat="1" ht="22.5" customHeight="1" x14ac:dyDescent="0.25">
      <c r="A787" s="8">
        <v>782</v>
      </c>
      <c r="B787" s="280">
        <v>45250</v>
      </c>
      <c r="C787" s="56" t="s">
        <v>114</v>
      </c>
      <c r="D787" s="56" t="s">
        <v>379</v>
      </c>
      <c r="E787" s="8">
        <v>1</v>
      </c>
      <c r="F787" s="122" t="s">
        <v>40</v>
      </c>
      <c r="G787" s="58" t="s">
        <v>195</v>
      </c>
      <c r="H787" s="260">
        <v>308</v>
      </c>
      <c r="I787" s="285">
        <v>2175000</v>
      </c>
      <c r="J787" s="330">
        <f t="shared" si="37"/>
        <v>2175000</v>
      </c>
      <c r="K787" s="117" t="s">
        <v>1614</v>
      </c>
      <c r="L787" s="282" t="s">
        <v>1537</v>
      </c>
      <c r="M787" s="282"/>
      <c r="N787" s="64" t="e">
        <f t="shared" si="35"/>
        <v>#VALUE!</v>
      </c>
      <c r="O787" s="78">
        <v>2175000</v>
      </c>
      <c r="P787" s="78">
        <f t="shared" si="36"/>
        <v>0</v>
      </c>
      <c r="Q787" s="78"/>
    </row>
    <row r="788" spans="1:17" s="10" customFormat="1" ht="22.5" customHeight="1" x14ac:dyDescent="0.25">
      <c r="A788" s="8">
        <v>783</v>
      </c>
      <c r="B788" s="280">
        <v>45250</v>
      </c>
      <c r="C788" s="56" t="s">
        <v>114</v>
      </c>
      <c r="D788" s="56" t="s">
        <v>379</v>
      </c>
      <c r="E788" s="95" t="s">
        <v>97</v>
      </c>
      <c r="F788" s="57" t="s">
        <v>40</v>
      </c>
      <c r="G788" s="58" t="s">
        <v>195</v>
      </c>
      <c r="H788" s="260">
        <v>308</v>
      </c>
      <c r="I788" s="287">
        <v>2175000</v>
      </c>
      <c r="J788" s="330">
        <f t="shared" si="37"/>
        <v>2175000</v>
      </c>
      <c r="K788" s="117" t="s">
        <v>1614</v>
      </c>
      <c r="L788" s="282" t="s">
        <v>1537</v>
      </c>
      <c r="M788" s="282"/>
      <c r="N788" s="64" t="e">
        <f t="shared" si="35"/>
        <v>#VALUE!</v>
      </c>
      <c r="O788" s="78">
        <v>2175000</v>
      </c>
      <c r="P788" s="78">
        <f t="shared" si="36"/>
        <v>0</v>
      </c>
      <c r="Q788" s="78"/>
    </row>
    <row r="789" spans="1:17" s="10" customFormat="1" ht="22.5" customHeight="1" x14ac:dyDescent="0.25">
      <c r="A789" s="8">
        <v>784</v>
      </c>
      <c r="B789" s="280">
        <v>45250</v>
      </c>
      <c r="C789" s="55" t="s">
        <v>355</v>
      </c>
      <c r="D789" s="56" t="s">
        <v>105</v>
      </c>
      <c r="E789" s="184" t="s">
        <v>835</v>
      </c>
      <c r="F789" s="57" t="s">
        <v>451</v>
      </c>
      <c r="G789" s="58" t="s">
        <v>313</v>
      </c>
      <c r="H789" s="260">
        <v>0</v>
      </c>
      <c r="I789" s="285">
        <v>12500</v>
      </c>
      <c r="J789" s="330">
        <f t="shared" si="37"/>
        <v>100000</v>
      </c>
      <c r="K789" s="260"/>
      <c r="L789" s="282"/>
      <c r="M789" s="282"/>
      <c r="N789" s="64">
        <f t="shared" si="35"/>
        <v>0</v>
      </c>
      <c r="O789" s="78">
        <v>100000</v>
      </c>
      <c r="P789" s="78">
        <f t="shared" si="36"/>
        <v>0</v>
      </c>
      <c r="Q789" s="78"/>
    </row>
    <row r="790" spans="1:17" s="10" customFormat="1" ht="22.5" customHeight="1" x14ac:dyDescent="0.25">
      <c r="A790" s="8">
        <v>785</v>
      </c>
      <c r="B790" s="280">
        <v>45250</v>
      </c>
      <c r="C790" s="56" t="s">
        <v>1379</v>
      </c>
      <c r="D790" s="56" t="s">
        <v>117</v>
      </c>
      <c r="E790" s="57">
        <v>1</v>
      </c>
      <c r="F790" s="57" t="s">
        <v>39</v>
      </c>
      <c r="G790" s="58" t="s">
        <v>313</v>
      </c>
      <c r="H790" s="260">
        <v>0</v>
      </c>
      <c r="I790" s="289">
        <v>16500</v>
      </c>
      <c r="J790" s="330">
        <f t="shared" si="37"/>
        <v>16500</v>
      </c>
      <c r="K790" s="260"/>
      <c r="L790" s="282"/>
      <c r="M790" s="282"/>
      <c r="N790" s="64">
        <f t="shared" si="35"/>
        <v>0</v>
      </c>
      <c r="O790" s="78">
        <v>16500</v>
      </c>
      <c r="P790" s="78">
        <f t="shared" si="36"/>
        <v>0</v>
      </c>
      <c r="Q790" s="78"/>
    </row>
    <row r="791" spans="1:17" s="10" customFormat="1" ht="22.5" customHeight="1" x14ac:dyDescent="0.25">
      <c r="A791" s="8">
        <v>786</v>
      </c>
      <c r="B791" s="280">
        <v>45250</v>
      </c>
      <c r="C791" s="55" t="s">
        <v>836</v>
      </c>
      <c r="D791" s="56" t="s">
        <v>105</v>
      </c>
      <c r="E791" s="57">
        <v>1</v>
      </c>
      <c r="F791" s="57" t="s">
        <v>43</v>
      </c>
      <c r="G791" s="58" t="s">
        <v>871</v>
      </c>
      <c r="H791" s="283" t="s">
        <v>304</v>
      </c>
      <c r="I791" s="285">
        <v>110000</v>
      </c>
      <c r="J791" s="330">
        <f t="shared" si="37"/>
        <v>110000</v>
      </c>
      <c r="K791" s="260"/>
      <c r="L791" s="282"/>
      <c r="M791" s="282"/>
      <c r="N791" s="64">
        <f t="shared" si="35"/>
        <v>0</v>
      </c>
      <c r="O791" s="78">
        <v>110000</v>
      </c>
      <c r="P791" s="78">
        <f t="shared" si="36"/>
        <v>0</v>
      </c>
      <c r="Q791" s="78"/>
    </row>
    <row r="792" spans="1:17" s="10" customFormat="1" ht="22.5" customHeight="1" x14ac:dyDescent="0.25">
      <c r="A792" s="8">
        <v>787</v>
      </c>
      <c r="B792" s="280">
        <v>45250</v>
      </c>
      <c r="C792" s="56" t="s">
        <v>1088</v>
      </c>
      <c r="D792" s="56" t="s">
        <v>105</v>
      </c>
      <c r="E792" s="57">
        <v>1</v>
      </c>
      <c r="F792" s="57" t="s">
        <v>39</v>
      </c>
      <c r="G792" s="58" t="s">
        <v>871</v>
      </c>
      <c r="H792" s="283" t="s">
        <v>304</v>
      </c>
      <c r="I792" s="287">
        <v>25000</v>
      </c>
      <c r="J792" s="330">
        <f t="shared" si="37"/>
        <v>25000</v>
      </c>
      <c r="K792" s="260"/>
      <c r="L792" s="282"/>
      <c r="M792" s="282"/>
      <c r="N792" s="64">
        <f t="shared" si="35"/>
        <v>0</v>
      </c>
      <c r="O792" s="78">
        <v>25000</v>
      </c>
      <c r="P792" s="78">
        <f t="shared" si="36"/>
        <v>0</v>
      </c>
      <c r="Q792" s="78"/>
    </row>
    <row r="793" spans="1:17" s="10" customFormat="1" ht="22.5" customHeight="1" x14ac:dyDescent="0.25">
      <c r="A793" s="8">
        <v>788</v>
      </c>
      <c r="B793" s="280">
        <v>45250</v>
      </c>
      <c r="C793" s="56" t="s">
        <v>54</v>
      </c>
      <c r="D793" s="56" t="s">
        <v>55</v>
      </c>
      <c r="E793" s="57">
        <v>1</v>
      </c>
      <c r="F793" s="57" t="s">
        <v>38</v>
      </c>
      <c r="G793" s="58" t="s">
        <v>21</v>
      </c>
      <c r="H793" s="260">
        <v>405</v>
      </c>
      <c r="I793" s="287">
        <v>29000</v>
      </c>
      <c r="J793" s="330">
        <f t="shared" si="37"/>
        <v>29000</v>
      </c>
      <c r="K793" s="260"/>
      <c r="L793" s="282"/>
      <c r="M793" s="282"/>
      <c r="N793" s="64">
        <f t="shared" si="35"/>
        <v>0</v>
      </c>
      <c r="O793" s="78">
        <v>29000</v>
      </c>
      <c r="P793" s="78">
        <f t="shared" si="36"/>
        <v>0</v>
      </c>
      <c r="Q793" s="78"/>
    </row>
    <row r="794" spans="1:17" s="10" customFormat="1" ht="22.5" customHeight="1" x14ac:dyDescent="0.25">
      <c r="A794" s="8">
        <v>789</v>
      </c>
      <c r="B794" s="280">
        <v>45250</v>
      </c>
      <c r="C794" s="56" t="s">
        <v>45</v>
      </c>
      <c r="D794" s="56" t="s">
        <v>20</v>
      </c>
      <c r="E794" s="317" t="s">
        <v>1093</v>
      </c>
      <c r="F794" s="57" t="s">
        <v>38</v>
      </c>
      <c r="G794" s="58" t="s">
        <v>21</v>
      </c>
      <c r="H794" s="260">
        <v>405</v>
      </c>
      <c r="I794" s="287">
        <v>29200</v>
      </c>
      <c r="J794" s="330">
        <f t="shared" si="37"/>
        <v>43800</v>
      </c>
      <c r="K794" s="260"/>
      <c r="L794" s="282"/>
      <c r="M794" s="282"/>
      <c r="N794" s="64">
        <f t="shared" si="35"/>
        <v>0</v>
      </c>
      <c r="O794" s="78">
        <v>49500</v>
      </c>
      <c r="P794" s="78">
        <f t="shared" si="36"/>
        <v>-5700</v>
      </c>
      <c r="Q794" s="78"/>
    </row>
    <row r="795" spans="1:17" s="10" customFormat="1" ht="22.5" customHeight="1" x14ac:dyDescent="0.25">
      <c r="A795" s="8">
        <v>790</v>
      </c>
      <c r="B795" s="280">
        <v>45250</v>
      </c>
      <c r="C795" s="56" t="s">
        <v>45</v>
      </c>
      <c r="D795" s="56" t="s">
        <v>20</v>
      </c>
      <c r="E795" s="317" t="s">
        <v>1093</v>
      </c>
      <c r="F795" s="57" t="s">
        <v>38</v>
      </c>
      <c r="G795" s="58" t="s">
        <v>19</v>
      </c>
      <c r="H795" s="260">
        <v>102</v>
      </c>
      <c r="I795" s="287">
        <v>29200</v>
      </c>
      <c r="J795" s="330">
        <f t="shared" si="37"/>
        <v>43800</v>
      </c>
      <c r="K795" s="260"/>
      <c r="L795" s="282"/>
      <c r="M795" s="282"/>
      <c r="N795" s="64">
        <f t="shared" si="35"/>
        <v>0</v>
      </c>
      <c r="O795" s="78">
        <v>49500</v>
      </c>
      <c r="P795" s="78">
        <f t="shared" si="36"/>
        <v>-5700</v>
      </c>
      <c r="Q795" s="78"/>
    </row>
    <row r="796" spans="1:17" s="10" customFormat="1" ht="22.5" customHeight="1" x14ac:dyDescent="0.25">
      <c r="A796" s="8">
        <v>791</v>
      </c>
      <c r="B796" s="280">
        <v>45250</v>
      </c>
      <c r="C796" s="56" t="s">
        <v>45</v>
      </c>
      <c r="D796" s="56" t="s">
        <v>20</v>
      </c>
      <c r="E796" s="317" t="s">
        <v>1093</v>
      </c>
      <c r="F796" s="57" t="s">
        <v>38</v>
      </c>
      <c r="G796" s="58" t="s">
        <v>49</v>
      </c>
      <c r="H796" s="260">
        <v>402</v>
      </c>
      <c r="I796" s="287">
        <v>29200</v>
      </c>
      <c r="J796" s="330">
        <f t="shared" si="37"/>
        <v>43800</v>
      </c>
      <c r="K796" s="260"/>
      <c r="L796" s="282"/>
      <c r="M796" s="282"/>
      <c r="N796" s="64">
        <f t="shared" si="35"/>
        <v>0</v>
      </c>
      <c r="O796" s="78">
        <v>49500</v>
      </c>
      <c r="P796" s="78">
        <f t="shared" si="36"/>
        <v>-5700</v>
      </c>
      <c r="Q796" s="78"/>
    </row>
    <row r="797" spans="1:17" s="10" customFormat="1" ht="22.5" customHeight="1" x14ac:dyDescent="0.25">
      <c r="A797" s="8">
        <v>792</v>
      </c>
      <c r="B797" s="280">
        <v>45250</v>
      </c>
      <c r="C797" s="56" t="s">
        <v>1370</v>
      </c>
      <c r="D797" s="56" t="s">
        <v>1380</v>
      </c>
      <c r="E797" s="57">
        <v>1</v>
      </c>
      <c r="F797" s="57" t="s">
        <v>40</v>
      </c>
      <c r="G797" s="58" t="s">
        <v>330</v>
      </c>
      <c r="H797" s="283" t="s">
        <v>394</v>
      </c>
      <c r="I797" s="285">
        <v>2150000</v>
      </c>
      <c r="J797" s="330">
        <f t="shared" si="37"/>
        <v>2150000</v>
      </c>
      <c r="K797" s="57" t="s">
        <v>1615</v>
      </c>
      <c r="L797" s="282" t="s">
        <v>1516</v>
      </c>
      <c r="M797" s="282"/>
      <c r="N797" s="64" t="e">
        <f t="shared" si="35"/>
        <v>#VALUE!</v>
      </c>
      <c r="O797" s="78">
        <v>60000</v>
      </c>
      <c r="P797" s="78">
        <f t="shared" si="36"/>
        <v>2090000</v>
      </c>
      <c r="Q797" s="78"/>
    </row>
    <row r="798" spans="1:17" s="10" customFormat="1" ht="22.5" customHeight="1" x14ac:dyDescent="0.25">
      <c r="A798" s="8">
        <v>793</v>
      </c>
      <c r="B798" s="280">
        <v>45250</v>
      </c>
      <c r="C798" s="55" t="s">
        <v>849</v>
      </c>
      <c r="D798" s="56" t="s">
        <v>850</v>
      </c>
      <c r="E798" s="57">
        <v>1</v>
      </c>
      <c r="F798" s="57" t="s">
        <v>39</v>
      </c>
      <c r="G798" s="58" t="s">
        <v>855</v>
      </c>
      <c r="H798" s="260">
        <v>2</v>
      </c>
      <c r="I798" s="287">
        <v>60000</v>
      </c>
      <c r="J798" s="330">
        <f t="shared" si="37"/>
        <v>60000</v>
      </c>
      <c r="K798" s="260"/>
      <c r="L798" s="282"/>
      <c r="M798" s="282"/>
      <c r="N798" s="64">
        <f t="shared" si="35"/>
        <v>0</v>
      </c>
      <c r="O798" s="78">
        <v>2180000</v>
      </c>
      <c r="P798" s="78">
        <f t="shared" si="36"/>
        <v>-2120000</v>
      </c>
      <c r="Q798" s="78"/>
    </row>
    <row r="799" spans="1:17" s="10" customFormat="1" ht="22.5" customHeight="1" x14ac:dyDescent="0.25">
      <c r="A799" s="8">
        <v>794</v>
      </c>
      <c r="B799" s="280">
        <v>45250</v>
      </c>
      <c r="C799" s="55" t="s">
        <v>851</v>
      </c>
      <c r="D799" s="56" t="s">
        <v>852</v>
      </c>
      <c r="E799" s="57">
        <v>1</v>
      </c>
      <c r="F799" s="57" t="s">
        <v>81</v>
      </c>
      <c r="G799" s="58" t="s">
        <v>22</v>
      </c>
      <c r="H799" s="260">
        <v>1</v>
      </c>
      <c r="I799" s="285">
        <v>2180000</v>
      </c>
      <c r="J799" s="330">
        <f t="shared" si="37"/>
        <v>2180000</v>
      </c>
      <c r="K799" s="260"/>
      <c r="L799" s="282"/>
      <c r="M799" s="282"/>
      <c r="N799" s="64">
        <f t="shared" si="35"/>
        <v>0</v>
      </c>
      <c r="O799" s="78">
        <v>3450000</v>
      </c>
      <c r="P799" s="78">
        <f t="shared" si="36"/>
        <v>-1270000</v>
      </c>
      <c r="Q799" s="78"/>
    </row>
    <row r="800" spans="1:17" s="10" customFormat="1" ht="22.5" customHeight="1" x14ac:dyDescent="0.25">
      <c r="A800" s="8">
        <v>795</v>
      </c>
      <c r="B800" s="280">
        <v>45250</v>
      </c>
      <c r="C800" s="56" t="s">
        <v>839</v>
      </c>
      <c r="D800" s="291" t="s">
        <v>840</v>
      </c>
      <c r="E800" s="57">
        <v>6</v>
      </c>
      <c r="F800" s="122" t="s">
        <v>39</v>
      </c>
      <c r="G800" s="162" t="s">
        <v>854</v>
      </c>
      <c r="H800" s="260">
        <v>143</v>
      </c>
      <c r="I800" s="285">
        <v>575000</v>
      </c>
      <c r="J800" s="330">
        <f t="shared" si="37"/>
        <v>3450000</v>
      </c>
      <c r="K800" s="260"/>
      <c r="L800" s="282"/>
      <c r="M800" s="282"/>
      <c r="N800" s="64">
        <f t="shared" si="35"/>
        <v>0</v>
      </c>
      <c r="O800" s="78"/>
      <c r="P800" s="78"/>
      <c r="Q800" s="78"/>
    </row>
    <row r="801" spans="1:17" s="10" customFormat="1" ht="22.5" customHeight="1" x14ac:dyDescent="0.25">
      <c r="A801" s="8">
        <v>796</v>
      </c>
      <c r="B801" s="280">
        <v>45250</v>
      </c>
      <c r="C801" s="56" t="s">
        <v>1381</v>
      </c>
      <c r="D801" s="56" t="s">
        <v>366</v>
      </c>
      <c r="E801" s="57">
        <v>1</v>
      </c>
      <c r="F801" s="57" t="s">
        <v>39</v>
      </c>
      <c r="G801" s="58" t="s">
        <v>260</v>
      </c>
      <c r="H801" s="283" t="s">
        <v>202</v>
      </c>
      <c r="I801" s="285">
        <v>1611999.99</v>
      </c>
      <c r="J801" s="330">
        <f t="shared" si="37"/>
        <v>1611999.99</v>
      </c>
      <c r="K801" s="370" t="s">
        <v>1616</v>
      </c>
      <c r="L801" s="282"/>
      <c r="M801" s="282"/>
      <c r="N801" s="64">
        <f t="shared" si="35"/>
        <v>0</v>
      </c>
      <c r="O801" s="78"/>
      <c r="P801" s="78"/>
      <c r="Q801" s="78"/>
    </row>
    <row r="802" spans="1:17" s="10" customFormat="1" ht="22.5" customHeight="1" x14ac:dyDescent="0.25">
      <c r="A802" s="8">
        <v>797</v>
      </c>
      <c r="B802" s="280">
        <v>45250</v>
      </c>
      <c r="C802" s="55" t="s">
        <v>1382</v>
      </c>
      <c r="D802" s="56" t="s">
        <v>366</v>
      </c>
      <c r="E802" s="57">
        <v>1</v>
      </c>
      <c r="F802" s="57" t="s">
        <v>39</v>
      </c>
      <c r="G802" s="58" t="s">
        <v>260</v>
      </c>
      <c r="H802" s="283" t="s">
        <v>202</v>
      </c>
      <c r="I802" s="285">
        <v>115000</v>
      </c>
      <c r="J802" s="330">
        <f t="shared" si="37"/>
        <v>115000</v>
      </c>
      <c r="K802" s="370" t="s">
        <v>1616</v>
      </c>
      <c r="L802" s="282"/>
      <c r="M802" s="282"/>
      <c r="N802" s="64">
        <f t="shared" si="35"/>
        <v>0</v>
      </c>
      <c r="O802" s="78"/>
      <c r="P802" s="78"/>
      <c r="Q802" s="78"/>
    </row>
    <row r="803" spans="1:17" s="10" customFormat="1" ht="22.5" customHeight="1" x14ac:dyDescent="0.25">
      <c r="A803" s="8">
        <v>798</v>
      </c>
      <c r="B803" s="280">
        <v>45250</v>
      </c>
      <c r="C803" s="56" t="s">
        <v>700</v>
      </c>
      <c r="D803" s="56" t="s">
        <v>256</v>
      </c>
      <c r="E803" s="57">
        <v>1</v>
      </c>
      <c r="F803" s="57" t="s">
        <v>39</v>
      </c>
      <c r="G803" s="58" t="s">
        <v>260</v>
      </c>
      <c r="H803" s="283" t="s">
        <v>202</v>
      </c>
      <c r="I803" s="285">
        <v>250000</v>
      </c>
      <c r="J803" s="330">
        <f t="shared" si="37"/>
        <v>250000</v>
      </c>
      <c r="K803" s="370" t="s">
        <v>1616</v>
      </c>
      <c r="L803" s="284"/>
      <c r="M803" s="282"/>
      <c r="N803" s="64">
        <f t="shared" si="35"/>
        <v>0</v>
      </c>
      <c r="O803" s="78"/>
      <c r="P803" s="78"/>
      <c r="Q803" s="78"/>
    </row>
    <row r="804" spans="1:17" s="10" customFormat="1" ht="22.5" customHeight="1" x14ac:dyDescent="0.25">
      <c r="A804" s="8">
        <v>799</v>
      </c>
      <c r="B804" s="280">
        <v>45250</v>
      </c>
      <c r="C804" s="55" t="s">
        <v>387</v>
      </c>
      <c r="D804" s="56" t="s">
        <v>1383</v>
      </c>
      <c r="E804" s="57">
        <v>1</v>
      </c>
      <c r="F804" s="57" t="s">
        <v>39</v>
      </c>
      <c r="G804" s="58" t="s">
        <v>390</v>
      </c>
      <c r="H804" s="283">
        <v>8</v>
      </c>
      <c r="I804" s="285">
        <v>825000</v>
      </c>
      <c r="J804" s="330">
        <f t="shared" si="37"/>
        <v>825000</v>
      </c>
      <c r="K804" s="370" t="s">
        <v>1617</v>
      </c>
      <c r="L804" s="282" t="s">
        <v>1531</v>
      </c>
      <c r="M804" s="282"/>
      <c r="N804" s="64" t="e">
        <f t="shared" si="35"/>
        <v>#VALUE!</v>
      </c>
      <c r="O804" s="78"/>
      <c r="P804" s="78"/>
      <c r="Q804" s="78"/>
    </row>
    <row r="805" spans="1:17" s="10" customFormat="1" ht="22.5" customHeight="1" x14ac:dyDescent="0.25">
      <c r="A805" s="8">
        <v>800</v>
      </c>
      <c r="B805" s="280">
        <v>45250</v>
      </c>
      <c r="C805" s="55" t="s">
        <v>387</v>
      </c>
      <c r="D805" s="56" t="s">
        <v>1384</v>
      </c>
      <c r="E805" s="57">
        <v>1</v>
      </c>
      <c r="F805" s="57" t="s">
        <v>39</v>
      </c>
      <c r="G805" s="58" t="s">
        <v>390</v>
      </c>
      <c r="H805" s="283">
        <v>8</v>
      </c>
      <c r="I805" s="285">
        <v>825000</v>
      </c>
      <c r="J805" s="330">
        <f t="shared" si="37"/>
        <v>825000</v>
      </c>
      <c r="K805" s="370" t="s">
        <v>1617</v>
      </c>
      <c r="L805" s="282" t="s">
        <v>1531</v>
      </c>
      <c r="M805" s="282"/>
      <c r="N805" s="64" t="e">
        <f t="shared" si="35"/>
        <v>#VALUE!</v>
      </c>
      <c r="O805" s="78"/>
      <c r="P805" s="78"/>
      <c r="Q805" s="78"/>
    </row>
    <row r="806" spans="1:17" s="10" customFormat="1" ht="22.5" customHeight="1" x14ac:dyDescent="0.25">
      <c r="A806" s="8">
        <v>801</v>
      </c>
      <c r="B806" s="280">
        <v>45250</v>
      </c>
      <c r="C806" s="55" t="s">
        <v>387</v>
      </c>
      <c r="D806" s="56" t="s">
        <v>1385</v>
      </c>
      <c r="E806" s="57">
        <v>1</v>
      </c>
      <c r="F806" s="122" t="s">
        <v>39</v>
      </c>
      <c r="G806" s="58" t="s">
        <v>390</v>
      </c>
      <c r="H806" s="283">
        <v>8</v>
      </c>
      <c r="I806" s="285">
        <v>825000</v>
      </c>
      <c r="J806" s="330">
        <f t="shared" si="37"/>
        <v>825000</v>
      </c>
      <c r="K806" s="370" t="s">
        <v>1617</v>
      </c>
      <c r="L806" s="282" t="s">
        <v>1531</v>
      </c>
      <c r="M806" s="282"/>
      <c r="N806" s="64" t="e">
        <f t="shared" si="35"/>
        <v>#VALUE!</v>
      </c>
      <c r="O806" s="78"/>
      <c r="P806" s="78"/>
      <c r="Q806" s="78"/>
    </row>
    <row r="807" spans="1:17" s="10" customFormat="1" ht="22.5" customHeight="1" x14ac:dyDescent="0.25">
      <c r="A807" s="8">
        <v>802</v>
      </c>
      <c r="B807" s="280">
        <v>45250</v>
      </c>
      <c r="C807" s="55" t="s">
        <v>387</v>
      </c>
      <c r="D807" s="56" t="s">
        <v>1386</v>
      </c>
      <c r="E807" s="57">
        <v>1</v>
      </c>
      <c r="F807" s="122" t="s">
        <v>39</v>
      </c>
      <c r="G807" s="58" t="s">
        <v>390</v>
      </c>
      <c r="H807" s="283">
        <v>8</v>
      </c>
      <c r="I807" s="285">
        <v>825000</v>
      </c>
      <c r="J807" s="330">
        <f t="shared" si="37"/>
        <v>825000</v>
      </c>
      <c r="K807" s="370" t="s">
        <v>1617</v>
      </c>
      <c r="L807" s="282" t="s">
        <v>1531</v>
      </c>
      <c r="M807" s="282"/>
      <c r="N807" s="64" t="e">
        <f t="shared" si="35"/>
        <v>#VALUE!</v>
      </c>
      <c r="O807" s="78"/>
      <c r="P807" s="78"/>
      <c r="Q807" s="78"/>
    </row>
    <row r="808" spans="1:17" s="10" customFormat="1" ht="22.5" customHeight="1" x14ac:dyDescent="0.25">
      <c r="A808" s="8">
        <v>803</v>
      </c>
      <c r="B808" s="280">
        <v>45250</v>
      </c>
      <c r="C808" s="55" t="s">
        <v>387</v>
      </c>
      <c r="D808" s="61" t="s">
        <v>1387</v>
      </c>
      <c r="E808" s="57">
        <v>1</v>
      </c>
      <c r="F808" s="57" t="s">
        <v>39</v>
      </c>
      <c r="G808" s="58" t="s">
        <v>390</v>
      </c>
      <c r="H808" s="283">
        <v>8</v>
      </c>
      <c r="I808" s="285">
        <v>825000</v>
      </c>
      <c r="J808" s="330">
        <f t="shared" si="37"/>
        <v>825000</v>
      </c>
      <c r="K808" s="370" t="s">
        <v>1617</v>
      </c>
      <c r="L808" s="282" t="s">
        <v>1531</v>
      </c>
      <c r="M808" s="282"/>
      <c r="N808" s="64" t="e">
        <f t="shared" ref="N808:N871" si="38">L808-M808</f>
        <v>#VALUE!</v>
      </c>
      <c r="O808" s="78"/>
      <c r="P808" s="78"/>
      <c r="Q808" s="78"/>
    </row>
    <row r="809" spans="1:17" s="10" customFormat="1" ht="22.5" customHeight="1" x14ac:dyDescent="0.25">
      <c r="A809" s="8">
        <v>804</v>
      </c>
      <c r="B809" s="280">
        <v>45250</v>
      </c>
      <c r="C809" s="55" t="s">
        <v>387</v>
      </c>
      <c r="D809" s="61" t="s">
        <v>1388</v>
      </c>
      <c r="E809" s="57">
        <v>1</v>
      </c>
      <c r="F809" s="57" t="s">
        <v>39</v>
      </c>
      <c r="G809" s="58" t="s">
        <v>390</v>
      </c>
      <c r="H809" s="283">
        <v>8</v>
      </c>
      <c r="I809" s="285">
        <v>825000</v>
      </c>
      <c r="J809" s="330">
        <f t="shared" si="37"/>
        <v>825000</v>
      </c>
      <c r="K809" s="370" t="s">
        <v>1617</v>
      </c>
      <c r="L809" s="282" t="s">
        <v>1531</v>
      </c>
      <c r="M809" s="282"/>
      <c r="N809" s="64" t="e">
        <f t="shared" si="38"/>
        <v>#VALUE!</v>
      </c>
      <c r="O809" s="78"/>
      <c r="P809" s="78"/>
      <c r="Q809" s="78"/>
    </row>
    <row r="810" spans="1:17" s="10" customFormat="1" ht="22.5" customHeight="1" x14ac:dyDescent="0.25">
      <c r="A810" s="8">
        <v>805</v>
      </c>
      <c r="B810" s="280">
        <v>45250</v>
      </c>
      <c r="C810" s="56" t="s">
        <v>173</v>
      </c>
      <c r="D810" s="123" t="s">
        <v>73</v>
      </c>
      <c r="E810" s="57">
        <v>3</v>
      </c>
      <c r="F810" s="57" t="s">
        <v>39</v>
      </c>
      <c r="G810" s="58" t="s">
        <v>390</v>
      </c>
      <c r="H810" s="283">
        <v>8</v>
      </c>
      <c r="I810" s="285">
        <v>60000</v>
      </c>
      <c r="J810" s="330">
        <f t="shared" si="37"/>
        <v>180000</v>
      </c>
      <c r="K810" s="374" t="s">
        <v>1617</v>
      </c>
      <c r="L810" s="282"/>
      <c r="M810" s="282"/>
      <c r="N810" s="64">
        <f t="shared" si="38"/>
        <v>0</v>
      </c>
      <c r="O810" s="78"/>
      <c r="P810" s="78"/>
      <c r="Q810" s="78"/>
    </row>
    <row r="811" spans="1:17" s="10" customFormat="1" ht="22.5" customHeight="1" x14ac:dyDescent="0.25">
      <c r="A811" s="8">
        <v>806</v>
      </c>
      <c r="B811" s="280">
        <v>45250</v>
      </c>
      <c r="C811" s="60" t="s">
        <v>1317</v>
      </c>
      <c r="D811" s="56" t="s">
        <v>56</v>
      </c>
      <c r="E811" s="57">
        <v>3</v>
      </c>
      <c r="F811" s="57" t="s">
        <v>37</v>
      </c>
      <c r="G811" s="58" t="s">
        <v>390</v>
      </c>
      <c r="H811" s="283">
        <v>8</v>
      </c>
      <c r="I811" s="285">
        <v>400000</v>
      </c>
      <c r="J811" s="330">
        <f t="shared" si="37"/>
        <v>1200000</v>
      </c>
      <c r="K811" s="374" t="s">
        <v>1617</v>
      </c>
      <c r="L811" s="282"/>
      <c r="M811" s="282"/>
      <c r="N811" s="64">
        <f t="shared" si="38"/>
        <v>0</v>
      </c>
      <c r="O811" s="78"/>
      <c r="P811" s="78"/>
      <c r="Q811" s="78"/>
    </row>
    <row r="812" spans="1:17" s="10" customFormat="1" ht="22.5" customHeight="1" x14ac:dyDescent="0.25">
      <c r="A812" s="8">
        <v>807</v>
      </c>
      <c r="B812" s="280">
        <v>45250</v>
      </c>
      <c r="C812" s="56" t="s">
        <v>107</v>
      </c>
      <c r="D812" s="301" t="s">
        <v>112</v>
      </c>
      <c r="E812" s="57">
        <v>33</v>
      </c>
      <c r="F812" s="121" t="s">
        <v>39</v>
      </c>
      <c r="G812" s="58" t="s">
        <v>390</v>
      </c>
      <c r="H812" s="283">
        <v>8</v>
      </c>
      <c r="I812" s="285">
        <v>1565</v>
      </c>
      <c r="J812" s="330">
        <f t="shared" si="37"/>
        <v>51645</v>
      </c>
      <c r="K812" s="374" t="s">
        <v>1617</v>
      </c>
      <c r="L812" s="282"/>
      <c r="M812" s="282"/>
      <c r="N812" s="64">
        <f t="shared" si="38"/>
        <v>0</v>
      </c>
      <c r="O812" s="78"/>
      <c r="P812" s="78"/>
      <c r="Q812" s="78"/>
    </row>
    <row r="813" spans="1:17" s="10" customFormat="1" ht="22.5" customHeight="1" x14ac:dyDescent="0.25">
      <c r="A813" s="8">
        <v>808</v>
      </c>
      <c r="B813" s="280">
        <v>45250</v>
      </c>
      <c r="C813" s="60" t="s">
        <v>770</v>
      </c>
      <c r="D813" s="120" t="s">
        <v>66</v>
      </c>
      <c r="E813" s="367">
        <v>1</v>
      </c>
      <c r="F813" s="122" t="s">
        <v>57</v>
      </c>
      <c r="G813" s="58" t="s">
        <v>390</v>
      </c>
      <c r="H813" s="283">
        <v>8</v>
      </c>
      <c r="I813" s="285">
        <v>6100000</v>
      </c>
      <c r="J813" s="330">
        <f t="shared" si="37"/>
        <v>6100000</v>
      </c>
      <c r="K813" s="370" t="s">
        <v>1617</v>
      </c>
      <c r="L813" s="282"/>
      <c r="M813" s="282"/>
      <c r="N813" s="64">
        <f t="shared" si="38"/>
        <v>0</v>
      </c>
      <c r="O813" s="78"/>
      <c r="P813" s="78"/>
      <c r="Q813" s="78"/>
    </row>
    <row r="814" spans="1:17" s="10" customFormat="1" ht="22.5" customHeight="1" x14ac:dyDescent="0.25">
      <c r="A814" s="8">
        <v>809</v>
      </c>
      <c r="B814" s="280">
        <v>45250</v>
      </c>
      <c r="C814" s="60" t="s">
        <v>823</v>
      </c>
      <c r="D814" s="56" t="s">
        <v>275</v>
      </c>
      <c r="E814" s="8">
        <v>2</v>
      </c>
      <c r="F814" s="57" t="s">
        <v>39</v>
      </c>
      <c r="G814" s="58" t="s">
        <v>390</v>
      </c>
      <c r="H814" s="283">
        <v>8</v>
      </c>
      <c r="I814" s="285">
        <v>300000</v>
      </c>
      <c r="J814" s="330">
        <f t="shared" si="37"/>
        <v>600000</v>
      </c>
      <c r="K814" s="370" t="s">
        <v>1617</v>
      </c>
      <c r="L814" s="282"/>
      <c r="M814" s="282"/>
      <c r="N814" s="64">
        <f t="shared" si="38"/>
        <v>0</v>
      </c>
      <c r="O814" s="78"/>
      <c r="P814" s="78"/>
      <c r="Q814" s="78"/>
    </row>
    <row r="815" spans="1:17" s="10" customFormat="1" ht="22.5" customHeight="1" x14ac:dyDescent="0.25">
      <c r="A815" s="8">
        <v>810</v>
      </c>
      <c r="B815" s="280">
        <v>45250</v>
      </c>
      <c r="C815" s="56" t="s">
        <v>1389</v>
      </c>
      <c r="D815" s="56" t="s">
        <v>1390</v>
      </c>
      <c r="E815" s="57">
        <v>2</v>
      </c>
      <c r="F815" s="57" t="s">
        <v>37</v>
      </c>
      <c r="G815" s="58" t="s">
        <v>390</v>
      </c>
      <c r="H815" s="283">
        <v>8</v>
      </c>
      <c r="I815" s="285">
        <v>0</v>
      </c>
      <c r="J815" s="330">
        <f t="shared" si="37"/>
        <v>0</v>
      </c>
      <c r="K815" s="370" t="s">
        <v>1617</v>
      </c>
      <c r="L815" s="282"/>
      <c r="M815" s="282"/>
      <c r="N815" s="64">
        <f t="shared" si="38"/>
        <v>0</v>
      </c>
      <c r="O815" s="78"/>
      <c r="P815" s="78"/>
      <c r="Q815" s="78"/>
    </row>
    <row r="816" spans="1:17" s="10" customFormat="1" ht="22.5" customHeight="1" x14ac:dyDescent="0.25">
      <c r="A816" s="8">
        <v>811</v>
      </c>
      <c r="B816" s="280">
        <v>45250</v>
      </c>
      <c r="C816" s="56" t="s">
        <v>1391</v>
      </c>
      <c r="D816" s="56" t="s">
        <v>1392</v>
      </c>
      <c r="E816" s="57">
        <v>1</v>
      </c>
      <c r="F816" s="57" t="s">
        <v>37</v>
      </c>
      <c r="G816" s="58" t="s">
        <v>390</v>
      </c>
      <c r="H816" s="283">
        <v>8</v>
      </c>
      <c r="I816" s="285">
        <v>0</v>
      </c>
      <c r="J816" s="330">
        <f t="shared" si="37"/>
        <v>0</v>
      </c>
      <c r="K816" s="370" t="s">
        <v>1617</v>
      </c>
      <c r="L816" s="282"/>
      <c r="M816" s="282"/>
      <c r="N816" s="64">
        <f t="shared" si="38"/>
        <v>0</v>
      </c>
      <c r="O816" s="78"/>
      <c r="P816" s="78"/>
      <c r="Q816" s="78"/>
    </row>
    <row r="817" spans="1:17" s="10" customFormat="1" ht="22.5" customHeight="1" x14ac:dyDescent="0.25">
      <c r="A817" s="8">
        <v>812</v>
      </c>
      <c r="B817" s="280">
        <v>45250</v>
      </c>
      <c r="C817" s="56" t="s">
        <v>23</v>
      </c>
      <c r="D817" s="61">
        <v>41010</v>
      </c>
      <c r="E817" s="8">
        <v>1</v>
      </c>
      <c r="F817" s="57" t="s">
        <v>44</v>
      </c>
      <c r="G817" s="58" t="s">
        <v>390</v>
      </c>
      <c r="H817" s="283">
        <v>8</v>
      </c>
      <c r="I817" s="285">
        <v>75000</v>
      </c>
      <c r="J817" s="330">
        <f t="shared" si="37"/>
        <v>75000</v>
      </c>
      <c r="K817" s="370" t="s">
        <v>1617</v>
      </c>
      <c r="L817" s="282">
        <f>SUM(J767:J817)</f>
        <v>32578960.989999998</v>
      </c>
      <c r="M817" s="282">
        <f>'[1]20 NOVEMBER 2023'!$X$48</f>
        <v>32578960.990000002</v>
      </c>
      <c r="N817" s="64">
        <f t="shared" si="38"/>
        <v>0</v>
      </c>
      <c r="O817" s="78"/>
      <c r="P817" s="78"/>
      <c r="Q817" s="78"/>
    </row>
    <row r="818" spans="1:17" s="10" customFormat="1" ht="22.5" customHeight="1" x14ac:dyDescent="0.25">
      <c r="A818" s="8">
        <v>813</v>
      </c>
      <c r="B818" s="280">
        <v>45251</v>
      </c>
      <c r="C818" s="55" t="s">
        <v>856</v>
      </c>
      <c r="D818" s="56" t="s">
        <v>103</v>
      </c>
      <c r="E818" s="57">
        <v>1</v>
      </c>
      <c r="F818" s="57" t="s">
        <v>39</v>
      </c>
      <c r="G818" s="58" t="s">
        <v>313</v>
      </c>
      <c r="H818" s="260">
        <v>0</v>
      </c>
      <c r="I818" s="285">
        <v>95000</v>
      </c>
      <c r="J818" s="330">
        <f t="shared" si="37"/>
        <v>95000</v>
      </c>
      <c r="K818" s="260"/>
      <c r="L818" s="282"/>
      <c r="M818" s="282"/>
      <c r="N818" s="64">
        <f t="shared" si="38"/>
        <v>0</v>
      </c>
      <c r="O818" s="78">
        <v>95000</v>
      </c>
      <c r="P818" s="78">
        <f t="shared" ref="P818:P856" si="39">J818-O818</f>
        <v>0</v>
      </c>
      <c r="Q818" s="78"/>
    </row>
    <row r="819" spans="1:17" s="10" customFormat="1" ht="22.5" customHeight="1" x14ac:dyDescent="0.25">
      <c r="A819" s="8">
        <v>814</v>
      </c>
      <c r="B819" s="280">
        <v>45251</v>
      </c>
      <c r="C819" s="55" t="s">
        <v>23</v>
      </c>
      <c r="D819" s="56" t="s">
        <v>24</v>
      </c>
      <c r="E819" s="117">
        <v>1</v>
      </c>
      <c r="F819" s="57" t="s">
        <v>44</v>
      </c>
      <c r="G819" s="58" t="s">
        <v>368</v>
      </c>
      <c r="H819" s="260">
        <v>601</v>
      </c>
      <c r="I819" s="287">
        <v>75000</v>
      </c>
      <c r="J819" s="330">
        <f t="shared" si="37"/>
        <v>75000</v>
      </c>
      <c r="K819" s="260"/>
      <c r="L819" s="282"/>
      <c r="M819" s="282"/>
      <c r="N819" s="64">
        <f t="shared" si="38"/>
        <v>0</v>
      </c>
      <c r="O819" s="78">
        <v>75000</v>
      </c>
      <c r="P819" s="78">
        <f t="shared" si="39"/>
        <v>0</v>
      </c>
      <c r="Q819" s="78"/>
    </row>
    <row r="820" spans="1:17" s="10" customFormat="1" ht="22.5" customHeight="1" x14ac:dyDescent="0.25">
      <c r="A820" s="8">
        <v>815</v>
      </c>
      <c r="B820" s="280">
        <v>45251</v>
      </c>
      <c r="C820" s="56" t="s">
        <v>215</v>
      </c>
      <c r="D820" s="56" t="s">
        <v>59</v>
      </c>
      <c r="E820" s="57">
        <v>20</v>
      </c>
      <c r="F820" s="121" t="s">
        <v>38</v>
      </c>
      <c r="G820" s="58" t="s">
        <v>871</v>
      </c>
      <c r="H820" s="283" t="s">
        <v>304</v>
      </c>
      <c r="I820" s="285">
        <v>17000</v>
      </c>
      <c r="J820" s="330">
        <f t="shared" si="37"/>
        <v>340000</v>
      </c>
      <c r="K820" s="260"/>
      <c r="L820" s="282"/>
      <c r="M820" s="282"/>
      <c r="N820" s="64">
        <f t="shared" si="38"/>
        <v>0</v>
      </c>
      <c r="O820" s="78">
        <v>340000</v>
      </c>
      <c r="P820" s="78">
        <f t="shared" si="39"/>
        <v>0</v>
      </c>
      <c r="Q820" s="78"/>
    </row>
    <row r="821" spans="1:17" s="10" customFormat="1" ht="22.5" customHeight="1" x14ac:dyDescent="0.25">
      <c r="A821" s="8">
        <v>816</v>
      </c>
      <c r="B821" s="280">
        <v>45251</v>
      </c>
      <c r="C821" s="55" t="s">
        <v>248</v>
      </c>
      <c r="D821" s="86" t="s">
        <v>367</v>
      </c>
      <c r="E821" s="57">
        <v>2</v>
      </c>
      <c r="F821" s="121" t="s">
        <v>39</v>
      </c>
      <c r="G821" s="58" t="s">
        <v>871</v>
      </c>
      <c r="H821" s="283" t="s">
        <v>304</v>
      </c>
      <c r="I821" s="285">
        <v>14000</v>
      </c>
      <c r="J821" s="330">
        <f t="shared" si="37"/>
        <v>28000</v>
      </c>
      <c r="K821" s="260"/>
      <c r="L821" s="282"/>
      <c r="M821" s="282"/>
      <c r="N821" s="64">
        <f t="shared" si="38"/>
        <v>0</v>
      </c>
      <c r="O821" s="78">
        <v>28000</v>
      </c>
      <c r="P821" s="78">
        <f t="shared" si="39"/>
        <v>0</v>
      </c>
      <c r="Q821" s="78"/>
    </row>
    <row r="822" spans="1:17" s="10" customFormat="1" ht="22.5" customHeight="1" x14ac:dyDescent="0.25">
      <c r="A822" s="8">
        <v>817</v>
      </c>
      <c r="B822" s="280">
        <v>45251</v>
      </c>
      <c r="C822" s="56" t="s">
        <v>927</v>
      </c>
      <c r="D822" s="56" t="s">
        <v>105</v>
      </c>
      <c r="E822" s="57">
        <v>1</v>
      </c>
      <c r="F822" s="57" t="s">
        <v>43</v>
      </c>
      <c r="G822" s="58" t="s">
        <v>871</v>
      </c>
      <c r="H822" s="283" t="s">
        <v>304</v>
      </c>
      <c r="I822" s="285">
        <v>82500</v>
      </c>
      <c r="J822" s="330">
        <f t="shared" si="37"/>
        <v>82500</v>
      </c>
      <c r="K822" s="260"/>
      <c r="L822" s="282"/>
      <c r="M822" s="282"/>
      <c r="N822" s="64">
        <f t="shared" si="38"/>
        <v>0</v>
      </c>
      <c r="O822" s="78">
        <v>82500</v>
      </c>
      <c r="P822" s="78">
        <f t="shared" si="39"/>
        <v>0</v>
      </c>
      <c r="Q822" s="78"/>
    </row>
    <row r="823" spans="1:17" s="10" customFormat="1" ht="22.5" customHeight="1" x14ac:dyDescent="0.25">
      <c r="A823" s="8">
        <v>818</v>
      </c>
      <c r="B823" s="280">
        <v>45251</v>
      </c>
      <c r="C823" s="56" t="s">
        <v>316</v>
      </c>
      <c r="D823" s="56" t="s">
        <v>183</v>
      </c>
      <c r="E823" s="57">
        <v>1</v>
      </c>
      <c r="F823" s="57" t="s">
        <v>40</v>
      </c>
      <c r="G823" s="58" t="s">
        <v>871</v>
      </c>
      <c r="H823" s="283" t="s">
        <v>304</v>
      </c>
      <c r="I823" s="285">
        <v>225000</v>
      </c>
      <c r="J823" s="330">
        <f t="shared" si="37"/>
        <v>225000</v>
      </c>
      <c r="K823" s="260"/>
      <c r="L823" s="282"/>
      <c r="M823" s="282"/>
      <c r="N823" s="64">
        <f t="shared" si="38"/>
        <v>0</v>
      </c>
      <c r="O823" s="78">
        <v>225000</v>
      </c>
      <c r="P823" s="78">
        <f t="shared" si="39"/>
        <v>0</v>
      </c>
      <c r="Q823" s="78"/>
    </row>
    <row r="824" spans="1:17" s="10" customFormat="1" ht="22.5" customHeight="1" x14ac:dyDescent="0.25">
      <c r="A824" s="8">
        <v>819</v>
      </c>
      <c r="B824" s="280">
        <v>45251</v>
      </c>
      <c r="C824" s="56" t="s">
        <v>1393</v>
      </c>
      <c r="D824" s="56" t="s">
        <v>236</v>
      </c>
      <c r="E824" s="57">
        <v>1</v>
      </c>
      <c r="F824" s="57" t="s">
        <v>39</v>
      </c>
      <c r="G824" s="58" t="s">
        <v>168</v>
      </c>
      <c r="H824" s="260">
        <v>1</v>
      </c>
      <c r="I824" s="285">
        <v>549000</v>
      </c>
      <c r="J824" s="330">
        <f t="shared" si="37"/>
        <v>549000</v>
      </c>
      <c r="K824" s="260"/>
      <c r="L824" s="282"/>
      <c r="M824" s="282"/>
      <c r="N824" s="64">
        <f t="shared" si="38"/>
        <v>0</v>
      </c>
      <c r="O824" s="78">
        <v>549000</v>
      </c>
      <c r="P824" s="78">
        <f t="shared" si="39"/>
        <v>0</v>
      </c>
      <c r="Q824" s="78"/>
    </row>
    <row r="825" spans="1:17" s="10" customFormat="1" ht="22.5" customHeight="1" x14ac:dyDescent="0.25">
      <c r="A825" s="8">
        <v>820</v>
      </c>
      <c r="B825" s="280">
        <v>45251</v>
      </c>
      <c r="C825" s="56" t="s">
        <v>866</v>
      </c>
      <c r="D825" s="56" t="s">
        <v>103</v>
      </c>
      <c r="E825" s="57">
        <v>20</v>
      </c>
      <c r="F825" s="122" t="s">
        <v>39</v>
      </c>
      <c r="G825" s="58" t="s">
        <v>62</v>
      </c>
      <c r="H825" s="260">
        <v>1</v>
      </c>
      <c r="I825" s="285">
        <v>2000</v>
      </c>
      <c r="J825" s="330">
        <f t="shared" si="37"/>
        <v>40000</v>
      </c>
      <c r="K825" s="260"/>
      <c r="L825" s="282"/>
      <c r="M825" s="282"/>
      <c r="N825" s="64">
        <f t="shared" si="38"/>
        <v>0</v>
      </c>
      <c r="O825" s="78">
        <v>40000</v>
      </c>
      <c r="P825" s="78">
        <f t="shared" si="39"/>
        <v>0</v>
      </c>
      <c r="Q825" s="78"/>
    </row>
    <row r="826" spans="1:17" s="10" customFormat="1" ht="22.5" customHeight="1" x14ac:dyDescent="0.25">
      <c r="A826" s="8">
        <v>821</v>
      </c>
      <c r="B826" s="280">
        <v>45251</v>
      </c>
      <c r="C826" s="56" t="s">
        <v>54</v>
      </c>
      <c r="D826" s="56" t="s">
        <v>55</v>
      </c>
      <c r="E826" s="57">
        <v>8</v>
      </c>
      <c r="F826" s="57" t="s">
        <v>38</v>
      </c>
      <c r="G826" s="58" t="s">
        <v>62</v>
      </c>
      <c r="H826" s="260">
        <v>1</v>
      </c>
      <c r="I826" s="287">
        <v>29000</v>
      </c>
      <c r="J826" s="330">
        <f t="shared" si="37"/>
        <v>232000</v>
      </c>
      <c r="K826" s="260"/>
      <c r="L826" s="282"/>
      <c r="M826" s="282"/>
      <c r="N826" s="64">
        <f t="shared" si="38"/>
        <v>0</v>
      </c>
      <c r="O826" s="78">
        <v>232000</v>
      </c>
      <c r="P826" s="78">
        <f t="shared" si="39"/>
        <v>0</v>
      </c>
      <c r="Q826" s="78"/>
    </row>
    <row r="827" spans="1:17" s="10" customFormat="1" ht="22.5" customHeight="1" x14ac:dyDescent="0.25">
      <c r="A827" s="8">
        <v>822</v>
      </c>
      <c r="B827" s="280">
        <v>45251</v>
      </c>
      <c r="C827" s="55" t="s">
        <v>75</v>
      </c>
      <c r="D827" s="86" t="s">
        <v>66</v>
      </c>
      <c r="E827" s="57">
        <v>3</v>
      </c>
      <c r="F827" s="57" t="s">
        <v>38</v>
      </c>
      <c r="G827" s="58" t="s">
        <v>62</v>
      </c>
      <c r="H827" s="260">
        <v>1</v>
      </c>
      <c r="I827" s="287">
        <v>27000</v>
      </c>
      <c r="J827" s="330">
        <f t="shared" si="37"/>
        <v>81000</v>
      </c>
      <c r="K827" s="260"/>
      <c r="L827" s="282"/>
      <c r="M827" s="282"/>
      <c r="N827" s="64">
        <f t="shared" si="38"/>
        <v>0</v>
      </c>
      <c r="O827" s="78">
        <v>93000</v>
      </c>
      <c r="P827" s="78">
        <f t="shared" si="39"/>
        <v>-12000</v>
      </c>
      <c r="Q827" s="78"/>
    </row>
    <row r="828" spans="1:17" s="10" customFormat="1" ht="22.5" customHeight="1" x14ac:dyDescent="0.25">
      <c r="A828" s="8">
        <v>823</v>
      </c>
      <c r="B828" s="280">
        <v>45251</v>
      </c>
      <c r="C828" s="56" t="s">
        <v>1087</v>
      </c>
      <c r="D828" s="56" t="s">
        <v>28</v>
      </c>
      <c r="E828" s="57">
        <v>0.4</v>
      </c>
      <c r="F828" s="122" t="s">
        <v>38</v>
      </c>
      <c r="G828" s="58" t="s">
        <v>16</v>
      </c>
      <c r="H828" s="260" t="s">
        <v>296</v>
      </c>
      <c r="I828" s="285">
        <v>75000</v>
      </c>
      <c r="J828" s="330">
        <f t="shared" si="37"/>
        <v>30000</v>
      </c>
      <c r="K828" s="57" t="s">
        <v>1618</v>
      </c>
      <c r="L828" s="282"/>
      <c r="M828" s="282"/>
      <c r="N828" s="64">
        <f t="shared" si="38"/>
        <v>0</v>
      </c>
      <c r="O828" s="78">
        <v>30000</v>
      </c>
      <c r="P828" s="78">
        <f t="shared" si="39"/>
        <v>0</v>
      </c>
      <c r="Q828" s="78"/>
    </row>
    <row r="829" spans="1:17" s="10" customFormat="1" ht="22.5" customHeight="1" x14ac:dyDescent="0.25">
      <c r="A829" s="8">
        <v>824</v>
      </c>
      <c r="B829" s="280">
        <v>45251</v>
      </c>
      <c r="C829" s="56" t="s">
        <v>351</v>
      </c>
      <c r="D829" s="56" t="s">
        <v>1394</v>
      </c>
      <c r="E829" s="57">
        <v>1</v>
      </c>
      <c r="F829" s="57" t="s">
        <v>40</v>
      </c>
      <c r="G829" s="58" t="s">
        <v>172</v>
      </c>
      <c r="H829" s="260" t="s">
        <v>293</v>
      </c>
      <c r="I829" s="287">
        <v>1400000</v>
      </c>
      <c r="J829" s="330">
        <f t="shared" si="37"/>
        <v>1400000</v>
      </c>
      <c r="K829" s="117" t="s">
        <v>1619</v>
      </c>
      <c r="L829" s="282" t="s">
        <v>1534</v>
      </c>
      <c r="M829" s="282"/>
      <c r="N829" s="64" t="e">
        <f t="shared" si="38"/>
        <v>#VALUE!</v>
      </c>
      <c r="O829" s="78">
        <v>1400000</v>
      </c>
      <c r="P829" s="78">
        <f t="shared" si="39"/>
        <v>0</v>
      </c>
      <c r="Q829" s="78"/>
    </row>
    <row r="830" spans="1:17" s="10" customFormat="1" ht="22.5" customHeight="1" x14ac:dyDescent="0.25">
      <c r="A830" s="8">
        <v>825</v>
      </c>
      <c r="B830" s="280">
        <v>45251</v>
      </c>
      <c r="C830" s="56" t="s">
        <v>1162</v>
      </c>
      <c r="D830" s="165" t="s">
        <v>1395</v>
      </c>
      <c r="E830" s="57">
        <v>1</v>
      </c>
      <c r="F830" s="122" t="s">
        <v>39</v>
      </c>
      <c r="G830" s="58" t="s">
        <v>21</v>
      </c>
      <c r="H830" s="260">
        <v>405</v>
      </c>
      <c r="I830" s="285">
        <v>1050000</v>
      </c>
      <c r="J830" s="330">
        <f t="shared" si="37"/>
        <v>1050000</v>
      </c>
      <c r="K830" s="117" t="s">
        <v>1620</v>
      </c>
      <c r="L830" s="284" t="s">
        <v>1525</v>
      </c>
      <c r="M830" s="282"/>
      <c r="N830" s="64" t="e">
        <f t="shared" si="38"/>
        <v>#VALUE!</v>
      </c>
      <c r="O830" s="78">
        <v>1050000</v>
      </c>
      <c r="P830" s="78">
        <f t="shared" si="39"/>
        <v>0</v>
      </c>
      <c r="Q830" s="78"/>
    </row>
    <row r="831" spans="1:17" s="10" customFormat="1" ht="22.5" customHeight="1" x14ac:dyDescent="0.25">
      <c r="A831" s="8">
        <v>826</v>
      </c>
      <c r="B831" s="280">
        <v>45251</v>
      </c>
      <c r="C831" s="56" t="s">
        <v>867</v>
      </c>
      <c r="D831" s="56" t="s">
        <v>561</v>
      </c>
      <c r="E831" s="117">
        <v>1</v>
      </c>
      <c r="F831" s="57" t="s">
        <v>39</v>
      </c>
      <c r="G831" s="58" t="s">
        <v>368</v>
      </c>
      <c r="H831" s="260">
        <v>601</v>
      </c>
      <c r="I831" s="287">
        <v>20000</v>
      </c>
      <c r="J831" s="330">
        <f t="shared" si="37"/>
        <v>20000</v>
      </c>
      <c r="K831" s="260"/>
      <c r="L831" s="282"/>
      <c r="M831" s="282"/>
      <c r="N831" s="64">
        <f t="shared" si="38"/>
        <v>0</v>
      </c>
      <c r="O831" s="78">
        <v>20000</v>
      </c>
      <c r="P831" s="78">
        <f t="shared" si="39"/>
        <v>0</v>
      </c>
      <c r="Q831" s="78"/>
    </row>
    <row r="832" spans="1:17" s="10" customFormat="1" ht="22.5" customHeight="1" x14ac:dyDescent="0.25">
      <c r="A832" s="8">
        <v>827</v>
      </c>
      <c r="B832" s="280">
        <v>45251</v>
      </c>
      <c r="C832" s="313" t="s">
        <v>868</v>
      </c>
      <c r="D832" s="56" t="s">
        <v>102</v>
      </c>
      <c r="E832" s="57">
        <v>3</v>
      </c>
      <c r="F832" s="57" t="s">
        <v>691</v>
      </c>
      <c r="G832" s="58" t="s">
        <v>16</v>
      </c>
      <c r="H832" s="260" t="s">
        <v>296</v>
      </c>
      <c r="I832" s="285">
        <v>15000</v>
      </c>
      <c r="J832" s="330">
        <f t="shared" si="37"/>
        <v>45000</v>
      </c>
      <c r="K832" s="260"/>
      <c r="L832" s="282"/>
      <c r="M832" s="282"/>
      <c r="N832" s="64">
        <f t="shared" si="38"/>
        <v>0</v>
      </c>
      <c r="O832" s="78">
        <v>45000</v>
      </c>
      <c r="P832" s="78">
        <f t="shared" si="39"/>
        <v>0</v>
      </c>
      <c r="Q832" s="78"/>
    </row>
    <row r="833" spans="1:17" s="10" customFormat="1" ht="22.5" customHeight="1" x14ac:dyDescent="0.25">
      <c r="A833" s="8">
        <v>828</v>
      </c>
      <c r="B833" s="280">
        <v>45251</v>
      </c>
      <c r="C833" s="56" t="s">
        <v>869</v>
      </c>
      <c r="D833" s="56" t="s">
        <v>870</v>
      </c>
      <c r="E833" s="57">
        <v>4</v>
      </c>
      <c r="F833" s="57" t="s">
        <v>39</v>
      </c>
      <c r="G833" s="58" t="s">
        <v>603</v>
      </c>
      <c r="H833" s="260">
        <v>14</v>
      </c>
      <c r="I833" s="287">
        <v>130800</v>
      </c>
      <c r="J833" s="330">
        <f t="shared" si="37"/>
        <v>523200</v>
      </c>
      <c r="K833" s="260"/>
      <c r="L833" s="282">
        <f>SUM(J818:J833)</f>
        <v>4815700</v>
      </c>
      <c r="M833" s="282">
        <f>'[1]21 NOVEMBER 2023'!$X$30</f>
        <v>4815700</v>
      </c>
      <c r="N833" s="64">
        <f t="shared" si="38"/>
        <v>0</v>
      </c>
      <c r="O833" s="78">
        <v>523200</v>
      </c>
      <c r="P833" s="78">
        <f t="shared" si="39"/>
        <v>0</v>
      </c>
      <c r="Q833" s="78"/>
    </row>
    <row r="834" spans="1:17" s="10" customFormat="1" ht="22.5" customHeight="1" x14ac:dyDescent="0.25">
      <c r="A834" s="8">
        <v>829</v>
      </c>
      <c r="B834" s="280">
        <v>45252</v>
      </c>
      <c r="C834" s="55" t="s">
        <v>873</v>
      </c>
      <c r="D834" s="56" t="s">
        <v>24</v>
      </c>
      <c r="E834" s="57">
        <v>2</v>
      </c>
      <c r="F834" s="57" t="s">
        <v>179</v>
      </c>
      <c r="G834" s="58" t="s">
        <v>882</v>
      </c>
      <c r="H834" s="260">
        <v>0</v>
      </c>
      <c r="I834" s="285">
        <v>8500</v>
      </c>
      <c r="J834" s="330">
        <f t="shared" si="37"/>
        <v>17000</v>
      </c>
      <c r="K834" s="260"/>
      <c r="L834" s="282"/>
      <c r="M834" s="282"/>
      <c r="N834" s="64">
        <f t="shared" si="38"/>
        <v>0</v>
      </c>
      <c r="O834" s="78">
        <v>17000</v>
      </c>
      <c r="P834" s="78">
        <f t="shared" si="39"/>
        <v>0</v>
      </c>
      <c r="Q834" s="78"/>
    </row>
    <row r="835" spans="1:17" s="10" customFormat="1" ht="22.5" customHeight="1" x14ac:dyDescent="0.25">
      <c r="A835" s="8">
        <v>830</v>
      </c>
      <c r="B835" s="280">
        <v>45252</v>
      </c>
      <c r="C835" s="56" t="s">
        <v>45</v>
      </c>
      <c r="D835" s="56" t="s">
        <v>20</v>
      </c>
      <c r="E835" s="317" t="s">
        <v>115</v>
      </c>
      <c r="F835" s="57" t="s">
        <v>38</v>
      </c>
      <c r="G835" s="58" t="s">
        <v>34</v>
      </c>
      <c r="H835" s="260">
        <v>404</v>
      </c>
      <c r="I835" s="287">
        <v>29200</v>
      </c>
      <c r="J835" s="330">
        <f t="shared" si="37"/>
        <v>87600</v>
      </c>
      <c r="K835" s="260"/>
      <c r="L835" s="282"/>
      <c r="M835" s="282"/>
      <c r="N835" s="64">
        <f t="shared" si="38"/>
        <v>0</v>
      </c>
      <c r="O835" s="78">
        <v>99000</v>
      </c>
      <c r="P835" s="78">
        <f t="shared" si="39"/>
        <v>-11400</v>
      </c>
      <c r="Q835" s="78"/>
    </row>
    <row r="836" spans="1:17" s="10" customFormat="1" ht="22.5" customHeight="1" x14ac:dyDescent="0.25">
      <c r="A836" s="8">
        <v>831</v>
      </c>
      <c r="B836" s="280">
        <v>45252</v>
      </c>
      <c r="C836" s="56" t="s">
        <v>54</v>
      </c>
      <c r="D836" s="56" t="s">
        <v>55</v>
      </c>
      <c r="E836" s="57">
        <v>0.6</v>
      </c>
      <c r="F836" s="57" t="s">
        <v>38</v>
      </c>
      <c r="G836" s="58" t="s">
        <v>34</v>
      </c>
      <c r="H836" s="260">
        <v>404</v>
      </c>
      <c r="I836" s="287">
        <v>29000</v>
      </c>
      <c r="J836" s="330">
        <f t="shared" si="37"/>
        <v>17400</v>
      </c>
      <c r="K836" s="260"/>
      <c r="L836" s="282"/>
      <c r="M836" s="282"/>
      <c r="N836" s="64">
        <f t="shared" si="38"/>
        <v>0</v>
      </c>
      <c r="O836" s="78">
        <v>17400</v>
      </c>
      <c r="P836" s="78">
        <f t="shared" si="39"/>
        <v>0</v>
      </c>
      <c r="Q836" s="78"/>
    </row>
    <row r="837" spans="1:17" s="10" customFormat="1" ht="22.5" customHeight="1" x14ac:dyDescent="0.25">
      <c r="A837" s="8">
        <v>832</v>
      </c>
      <c r="B837" s="280">
        <v>45252</v>
      </c>
      <c r="C837" s="55" t="s">
        <v>872</v>
      </c>
      <c r="D837" s="56" t="s">
        <v>24</v>
      </c>
      <c r="E837" s="57">
        <v>0.5</v>
      </c>
      <c r="F837" s="57" t="s">
        <v>43</v>
      </c>
      <c r="G837" s="58" t="s">
        <v>871</v>
      </c>
      <c r="H837" s="283" t="s">
        <v>304</v>
      </c>
      <c r="I837" s="285">
        <v>16000</v>
      </c>
      <c r="J837" s="330">
        <f t="shared" si="37"/>
        <v>8000</v>
      </c>
      <c r="K837" s="260"/>
      <c r="L837" s="282"/>
      <c r="M837" s="282"/>
      <c r="N837" s="64">
        <f t="shared" si="38"/>
        <v>0</v>
      </c>
      <c r="O837" s="78">
        <v>8000</v>
      </c>
      <c r="P837" s="78">
        <f t="shared" si="39"/>
        <v>0</v>
      </c>
      <c r="Q837" s="78"/>
    </row>
    <row r="838" spans="1:17" s="10" customFormat="1" ht="22.5" customHeight="1" x14ac:dyDescent="0.25">
      <c r="A838" s="8">
        <v>833</v>
      </c>
      <c r="B838" s="280">
        <v>45252</v>
      </c>
      <c r="C838" s="56" t="s">
        <v>450</v>
      </c>
      <c r="D838" s="56" t="s">
        <v>59</v>
      </c>
      <c r="E838" s="57">
        <v>1</v>
      </c>
      <c r="F838" s="57" t="s">
        <v>451</v>
      </c>
      <c r="G838" s="58" t="s">
        <v>871</v>
      </c>
      <c r="H838" s="283" t="s">
        <v>304</v>
      </c>
      <c r="I838" s="285">
        <v>88000</v>
      </c>
      <c r="J838" s="330">
        <f t="shared" si="37"/>
        <v>88000</v>
      </c>
      <c r="K838" s="260"/>
      <c r="L838" s="282"/>
      <c r="M838" s="282"/>
      <c r="N838" s="64">
        <f t="shared" si="38"/>
        <v>0</v>
      </c>
      <c r="O838" s="78">
        <v>88000</v>
      </c>
      <c r="P838" s="78">
        <f t="shared" si="39"/>
        <v>0</v>
      </c>
      <c r="Q838" s="78"/>
    </row>
    <row r="839" spans="1:17" s="10" customFormat="1" ht="22.5" customHeight="1" x14ac:dyDescent="0.25">
      <c r="A839" s="8">
        <v>834</v>
      </c>
      <c r="B839" s="280">
        <v>45252</v>
      </c>
      <c r="C839" s="55" t="s">
        <v>857</v>
      </c>
      <c r="D839" s="56" t="s">
        <v>1396</v>
      </c>
      <c r="E839" s="57">
        <v>3</v>
      </c>
      <c r="F839" s="57" t="s">
        <v>39</v>
      </c>
      <c r="G839" s="58" t="s">
        <v>871</v>
      </c>
      <c r="H839" s="283" t="s">
        <v>304</v>
      </c>
      <c r="I839" s="285">
        <v>82500</v>
      </c>
      <c r="J839" s="330">
        <f t="shared" si="37"/>
        <v>247500</v>
      </c>
      <c r="K839" s="260"/>
      <c r="L839" s="282"/>
      <c r="M839" s="282"/>
      <c r="N839" s="64">
        <f t="shared" si="38"/>
        <v>0</v>
      </c>
      <c r="O839" s="78">
        <v>247500</v>
      </c>
      <c r="P839" s="78">
        <f t="shared" si="39"/>
        <v>0</v>
      </c>
      <c r="Q839" s="78"/>
    </row>
    <row r="840" spans="1:17" s="10" customFormat="1" ht="22.5" customHeight="1" x14ac:dyDescent="0.25">
      <c r="A840" s="8">
        <v>835</v>
      </c>
      <c r="B840" s="280">
        <v>45252</v>
      </c>
      <c r="C840" s="56" t="s">
        <v>1397</v>
      </c>
      <c r="D840" s="56" t="s">
        <v>105</v>
      </c>
      <c r="E840" s="57">
        <v>4</v>
      </c>
      <c r="F840" s="57" t="s">
        <v>43</v>
      </c>
      <c r="G840" s="58" t="s">
        <v>871</v>
      </c>
      <c r="H840" s="283" t="s">
        <v>304</v>
      </c>
      <c r="I840" s="285">
        <v>85000</v>
      </c>
      <c r="J840" s="330">
        <f t="shared" si="37"/>
        <v>340000</v>
      </c>
      <c r="K840" s="260"/>
      <c r="L840" s="282"/>
      <c r="M840" s="282"/>
      <c r="N840" s="64">
        <f t="shared" si="38"/>
        <v>0</v>
      </c>
      <c r="O840" s="78">
        <v>340000</v>
      </c>
      <c r="P840" s="78">
        <f t="shared" si="39"/>
        <v>0</v>
      </c>
      <c r="Q840" s="78"/>
    </row>
    <row r="841" spans="1:17" s="10" customFormat="1" ht="22.5" customHeight="1" x14ac:dyDescent="0.25">
      <c r="A841" s="8">
        <v>836</v>
      </c>
      <c r="B841" s="280">
        <v>45252</v>
      </c>
      <c r="C841" s="55" t="s">
        <v>248</v>
      </c>
      <c r="D841" s="86" t="s">
        <v>367</v>
      </c>
      <c r="E841" s="57">
        <v>2</v>
      </c>
      <c r="F841" s="121" t="s">
        <v>39</v>
      </c>
      <c r="G841" s="58" t="s">
        <v>871</v>
      </c>
      <c r="H841" s="283" t="s">
        <v>304</v>
      </c>
      <c r="I841" s="285">
        <v>14000</v>
      </c>
      <c r="J841" s="330">
        <f t="shared" si="37"/>
        <v>28000</v>
      </c>
      <c r="K841" s="260"/>
      <c r="L841" s="282"/>
      <c r="M841" s="282"/>
      <c r="N841" s="64">
        <f t="shared" si="38"/>
        <v>0</v>
      </c>
      <c r="O841" s="78">
        <v>28000</v>
      </c>
      <c r="P841" s="78">
        <f t="shared" si="39"/>
        <v>0</v>
      </c>
      <c r="Q841" s="78"/>
    </row>
    <row r="842" spans="1:17" s="10" customFormat="1" ht="22.5" customHeight="1" x14ac:dyDescent="0.25">
      <c r="A842" s="8">
        <v>837</v>
      </c>
      <c r="B842" s="280">
        <v>45252</v>
      </c>
      <c r="C842" s="56" t="s">
        <v>1398</v>
      </c>
      <c r="D842" s="56" t="s">
        <v>50</v>
      </c>
      <c r="E842" s="57">
        <v>1</v>
      </c>
      <c r="F842" s="57" t="s">
        <v>39</v>
      </c>
      <c r="G842" s="58" t="s">
        <v>1401</v>
      </c>
      <c r="H842" s="260">
        <v>138</v>
      </c>
      <c r="I842" s="285">
        <v>850000</v>
      </c>
      <c r="J842" s="330">
        <f t="shared" si="37"/>
        <v>850000</v>
      </c>
      <c r="K842" s="117" t="s">
        <v>1621</v>
      </c>
      <c r="L842" s="282"/>
      <c r="M842" s="282"/>
      <c r="N842" s="64">
        <f t="shared" si="38"/>
        <v>0</v>
      </c>
      <c r="O842" s="78">
        <v>850000</v>
      </c>
      <c r="P842" s="78">
        <f t="shared" si="39"/>
        <v>0</v>
      </c>
      <c r="Q842" s="78"/>
    </row>
    <row r="843" spans="1:17" s="10" customFormat="1" ht="22.5" customHeight="1" x14ac:dyDescent="0.25">
      <c r="A843" s="8">
        <v>838</v>
      </c>
      <c r="B843" s="280">
        <v>45252</v>
      </c>
      <c r="C843" s="56" t="s">
        <v>54</v>
      </c>
      <c r="D843" s="56" t="s">
        <v>55</v>
      </c>
      <c r="E843" s="57">
        <v>8</v>
      </c>
      <c r="F843" s="57" t="s">
        <v>38</v>
      </c>
      <c r="G843" s="58" t="s">
        <v>62</v>
      </c>
      <c r="H843" s="260">
        <v>1</v>
      </c>
      <c r="I843" s="287">
        <v>29000</v>
      </c>
      <c r="J843" s="330">
        <f t="shared" ref="J843:J906" si="40">E843*I843</f>
        <v>232000</v>
      </c>
      <c r="K843" s="57"/>
      <c r="L843" s="282"/>
      <c r="M843" s="282"/>
      <c r="N843" s="64">
        <f t="shared" si="38"/>
        <v>0</v>
      </c>
      <c r="O843" s="78">
        <v>232000</v>
      </c>
      <c r="P843" s="78">
        <f t="shared" si="39"/>
        <v>0</v>
      </c>
      <c r="Q843" s="78"/>
    </row>
    <row r="844" spans="1:17" s="10" customFormat="1" ht="22.5" customHeight="1" x14ac:dyDescent="0.25">
      <c r="A844" s="8">
        <v>839</v>
      </c>
      <c r="B844" s="280">
        <v>45252</v>
      </c>
      <c r="C844" s="55" t="s">
        <v>75</v>
      </c>
      <c r="D844" s="86" t="s">
        <v>66</v>
      </c>
      <c r="E844" s="57">
        <v>5</v>
      </c>
      <c r="F844" s="57" t="s">
        <v>38</v>
      </c>
      <c r="G844" s="58" t="s">
        <v>62</v>
      </c>
      <c r="H844" s="260">
        <v>1</v>
      </c>
      <c r="I844" s="287">
        <v>27000</v>
      </c>
      <c r="J844" s="330">
        <f t="shared" si="40"/>
        <v>135000</v>
      </c>
      <c r="K844" s="112"/>
      <c r="L844" s="282"/>
      <c r="M844" s="282"/>
      <c r="N844" s="64">
        <f t="shared" si="38"/>
        <v>0</v>
      </c>
      <c r="O844" s="78">
        <v>155000</v>
      </c>
      <c r="P844" s="78">
        <f t="shared" si="39"/>
        <v>-20000</v>
      </c>
      <c r="Q844" s="78"/>
    </row>
    <row r="845" spans="1:17" s="10" customFormat="1" ht="22.5" customHeight="1" x14ac:dyDescent="0.25">
      <c r="A845" s="8">
        <v>840</v>
      </c>
      <c r="B845" s="280">
        <v>45252</v>
      </c>
      <c r="C845" s="56" t="s">
        <v>491</v>
      </c>
      <c r="D845" s="56" t="s">
        <v>1399</v>
      </c>
      <c r="E845" s="57">
        <v>1</v>
      </c>
      <c r="F845" s="57" t="s">
        <v>39</v>
      </c>
      <c r="G845" s="58" t="s">
        <v>21</v>
      </c>
      <c r="H845" s="260">
        <v>405</v>
      </c>
      <c r="I845" s="285">
        <v>500000</v>
      </c>
      <c r="J845" s="330">
        <f t="shared" si="40"/>
        <v>500000</v>
      </c>
      <c r="K845" s="117" t="s">
        <v>1622</v>
      </c>
      <c r="L845" s="282" t="s">
        <v>1531</v>
      </c>
      <c r="M845" s="282"/>
      <c r="N845" s="64" t="e">
        <f t="shared" si="38"/>
        <v>#VALUE!</v>
      </c>
      <c r="O845" s="78">
        <v>0</v>
      </c>
      <c r="P845" s="78">
        <f t="shared" si="39"/>
        <v>500000</v>
      </c>
      <c r="Q845" s="78"/>
    </row>
    <row r="846" spans="1:17" s="10" customFormat="1" ht="22.5" customHeight="1" x14ac:dyDescent="0.25">
      <c r="A846" s="8">
        <v>841</v>
      </c>
      <c r="B846" s="280">
        <v>45252</v>
      </c>
      <c r="C846" s="56" t="s">
        <v>491</v>
      </c>
      <c r="D846" s="56" t="s">
        <v>1400</v>
      </c>
      <c r="E846" s="57">
        <v>1</v>
      </c>
      <c r="F846" s="57" t="s">
        <v>39</v>
      </c>
      <c r="G846" s="58" t="s">
        <v>21</v>
      </c>
      <c r="H846" s="260">
        <v>405</v>
      </c>
      <c r="I846" s="285">
        <v>500000</v>
      </c>
      <c r="J846" s="330">
        <f t="shared" si="40"/>
        <v>500000</v>
      </c>
      <c r="K846" s="117" t="s">
        <v>1622</v>
      </c>
      <c r="L846" s="282" t="s">
        <v>1531</v>
      </c>
      <c r="M846" s="282"/>
      <c r="N846" s="64" t="e">
        <f t="shared" si="38"/>
        <v>#VALUE!</v>
      </c>
      <c r="O846" s="78">
        <v>0</v>
      </c>
      <c r="P846" s="78">
        <f t="shared" si="39"/>
        <v>500000</v>
      </c>
      <c r="Q846" s="78"/>
    </row>
    <row r="847" spans="1:17" s="10" customFormat="1" ht="22.5" customHeight="1" x14ac:dyDescent="0.25">
      <c r="A847" s="8">
        <v>842</v>
      </c>
      <c r="B847" s="280">
        <v>45252</v>
      </c>
      <c r="C847" s="56" t="s">
        <v>335</v>
      </c>
      <c r="D847" s="56" t="s">
        <v>101</v>
      </c>
      <c r="E847" s="57">
        <v>2</v>
      </c>
      <c r="F847" s="57" t="s">
        <v>39</v>
      </c>
      <c r="G847" s="58" t="s">
        <v>21</v>
      </c>
      <c r="H847" s="260">
        <v>405</v>
      </c>
      <c r="I847" s="285">
        <v>134389</v>
      </c>
      <c r="J847" s="330">
        <f t="shared" si="40"/>
        <v>268778</v>
      </c>
      <c r="K847" s="117" t="s">
        <v>1622</v>
      </c>
      <c r="L847" s="282"/>
      <c r="M847" s="282"/>
      <c r="N847" s="64">
        <f t="shared" si="38"/>
        <v>0</v>
      </c>
      <c r="O847" s="78">
        <v>268778</v>
      </c>
      <c r="P847" s="78">
        <f t="shared" si="39"/>
        <v>0</v>
      </c>
      <c r="Q847" s="78"/>
    </row>
    <row r="848" spans="1:17" s="10" customFormat="1" ht="22.5" customHeight="1" x14ac:dyDescent="0.25">
      <c r="A848" s="8">
        <v>843</v>
      </c>
      <c r="B848" s="280">
        <v>45252</v>
      </c>
      <c r="C848" s="56" t="s">
        <v>566</v>
      </c>
      <c r="D848" s="86" t="s">
        <v>101</v>
      </c>
      <c r="E848" s="57">
        <v>2</v>
      </c>
      <c r="F848" s="57" t="s">
        <v>39</v>
      </c>
      <c r="G848" s="58" t="s">
        <v>21</v>
      </c>
      <c r="H848" s="260">
        <v>405</v>
      </c>
      <c r="I848" s="285">
        <v>34965</v>
      </c>
      <c r="J848" s="330">
        <f t="shared" si="40"/>
        <v>69930</v>
      </c>
      <c r="K848" s="117" t="s">
        <v>1622</v>
      </c>
      <c r="L848" s="282"/>
      <c r="M848" s="282"/>
      <c r="N848" s="64">
        <f t="shared" si="38"/>
        <v>0</v>
      </c>
      <c r="O848" s="78">
        <v>69930</v>
      </c>
      <c r="P848" s="78">
        <f t="shared" si="39"/>
        <v>0</v>
      </c>
      <c r="Q848" s="78"/>
    </row>
    <row r="849" spans="1:17" s="10" customFormat="1" ht="22.5" customHeight="1" x14ac:dyDescent="0.25">
      <c r="A849" s="8">
        <v>844</v>
      </c>
      <c r="B849" s="280">
        <v>45252</v>
      </c>
      <c r="C849" s="55" t="s">
        <v>513</v>
      </c>
      <c r="D849" s="56" t="s">
        <v>89</v>
      </c>
      <c r="E849" s="57">
        <v>2</v>
      </c>
      <c r="F849" s="57" t="s">
        <v>39</v>
      </c>
      <c r="G849" s="58" t="s">
        <v>330</v>
      </c>
      <c r="H849" s="260" t="s">
        <v>394</v>
      </c>
      <c r="I849" s="285">
        <v>60000</v>
      </c>
      <c r="J849" s="330">
        <f t="shared" si="40"/>
        <v>120000</v>
      </c>
      <c r="K849" s="57" t="s">
        <v>1623</v>
      </c>
      <c r="L849" s="282"/>
      <c r="M849" s="282"/>
      <c r="N849" s="64">
        <f t="shared" si="38"/>
        <v>0</v>
      </c>
      <c r="O849" s="78">
        <v>120000</v>
      </c>
      <c r="P849" s="78">
        <f t="shared" si="39"/>
        <v>0</v>
      </c>
      <c r="Q849" s="78"/>
    </row>
    <row r="850" spans="1:17" s="10" customFormat="1" ht="22.5" customHeight="1" x14ac:dyDescent="0.25">
      <c r="A850" s="8">
        <v>845</v>
      </c>
      <c r="B850" s="280">
        <v>45252</v>
      </c>
      <c r="C850" s="56" t="s">
        <v>282</v>
      </c>
      <c r="D850" s="56" t="s">
        <v>157</v>
      </c>
      <c r="E850" s="8">
        <v>2</v>
      </c>
      <c r="F850" s="57" t="s">
        <v>39</v>
      </c>
      <c r="G850" s="58" t="s">
        <v>95</v>
      </c>
      <c r="H850" s="260" t="s">
        <v>292</v>
      </c>
      <c r="I850" s="285">
        <v>37500</v>
      </c>
      <c r="J850" s="330">
        <f t="shared" si="40"/>
        <v>75000</v>
      </c>
      <c r="K850" s="57" t="s">
        <v>1624</v>
      </c>
      <c r="L850" s="282"/>
      <c r="M850" s="282"/>
      <c r="N850" s="64">
        <f t="shared" si="38"/>
        <v>0</v>
      </c>
      <c r="O850" s="78">
        <v>75000</v>
      </c>
      <c r="P850" s="78">
        <f t="shared" si="39"/>
        <v>0</v>
      </c>
      <c r="Q850" s="78"/>
    </row>
    <row r="851" spans="1:17" s="10" customFormat="1" ht="22.5" customHeight="1" x14ac:dyDescent="0.25">
      <c r="A851" s="8">
        <v>846</v>
      </c>
      <c r="B851" s="280">
        <v>45252</v>
      </c>
      <c r="C851" s="56" t="s">
        <v>1159</v>
      </c>
      <c r="D851" s="56" t="s">
        <v>69</v>
      </c>
      <c r="E851" s="57">
        <v>1</v>
      </c>
      <c r="F851" s="57" t="s">
        <v>39</v>
      </c>
      <c r="G851" s="58" t="s">
        <v>95</v>
      </c>
      <c r="H851" s="260" t="s">
        <v>292</v>
      </c>
      <c r="I851" s="289">
        <v>162500</v>
      </c>
      <c r="J851" s="330">
        <f t="shared" si="40"/>
        <v>162500</v>
      </c>
      <c r="K851" s="57" t="s">
        <v>1624</v>
      </c>
      <c r="L851" s="282"/>
      <c r="M851" s="282"/>
      <c r="N851" s="64">
        <f t="shared" si="38"/>
        <v>0</v>
      </c>
      <c r="O851" s="78">
        <v>162500</v>
      </c>
      <c r="P851" s="78">
        <f t="shared" si="39"/>
        <v>0</v>
      </c>
      <c r="Q851" s="78"/>
    </row>
    <row r="852" spans="1:17" s="10" customFormat="1" ht="22.5" customHeight="1" x14ac:dyDescent="0.25">
      <c r="A852" s="8">
        <v>847</v>
      </c>
      <c r="B852" s="280">
        <v>45252</v>
      </c>
      <c r="C852" s="60" t="s">
        <v>515</v>
      </c>
      <c r="D852" s="86" t="s">
        <v>89</v>
      </c>
      <c r="E852" s="57">
        <v>2</v>
      </c>
      <c r="F852" s="57" t="s">
        <v>39</v>
      </c>
      <c r="G852" s="58" t="s">
        <v>95</v>
      </c>
      <c r="H852" s="260" t="s">
        <v>292</v>
      </c>
      <c r="I852" s="285">
        <v>10000</v>
      </c>
      <c r="J852" s="330">
        <f t="shared" si="40"/>
        <v>20000</v>
      </c>
      <c r="K852" s="57" t="s">
        <v>1624</v>
      </c>
      <c r="L852" s="282"/>
      <c r="M852" s="282"/>
      <c r="N852" s="64">
        <f t="shared" si="38"/>
        <v>0</v>
      </c>
      <c r="O852" s="78">
        <v>20000</v>
      </c>
      <c r="P852" s="78">
        <f t="shared" si="39"/>
        <v>0</v>
      </c>
      <c r="Q852" s="78"/>
    </row>
    <row r="853" spans="1:17" s="10" customFormat="1" ht="22.5" customHeight="1" x14ac:dyDescent="0.25">
      <c r="A853" s="8">
        <v>848</v>
      </c>
      <c r="B853" s="280">
        <v>45252</v>
      </c>
      <c r="C853" s="56" t="s">
        <v>1087</v>
      </c>
      <c r="D853" s="56" t="s">
        <v>28</v>
      </c>
      <c r="E853" s="57">
        <v>0.25</v>
      </c>
      <c r="F853" s="122" t="s">
        <v>38</v>
      </c>
      <c r="G853" s="58" t="s">
        <v>95</v>
      </c>
      <c r="H853" s="260" t="s">
        <v>292</v>
      </c>
      <c r="I853" s="285">
        <v>75000</v>
      </c>
      <c r="J853" s="330">
        <f t="shared" si="40"/>
        <v>18750</v>
      </c>
      <c r="K853" s="57" t="s">
        <v>1624</v>
      </c>
      <c r="L853" s="282"/>
      <c r="M853" s="282"/>
      <c r="N853" s="64">
        <f t="shared" si="38"/>
        <v>0</v>
      </c>
      <c r="O853" s="78">
        <v>18750</v>
      </c>
      <c r="P853" s="78">
        <f t="shared" si="39"/>
        <v>0</v>
      </c>
      <c r="Q853" s="78"/>
    </row>
    <row r="854" spans="1:17" s="10" customFormat="1" ht="22.5" customHeight="1" x14ac:dyDescent="0.25">
      <c r="A854" s="8">
        <v>849</v>
      </c>
      <c r="B854" s="280">
        <v>45252</v>
      </c>
      <c r="C854" s="56" t="s">
        <v>879</v>
      </c>
      <c r="D854" s="56" t="s">
        <v>480</v>
      </c>
      <c r="E854" s="57">
        <v>2</v>
      </c>
      <c r="F854" s="57" t="s">
        <v>39</v>
      </c>
      <c r="G854" s="58" t="s">
        <v>18</v>
      </c>
      <c r="H854" s="260">
        <v>0</v>
      </c>
      <c r="I854" s="285">
        <v>7500</v>
      </c>
      <c r="J854" s="330">
        <f t="shared" si="40"/>
        <v>15000</v>
      </c>
      <c r="K854" s="260"/>
      <c r="L854" s="282"/>
      <c r="M854" s="282"/>
      <c r="N854" s="64">
        <f t="shared" si="38"/>
        <v>0</v>
      </c>
      <c r="O854" s="78">
        <v>15000</v>
      </c>
      <c r="P854" s="78">
        <f t="shared" si="39"/>
        <v>0</v>
      </c>
      <c r="Q854" s="78"/>
    </row>
    <row r="855" spans="1:17" s="10" customFormat="1" ht="22.5" customHeight="1" x14ac:dyDescent="0.25">
      <c r="A855" s="8">
        <v>850</v>
      </c>
      <c r="B855" s="280">
        <v>45252</v>
      </c>
      <c r="C855" s="56" t="s">
        <v>880</v>
      </c>
      <c r="D855" s="56" t="s">
        <v>480</v>
      </c>
      <c r="E855" s="57">
        <v>2</v>
      </c>
      <c r="F855" s="57" t="s">
        <v>39</v>
      </c>
      <c r="G855" s="58" t="s">
        <v>18</v>
      </c>
      <c r="H855" s="260">
        <v>0</v>
      </c>
      <c r="I855" s="285">
        <v>8500</v>
      </c>
      <c r="J855" s="330">
        <f t="shared" si="40"/>
        <v>17000</v>
      </c>
      <c r="K855" s="260"/>
      <c r="L855" s="282"/>
      <c r="M855" s="282"/>
      <c r="N855" s="64">
        <f t="shared" si="38"/>
        <v>0</v>
      </c>
      <c r="O855" s="78">
        <v>17000</v>
      </c>
      <c r="P855" s="78">
        <f t="shared" si="39"/>
        <v>0</v>
      </c>
      <c r="Q855" s="78"/>
    </row>
    <row r="856" spans="1:17" s="10" customFormat="1" ht="22.5" customHeight="1" x14ac:dyDescent="0.25">
      <c r="A856" s="8">
        <v>851</v>
      </c>
      <c r="B856" s="280">
        <v>45252</v>
      </c>
      <c r="C856" s="56" t="s">
        <v>881</v>
      </c>
      <c r="D856" s="56" t="s">
        <v>102</v>
      </c>
      <c r="E856" s="57">
        <v>2</v>
      </c>
      <c r="F856" s="57" t="s">
        <v>39</v>
      </c>
      <c r="G856" s="58" t="s">
        <v>884</v>
      </c>
      <c r="H856" s="260">
        <v>0</v>
      </c>
      <c r="I856" s="285">
        <v>20000</v>
      </c>
      <c r="J856" s="330">
        <f t="shared" si="40"/>
        <v>40000</v>
      </c>
      <c r="K856" s="260"/>
      <c r="L856" s="282"/>
      <c r="M856" s="282"/>
      <c r="N856" s="64">
        <f t="shared" si="38"/>
        <v>0</v>
      </c>
      <c r="O856" s="78">
        <v>40000</v>
      </c>
      <c r="P856" s="78">
        <f t="shared" si="39"/>
        <v>0</v>
      </c>
      <c r="Q856" s="78"/>
    </row>
    <row r="857" spans="1:17" s="10" customFormat="1" ht="22.5" customHeight="1" x14ac:dyDescent="0.25">
      <c r="A857" s="8">
        <v>852</v>
      </c>
      <c r="B857" s="280">
        <v>45252</v>
      </c>
      <c r="C857" s="55" t="s">
        <v>387</v>
      </c>
      <c r="D857" s="56" t="s">
        <v>1402</v>
      </c>
      <c r="E857" s="57">
        <v>1</v>
      </c>
      <c r="F857" s="57" t="s">
        <v>39</v>
      </c>
      <c r="G857" s="58" t="s">
        <v>87</v>
      </c>
      <c r="H857" s="260">
        <v>3</v>
      </c>
      <c r="I857" s="285">
        <v>825000</v>
      </c>
      <c r="J857" s="330">
        <f t="shared" si="40"/>
        <v>825000</v>
      </c>
      <c r="K857" s="370" t="s">
        <v>1625</v>
      </c>
      <c r="L857" s="282" t="s">
        <v>1531</v>
      </c>
      <c r="M857" s="282"/>
      <c r="N857" s="64" t="e">
        <f t="shared" si="38"/>
        <v>#VALUE!</v>
      </c>
      <c r="O857" s="78"/>
      <c r="P857" s="78"/>
      <c r="Q857" s="78"/>
    </row>
    <row r="858" spans="1:17" s="10" customFormat="1" ht="22.5" customHeight="1" x14ac:dyDescent="0.25">
      <c r="A858" s="8">
        <v>853</v>
      </c>
      <c r="B858" s="280">
        <v>45252</v>
      </c>
      <c r="C858" s="55" t="s">
        <v>387</v>
      </c>
      <c r="D858" s="56" t="s">
        <v>1403</v>
      </c>
      <c r="E858" s="57">
        <v>1</v>
      </c>
      <c r="F858" s="57" t="s">
        <v>39</v>
      </c>
      <c r="G858" s="58" t="s">
        <v>87</v>
      </c>
      <c r="H858" s="260">
        <v>3</v>
      </c>
      <c r="I858" s="285">
        <v>825000</v>
      </c>
      <c r="J858" s="330">
        <f t="shared" si="40"/>
        <v>825000</v>
      </c>
      <c r="K858" s="370" t="s">
        <v>1625</v>
      </c>
      <c r="L858" s="282" t="s">
        <v>1531</v>
      </c>
      <c r="M858" s="282"/>
      <c r="N858" s="64" t="e">
        <f t="shared" si="38"/>
        <v>#VALUE!</v>
      </c>
      <c r="O858" s="78"/>
      <c r="P858" s="78"/>
      <c r="Q858" s="78"/>
    </row>
    <row r="859" spans="1:17" s="10" customFormat="1" ht="22.5" customHeight="1" x14ac:dyDescent="0.25">
      <c r="A859" s="8">
        <v>854</v>
      </c>
      <c r="B859" s="280">
        <v>45252</v>
      </c>
      <c r="C859" s="55" t="s">
        <v>387</v>
      </c>
      <c r="D859" s="56" t="s">
        <v>1404</v>
      </c>
      <c r="E859" s="57">
        <v>1</v>
      </c>
      <c r="F859" s="57" t="s">
        <v>39</v>
      </c>
      <c r="G859" s="58" t="s">
        <v>87</v>
      </c>
      <c r="H859" s="260">
        <v>3</v>
      </c>
      <c r="I859" s="285">
        <v>825000</v>
      </c>
      <c r="J859" s="330">
        <f t="shared" si="40"/>
        <v>825000</v>
      </c>
      <c r="K859" s="370" t="s">
        <v>1625</v>
      </c>
      <c r="L859" s="282" t="s">
        <v>1531</v>
      </c>
      <c r="M859" s="282"/>
      <c r="N859" s="64" t="e">
        <f t="shared" si="38"/>
        <v>#VALUE!</v>
      </c>
      <c r="O859" s="78"/>
      <c r="P859" s="78"/>
      <c r="Q859" s="78"/>
    </row>
    <row r="860" spans="1:17" s="10" customFormat="1" ht="22.5" customHeight="1" x14ac:dyDescent="0.25">
      <c r="A860" s="8">
        <v>855</v>
      </c>
      <c r="B860" s="280">
        <v>45252</v>
      </c>
      <c r="C860" s="55" t="s">
        <v>387</v>
      </c>
      <c r="D860" s="56" t="s">
        <v>1405</v>
      </c>
      <c r="E860" s="57">
        <v>1</v>
      </c>
      <c r="F860" s="57" t="s">
        <v>39</v>
      </c>
      <c r="G860" s="58" t="s">
        <v>87</v>
      </c>
      <c r="H860" s="260">
        <v>3</v>
      </c>
      <c r="I860" s="285">
        <v>825000</v>
      </c>
      <c r="J860" s="330">
        <f t="shared" si="40"/>
        <v>825000</v>
      </c>
      <c r="K860" s="370" t="s">
        <v>1625</v>
      </c>
      <c r="L860" s="282" t="s">
        <v>1531</v>
      </c>
      <c r="M860" s="282"/>
      <c r="N860" s="64" t="e">
        <f t="shared" si="38"/>
        <v>#VALUE!</v>
      </c>
      <c r="O860" s="78"/>
      <c r="P860" s="78"/>
      <c r="Q860" s="78"/>
    </row>
    <row r="861" spans="1:17" s="10" customFormat="1" ht="22.5" customHeight="1" x14ac:dyDescent="0.25">
      <c r="A861" s="8">
        <v>856</v>
      </c>
      <c r="B861" s="280">
        <v>45252</v>
      </c>
      <c r="C861" s="55" t="s">
        <v>387</v>
      </c>
      <c r="D861" s="56" t="s">
        <v>1406</v>
      </c>
      <c r="E861" s="57">
        <v>1</v>
      </c>
      <c r="F861" s="57" t="s">
        <v>39</v>
      </c>
      <c r="G861" s="58" t="s">
        <v>87</v>
      </c>
      <c r="H861" s="260">
        <v>3</v>
      </c>
      <c r="I861" s="285">
        <v>825000</v>
      </c>
      <c r="J861" s="330">
        <f t="shared" si="40"/>
        <v>825000</v>
      </c>
      <c r="K861" s="370" t="s">
        <v>1625</v>
      </c>
      <c r="L861" s="282" t="s">
        <v>1531</v>
      </c>
      <c r="M861" s="282"/>
      <c r="N861" s="64" t="e">
        <f t="shared" si="38"/>
        <v>#VALUE!</v>
      </c>
      <c r="O861" s="78"/>
      <c r="P861" s="78"/>
      <c r="Q861" s="78"/>
    </row>
    <row r="862" spans="1:17" s="10" customFormat="1" ht="22.5" customHeight="1" x14ac:dyDescent="0.25">
      <c r="A862" s="8">
        <v>857</v>
      </c>
      <c r="B862" s="280">
        <v>45252</v>
      </c>
      <c r="C862" s="55" t="s">
        <v>387</v>
      </c>
      <c r="D862" s="56" t="s">
        <v>1407</v>
      </c>
      <c r="E862" s="57">
        <v>1</v>
      </c>
      <c r="F862" s="57" t="s">
        <v>39</v>
      </c>
      <c r="G862" s="58" t="s">
        <v>87</v>
      </c>
      <c r="H862" s="260">
        <v>3</v>
      </c>
      <c r="I862" s="285">
        <v>825000</v>
      </c>
      <c r="J862" s="330">
        <f t="shared" si="40"/>
        <v>825000</v>
      </c>
      <c r="K862" s="370" t="s">
        <v>1625</v>
      </c>
      <c r="L862" s="282" t="s">
        <v>1531</v>
      </c>
      <c r="M862" s="282"/>
      <c r="N862" s="64" t="e">
        <f t="shared" si="38"/>
        <v>#VALUE!</v>
      </c>
      <c r="O862" s="78"/>
      <c r="P862" s="78"/>
      <c r="Q862" s="78"/>
    </row>
    <row r="863" spans="1:17" s="10" customFormat="1" ht="22.5" customHeight="1" x14ac:dyDescent="0.25">
      <c r="A863" s="8">
        <v>858</v>
      </c>
      <c r="B863" s="280">
        <v>45252</v>
      </c>
      <c r="C863" s="60" t="s">
        <v>875</v>
      </c>
      <c r="D863" s="56" t="s">
        <v>453</v>
      </c>
      <c r="E863" s="57">
        <v>1</v>
      </c>
      <c r="F863" s="122" t="s">
        <v>39</v>
      </c>
      <c r="G863" s="58" t="s">
        <v>726</v>
      </c>
      <c r="H863" s="283" t="s">
        <v>291</v>
      </c>
      <c r="I863" s="285">
        <v>1600000</v>
      </c>
      <c r="J863" s="330">
        <f t="shared" si="40"/>
        <v>1600000</v>
      </c>
      <c r="K863" s="117" t="s">
        <v>273</v>
      </c>
      <c r="L863" s="282"/>
      <c r="M863" s="282"/>
      <c r="N863" s="64">
        <f t="shared" si="38"/>
        <v>0</v>
      </c>
      <c r="O863" s="78"/>
      <c r="P863" s="78"/>
      <c r="Q863" s="78"/>
    </row>
    <row r="864" spans="1:17" s="10" customFormat="1" ht="22.5" customHeight="1" x14ac:dyDescent="0.25">
      <c r="A864" s="8">
        <v>859</v>
      </c>
      <c r="B864" s="280">
        <v>45252</v>
      </c>
      <c r="C864" s="56" t="s">
        <v>874</v>
      </c>
      <c r="D864" s="56" t="s">
        <v>1408</v>
      </c>
      <c r="E864" s="57">
        <v>1</v>
      </c>
      <c r="F864" s="57" t="s">
        <v>40</v>
      </c>
      <c r="G864" s="58" t="s">
        <v>235</v>
      </c>
      <c r="H864" s="260">
        <v>5</v>
      </c>
      <c r="I864" s="285">
        <v>1950000</v>
      </c>
      <c r="J864" s="330">
        <f t="shared" si="40"/>
        <v>1950000</v>
      </c>
      <c r="K864" s="370" t="s">
        <v>1626</v>
      </c>
      <c r="L864" s="282" t="s">
        <v>1519</v>
      </c>
      <c r="M864" s="282"/>
      <c r="N864" s="64" t="e">
        <f t="shared" si="38"/>
        <v>#VALUE!</v>
      </c>
      <c r="O864" s="78"/>
      <c r="P864" s="78"/>
      <c r="Q864" s="78"/>
    </row>
    <row r="865" spans="1:17" s="10" customFormat="1" ht="22.5" customHeight="1" x14ac:dyDescent="0.25">
      <c r="A865" s="8">
        <v>860</v>
      </c>
      <c r="B865" s="280">
        <v>45252</v>
      </c>
      <c r="C865" s="56" t="s">
        <v>874</v>
      </c>
      <c r="D865" s="56" t="s">
        <v>1409</v>
      </c>
      <c r="E865" s="57">
        <v>1</v>
      </c>
      <c r="F865" s="57" t="s">
        <v>40</v>
      </c>
      <c r="G865" s="58" t="s">
        <v>235</v>
      </c>
      <c r="H865" s="260">
        <v>5</v>
      </c>
      <c r="I865" s="285">
        <v>1950000</v>
      </c>
      <c r="J865" s="330">
        <f t="shared" si="40"/>
        <v>1950000</v>
      </c>
      <c r="K865" s="370" t="s">
        <v>1626</v>
      </c>
      <c r="L865" s="282" t="s">
        <v>1519</v>
      </c>
      <c r="M865" s="282"/>
      <c r="N865" s="64" t="e">
        <f t="shared" si="38"/>
        <v>#VALUE!</v>
      </c>
      <c r="O865" s="78"/>
      <c r="P865" s="78"/>
      <c r="Q865" s="78"/>
    </row>
    <row r="866" spans="1:17" s="10" customFormat="1" ht="22.5" customHeight="1" x14ac:dyDescent="0.25">
      <c r="A866" s="8">
        <v>861</v>
      </c>
      <c r="B866" s="280">
        <v>45252</v>
      </c>
      <c r="C866" s="56" t="s">
        <v>874</v>
      </c>
      <c r="D866" s="56" t="s">
        <v>1410</v>
      </c>
      <c r="E866" s="57">
        <v>1</v>
      </c>
      <c r="F866" s="57" t="s">
        <v>40</v>
      </c>
      <c r="G866" s="58" t="s">
        <v>235</v>
      </c>
      <c r="H866" s="260">
        <v>5</v>
      </c>
      <c r="I866" s="285">
        <v>1950000</v>
      </c>
      <c r="J866" s="330">
        <f t="shared" si="40"/>
        <v>1950000</v>
      </c>
      <c r="K866" s="370" t="s">
        <v>1626</v>
      </c>
      <c r="L866" s="282" t="s">
        <v>1519</v>
      </c>
      <c r="M866" s="282"/>
      <c r="N866" s="64" t="e">
        <f t="shared" si="38"/>
        <v>#VALUE!</v>
      </c>
      <c r="O866" s="78"/>
      <c r="P866" s="78"/>
      <c r="Q866" s="78"/>
    </row>
    <row r="867" spans="1:17" s="10" customFormat="1" ht="22.5" customHeight="1" x14ac:dyDescent="0.25">
      <c r="A867" s="8">
        <v>862</v>
      </c>
      <c r="B867" s="280">
        <v>45252</v>
      </c>
      <c r="C867" s="56" t="s">
        <v>874</v>
      </c>
      <c r="D867" s="56" t="s">
        <v>1411</v>
      </c>
      <c r="E867" s="57">
        <v>1</v>
      </c>
      <c r="F867" s="57" t="s">
        <v>40</v>
      </c>
      <c r="G867" s="58" t="s">
        <v>235</v>
      </c>
      <c r="H867" s="260">
        <v>5</v>
      </c>
      <c r="I867" s="285">
        <v>1950000</v>
      </c>
      <c r="J867" s="330">
        <f t="shared" si="40"/>
        <v>1950000</v>
      </c>
      <c r="K867" s="370" t="s">
        <v>1626</v>
      </c>
      <c r="L867" s="282" t="s">
        <v>1519</v>
      </c>
      <c r="M867" s="282"/>
      <c r="N867" s="64" t="e">
        <f t="shared" si="38"/>
        <v>#VALUE!</v>
      </c>
      <c r="O867" s="78"/>
      <c r="P867" s="78"/>
      <c r="Q867" s="78"/>
    </row>
    <row r="868" spans="1:17" s="10" customFormat="1" ht="22.5" customHeight="1" x14ac:dyDescent="0.25">
      <c r="A868" s="8">
        <v>863</v>
      </c>
      <c r="B868" s="280">
        <v>45252</v>
      </c>
      <c r="C868" s="56" t="s">
        <v>1412</v>
      </c>
      <c r="D868" s="56" t="s">
        <v>24</v>
      </c>
      <c r="E868" s="57">
        <v>1</v>
      </c>
      <c r="F868" s="57" t="s">
        <v>40</v>
      </c>
      <c r="G868" s="58" t="s">
        <v>389</v>
      </c>
      <c r="H868" s="283">
        <v>5</v>
      </c>
      <c r="I868" s="285">
        <v>0</v>
      </c>
      <c r="J868" s="330">
        <f t="shared" si="40"/>
        <v>0</v>
      </c>
      <c r="K868" s="370" t="s">
        <v>1626</v>
      </c>
      <c r="L868" s="282"/>
      <c r="M868" s="282"/>
      <c r="N868" s="64">
        <f t="shared" si="38"/>
        <v>0</v>
      </c>
      <c r="O868" s="78"/>
      <c r="P868" s="78"/>
      <c r="Q868" s="78"/>
    </row>
    <row r="869" spans="1:17" s="10" customFormat="1" ht="22.5" customHeight="1" x14ac:dyDescent="0.25">
      <c r="A869" s="8">
        <v>864</v>
      </c>
      <c r="B869" s="280">
        <v>45252</v>
      </c>
      <c r="C869" s="60" t="s">
        <v>770</v>
      </c>
      <c r="D869" s="120" t="s">
        <v>66</v>
      </c>
      <c r="E869" s="319">
        <v>1</v>
      </c>
      <c r="F869" s="122" t="s">
        <v>57</v>
      </c>
      <c r="G869" s="58" t="s">
        <v>382</v>
      </c>
      <c r="H869" s="260">
        <v>13</v>
      </c>
      <c r="I869" s="285">
        <v>6100000</v>
      </c>
      <c r="J869" s="330">
        <f t="shared" si="40"/>
        <v>6100000</v>
      </c>
      <c r="K869" s="370" t="s">
        <v>1627</v>
      </c>
      <c r="L869" s="282"/>
      <c r="M869" s="282"/>
      <c r="N869" s="64">
        <f t="shared" si="38"/>
        <v>0</v>
      </c>
      <c r="O869" s="78"/>
      <c r="P869" s="78"/>
      <c r="Q869" s="78"/>
    </row>
    <row r="870" spans="1:17" s="10" customFormat="1" ht="22.5" customHeight="1" x14ac:dyDescent="0.25">
      <c r="A870" s="8">
        <v>865</v>
      </c>
      <c r="B870" s="280">
        <v>45252</v>
      </c>
      <c r="C870" s="56" t="s">
        <v>1413</v>
      </c>
      <c r="D870" s="56" t="s">
        <v>372</v>
      </c>
      <c r="E870" s="57">
        <v>2</v>
      </c>
      <c r="F870" s="57" t="s">
        <v>39</v>
      </c>
      <c r="G870" s="58" t="s">
        <v>382</v>
      </c>
      <c r="H870" s="260">
        <v>13</v>
      </c>
      <c r="I870" s="285">
        <v>137500</v>
      </c>
      <c r="J870" s="330">
        <f t="shared" si="40"/>
        <v>275000</v>
      </c>
      <c r="K870" s="370" t="s">
        <v>1627</v>
      </c>
      <c r="L870" s="282"/>
      <c r="M870" s="282"/>
      <c r="N870" s="64">
        <f t="shared" si="38"/>
        <v>0</v>
      </c>
      <c r="O870" s="78"/>
      <c r="P870" s="78"/>
      <c r="Q870" s="78"/>
    </row>
    <row r="871" spans="1:17" s="10" customFormat="1" ht="22.5" customHeight="1" x14ac:dyDescent="0.25">
      <c r="A871" s="8">
        <v>866</v>
      </c>
      <c r="B871" s="280">
        <v>45252</v>
      </c>
      <c r="C871" s="59" t="s">
        <v>864</v>
      </c>
      <c r="D871" s="586" t="s">
        <v>66</v>
      </c>
      <c r="E871" s="8">
        <v>1</v>
      </c>
      <c r="F871" s="304" t="s">
        <v>57</v>
      </c>
      <c r="G871" s="162" t="s">
        <v>382</v>
      </c>
      <c r="H871" s="260">
        <v>13</v>
      </c>
      <c r="I871" s="297">
        <v>5600000</v>
      </c>
      <c r="J871" s="331">
        <f t="shared" si="40"/>
        <v>5600000</v>
      </c>
      <c r="K871" s="374" t="s">
        <v>1627</v>
      </c>
      <c r="L871" s="282">
        <f>SUM(J834:J871)</f>
        <v>30182458</v>
      </c>
      <c r="M871" s="408">
        <f>'[1]22 NOVEMBER 2023'!$X$37</f>
        <v>30932458</v>
      </c>
      <c r="N871" s="64">
        <f t="shared" si="38"/>
        <v>-750000</v>
      </c>
      <c r="O871" s="282" t="s">
        <v>1539</v>
      </c>
      <c r="P871" s="78"/>
      <c r="Q871" s="78"/>
    </row>
    <row r="872" spans="1:17" s="10" customFormat="1" ht="22.5" customHeight="1" x14ac:dyDescent="0.25">
      <c r="A872" s="8">
        <v>867</v>
      </c>
      <c r="B872" s="280">
        <v>45253</v>
      </c>
      <c r="C872" s="56" t="s">
        <v>1398</v>
      </c>
      <c r="D872" s="56" t="s">
        <v>50</v>
      </c>
      <c r="E872" s="57">
        <v>1</v>
      </c>
      <c r="F872" s="57" t="s">
        <v>39</v>
      </c>
      <c r="G872" s="58" t="s">
        <v>1415</v>
      </c>
      <c r="H872" s="260">
        <v>603</v>
      </c>
      <c r="I872" s="285">
        <v>850000</v>
      </c>
      <c r="J872" s="330">
        <f t="shared" si="40"/>
        <v>850000</v>
      </c>
      <c r="K872" s="57" t="s">
        <v>1628</v>
      </c>
      <c r="L872" s="282"/>
      <c r="M872" s="282"/>
      <c r="N872" s="64">
        <f t="shared" ref="N872:N874" si="41">L872-M872</f>
        <v>0</v>
      </c>
      <c r="O872" s="78">
        <v>850000</v>
      </c>
      <c r="P872" s="78">
        <f t="shared" ref="P872:P889" si="42">J872-O872</f>
        <v>0</v>
      </c>
      <c r="Q872" s="78"/>
    </row>
    <row r="873" spans="1:17" s="10" customFormat="1" ht="22.5" customHeight="1" x14ac:dyDescent="0.25">
      <c r="A873" s="8">
        <v>868</v>
      </c>
      <c r="B873" s="280">
        <v>45253</v>
      </c>
      <c r="C873" s="55" t="s">
        <v>857</v>
      </c>
      <c r="D873" s="56" t="s">
        <v>1396</v>
      </c>
      <c r="E873" s="57">
        <v>3</v>
      </c>
      <c r="F873" s="57" t="s">
        <v>39</v>
      </c>
      <c r="G873" s="58" t="s">
        <v>871</v>
      </c>
      <c r="H873" s="283" t="s">
        <v>304</v>
      </c>
      <c r="I873" s="285">
        <v>82500</v>
      </c>
      <c r="J873" s="330">
        <f t="shared" si="40"/>
        <v>247500</v>
      </c>
      <c r="K873" s="57"/>
      <c r="L873" s="282"/>
      <c r="M873" s="282"/>
      <c r="N873" s="64">
        <f t="shared" si="41"/>
        <v>0</v>
      </c>
      <c r="O873" s="282">
        <v>247500</v>
      </c>
      <c r="P873" s="78">
        <f t="shared" si="42"/>
        <v>0</v>
      </c>
      <c r="Q873" s="78"/>
    </row>
    <row r="874" spans="1:17" s="10" customFormat="1" ht="22.5" customHeight="1" x14ac:dyDescent="0.25">
      <c r="A874" s="8">
        <v>869</v>
      </c>
      <c r="B874" s="280">
        <v>45253</v>
      </c>
      <c r="C874" s="56" t="s">
        <v>927</v>
      </c>
      <c r="D874" s="56" t="s">
        <v>105</v>
      </c>
      <c r="E874" s="57">
        <v>2</v>
      </c>
      <c r="F874" s="57" t="s">
        <v>43</v>
      </c>
      <c r="G874" s="58" t="s">
        <v>871</v>
      </c>
      <c r="H874" s="283" t="s">
        <v>304</v>
      </c>
      <c r="I874" s="285">
        <v>82500</v>
      </c>
      <c r="J874" s="330">
        <f t="shared" si="40"/>
        <v>165000</v>
      </c>
      <c r="K874" s="57"/>
      <c r="L874" s="282"/>
      <c r="M874" s="282"/>
      <c r="N874" s="64">
        <f t="shared" si="41"/>
        <v>0</v>
      </c>
      <c r="O874" s="78">
        <v>165000</v>
      </c>
      <c r="P874" s="78">
        <f t="shared" si="42"/>
        <v>0</v>
      </c>
      <c r="Q874" s="78"/>
    </row>
    <row r="875" spans="1:17" s="10" customFormat="1" ht="22.5" customHeight="1" x14ac:dyDescent="0.25">
      <c r="A875" s="8">
        <v>870</v>
      </c>
      <c r="B875" s="280">
        <v>45253</v>
      </c>
      <c r="C875" s="56" t="s">
        <v>859</v>
      </c>
      <c r="D875" s="56" t="s">
        <v>1396</v>
      </c>
      <c r="E875" s="57">
        <v>6</v>
      </c>
      <c r="F875" s="57" t="s">
        <v>39</v>
      </c>
      <c r="G875" s="58" t="s">
        <v>871</v>
      </c>
      <c r="H875" s="283" t="s">
        <v>304</v>
      </c>
      <c r="I875" s="285">
        <v>82500</v>
      </c>
      <c r="J875" s="330">
        <f t="shared" si="40"/>
        <v>495000</v>
      </c>
      <c r="K875" s="57"/>
      <c r="L875" s="282"/>
      <c r="M875" s="282"/>
      <c r="N875" s="64">
        <f t="shared" ref="N875:N935" si="43">L875-M875</f>
        <v>0</v>
      </c>
      <c r="O875" s="78">
        <v>495000</v>
      </c>
      <c r="P875" s="78">
        <f t="shared" si="42"/>
        <v>0</v>
      </c>
      <c r="Q875" s="78"/>
    </row>
    <row r="876" spans="1:17" s="10" customFormat="1" ht="22.5" customHeight="1" x14ac:dyDescent="0.25">
      <c r="A876" s="8">
        <v>871</v>
      </c>
      <c r="B876" s="280">
        <v>45253</v>
      </c>
      <c r="C876" s="56" t="s">
        <v>45</v>
      </c>
      <c r="D876" s="56" t="s">
        <v>20</v>
      </c>
      <c r="E876" s="317" t="s">
        <v>98</v>
      </c>
      <c r="F876" s="57" t="s">
        <v>38</v>
      </c>
      <c r="G876" s="58" t="s">
        <v>1183</v>
      </c>
      <c r="H876" s="283">
        <v>4</v>
      </c>
      <c r="I876" s="287">
        <v>29200</v>
      </c>
      <c r="J876" s="330">
        <f t="shared" si="40"/>
        <v>58400</v>
      </c>
      <c r="K876" s="57" t="s">
        <v>1629</v>
      </c>
      <c r="L876" s="282"/>
      <c r="M876" s="282"/>
      <c r="N876" s="64">
        <f t="shared" si="43"/>
        <v>0</v>
      </c>
      <c r="O876" s="78">
        <v>66000</v>
      </c>
      <c r="P876" s="78">
        <f t="shared" si="42"/>
        <v>-7600</v>
      </c>
      <c r="Q876" s="78"/>
    </row>
    <row r="877" spans="1:17" s="10" customFormat="1" ht="22.5" customHeight="1" x14ac:dyDescent="0.25">
      <c r="A877" s="8">
        <v>872</v>
      </c>
      <c r="B877" s="280">
        <v>45253</v>
      </c>
      <c r="C877" s="60" t="s">
        <v>891</v>
      </c>
      <c r="D877" s="56" t="s">
        <v>274</v>
      </c>
      <c r="E877" s="57">
        <v>10</v>
      </c>
      <c r="F877" s="122" t="s">
        <v>223</v>
      </c>
      <c r="G877" s="58" t="s">
        <v>392</v>
      </c>
      <c r="H877" s="260">
        <v>2</v>
      </c>
      <c r="I877" s="285">
        <v>13500</v>
      </c>
      <c r="J877" s="330">
        <f t="shared" si="40"/>
        <v>135000</v>
      </c>
      <c r="K877" s="57"/>
      <c r="L877" s="282"/>
      <c r="M877" s="282"/>
      <c r="N877" s="64">
        <f t="shared" si="43"/>
        <v>0</v>
      </c>
      <c r="O877" s="78">
        <v>135000</v>
      </c>
      <c r="P877" s="78">
        <f t="shared" si="42"/>
        <v>0</v>
      </c>
      <c r="Q877" s="78"/>
    </row>
    <row r="878" spans="1:17" s="10" customFormat="1" ht="22.5" customHeight="1" x14ac:dyDescent="0.25">
      <c r="A878" s="8">
        <v>873</v>
      </c>
      <c r="B878" s="280">
        <v>45253</v>
      </c>
      <c r="C878" s="56" t="s">
        <v>901</v>
      </c>
      <c r="D878" s="56" t="s">
        <v>59</v>
      </c>
      <c r="E878" s="117">
        <v>1</v>
      </c>
      <c r="F878" s="57" t="s">
        <v>39</v>
      </c>
      <c r="G878" s="58" t="s">
        <v>313</v>
      </c>
      <c r="H878" s="260">
        <v>0</v>
      </c>
      <c r="I878" s="287">
        <v>180000</v>
      </c>
      <c r="J878" s="330">
        <f t="shared" si="40"/>
        <v>180000</v>
      </c>
      <c r="K878" s="117"/>
      <c r="L878" s="282"/>
      <c r="M878" s="282"/>
      <c r="N878" s="64">
        <f t="shared" si="43"/>
        <v>0</v>
      </c>
      <c r="O878" s="78">
        <v>180000</v>
      </c>
      <c r="P878" s="78">
        <f t="shared" si="42"/>
        <v>0</v>
      </c>
      <c r="Q878" s="78"/>
    </row>
    <row r="879" spans="1:17" s="10" customFormat="1" ht="22.5" customHeight="1" x14ac:dyDescent="0.25">
      <c r="A879" s="8">
        <v>874</v>
      </c>
      <c r="B879" s="280">
        <v>45253</v>
      </c>
      <c r="C879" s="55" t="s">
        <v>902</v>
      </c>
      <c r="D879" s="56" t="s">
        <v>117</v>
      </c>
      <c r="E879" s="57">
        <v>1</v>
      </c>
      <c r="F879" s="57" t="s">
        <v>39</v>
      </c>
      <c r="G879" s="58" t="s">
        <v>34</v>
      </c>
      <c r="H879" s="260">
        <v>404</v>
      </c>
      <c r="I879" s="285">
        <v>120000</v>
      </c>
      <c r="J879" s="330">
        <f t="shared" si="40"/>
        <v>120000</v>
      </c>
      <c r="K879" s="57"/>
      <c r="L879" s="282"/>
      <c r="M879" s="282"/>
      <c r="N879" s="64">
        <f t="shared" si="43"/>
        <v>0</v>
      </c>
      <c r="O879" s="78">
        <v>120000</v>
      </c>
      <c r="P879" s="78">
        <f t="shared" si="42"/>
        <v>0</v>
      </c>
      <c r="Q879" s="78"/>
    </row>
    <row r="880" spans="1:17" s="10" customFormat="1" ht="22.5" customHeight="1" x14ac:dyDescent="0.25">
      <c r="A880" s="8">
        <v>875</v>
      </c>
      <c r="B880" s="280">
        <v>45253</v>
      </c>
      <c r="C880" s="56" t="s">
        <v>777</v>
      </c>
      <c r="D880" s="86" t="s">
        <v>89</v>
      </c>
      <c r="E880" s="57">
        <v>2</v>
      </c>
      <c r="F880" s="122" t="s">
        <v>39</v>
      </c>
      <c r="G880" s="58" t="s">
        <v>16</v>
      </c>
      <c r="H880" s="260" t="s">
        <v>296</v>
      </c>
      <c r="I880" s="285">
        <v>57500</v>
      </c>
      <c r="J880" s="330">
        <f t="shared" si="40"/>
        <v>115000</v>
      </c>
      <c r="K880" s="112" t="s">
        <v>1630</v>
      </c>
      <c r="L880" s="282"/>
      <c r="M880" s="282"/>
      <c r="N880" s="64">
        <f t="shared" si="43"/>
        <v>0</v>
      </c>
      <c r="O880" s="78">
        <v>115000</v>
      </c>
      <c r="P880" s="78">
        <f t="shared" si="42"/>
        <v>0</v>
      </c>
      <c r="Q880" s="78"/>
    </row>
    <row r="881" spans="1:17" s="10" customFormat="1" ht="22.5" customHeight="1" x14ac:dyDescent="0.25">
      <c r="A881" s="8">
        <v>876</v>
      </c>
      <c r="B881" s="280">
        <v>45253</v>
      </c>
      <c r="C881" s="55" t="s">
        <v>906</v>
      </c>
      <c r="D881" s="56" t="s">
        <v>117</v>
      </c>
      <c r="E881" s="57">
        <v>1</v>
      </c>
      <c r="F881" s="57" t="s">
        <v>166</v>
      </c>
      <c r="G881" s="58" t="s">
        <v>393</v>
      </c>
      <c r="H881" s="283">
        <v>0</v>
      </c>
      <c r="I881" s="287">
        <v>127000</v>
      </c>
      <c r="J881" s="330">
        <f t="shared" si="40"/>
        <v>127000</v>
      </c>
      <c r="K881" s="117"/>
      <c r="L881" s="282"/>
      <c r="M881" s="282"/>
      <c r="N881" s="64">
        <f t="shared" si="43"/>
        <v>0</v>
      </c>
      <c r="O881" s="78">
        <v>127000</v>
      </c>
      <c r="P881" s="78">
        <f t="shared" si="42"/>
        <v>0</v>
      </c>
      <c r="Q881" s="78"/>
    </row>
    <row r="882" spans="1:17" s="10" customFormat="1" ht="22.5" customHeight="1" x14ac:dyDescent="0.25">
      <c r="A882" s="8">
        <v>877</v>
      </c>
      <c r="B882" s="280">
        <v>45253</v>
      </c>
      <c r="C882" s="56" t="s">
        <v>45</v>
      </c>
      <c r="D882" s="56" t="s">
        <v>20</v>
      </c>
      <c r="E882" s="319">
        <v>9</v>
      </c>
      <c r="F882" s="57" t="s">
        <v>38</v>
      </c>
      <c r="G882" s="58" t="s">
        <v>169</v>
      </c>
      <c r="H882" s="283">
        <v>310</v>
      </c>
      <c r="I882" s="285">
        <v>29200</v>
      </c>
      <c r="J882" s="330">
        <f t="shared" si="40"/>
        <v>262800</v>
      </c>
      <c r="K882" s="117" t="s">
        <v>1631</v>
      </c>
      <c r="L882" s="282"/>
      <c r="M882" s="282"/>
      <c r="N882" s="64">
        <f t="shared" si="43"/>
        <v>0</v>
      </c>
      <c r="O882" s="78">
        <v>297000</v>
      </c>
      <c r="P882" s="78">
        <f t="shared" si="42"/>
        <v>-34200</v>
      </c>
      <c r="Q882" s="78"/>
    </row>
    <row r="883" spans="1:17" s="10" customFormat="1" ht="22.5" customHeight="1" x14ac:dyDescent="0.25">
      <c r="A883" s="8">
        <v>878</v>
      </c>
      <c r="B883" s="280">
        <v>45253</v>
      </c>
      <c r="C883" s="56" t="s">
        <v>92</v>
      </c>
      <c r="D883" s="56" t="s">
        <v>29</v>
      </c>
      <c r="E883" s="57">
        <v>1</v>
      </c>
      <c r="F883" s="57" t="s">
        <v>39</v>
      </c>
      <c r="G883" s="58" t="s">
        <v>169</v>
      </c>
      <c r="H883" s="283">
        <v>310</v>
      </c>
      <c r="I883" s="285">
        <v>94575</v>
      </c>
      <c r="J883" s="330">
        <f t="shared" si="40"/>
        <v>94575</v>
      </c>
      <c r="K883" s="117" t="s">
        <v>1631</v>
      </c>
      <c r="L883" s="282"/>
      <c r="M883" s="282"/>
      <c r="N883" s="64">
        <f t="shared" si="43"/>
        <v>0</v>
      </c>
      <c r="O883" s="78">
        <v>94575</v>
      </c>
      <c r="P883" s="78">
        <f t="shared" si="42"/>
        <v>0</v>
      </c>
      <c r="Q883" s="78"/>
    </row>
    <row r="884" spans="1:17" s="10" customFormat="1" ht="22.5" customHeight="1" x14ac:dyDescent="0.25">
      <c r="A884" s="8">
        <v>879</v>
      </c>
      <c r="B884" s="280">
        <v>45253</v>
      </c>
      <c r="C884" s="56" t="s">
        <v>70</v>
      </c>
      <c r="D884" s="56" t="s">
        <v>61</v>
      </c>
      <c r="E884" s="57">
        <v>1</v>
      </c>
      <c r="F884" s="57" t="s">
        <v>38</v>
      </c>
      <c r="G884" s="58" t="s">
        <v>169</v>
      </c>
      <c r="H884" s="283">
        <v>310</v>
      </c>
      <c r="I884" s="287">
        <v>39000</v>
      </c>
      <c r="J884" s="330">
        <f t="shared" si="40"/>
        <v>39000</v>
      </c>
      <c r="K884" s="117" t="s">
        <v>1631</v>
      </c>
      <c r="L884" s="282"/>
      <c r="M884" s="282"/>
      <c r="N884" s="64">
        <f t="shared" si="43"/>
        <v>0</v>
      </c>
      <c r="O884" s="78">
        <v>39000</v>
      </c>
      <c r="P884" s="78">
        <f t="shared" si="42"/>
        <v>0</v>
      </c>
      <c r="Q884" s="78"/>
    </row>
    <row r="885" spans="1:17" s="10" customFormat="1" ht="22.5" customHeight="1" x14ac:dyDescent="0.25">
      <c r="A885" s="8">
        <v>880</v>
      </c>
      <c r="B885" s="280">
        <v>45253</v>
      </c>
      <c r="C885" s="56" t="s">
        <v>76</v>
      </c>
      <c r="D885" s="120" t="s">
        <v>96</v>
      </c>
      <c r="E885" s="57">
        <v>1</v>
      </c>
      <c r="F885" s="57" t="s">
        <v>39</v>
      </c>
      <c r="G885" s="58" t="s">
        <v>169</v>
      </c>
      <c r="H885" s="283">
        <v>310</v>
      </c>
      <c r="I885" s="285">
        <v>90675</v>
      </c>
      <c r="J885" s="330">
        <f t="shared" si="40"/>
        <v>90675</v>
      </c>
      <c r="K885" s="117" t="s">
        <v>1631</v>
      </c>
      <c r="L885" s="282"/>
      <c r="M885" s="282"/>
      <c r="N885" s="64">
        <f t="shared" si="43"/>
        <v>0</v>
      </c>
      <c r="O885" s="78">
        <v>90675</v>
      </c>
      <c r="P885" s="78">
        <f t="shared" si="42"/>
        <v>0</v>
      </c>
      <c r="Q885" s="78"/>
    </row>
    <row r="886" spans="1:17" s="10" customFormat="1" ht="22.5" customHeight="1" x14ac:dyDescent="0.25">
      <c r="A886" s="8">
        <v>881</v>
      </c>
      <c r="B886" s="280">
        <v>45253</v>
      </c>
      <c r="C886" s="56" t="s">
        <v>1414</v>
      </c>
      <c r="D886" s="56" t="s">
        <v>89</v>
      </c>
      <c r="E886" s="8">
        <v>1</v>
      </c>
      <c r="F886" s="57" t="s">
        <v>39</v>
      </c>
      <c r="G886" s="58" t="s">
        <v>169</v>
      </c>
      <c r="H886" s="283">
        <v>310</v>
      </c>
      <c r="I886" s="285">
        <v>170000</v>
      </c>
      <c r="J886" s="330">
        <f t="shared" si="40"/>
        <v>170000</v>
      </c>
      <c r="K886" s="117" t="s">
        <v>1631</v>
      </c>
      <c r="L886" s="282"/>
      <c r="M886" s="282"/>
      <c r="N886" s="64">
        <f t="shared" si="43"/>
        <v>0</v>
      </c>
      <c r="O886" s="78">
        <v>170000</v>
      </c>
      <c r="P886" s="78">
        <f t="shared" si="42"/>
        <v>0</v>
      </c>
      <c r="Q886" s="78"/>
    </row>
    <row r="887" spans="1:17" s="10" customFormat="1" ht="22.5" customHeight="1" x14ac:dyDescent="0.25">
      <c r="A887" s="8">
        <v>882</v>
      </c>
      <c r="B887" s="280">
        <v>45253</v>
      </c>
      <c r="C887" s="56" t="s">
        <v>54</v>
      </c>
      <c r="D887" s="56" t="s">
        <v>55</v>
      </c>
      <c r="E887" s="57">
        <v>10</v>
      </c>
      <c r="F887" s="57" t="s">
        <v>38</v>
      </c>
      <c r="G887" s="58" t="s">
        <v>62</v>
      </c>
      <c r="H887" s="260">
        <v>1</v>
      </c>
      <c r="I887" s="287">
        <v>29000</v>
      </c>
      <c r="J887" s="330">
        <f t="shared" si="40"/>
        <v>290000</v>
      </c>
      <c r="K887" s="260"/>
      <c r="L887" s="282"/>
      <c r="M887" s="282"/>
      <c r="N887" s="64">
        <f t="shared" si="43"/>
        <v>0</v>
      </c>
      <c r="O887" s="78">
        <v>290000</v>
      </c>
      <c r="P887" s="78">
        <f t="shared" si="42"/>
        <v>0</v>
      </c>
      <c r="Q887" s="78"/>
    </row>
    <row r="888" spans="1:17" s="10" customFormat="1" ht="22.5" customHeight="1" x14ac:dyDescent="0.25">
      <c r="A888" s="8">
        <v>883</v>
      </c>
      <c r="B888" s="280">
        <v>45253</v>
      </c>
      <c r="C888" s="56" t="s">
        <v>45</v>
      </c>
      <c r="D888" s="56" t="s">
        <v>20</v>
      </c>
      <c r="E888" s="319">
        <v>2</v>
      </c>
      <c r="F888" s="57" t="s">
        <v>38</v>
      </c>
      <c r="G888" s="58" t="s">
        <v>62</v>
      </c>
      <c r="H888" s="260">
        <v>1</v>
      </c>
      <c r="I888" s="285">
        <v>29200</v>
      </c>
      <c r="J888" s="330">
        <f t="shared" si="40"/>
        <v>58400</v>
      </c>
      <c r="K888" s="260"/>
      <c r="L888" s="282"/>
      <c r="M888" s="282"/>
      <c r="N888" s="64">
        <f t="shared" si="43"/>
        <v>0</v>
      </c>
      <c r="O888" s="78">
        <v>66000</v>
      </c>
      <c r="P888" s="78">
        <f t="shared" si="42"/>
        <v>-7600</v>
      </c>
      <c r="Q888" s="78"/>
    </row>
    <row r="889" spans="1:17" s="10" customFormat="1" ht="22.5" customHeight="1" x14ac:dyDescent="0.25">
      <c r="A889" s="8">
        <v>884</v>
      </c>
      <c r="B889" s="280">
        <v>45253</v>
      </c>
      <c r="C889" s="56" t="s">
        <v>224</v>
      </c>
      <c r="D889" s="291" t="s">
        <v>288</v>
      </c>
      <c r="E889" s="57">
        <v>20</v>
      </c>
      <c r="F889" s="57" t="s">
        <v>903</v>
      </c>
      <c r="G889" s="162" t="s">
        <v>871</v>
      </c>
      <c r="H889" s="283" t="s">
        <v>304</v>
      </c>
      <c r="I889" s="287">
        <v>17000</v>
      </c>
      <c r="J889" s="330">
        <f t="shared" si="40"/>
        <v>340000</v>
      </c>
      <c r="K889" s="260"/>
      <c r="L889" s="282"/>
      <c r="M889" s="282"/>
      <c r="N889" s="64">
        <f t="shared" si="43"/>
        <v>0</v>
      </c>
      <c r="O889" s="78">
        <v>340000</v>
      </c>
      <c r="P889" s="78">
        <f t="shared" si="42"/>
        <v>0</v>
      </c>
      <c r="Q889" s="78"/>
    </row>
    <row r="890" spans="1:17" s="10" customFormat="1" ht="22.5" customHeight="1" x14ac:dyDescent="0.25">
      <c r="A890" s="8">
        <v>885</v>
      </c>
      <c r="B890" s="280">
        <v>45253</v>
      </c>
      <c r="C890" s="56" t="s">
        <v>904</v>
      </c>
      <c r="D890" s="56" t="s">
        <v>89</v>
      </c>
      <c r="E890" s="57">
        <v>3</v>
      </c>
      <c r="F890" s="122" t="s">
        <v>39</v>
      </c>
      <c r="G890" s="58" t="s">
        <v>907</v>
      </c>
      <c r="H890" s="283" t="s">
        <v>289</v>
      </c>
      <c r="I890" s="287">
        <v>40000</v>
      </c>
      <c r="J890" s="330">
        <f t="shared" si="40"/>
        <v>120000</v>
      </c>
      <c r="K890" s="117" t="s">
        <v>1632</v>
      </c>
      <c r="L890" s="282"/>
      <c r="M890" s="282"/>
      <c r="N890" s="64">
        <f t="shared" si="43"/>
        <v>0</v>
      </c>
      <c r="O890" s="78"/>
      <c r="P890" s="78"/>
      <c r="Q890" s="78"/>
    </row>
    <row r="891" spans="1:17" s="10" customFormat="1" ht="22.5" customHeight="1" x14ac:dyDescent="0.25">
      <c r="A891" s="8">
        <v>886</v>
      </c>
      <c r="B891" s="280">
        <v>45253</v>
      </c>
      <c r="C891" s="56" t="s">
        <v>897</v>
      </c>
      <c r="D891" s="56" t="s">
        <v>250</v>
      </c>
      <c r="E891" s="57">
        <v>1</v>
      </c>
      <c r="F891" s="121" t="s">
        <v>65</v>
      </c>
      <c r="G891" s="58" t="s">
        <v>276</v>
      </c>
      <c r="H891" s="260">
        <v>3</v>
      </c>
      <c r="I891" s="285">
        <v>244500</v>
      </c>
      <c r="J891" s="330">
        <f t="shared" si="40"/>
        <v>244500</v>
      </c>
      <c r="K891" s="117" t="s">
        <v>1632</v>
      </c>
      <c r="L891" s="282"/>
      <c r="M891" s="282"/>
      <c r="N891" s="64">
        <f t="shared" si="43"/>
        <v>0</v>
      </c>
      <c r="O891" s="78"/>
      <c r="P891" s="78"/>
      <c r="Q891" s="78"/>
    </row>
    <row r="892" spans="1:17" s="10" customFormat="1" ht="22.5" customHeight="1" x14ac:dyDescent="0.25">
      <c r="A892" s="8">
        <v>887</v>
      </c>
      <c r="B892" s="280">
        <v>45253</v>
      </c>
      <c r="C892" s="56" t="s">
        <v>898</v>
      </c>
      <c r="D892" s="56" t="s">
        <v>250</v>
      </c>
      <c r="E892" s="57">
        <v>1</v>
      </c>
      <c r="F892" s="57" t="s">
        <v>229</v>
      </c>
      <c r="G892" s="58" t="s">
        <v>276</v>
      </c>
      <c r="H892" s="260">
        <v>3</v>
      </c>
      <c r="I892" s="285">
        <v>1306500</v>
      </c>
      <c r="J892" s="330">
        <f t="shared" si="40"/>
        <v>1306500</v>
      </c>
      <c r="K892" s="117" t="s">
        <v>1632</v>
      </c>
      <c r="L892" s="282"/>
      <c r="M892" s="282"/>
      <c r="N892" s="64">
        <f t="shared" si="43"/>
        <v>0</v>
      </c>
      <c r="O892" s="78"/>
      <c r="P892" s="78"/>
      <c r="Q892" s="78"/>
    </row>
    <row r="893" spans="1:17" s="10" customFormat="1" ht="22.5" customHeight="1" x14ac:dyDescent="0.25">
      <c r="A893" s="8">
        <v>888</v>
      </c>
      <c r="B893" s="280">
        <v>45253</v>
      </c>
      <c r="C893" s="56" t="s">
        <v>899</v>
      </c>
      <c r="D893" s="56" t="s">
        <v>250</v>
      </c>
      <c r="E893" s="57">
        <v>3</v>
      </c>
      <c r="F893" s="57" t="s">
        <v>65</v>
      </c>
      <c r="G893" s="58" t="s">
        <v>276</v>
      </c>
      <c r="H893" s="260">
        <v>3</v>
      </c>
      <c r="I893" s="285">
        <v>268500</v>
      </c>
      <c r="J893" s="330">
        <f t="shared" si="40"/>
        <v>805500</v>
      </c>
      <c r="K893" s="117" t="s">
        <v>1632</v>
      </c>
      <c r="L893" s="282"/>
      <c r="M893" s="282"/>
      <c r="N893" s="64">
        <f t="shared" si="43"/>
        <v>0</v>
      </c>
      <c r="O893" s="78"/>
      <c r="P893" s="78"/>
      <c r="Q893" s="78"/>
    </row>
    <row r="894" spans="1:17" s="10" customFormat="1" ht="22.5" customHeight="1" x14ac:dyDescent="0.25">
      <c r="A894" s="8">
        <v>889</v>
      </c>
      <c r="B894" s="280">
        <v>45253</v>
      </c>
      <c r="C894" s="56" t="s">
        <v>900</v>
      </c>
      <c r="D894" s="56" t="s">
        <v>250</v>
      </c>
      <c r="E894" s="57">
        <v>1</v>
      </c>
      <c r="F894" s="57" t="s">
        <v>65</v>
      </c>
      <c r="G894" s="58" t="s">
        <v>276</v>
      </c>
      <c r="H894" s="260">
        <v>3</v>
      </c>
      <c r="I894" s="285">
        <v>140500</v>
      </c>
      <c r="J894" s="330">
        <f t="shared" si="40"/>
        <v>140500</v>
      </c>
      <c r="K894" s="117" t="s">
        <v>1632</v>
      </c>
      <c r="L894" s="282"/>
      <c r="M894" s="282"/>
      <c r="N894" s="64">
        <f t="shared" si="43"/>
        <v>0</v>
      </c>
      <c r="O894" s="78"/>
      <c r="P894" s="78"/>
      <c r="Q894" s="78"/>
    </row>
    <row r="895" spans="1:17" s="10" customFormat="1" ht="22.5" customHeight="1" x14ac:dyDescent="0.25">
      <c r="A895" s="8">
        <v>890</v>
      </c>
      <c r="B895" s="280">
        <v>45253</v>
      </c>
      <c r="C895" s="56" t="s">
        <v>888</v>
      </c>
      <c r="D895" s="56" t="s">
        <v>196</v>
      </c>
      <c r="E895" s="57">
        <v>1</v>
      </c>
      <c r="F895" s="57" t="s">
        <v>39</v>
      </c>
      <c r="G895" s="58" t="s">
        <v>382</v>
      </c>
      <c r="H895" s="260">
        <v>13</v>
      </c>
      <c r="I895" s="287">
        <v>85000</v>
      </c>
      <c r="J895" s="330">
        <f t="shared" si="40"/>
        <v>85000</v>
      </c>
      <c r="K895" s="260"/>
      <c r="L895" s="282">
        <f>SUM(J872:J895)</f>
        <v>6540350</v>
      </c>
      <c r="M895" s="282">
        <f>'[1]23 NOVEMBER 2023'!$X$32</f>
        <v>6540350</v>
      </c>
      <c r="N895" s="64">
        <f t="shared" si="43"/>
        <v>0</v>
      </c>
      <c r="O895" s="78"/>
      <c r="P895" s="78"/>
      <c r="Q895" s="78"/>
    </row>
    <row r="896" spans="1:17" s="10" customFormat="1" ht="22.5" customHeight="1" x14ac:dyDescent="0.25">
      <c r="A896" s="8">
        <v>891</v>
      </c>
      <c r="B896" s="280">
        <v>45254</v>
      </c>
      <c r="C896" s="55" t="s">
        <v>248</v>
      </c>
      <c r="D896" s="86" t="s">
        <v>367</v>
      </c>
      <c r="E896" s="57">
        <v>1</v>
      </c>
      <c r="F896" s="121" t="s">
        <v>39</v>
      </c>
      <c r="G896" s="58" t="s">
        <v>135</v>
      </c>
      <c r="H896" s="283" t="s">
        <v>305</v>
      </c>
      <c r="I896" s="285">
        <v>14000</v>
      </c>
      <c r="J896" s="330">
        <f t="shared" si="40"/>
        <v>14000</v>
      </c>
      <c r="K896" s="260"/>
      <c r="L896" s="282"/>
      <c r="M896" s="282"/>
      <c r="N896" s="64">
        <f t="shared" si="43"/>
        <v>0</v>
      </c>
      <c r="O896" s="78">
        <v>14000</v>
      </c>
      <c r="P896" s="78">
        <f t="shared" ref="P896:P959" si="44">J896-O896</f>
        <v>0</v>
      </c>
      <c r="Q896" s="78"/>
    </row>
    <row r="897" spans="1:17" s="10" customFormat="1" ht="22.5" customHeight="1" x14ac:dyDescent="0.25">
      <c r="A897" s="8">
        <v>892</v>
      </c>
      <c r="B897" s="280">
        <v>45254</v>
      </c>
      <c r="C897" s="56" t="s">
        <v>1088</v>
      </c>
      <c r="D897" s="56" t="s">
        <v>105</v>
      </c>
      <c r="E897" s="57">
        <v>1</v>
      </c>
      <c r="F897" s="57" t="s">
        <v>39</v>
      </c>
      <c r="G897" s="58" t="s">
        <v>135</v>
      </c>
      <c r="H897" s="283" t="s">
        <v>305</v>
      </c>
      <c r="I897" s="287">
        <v>25000</v>
      </c>
      <c r="J897" s="330">
        <f t="shared" si="40"/>
        <v>25000</v>
      </c>
      <c r="K897" s="260"/>
      <c r="L897" s="282"/>
      <c r="M897" s="282"/>
      <c r="N897" s="64">
        <f t="shared" si="43"/>
        <v>0</v>
      </c>
      <c r="O897" s="78">
        <v>25000</v>
      </c>
      <c r="P897" s="78">
        <f t="shared" si="44"/>
        <v>0</v>
      </c>
      <c r="Q897" s="78"/>
    </row>
    <row r="898" spans="1:17" s="10" customFormat="1" ht="22.5" customHeight="1" x14ac:dyDescent="0.25">
      <c r="A898" s="8">
        <v>893</v>
      </c>
      <c r="B898" s="280">
        <v>45254</v>
      </c>
      <c r="C898" s="55" t="s">
        <v>935</v>
      </c>
      <c r="D898" s="123" t="s">
        <v>170</v>
      </c>
      <c r="E898" s="117">
        <v>1</v>
      </c>
      <c r="F898" s="122" t="s">
        <v>39</v>
      </c>
      <c r="G898" s="58" t="s">
        <v>244</v>
      </c>
      <c r="H898" s="260">
        <v>121</v>
      </c>
      <c r="I898" s="287">
        <v>350000</v>
      </c>
      <c r="J898" s="330">
        <f t="shared" si="40"/>
        <v>350000</v>
      </c>
      <c r="K898" s="260"/>
      <c r="L898" s="282"/>
      <c r="M898" s="282"/>
      <c r="N898" s="64">
        <f t="shared" si="43"/>
        <v>0</v>
      </c>
      <c r="O898" s="78">
        <v>350000</v>
      </c>
      <c r="P898" s="78">
        <f t="shared" si="44"/>
        <v>0</v>
      </c>
      <c r="Q898" s="78"/>
    </row>
    <row r="899" spans="1:17" s="10" customFormat="1" ht="22.5" customHeight="1" x14ac:dyDescent="0.25">
      <c r="A899" s="8">
        <v>894</v>
      </c>
      <c r="B899" s="280">
        <v>45254</v>
      </c>
      <c r="C899" s="55" t="s">
        <v>936</v>
      </c>
      <c r="D899" s="123" t="s">
        <v>170</v>
      </c>
      <c r="E899" s="57">
        <v>1</v>
      </c>
      <c r="F899" s="57" t="s">
        <v>39</v>
      </c>
      <c r="G899" s="58" t="s">
        <v>244</v>
      </c>
      <c r="H899" s="260">
        <v>121</v>
      </c>
      <c r="I899" s="285">
        <v>300000</v>
      </c>
      <c r="J899" s="330">
        <f t="shared" si="40"/>
        <v>300000</v>
      </c>
      <c r="K899" s="260"/>
      <c r="L899" s="282"/>
      <c r="M899" s="282"/>
      <c r="N899" s="64">
        <f t="shared" si="43"/>
        <v>0</v>
      </c>
      <c r="O899" s="78">
        <v>300000</v>
      </c>
      <c r="P899" s="78">
        <f t="shared" si="44"/>
        <v>0</v>
      </c>
      <c r="Q899" s="78"/>
    </row>
    <row r="900" spans="1:17" s="10" customFormat="1" ht="22.5" customHeight="1" x14ac:dyDescent="0.25">
      <c r="A900" s="8">
        <v>895</v>
      </c>
      <c r="B900" s="280">
        <v>45254</v>
      </c>
      <c r="C900" s="56" t="s">
        <v>777</v>
      </c>
      <c r="D900" s="86" t="s">
        <v>89</v>
      </c>
      <c r="E900" s="57">
        <v>3</v>
      </c>
      <c r="F900" s="122" t="s">
        <v>39</v>
      </c>
      <c r="G900" s="58" t="s">
        <v>195</v>
      </c>
      <c r="H900" s="260">
        <v>308</v>
      </c>
      <c r="I900" s="285">
        <v>57500</v>
      </c>
      <c r="J900" s="330">
        <f t="shared" si="40"/>
        <v>172500</v>
      </c>
      <c r="K900" s="57" t="s">
        <v>1633</v>
      </c>
      <c r="L900" s="282"/>
      <c r="M900" s="282"/>
      <c r="N900" s="64">
        <f t="shared" si="43"/>
        <v>0</v>
      </c>
      <c r="O900" s="78">
        <v>172500</v>
      </c>
      <c r="P900" s="78">
        <f t="shared" si="44"/>
        <v>0</v>
      </c>
      <c r="Q900" s="78"/>
    </row>
    <row r="901" spans="1:17" s="10" customFormat="1" ht="22.5" customHeight="1" x14ac:dyDescent="0.25">
      <c r="A901" s="8">
        <v>896</v>
      </c>
      <c r="B901" s="280">
        <v>45254</v>
      </c>
      <c r="C901" s="56" t="s">
        <v>316</v>
      </c>
      <c r="D901" s="56" t="s">
        <v>183</v>
      </c>
      <c r="E901" s="57">
        <v>3</v>
      </c>
      <c r="F901" s="57" t="s">
        <v>40</v>
      </c>
      <c r="G901" s="58" t="s">
        <v>871</v>
      </c>
      <c r="H901" s="283" t="s">
        <v>304</v>
      </c>
      <c r="I901" s="285">
        <v>225000</v>
      </c>
      <c r="J901" s="330">
        <f t="shared" si="40"/>
        <v>675000</v>
      </c>
      <c r="K901" s="260"/>
      <c r="L901" s="282"/>
      <c r="M901" s="282"/>
      <c r="N901" s="64">
        <f t="shared" si="43"/>
        <v>0</v>
      </c>
      <c r="O901" s="78">
        <v>675000</v>
      </c>
      <c r="P901" s="78">
        <f t="shared" si="44"/>
        <v>0</v>
      </c>
      <c r="Q901" s="78"/>
    </row>
    <row r="902" spans="1:17" s="10" customFormat="1" ht="22.5" customHeight="1" x14ac:dyDescent="0.25">
      <c r="A902" s="8">
        <v>897</v>
      </c>
      <c r="B902" s="280">
        <v>45254</v>
      </c>
      <c r="C902" s="55" t="s">
        <v>908</v>
      </c>
      <c r="D902" s="56" t="s">
        <v>59</v>
      </c>
      <c r="E902" s="57">
        <v>20</v>
      </c>
      <c r="F902" s="57" t="s">
        <v>38</v>
      </c>
      <c r="G902" s="58" t="s">
        <v>871</v>
      </c>
      <c r="H902" s="283" t="s">
        <v>304</v>
      </c>
      <c r="I902" s="285">
        <v>17000</v>
      </c>
      <c r="J902" s="330">
        <f t="shared" si="40"/>
        <v>340000</v>
      </c>
      <c r="K902" s="260"/>
      <c r="L902" s="282"/>
      <c r="M902" s="282"/>
      <c r="N902" s="64">
        <f t="shared" si="43"/>
        <v>0</v>
      </c>
      <c r="O902" s="78">
        <v>340000</v>
      </c>
      <c r="P902" s="78">
        <f t="shared" si="44"/>
        <v>0</v>
      </c>
      <c r="Q902" s="78"/>
    </row>
    <row r="903" spans="1:17" s="10" customFormat="1" ht="22.5" customHeight="1" x14ac:dyDescent="0.25">
      <c r="A903" s="8">
        <v>898</v>
      </c>
      <c r="B903" s="280">
        <v>45254</v>
      </c>
      <c r="C903" s="55" t="s">
        <v>892</v>
      </c>
      <c r="D903" s="56" t="s">
        <v>378</v>
      </c>
      <c r="E903" s="57">
        <v>1</v>
      </c>
      <c r="F903" s="57" t="s">
        <v>40</v>
      </c>
      <c r="G903" s="58" t="s">
        <v>871</v>
      </c>
      <c r="H903" s="283" t="s">
        <v>304</v>
      </c>
      <c r="I903" s="285">
        <v>320000</v>
      </c>
      <c r="J903" s="330">
        <f t="shared" si="40"/>
        <v>320000</v>
      </c>
      <c r="K903" s="260"/>
      <c r="L903" s="282"/>
      <c r="M903" s="282"/>
      <c r="N903" s="64">
        <f t="shared" si="43"/>
        <v>0</v>
      </c>
      <c r="O903" s="78">
        <v>320000</v>
      </c>
      <c r="P903" s="78">
        <f t="shared" si="44"/>
        <v>0</v>
      </c>
      <c r="Q903" s="78"/>
    </row>
    <row r="904" spans="1:17" s="10" customFormat="1" ht="22.5" customHeight="1" x14ac:dyDescent="0.25">
      <c r="A904" s="8">
        <v>899</v>
      </c>
      <c r="B904" s="280">
        <v>45254</v>
      </c>
      <c r="C904" s="55" t="s">
        <v>23</v>
      </c>
      <c r="D904" s="61">
        <v>35393</v>
      </c>
      <c r="E904" s="57">
        <v>2</v>
      </c>
      <c r="F904" s="57" t="s">
        <v>44</v>
      </c>
      <c r="G904" s="58" t="s">
        <v>368</v>
      </c>
      <c r="H904" s="260">
        <v>601</v>
      </c>
      <c r="I904" s="285">
        <v>75000</v>
      </c>
      <c r="J904" s="330">
        <f t="shared" si="40"/>
        <v>150000</v>
      </c>
      <c r="K904" s="260"/>
      <c r="L904" s="282"/>
      <c r="M904" s="282"/>
      <c r="N904" s="64">
        <f t="shared" si="43"/>
        <v>0</v>
      </c>
      <c r="O904" s="78">
        <v>150000</v>
      </c>
      <c r="P904" s="78">
        <f t="shared" si="44"/>
        <v>0</v>
      </c>
      <c r="Q904" s="78"/>
    </row>
    <row r="905" spans="1:17" s="10" customFormat="1" ht="22.5" customHeight="1" x14ac:dyDescent="0.25">
      <c r="A905" s="8">
        <v>900</v>
      </c>
      <c r="B905" s="280">
        <v>45254</v>
      </c>
      <c r="C905" s="55" t="s">
        <v>1134</v>
      </c>
      <c r="D905" s="86" t="s">
        <v>24</v>
      </c>
      <c r="E905" s="57">
        <v>1</v>
      </c>
      <c r="F905" s="122" t="s">
        <v>39</v>
      </c>
      <c r="G905" s="58" t="s">
        <v>368</v>
      </c>
      <c r="H905" s="260">
        <v>601</v>
      </c>
      <c r="I905" s="285">
        <v>11500</v>
      </c>
      <c r="J905" s="330">
        <f t="shared" si="40"/>
        <v>11500</v>
      </c>
      <c r="K905" s="260"/>
      <c r="L905" s="282"/>
      <c r="M905" s="282"/>
      <c r="N905" s="64">
        <f t="shared" si="43"/>
        <v>0</v>
      </c>
      <c r="O905" s="78">
        <v>11500</v>
      </c>
      <c r="P905" s="78">
        <f t="shared" si="44"/>
        <v>0</v>
      </c>
      <c r="Q905" s="78"/>
    </row>
    <row r="906" spans="1:17" s="10" customFormat="1" ht="22.5" customHeight="1" x14ac:dyDescent="0.25">
      <c r="A906" s="8">
        <v>901</v>
      </c>
      <c r="B906" s="280">
        <v>45254</v>
      </c>
      <c r="C906" s="56" t="s">
        <v>1324</v>
      </c>
      <c r="D906" s="123" t="s">
        <v>24</v>
      </c>
      <c r="E906" s="57">
        <v>3</v>
      </c>
      <c r="F906" s="122" t="s">
        <v>39</v>
      </c>
      <c r="G906" s="58" t="s">
        <v>368</v>
      </c>
      <c r="H906" s="260">
        <v>601</v>
      </c>
      <c r="I906" s="307">
        <v>3000</v>
      </c>
      <c r="J906" s="330">
        <f t="shared" si="40"/>
        <v>9000</v>
      </c>
      <c r="K906" s="260"/>
      <c r="L906" s="282"/>
      <c r="M906" s="282"/>
      <c r="N906" s="64">
        <f t="shared" si="43"/>
        <v>0</v>
      </c>
      <c r="O906" s="78">
        <v>9000</v>
      </c>
      <c r="P906" s="78">
        <f t="shared" si="44"/>
        <v>0</v>
      </c>
      <c r="Q906" s="78"/>
    </row>
    <row r="907" spans="1:17" s="10" customFormat="1" ht="22.5" customHeight="1" x14ac:dyDescent="0.25">
      <c r="A907" s="8">
        <v>902</v>
      </c>
      <c r="B907" s="280">
        <v>45254</v>
      </c>
      <c r="C907" s="55" t="s">
        <v>75</v>
      </c>
      <c r="D907" s="86" t="s">
        <v>66</v>
      </c>
      <c r="E907" s="57">
        <v>6</v>
      </c>
      <c r="F907" s="57" t="s">
        <v>38</v>
      </c>
      <c r="G907" s="58" t="s">
        <v>167</v>
      </c>
      <c r="H907" s="260">
        <v>2</v>
      </c>
      <c r="I907" s="287">
        <v>27000</v>
      </c>
      <c r="J907" s="330">
        <f t="shared" ref="J907:J970" si="45">E907*I907</f>
        <v>162000</v>
      </c>
      <c r="K907" s="260"/>
      <c r="L907" s="282"/>
      <c r="M907" s="282"/>
      <c r="N907" s="64">
        <f t="shared" si="43"/>
        <v>0</v>
      </c>
      <c r="O907" s="78">
        <v>186000</v>
      </c>
      <c r="P907" s="78">
        <f t="shared" si="44"/>
        <v>-24000</v>
      </c>
      <c r="Q907" s="78"/>
    </row>
    <row r="908" spans="1:17" s="10" customFormat="1" ht="22.5" customHeight="1" x14ac:dyDescent="0.25">
      <c r="A908" s="8">
        <v>903</v>
      </c>
      <c r="B908" s="280">
        <v>45254</v>
      </c>
      <c r="C908" s="55" t="s">
        <v>909</v>
      </c>
      <c r="D908" s="56" t="s">
        <v>257</v>
      </c>
      <c r="E908" s="57">
        <v>2</v>
      </c>
      <c r="F908" s="57" t="s">
        <v>40</v>
      </c>
      <c r="G908" s="58" t="s">
        <v>939</v>
      </c>
      <c r="H908" s="260">
        <v>0</v>
      </c>
      <c r="I908" s="285">
        <v>15000</v>
      </c>
      <c r="J908" s="330">
        <f t="shared" si="45"/>
        <v>30000</v>
      </c>
      <c r="K908" s="260"/>
      <c r="L908" s="282"/>
      <c r="M908" s="282"/>
      <c r="N908" s="64">
        <f t="shared" si="43"/>
        <v>0</v>
      </c>
      <c r="O908" s="78">
        <v>30000</v>
      </c>
      <c r="P908" s="78">
        <f t="shared" si="44"/>
        <v>0</v>
      </c>
      <c r="Q908" s="78"/>
    </row>
    <row r="909" spans="1:17" s="10" customFormat="1" ht="22.5" customHeight="1" x14ac:dyDescent="0.25">
      <c r="A909" s="8">
        <v>904</v>
      </c>
      <c r="B909" s="280">
        <v>45254</v>
      </c>
      <c r="C909" s="56" t="s">
        <v>54</v>
      </c>
      <c r="D909" s="56" t="s">
        <v>55</v>
      </c>
      <c r="E909" s="57">
        <v>9</v>
      </c>
      <c r="F909" s="57" t="s">
        <v>38</v>
      </c>
      <c r="G909" s="58" t="s">
        <v>62</v>
      </c>
      <c r="H909" s="260">
        <v>1</v>
      </c>
      <c r="I909" s="287">
        <v>29000</v>
      </c>
      <c r="J909" s="330">
        <f t="shared" si="45"/>
        <v>261000</v>
      </c>
      <c r="K909" s="260"/>
      <c r="L909" s="282"/>
      <c r="M909" s="282"/>
      <c r="N909" s="64">
        <f t="shared" si="43"/>
        <v>0</v>
      </c>
      <c r="O909" s="78">
        <v>261000</v>
      </c>
      <c r="P909" s="78">
        <f t="shared" si="44"/>
        <v>0</v>
      </c>
      <c r="Q909" s="78"/>
    </row>
    <row r="910" spans="1:17" s="10" customFormat="1" ht="22.5" customHeight="1" x14ac:dyDescent="0.25">
      <c r="A910" s="8">
        <v>905</v>
      </c>
      <c r="B910" s="280">
        <v>45254</v>
      </c>
      <c r="C910" s="55" t="s">
        <v>75</v>
      </c>
      <c r="D910" s="86" t="s">
        <v>66</v>
      </c>
      <c r="E910" s="57">
        <v>6</v>
      </c>
      <c r="F910" s="57" t="s">
        <v>38</v>
      </c>
      <c r="G910" s="58" t="s">
        <v>62</v>
      </c>
      <c r="H910" s="260">
        <v>1</v>
      </c>
      <c r="I910" s="287">
        <v>27000</v>
      </c>
      <c r="J910" s="330">
        <f t="shared" si="45"/>
        <v>162000</v>
      </c>
      <c r="K910" s="260"/>
      <c r="L910" s="282"/>
      <c r="M910" s="282"/>
      <c r="N910" s="64">
        <f t="shared" si="43"/>
        <v>0</v>
      </c>
      <c r="O910" s="78">
        <v>186000</v>
      </c>
      <c r="P910" s="78">
        <f t="shared" si="44"/>
        <v>-24000</v>
      </c>
      <c r="Q910" s="78"/>
    </row>
    <row r="911" spans="1:17" s="10" customFormat="1" ht="22.5" customHeight="1" x14ac:dyDescent="0.25">
      <c r="A911" s="8">
        <v>906</v>
      </c>
      <c r="B911" s="280">
        <v>45254</v>
      </c>
      <c r="C911" s="55" t="s">
        <v>937</v>
      </c>
      <c r="D911" s="123" t="s">
        <v>938</v>
      </c>
      <c r="E911" s="57">
        <v>1</v>
      </c>
      <c r="F911" s="57" t="s">
        <v>81</v>
      </c>
      <c r="G911" s="58" t="s">
        <v>942</v>
      </c>
      <c r="H911" s="260">
        <v>14</v>
      </c>
      <c r="I911" s="289">
        <v>2400000</v>
      </c>
      <c r="J911" s="330">
        <f t="shared" si="45"/>
        <v>2400000</v>
      </c>
      <c r="K911" s="117" t="s">
        <v>1634</v>
      </c>
      <c r="L911" s="282"/>
      <c r="M911" s="282"/>
      <c r="N911" s="64">
        <f t="shared" si="43"/>
        <v>0</v>
      </c>
      <c r="O911" s="78">
        <v>2400000</v>
      </c>
      <c r="P911" s="78">
        <f t="shared" si="44"/>
        <v>0</v>
      </c>
      <c r="Q911" s="78"/>
    </row>
    <row r="912" spans="1:17" s="10" customFormat="1" ht="22.5" customHeight="1" x14ac:dyDescent="0.25">
      <c r="A912" s="8">
        <v>907</v>
      </c>
      <c r="B912" s="280">
        <v>45254</v>
      </c>
      <c r="C912" s="56" t="s">
        <v>800</v>
      </c>
      <c r="D912" s="56" t="s">
        <v>1416</v>
      </c>
      <c r="E912" s="57">
        <v>1</v>
      </c>
      <c r="F912" s="57" t="s">
        <v>44</v>
      </c>
      <c r="G912" s="58" t="s">
        <v>828</v>
      </c>
      <c r="H912" s="260">
        <v>3</v>
      </c>
      <c r="I912" s="285">
        <v>430000</v>
      </c>
      <c r="J912" s="330">
        <f t="shared" si="45"/>
        <v>430000</v>
      </c>
      <c r="K912" s="370" t="s">
        <v>1635</v>
      </c>
      <c r="L912" s="282"/>
      <c r="M912" s="282"/>
      <c r="N912" s="64">
        <f t="shared" si="43"/>
        <v>0</v>
      </c>
      <c r="O912" s="78">
        <v>430000</v>
      </c>
      <c r="P912" s="78">
        <f t="shared" si="44"/>
        <v>0</v>
      </c>
      <c r="Q912" s="78"/>
    </row>
    <row r="913" spans="1:17" s="10" customFormat="1" ht="22.5" customHeight="1" x14ac:dyDescent="0.25">
      <c r="A913" s="8">
        <v>908</v>
      </c>
      <c r="B913" s="280">
        <v>45254</v>
      </c>
      <c r="C913" s="56" t="s">
        <v>1417</v>
      </c>
      <c r="D913" s="56" t="s">
        <v>24</v>
      </c>
      <c r="E913" s="57">
        <v>1</v>
      </c>
      <c r="F913" s="121" t="s">
        <v>39</v>
      </c>
      <c r="G913" s="58" t="s">
        <v>32</v>
      </c>
      <c r="H913" s="260">
        <v>3</v>
      </c>
      <c r="I913" s="285">
        <v>0</v>
      </c>
      <c r="J913" s="330">
        <f t="shared" si="45"/>
        <v>0</v>
      </c>
      <c r="K913" s="370" t="s">
        <v>1635</v>
      </c>
      <c r="L913" s="282"/>
      <c r="M913" s="282"/>
      <c r="N913" s="64">
        <f t="shared" si="43"/>
        <v>0</v>
      </c>
      <c r="O913" s="78">
        <v>0</v>
      </c>
      <c r="P913" s="78">
        <f t="shared" si="44"/>
        <v>0</v>
      </c>
      <c r="Q913" s="78"/>
    </row>
    <row r="914" spans="1:17" s="10" customFormat="1" ht="22.5" customHeight="1" x14ac:dyDescent="0.25">
      <c r="A914" s="8">
        <v>909</v>
      </c>
      <c r="B914" s="280">
        <v>45254</v>
      </c>
      <c r="C914" s="56" t="s">
        <v>23</v>
      </c>
      <c r="D914" s="61">
        <v>5012</v>
      </c>
      <c r="E914" s="57">
        <v>1</v>
      </c>
      <c r="F914" s="57" t="s">
        <v>44</v>
      </c>
      <c r="G914" s="58" t="s">
        <v>32</v>
      </c>
      <c r="H914" s="260">
        <v>3</v>
      </c>
      <c r="I914" s="285">
        <v>75000</v>
      </c>
      <c r="J914" s="330">
        <f t="shared" si="45"/>
        <v>75000</v>
      </c>
      <c r="K914" s="370" t="s">
        <v>1635</v>
      </c>
      <c r="L914" s="282"/>
      <c r="M914" s="282"/>
      <c r="N914" s="64">
        <f t="shared" si="43"/>
        <v>0</v>
      </c>
      <c r="O914" s="78">
        <v>75000</v>
      </c>
      <c r="P914" s="78">
        <f t="shared" si="44"/>
        <v>0</v>
      </c>
      <c r="Q914" s="78"/>
    </row>
    <row r="915" spans="1:17" s="10" customFormat="1" ht="22.5" customHeight="1" x14ac:dyDescent="0.25">
      <c r="A915" s="8">
        <v>910</v>
      </c>
      <c r="B915" s="280">
        <v>45254</v>
      </c>
      <c r="C915" s="60" t="s">
        <v>837</v>
      </c>
      <c r="D915" s="56" t="s">
        <v>89</v>
      </c>
      <c r="E915" s="57">
        <v>2</v>
      </c>
      <c r="F915" s="57" t="s">
        <v>39</v>
      </c>
      <c r="G915" s="58" t="s">
        <v>1424</v>
      </c>
      <c r="H915" s="260">
        <v>3</v>
      </c>
      <c r="I915" s="285">
        <v>635000</v>
      </c>
      <c r="J915" s="330">
        <f t="shared" si="45"/>
        <v>1270000</v>
      </c>
      <c r="K915" s="370" t="s">
        <v>1635</v>
      </c>
      <c r="L915" s="282"/>
      <c r="M915" s="282"/>
      <c r="N915" s="64">
        <f t="shared" si="43"/>
        <v>0</v>
      </c>
      <c r="O915" s="78">
        <v>1270000</v>
      </c>
      <c r="P915" s="78">
        <f t="shared" si="44"/>
        <v>0</v>
      </c>
      <c r="Q915" s="78"/>
    </row>
    <row r="916" spans="1:17" s="10" customFormat="1" ht="22.5" customHeight="1" x14ac:dyDescent="0.25">
      <c r="A916" s="8">
        <v>911</v>
      </c>
      <c r="B916" s="280">
        <v>45254</v>
      </c>
      <c r="C916" s="56" t="s">
        <v>1328</v>
      </c>
      <c r="D916" s="94" t="s">
        <v>88</v>
      </c>
      <c r="E916" s="57">
        <v>2</v>
      </c>
      <c r="F916" s="57" t="s">
        <v>39</v>
      </c>
      <c r="G916" s="58" t="s">
        <v>32</v>
      </c>
      <c r="H916" s="260">
        <v>3</v>
      </c>
      <c r="I916" s="285">
        <v>98000</v>
      </c>
      <c r="J916" s="330">
        <f t="shared" si="45"/>
        <v>196000</v>
      </c>
      <c r="K916" s="370" t="s">
        <v>1635</v>
      </c>
      <c r="L916" s="282"/>
      <c r="M916" s="282"/>
      <c r="N916" s="64">
        <f t="shared" si="43"/>
        <v>0</v>
      </c>
      <c r="O916" s="78">
        <v>196000</v>
      </c>
      <c r="P916" s="78">
        <f t="shared" si="44"/>
        <v>0</v>
      </c>
      <c r="Q916" s="78"/>
    </row>
    <row r="917" spans="1:17" s="10" customFormat="1" ht="22.5" customHeight="1" x14ac:dyDescent="0.25">
      <c r="A917" s="8">
        <v>912</v>
      </c>
      <c r="B917" s="280">
        <v>45254</v>
      </c>
      <c r="C917" s="55" t="s">
        <v>23</v>
      </c>
      <c r="D917" s="61">
        <v>35393</v>
      </c>
      <c r="E917" s="57">
        <v>1</v>
      </c>
      <c r="F917" s="57" t="s">
        <v>44</v>
      </c>
      <c r="G917" s="58" t="s">
        <v>32</v>
      </c>
      <c r="H917" s="260">
        <v>3</v>
      </c>
      <c r="I917" s="285">
        <v>75000</v>
      </c>
      <c r="J917" s="330">
        <f t="shared" si="45"/>
        <v>75000</v>
      </c>
      <c r="K917" s="370" t="s">
        <v>1635</v>
      </c>
      <c r="L917" s="282"/>
      <c r="M917" s="282"/>
      <c r="N917" s="64">
        <f t="shared" si="43"/>
        <v>0</v>
      </c>
      <c r="O917" s="78">
        <v>75000</v>
      </c>
      <c r="P917" s="78">
        <f t="shared" si="44"/>
        <v>0</v>
      </c>
      <c r="Q917" s="78"/>
    </row>
    <row r="918" spans="1:17" s="10" customFormat="1" ht="22.5" customHeight="1" x14ac:dyDescent="0.25">
      <c r="A918" s="8">
        <v>913</v>
      </c>
      <c r="B918" s="280">
        <v>45254</v>
      </c>
      <c r="C918" s="55" t="s">
        <v>885</v>
      </c>
      <c r="D918" s="56" t="s">
        <v>275</v>
      </c>
      <c r="E918" s="57">
        <v>1</v>
      </c>
      <c r="F918" s="57" t="s">
        <v>39</v>
      </c>
      <c r="G918" s="58" t="s">
        <v>726</v>
      </c>
      <c r="H918" s="283" t="s">
        <v>291</v>
      </c>
      <c r="I918" s="285">
        <v>5600000</v>
      </c>
      <c r="J918" s="330">
        <f t="shared" si="45"/>
        <v>5600000</v>
      </c>
      <c r="K918" s="370" t="s">
        <v>1635</v>
      </c>
      <c r="L918" s="282"/>
      <c r="M918" s="282"/>
      <c r="N918" s="64">
        <f t="shared" si="43"/>
        <v>0</v>
      </c>
      <c r="O918" s="78">
        <v>5600000</v>
      </c>
      <c r="P918" s="78">
        <f t="shared" si="44"/>
        <v>0</v>
      </c>
      <c r="Q918" s="78"/>
    </row>
    <row r="919" spans="1:17" s="10" customFormat="1" ht="22.5" customHeight="1" x14ac:dyDescent="0.25">
      <c r="A919" s="8">
        <v>914</v>
      </c>
      <c r="B919" s="280">
        <v>45254</v>
      </c>
      <c r="C919" s="56" t="s">
        <v>74</v>
      </c>
      <c r="D919" s="56" t="s">
        <v>1418</v>
      </c>
      <c r="E919" s="57">
        <v>1</v>
      </c>
      <c r="F919" s="57" t="s">
        <v>39</v>
      </c>
      <c r="G919" s="58" t="s">
        <v>32</v>
      </c>
      <c r="H919" s="260">
        <v>3</v>
      </c>
      <c r="I919" s="287">
        <v>3575000</v>
      </c>
      <c r="J919" s="330">
        <f t="shared" si="45"/>
        <v>3575000</v>
      </c>
      <c r="K919" s="370" t="s">
        <v>1636</v>
      </c>
      <c r="L919" s="282" t="s">
        <v>1522</v>
      </c>
      <c r="M919" s="282"/>
      <c r="N919" s="64" t="e">
        <f t="shared" si="43"/>
        <v>#VALUE!</v>
      </c>
      <c r="O919" s="78">
        <v>3575000</v>
      </c>
      <c r="P919" s="78">
        <f t="shared" si="44"/>
        <v>0</v>
      </c>
      <c r="Q919" s="78"/>
    </row>
    <row r="920" spans="1:17" s="10" customFormat="1" ht="22.5" customHeight="1" x14ac:dyDescent="0.25">
      <c r="A920" s="8">
        <v>915</v>
      </c>
      <c r="B920" s="280">
        <v>45254</v>
      </c>
      <c r="C920" s="56" t="s">
        <v>74</v>
      </c>
      <c r="D920" s="56" t="s">
        <v>1419</v>
      </c>
      <c r="E920" s="57">
        <v>1</v>
      </c>
      <c r="F920" s="57" t="s">
        <v>39</v>
      </c>
      <c r="G920" s="58" t="s">
        <v>32</v>
      </c>
      <c r="H920" s="260">
        <v>3</v>
      </c>
      <c r="I920" s="285">
        <v>3575000</v>
      </c>
      <c r="J920" s="330">
        <f t="shared" si="45"/>
        <v>3575000</v>
      </c>
      <c r="K920" s="370" t="s">
        <v>1636</v>
      </c>
      <c r="L920" s="282" t="s">
        <v>1522</v>
      </c>
      <c r="M920" s="282"/>
      <c r="N920" s="64" t="e">
        <f t="shared" si="43"/>
        <v>#VALUE!</v>
      </c>
      <c r="O920" s="78">
        <v>3575000</v>
      </c>
      <c r="P920" s="78">
        <f t="shared" si="44"/>
        <v>0</v>
      </c>
      <c r="Q920" s="78"/>
    </row>
    <row r="921" spans="1:17" s="10" customFormat="1" ht="22.5" customHeight="1" x14ac:dyDescent="0.25">
      <c r="A921" s="8">
        <v>916</v>
      </c>
      <c r="B921" s="280">
        <v>45254</v>
      </c>
      <c r="C921" s="56" t="s">
        <v>144</v>
      </c>
      <c r="D921" s="56" t="s">
        <v>1420</v>
      </c>
      <c r="E921" s="57">
        <v>1</v>
      </c>
      <c r="F921" s="57" t="s">
        <v>39</v>
      </c>
      <c r="G921" s="58" t="s">
        <v>32</v>
      </c>
      <c r="H921" s="260">
        <v>3</v>
      </c>
      <c r="I921" s="285">
        <v>4200000</v>
      </c>
      <c r="J921" s="330">
        <f t="shared" si="45"/>
        <v>4200000</v>
      </c>
      <c r="K921" s="370" t="s">
        <v>1636</v>
      </c>
      <c r="L921" s="282" t="s">
        <v>1522</v>
      </c>
      <c r="M921" s="282"/>
      <c r="N921" s="64" t="e">
        <f t="shared" si="43"/>
        <v>#VALUE!</v>
      </c>
      <c r="O921" s="78">
        <v>4200000</v>
      </c>
      <c r="P921" s="78">
        <f t="shared" si="44"/>
        <v>0</v>
      </c>
      <c r="Q921" s="78"/>
    </row>
    <row r="922" spans="1:17" s="10" customFormat="1" ht="22.5" customHeight="1" x14ac:dyDescent="0.25">
      <c r="A922" s="8">
        <v>917</v>
      </c>
      <c r="B922" s="280">
        <v>45254</v>
      </c>
      <c r="C922" s="55" t="s">
        <v>387</v>
      </c>
      <c r="D922" s="56" t="s">
        <v>1421</v>
      </c>
      <c r="E922" s="57">
        <v>1</v>
      </c>
      <c r="F922" s="57" t="s">
        <v>39</v>
      </c>
      <c r="G922" s="58" t="s">
        <v>32</v>
      </c>
      <c r="H922" s="260">
        <v>3</v>
      </c>
      <c r="I922" s="289">
        <v>825000</v>
      </c>
      <c r="J922" s="330">
        <f t="shared" si="45"/>
        <v>825000</v>
      </c>
      <c r="K922" s="370" t="s">
        <v>1636</v>
      </c>
      <c r="L922" s="282" t="s">
        <v>1531</v>
      </c>
      <c r="M922" s="282"/>
      <c r="N922" s="64" t="e">
        <f t="shared" si="43"/>
        <v>#VALUE!</v>
      </c>
      <c r="O922" s="78">
        <v>825000</v>
      </c>
      <c r="P922" s="78">
        <f t="shared" si="44"/>
        <v>0</v>
      </c>
      <c r="Q922" s="78"/>
    </row>
    <row r="923" spans="1:17" s="10" customFormat="1" ht="22.5" customHeight="1" x14ac:dyDescent="0.25">
      <c r="A923" s="8">
        <v>918</v>
      </c>
      <c r="B923" s="280">
        <v>45254</v>
      </c>
      <c r="C923" s="55" t="s">
        <v>387</v>
      </c>
      <c r="D923" s="56" t="s">
        <v>1422</v>
      </c>
      <c r="E923" s="57">
        <v>1</v>
      </c>
      <c r="F923" s="57" t="s">
        <v>39</v>
      </c>
      <c r="G923" s="58" t="s">
        <v>32</v>
      </c>
      <c r="H923" s="260">
        <v>3</v>
      </c>
      <c r="I923" s="285">
        <v>825000</v>
      </c>
      <c r="J923" s="330">
        <f t="shared" si="45"/>
        <v>825000</v>
      </c>
      <c r="K923" s="370" t="s">
        <v>1636</v>
      </c>
      <c r="L923" s="282" t="s">
        <v>1531</v>
      </c>
      <c r="M923" s="282"/>
      <c r="N923" s="64" t="e">
        <f t="shared" si="43"/>
        <v>#VALUE!</v>
      </c>
      <c r="O923" s="78">
        <v>825000</v>
      </c>
      <c r="P923" s="78">
        <f t="shared" si="44"/>
        <v>0</v>
      </c>
      <c r="Q923" s="78"/>
    </row>
    <row r="924" spans="1:17" s="10" customFormat="1" ht="22.5" customHeight="1" x14ac:dyDescent="0.25">
      <c r="A924" s="8">
        <v>919</v>
      </c>
      <c r="B924" s="280">
        <v>45254</v>
      </c>
      <c r="C924" s="55" t="s">
        <v>387</v>
      </c>
      <c r="D924" s="56" t="s">
        <v>1423</v>
      </c>
      <c r="E924" s="57">
        <v>1</v>
      </c>
      <c r="F924" s="57" t="s">
        <v>39</v>
      </c>
      <c r="G924" s="58" t="s">
        <v>32</v>
      </c>
      <c r="H924" s="260">
        <v>3</v>
      </c>
      <c r="I924" s="287">
        <v>825000</v>
      </c>
      <c r="J924" s="330">
        <f t="shared" si="45"/>
        <v>825000</v>
      </c>
      <c r="K924" s="370" t="s">
        <v>1636</v>
      </c>
      <c r="L924" s="282" t="s">
        <v>1531</v>
      </c>
      <c r="M924" s="282"/>
      <c r="N924" s="64" t="e">
        <f t="shared" si="43"/>
        <v>#VALUE!</v>
      </c>
      <c r="O924" s="78">
        <v>825000</v>
      </c>
      <c r="P924" s="78">
        <f t="shared" si="44"/>
        <v>0</v>
      </c>
      <c r="Q924" s="78"/>
    </row>
    <row r="925" spans="1:17" s="10" customFormat="1" ht="22.5" customHeight="1" x14ac:dyDescent="0.25">
      <c r="A925" s="8">
        <v>920</v>
      </c>
      <c r="B925" s="280">
        <v>45254</v>
      </c>
      <c r="C925" s="60" t="s">
        <v>770</v>
      </c>
      <c r="D925" s="120" t="s">
        <v>66</v>
      </c>
      <c r="E925" s="367">
        <v>1</v>
      </c>
      <c r="F925" s="122" t="s">
        <v>57</v>
      </c>
      <c r="G925" s="58" t="s">
        <v>32</v>
      </c>
      <c r="H925" s="260">
        <v>3</v>
      </c>
      <c r="I925" s="285">
        <v>6100000</v>
      </c>
      <c r="J925" s="330">
        <f t="shared" si="45"/>
        <v>6100000</v>
      </c>
      <c r="K925" s="370" t="s">
        <v>1636</v>
      </c>
      <c r="L925" s="282"/>
      <c r="M925" s="282"/>
      <c r="N925" s="64">
        <f t="shared" si="43"/>
        <v>0</v>
      </c>
      <c r="O925" s="78">
        <v>6100000</v>
      </c>
      <c r="P925" s="78">
        <f t="shared" si="44"/>
        <v>0</v>
      </c>
      <c r="Q925" s="78"/>
    </row>
    <row r="926" spans="1:17" s="10" customFormat="1" ht="22.5" customHeight="1" x14ac:dyDescent="0.25">
      <c r="A926" s="8">
        <v>921</v>
      </c>
      <c r="B926" s="280">
        <v>45254</v>
      </c>
      <c r="C926" s="56" t="s">
        <v>226</v>
      </c>
      <c r="D926" s="56" t="s">
        <v>101</v>
      </c>
      <c r="E926" s="184" t="s">
        <v>118</v>
      </c>
      <c r="F926" s="57" t="s">
        <v>39</v>
      </c>
      <c r="G926" s="58" t="s">
        <v>32</v>
      </c>
      <c r="H926" s="260">
        <v>3</v>
      </c>
      <c r="I926" s="285">
        <v>241500</v>
      </c>
      <c r="J926" s="330">
        <f t="shared" si="45"/>
        <v>966000</v>
      </c>
      <c r="K926" s="370" t="s">
        <v>1636</v>
      </c>
      <c r="L926" s="282"/>
      <c r="M926" s="282"/>
      <c r="N926" s="64">
        <f t="shared" si="43"/>
        <v>0</v>
      </c>
      <c r="O926" s="78">
        <v>966000</v>
      </c>
      <c r="P926" s="78">
        <f t="shared" si="44"/>
        <v>0</v>
      </c>
      <c r="Q926" s="78"/>
    </row>
    <row r="927" spans="1:17" s="10" customFormat="1" ht="22.5" customHeight="1" x14ac:dyDescent="0.25">
      <c r="A927" s="8">
        <v>922</v>
      </c>
      <c r="B927" s="280">
        <v>45254</v>
      </c>
      <c r="C927" s="56" t="s">
        <v>231</v>
      </c>
      <c r="D927" s="86" t="s">
        <v>101</v>
      </c>
      <c r="E927" s="57">
        <v>6</v>
      </c>
      <c r="F927" s="57" t="s">
        <v>39</v>
      </c>
      <c r="G927" s="58" t="s">
        <v>32</v>
      </c>
      <c r="H927" s="260">
        <v>3</v>
      </c>
      <c r="I927" s="285">
        <v>70586</v>
      </c>
      <c r="J927" s="330">
        <f t="shared" si="45"/>
        <v>423516</v>
      </c>
      <c r="K927" s="370" t="s">
        <v>1636</v>
      </c>
      <c r="L927" s="282"/>
      <c r="M927" s="282"/>
      <c r="N927" s="64">
        <f t="shared" si="43"/>
        <v>0</v>
      </c>
      <c r="O927" s="78">
        <v>423516</v>
      </c>
      <c r="P927" s="78">
        <f t="shared" si="44"/>
        <v>0</v>
      </c>
      <c r="Q927" s="78"/>
    </row>
    <row r="928" spans="1:17" s="10" customFormat="1" ht="22.5" customHeight="1" x14ac:dyDescent="0.25">
      <c r="A928" s="8">
        <v>923</v>
      </c>
      <c r="B928" s="280">
        <v>45254</v>
      </c>
      <c r="C928" s="55" t="s">
        <v>934</v>
      </c>
      <c r="D928" s="123" t="s">
        <v>170</v>
      </c>
      <c r="E928" s="57">
        <v>2</v>
      </c>
      <c r="F928" s="122" t="s">
        <v>39</v>
      </c>
      <c r="G928" s="58" t="s">
        <v>171</v>
      </c>
      <c r="H928" s="283" t="s">
        <v>305</v>
      </c>
      <c r="I928" s="285">
        <v>600000</v>
      </c>
      <c r="J928" s="330">
        <f t="shared" si="45"/>
        <v>1200000</v>
      </c>
      <c r="K928" s="117" t="s">
        <v>1637</v>
      </c>
      <c r="L928" s="282"/>
      <c r="M928" s="282"/>
      <c r="N928" s="64">
        <f t="shared" si="43"/>
        <v>0</v>
      </c>
      <c r="O928" s="78">
        <v>1200000</v>
      </c>
      <c r="P928" s="78">
        <f t="shared" si="44"/>
        <v>0</v>
      </c>
      <c r="Q928" s="78"/>
    </row>
    <row r="929" spans="1:17" s="10" customFormat="1" ht="22.5" customHeight="1" x14ac:dyDescent="0.25">
      <c r="A929" s="8">
        <v>924</v>
      </c>
      <c r="B929" s="280">
        <v>45254</v>
      </c>
      <c r="C929" s="60" t="s">
        <v>912</v>
      </c>
      <c r="D929" s="56" t="s">
        <v>117</v>
      </c>
      <c r="E929" s="57">
        <v>1</v>
      </c>
      <c r="F929" s="122" t="s">
        <v>179</v>
      </c>
      <c r="G929" s="58" t="s">
        <v>1429</v>
      </c>
      <c r="H929" s="260">
        <v>4</v>
      </c>
      <c r="I929" s="285">
        <v>16000</v>
      </c>
      <c r="J929" s="330">
        <f t="shared" si="45"/>
        <v>16000</v>
      </c>
      <c r="K929" s="117"/>
      <c r="L929" s="282"/>
      <c r="M929" s="282"/>
      <c r="N929" s="64">
        <f t="shared" si="43"/>
        <v>0</v>
      </c>
      <c r="O929" s="78">
        <v>16000</v>
      </c>
      <c r="P929" s="78">
        <f t="shared" si="44"/>
        <v>0</v>
      </c>
      <c r="Q929" s="78"/>
    </row>
    <row r="930" spans="1:17" s="10" customFormat="1" ht="22.5" customHeight="1" x14ac:dyDescent="0.25">
      <c r="A930" s="8">
        <v>925</v>
      </c>
      <c r="B930" s="280">
        <v>45254</v>
      </c>
      <c r="C930" s="56" t="s">
        <v>821</v>
      </c>
      <c r="D930" s="56" t="s">
        <v>275</v>
      </c>
      <c r="E930" s="57">
        <v>12</v>
      </c>
      <c r="F930" s="122" t="s">
        <v>39</v>
      </c>
      <c r="G930" s="58" t="s">
        <v>1430</v>
      </c>
      <c r="H930" s="283" t="s">
        <v>1506</v>
      </c>
      <c r="I930" s="287">
        <v>210000</v>
      </c>
      <c r="J930" s="330">
        <f t="shared" si="45"/>
        <v>2520000</v>
      </c>
      <c r="K930" s="370" t="s">
        <v>1638</v>
      </c>
      <c r="L930" s="282"/>
      <c r="M930" s="282"/>
      <c r="N930" s="64">
        <f t="shared" si="43"/>
        <v>0</v>
      </c>
      <c r="O930" s="78">
        <v>2520000</v>
      </c>
      <c r="P930" s="78">
        <f t="shared" si="44"/>
        <v>0</v>
      </c>
      <c r="Q930" s="78"/>
    </row>
    <row r="931" spans="1:17" s="10" customFormat="1" ht="22.5" customHeight="1" x14ac:dyDescent="0.25">
      <c r="A931" s="8">
        <v>926</v>
      </c>
      <c r="B931" s="280">
        <v>45254</v>
      </c>
      <c r="C931" s="55" t="s">
        <v>822</v>
      </c>
      <c r="D931" s="56" t="s">
        <v>275</v>
      </c>
      <c r="E931" s="57">
        <v>4</v>
      </c>
      <c r="F931" s="57" t="s">
        <v>39</v>
      </c>
      <c r="G931" s="58" t="s">
        <v>1430</v>
      </c>
      <c r="H931" s="283" t="s">
        <v>1506</v>
      </c>
      <c r="I931" s="285">
        <v>40000</v>
      </c>
      <c r="J931" s="330">
        <f t="shared" si="45"/>
        <v>160000</v>
      </c>
      <c r="K931" s="370" t="s">
        <v>1638</v>
      </c>
      <c r="L931" s="282"/>
      <c r="M931" s="282"/>
      <c r="N931" s="64">
        <f t="shared" si="43"/>
        <v>0</v>
      </c>
      <c r="O931" s="78">
        <v>160000</v>
      </c>
      <c r="P931" s="78">
        <f t="shared" si="44"/>
        <v>0</v>
      </c>
      <c r="Q931" s="78"/>
    </row>
    <row r="932" spans="1:17" s="10" customFormat="1" ht="22.5" customHeight="1" x14ac:dyDescent="0.25">
      <c r="A932" s="8">
        <v>927</v>
      </c>
      <c r="B932" s="280">
        <v>45254</v>
      </c>
      <c r="C932" s="56" t="s">
        <v>841</v>
      </c>
      <c r="D932" s="56" t="s">
        <v>275</v>
      </c>
      <c r="E932" s="57">
        <v>8</v>
      </c>
      <c r="F932" s="121" t="s">
        <v>39</v>
      </c>
      <c r="G932" s="58" t="s">
        <v>1430</v>
      </c>
      <c r="H932" s="283" t="s">
        <v>1506</v>
      </c>
      <c r="I932" s="285">
        <v>30000</v>
      </c>
      <c r="J932" s="330">
        <f t="shared" si="45"/>
        <v>240000</v>
      </c>
      <c r="K932" s="370" t="s">
        <v>1638</v>
      </c>
      <c r="L932" s="282"/>
      <c r="M932" s="282"/>
      <c r="N932" s="64">
        <f t="shared" si="43"/>
        <v>0</v>
      </c>
      <c r="O932" s="78">
        <v>240000</v>
      </c>
      <c r="P932" s="78">
        <f t="shared" si="44"/>
        <v>0</v>
      </c>
      <c r="Q932" s="78"/>
    </row>
    <row r="933" spans="1:17" s="10" customFormat="1" ht="22.5" customHeight="1" x14ac:dyDescent="0.25">
      <c r="A933" s="8">
        <v>928</v>
      </c>
      <c r="B933" s="280">
        <v>45254</v>
      </c>
      <c r="C933" s="60" t="s">
        <v>802</v>
      </c>
      <c r="D933" s="120" t="s">
        <v>1425</v>
      </c>
      <c r="E933" s="57">
        <v>1</v>
      </c>
      <c r="F933" s="122" t="s">
        <v>40</v>
      </c>
      <c r="G933" s="58" t="s">
        <v>311</v>
      </c>
      <c r="H933" s="283" t="s">
        <v>291</v>
      </c>
      <c r="I933" s="285">
        <v>1535130</v>
      </c>
      <c r="J933" s="330">
        <f t="shared" si="45"/>
        <v>1535130</v>
      </c>
      <c r="K933" s="370" t="s">
        <v>1638</v>
      </c>
      <c r="L933" s="282"/>
      <c r="M933" s="282"/>
      <c r="N933" s="64">
        <f t="shared" si="43"/>
        <v>0</v>
      </c>
      <c r="O933" s="78">
        <v>1535130</v>
      </c>
      <c r="P933" s="78">
        <f t="shared" si="44"/>
        <v>0</v>
      </c>
      <c r="Q933" s="78"/>
    </row>
    <row r="934" spans="1:17" s="10" customFormat="1" ht="22.5" customHeight="1" x14ac:dyDescent="0.25">
      <c r="A934" s="8">
        <v>929</v>
      </c>
      <c r="B934" s="280">
        <v>45254</v>
      </c>
      <c r="C934" s="55" t="s">
        <v>100</v>
      </c>
      <c r="D934" s="86" t="s">
        <v>101</v>
      </c>
      <c r="E934" s="57">
        <v>2</v>
      </c>
      <c r="F934" s="57" t="s">
        <v>39</v>
      </c>
      <c r="G934" s="58" t="s">
        <v>310</v>
      </c>
      <c r="H934" s="260">
        <v>4</v>
      </c>
      <c r="I934" s="290">
        <v>809041</v>
      </c>
      <c r="J934" s="330">
        <f t="shared" si="45"/>
        <v>1618082</v>
      </c>
      <c r="K934" s="370" t="s">
        <v>1639</v>
      </c>
      <c r="L934" s="282"/>
      <c r="M934" s="282"/>
      <c r="N934" s="64">
        <f t="shared" si="43"/>
        <v>0</v>
      </c>
      <c r="O934" s="78">
        <v>1621336</v>
      </c>
      <c r="P934" s="78">
        <f t="shared" si="44"/>
        <v>-3254</v>
      </c>
      <c r="Q934" s="78"/>
    </row>
    <row r="935" spans="1:17" s="10" customFormat="1" ht="22.5" customHeight="1" x14ac:dyDescent="0.25">
      <c r="A935" s="8">
        <v>930</v>
      </c>
      <c r="B935" s="280">
        <v>45254</v>
      </c>
      <c r="C935" s="56" t="s">
        <v>933</v>
      </c>
      <c r="D935" s="123" t="s">
        <v>188</v>
      </c>
      <c r="E935" s="57">
        <v>1</v>
      </c>
      <c r="F935" s="122" t="s">
        <v>39</v>
      </c>
      <c r="G935" s="58" t="s">
        <v>113</v>
      </c>
      <c r="H935" s="260">
        <v>4</v>
      </c>
      <c r="I935" s="285">
        <v>395000</v>
      </c>
      <c r="J935" s="330">
        <f t="shared" si="45"/>
        <v>395000</v>
      </c>
      <c r="K935" s="117" t="s">
        <v>1640</v>
      </c>
      <c r="L935" s="282"/>
      <c r="M935" s="282"/>
      <c r="N935" s="64">
        <f t="shared" si="43"/>
        <v>0</v>
      </c>
      <c r="O935" s="78">
        <v>395000</v>
      </c>
      <c r="P935" s="78">
        <f t="shared" si="44"/>
        <v>0</v>
      </c>
      <c r="Q935" s="78"/>
    </row>
    <row r="936" spans="1:17" s="10" customFormat="1" ht="22.5" customHeight="1" x14ac:dyDescent="0.25">
      <c r="A936" s="8">
        <v>931</v>
      </c>
      <c r="B936" s="280">
        <v>45254</v>
      </c>
      <c r="C936" s="161" t="s">
        <v>1426</v>
      </c>
      <c r="D936" s="59" t="s">
        <v>1427</v>
      </c>
      <c r="E936" s="8">
        <v>1</v>
      </c>
      <c r="F936" s="8" t="s">
        <v>39</v>
      </c>
      <c r="G936" s="162" t="s">
        <v>113</v>
      </c>
      <c r="H936" s="260">
        <v>4</v>
      </c>
      <c r="I936" s="297">
        <v>850000</v>
      </c>
      <c r="J936" s="330">
        <f t="shared" si="45"/>
        <v>850000</v>
      </c>
      <c r="K936" s="374" t="s">
        <v>1639</v>
      </c>
      <c r="L936" s="282"/>
      <c r="M936" s="282"/>
      <c r="N936" s="64">
        <f t="shared" ref="N936:N999" si="46">L936-M936</f>
        <v>0</v>
      </c>
      <c r="O936" s="78">
        <v>850000</v>
      </c>
      <c r="P936" s="78">
        <f t="shared" si="44"/>
        <v>0</v>
      </c>
      <c r="Q936" s="78"/>
    </row>
    <row r="937" spans="1:17" s="10" customFormat="1" ht="22.5" customHeight="1" x14ac:dyDescent="0.25">
      <c r="A937" s="8">
        <v>932</v>
      </c>
      <c r="B937" s="280">
        <v>45254</v>
      </c>
      <c r="C937" s="56" t="s">
        <v>1428</v>
      </c>
      <c r="D937" s="56" t="s">
        <v>89</v>
      </c>
      <c r="E937" s="57">
        <v>1</v>
      </c>
      <c r="F937" s="57" t="s">
        <v>39</v>
      </c>
      <c r="G937" s="58" t="s">
        <v>113</v>
      </c>
      <c r="H937" s="260">
        <v>4</v>
      </c>
      <c r="I937" s="285">
        <v>1200000</v>
      </c>
      <c r="J937" s="330">
        <f t="shared" si="45"/>
        <v>1200000</v>
      </c>
      <c r="K937" s="374" t="s">
        <v>1639</v>
      </c>
      <c r="L937" s="282">
        <f>SUM(J896:J937)</f>
        <v>44076728</v>
      </c>
      <c r="M937" s="282">
        <f>'[1]24 NOVEMBER 2023'!$X$27</f>
        <v>44076728</v>
      </c>
      <c r="N937" s="64">
        <f t="shared" si="46"/>
        <v>0</v>
      </c>
      <c r="O937" s="78">
        <v>1200000</v>
      </c>
      <c r="P937" s="78">
        <f t="shared" si="44"/>
        <v>0</v>
      </c>
      <c r="Q937" s="78"/>
    </row>
    <row r="938" spans="1:17" s="10" customFormat="1" ht="22.5" customHeight="1" x14ac:dyDescent="0.25">
      <c r="A938" s="8">
        <v>933</v>
      </c>
      <c r="B938" s="280">
        <v>45255</v>
      </c>
      <c r="C938" s="55" t="s">
        <v>248</v>
      </c>
      <c r="D938" s="86" t="s">
        <v>367</v>
      </c>
      <c r="E938" s="57">
        <v>1</v>
      </c>
      <c r="F938" s="121" t="s">
        <v>39</v>
      </c>
      <c r="G938" s="58" t="s">
        <v>135</v>
      </c>
      <c r="H938" s="283" t="s">
        <v>305</v>
      </c>
      <c r="I938" s="285">
        <v>14000</v>
      </c>
      <c r="J938" s="330">
        <f t="shared" si="45"/>
        <v>14000</v>
      </c>
      <c r="K938" s="260"/>
      <c r="L938" s="282"/>
      <c r="M938" s="282"/>
      <c r="N938" s="64">
        <f t="shared" si="46"/>
        <v>0</v>
      </c>
      <c r="O938" s="78">
        <v>14000</v>
      </c>
      <c r="P938" s="78">
        <f t="shared" si="44"/>
        <v>0</v>
      </c>
      <c r="Q938" s="78"/>
    </row>
    <row r="939" spans="1:17" s="10" customFormat="1" ht="22.5" customHeight="1" x14ac:dyDescent="0.25">
      <c r="A939" s="8">
        <v>934</v>
      </c>
      <c r="B939" s="280">
        <v>45255</v>
      </c>
      <c r="C939" s="56" t="s">
        <v>45</v>
      </c>
      <c r="D939" s="56" t="s">
        <v>20</v>
      </c>
      <c r="E939" s="319">
        <v>9</v>
      </c>
      <c r="F939" s="57" t="s">
        <v>38</v>
      </c>
      <c r="G939" s="58" t="s">
        <v>130</v>
      </c>
      <c r="H939" s="260">
        <v>112</v>
      </c>
      <c r="I939" s="287">
        <v>29200</v>
      </c>
      <c r="J939" s="330">
        <f t="shared" si="45"/>
        <v>262800</v>
      </c>
      <c r="K939" s="117" t="s">
        <v>1641</v>
      </c>
      <c r="L939" s="282"/>
      <c r="M939" s="282"/>
      <c r="N939" s="64">
        <f t="shared" si="46"/>
        <v>0</v>
      </c>
      <c r="O939" s="78">
        <v>297000</v>
      </c>
      <c r="P939" s="78">
        <f t="shared" si="44"/>
        <v>-34200</v>
      </c>
      <c r="Q939" s="78"/>
    </row>
    <row r="940" spans="1:17" s="10" customFormat="1" ht="22.5" customHeight="1" x14ac:dyDescent="0.25">
      <c r="A940" s="8">
        <v>935</v>
      </c>
      <c r="B940" s="280">
        <v>45255</v>
      </c>
      <c r="C940" s="56" t="s">
        <v>92</v>
      </c>
      <c r="D940" s="56" t="s">
        <v>29</v>
      </c>
      <c r="E940" s="57">
        <v>1</v>
      </c>
      <c r="F940" s="57" t="s">
        <v>39</v>
      </c>
      <c r="G940" s="58" t="s">
        <v>130</v>
      </c>
      <c r="H940" s="260">
        <v>112</v>
      </c>
      <c r="I940" s="285">
        <v>94575</v>
      </c>
      <c r="J940" s="330">
        <f t="shared" si="45"/>
        <v>94575</v>
      </c>
      <c r="K940" s="57" t="s">
        <v>1641</v>
      </c>
      <c r="L940" s="282"/>
      <c r="M940" s="282"/>
      <c r="N940" s="64">
        <f t="shared" si="46"/>
        <v>0</v>
      </c>
      <c r="O940" s="78">
        <v>94575</v>
      </c>
      <c r="P940" s="78">
        <f t="shared" si="44"/>
        <v>0</v>
      </c>
      <c r="Q940" s="78"/>
    </row>
    <row r="941" spans="1:17" s="10" customFormat="1" ht="22.5" customHeight="1" x14ac:dyDescent="0.25">
      <c r="A941" s="8">
        <v>936</v>
      </c>
      <c r="B941" s="280">
        <v>45255</v>
      </c>
      <c r="C941" s="56" t="s">
        <v>76</v>
      </c>
      <c r="D941" s="120" t="s">
        <v>96</v>
      </c>
      <c r="E941" s="57">
        <v>1</v>
      </c>
      <c r="F941" s="57" t="s">
        <v>39</v>
      </c>
      <c r="G941" s="58" t="s">
        <v>130</v>
      </c>
      <c r="H941" s="260">
        <v>112</v>
      </c>
      <c r="I941" s="285">
        <v>90675</v>
      </c>
      <c r="J941" s="330">
        <f t="shared" si="45"/>
        <v>90675</v>
      </c>
      <c r="K941" s="57" t="s">
        <v>1641</v>
      </c>
      <c r="L941" s="282"/>
      <c r="M941" s="282"/>
      <c r="N941" s="64">
        <f t="shared" si="46"/>
        <v>0</v>
      </c>
      <c r="O941" s="78">
        <v>90675</v>
      </c>
      <c r="P941" s="78">
        <f t="shared" si="44"/>
        <v>0</v>
      </c>
      <c r="Q941" s="78"/>
    </row>
    <row r="942" spans="1:17" s="10" customFormat="1" ht="22.5" customHeight="1" x14ac:dyDescent="0.25">
      <c r="A942" s="8">
        <v>937</v>
      </c>
      <c r="B942" s="280">
        <v>45255</v>
      </c>
      <c r="C942" s="56" t="s">
        <v>70</v>
      </c>
      <c r="D942" s="56" t="s">
        <v>61</v>
      </c>
      <c r="E942" s="57">
        <v>1</v>
      </c>
      <c r="F942" s="122" t="s">
        <v>39</v>
      </c>
      <c r="G942" s="58" t="s">
        <v>130</v>
      </c>
      <c r="H942" s="260">
        <v>112</v>
      </c>
      <c r="I942" s="285">
        <v>39000</v>
      </c>
      <c r="J942" s="330">
        <f t="shared" si="45"/>
        <v>39000</v>
      </c>
      <c r="K942" s="57" t="s">
        <v>1641</v>
      </c>
      <c r="L942" s="282"/>
      <c r="M942" s="282"/>
      <c r="N942" s="64">
        <f t="shared" si="46"/>
        <v>0</v>
      </c>
      <c r="O942" s="78">
        <v>39000</v>
      </c>
      <c r="P942" s="78">
        <f t="shared" si="44"/>
        <v>0</v>
      </c>
      <c r="Q942" s="78"/>
    </row>
    <row r="943" spans="1:17" s="10" customFormat="1" ht="22.5" customHeight="1" x14ac:dyDescent="0.25">
      <c r="A943" s="8">
        <v>938</v>
      </c>
      <c r="B943" s="280">
        <v>45255</v>
      </c>
      <c r="C943" s="55" t="s">
        <v>228</v>
      </c>
      <c r="D943" s="56" t="s">
        <v>191</v>
      </c>
      <c r="E943" s="57">
        <v>11.5</v>
      </c>
      <c r="F943" s="122" t="s">
        <v>38</v>
      </c>
      <c r="G943" s="58" t="s">
        <v>459</v>
      </c>
      <c r="H943" s="260">
        <v>125</v>
      </c>
      <c r="I943" s="285">
        <v>33750</v>
      </c>
      <c r="J943" s="330">
        <f t="shared" si="45"/>
        <v>388125</v>
      </c>
      <c r="K943" s="57" t="s">
        <v>1642</v>
      </c>
      <c r="L943" s="282"/>
      <c r="M943" s="282"/>
      <c r="N943" s="64">
        <f t="shared" si="46"/>
        <v>0</v>
      </c>
      <c r="O943" s="78">
        <v>388125</v>
      </c>
      <c r="P943" s="78">
        <f t="shared" si="44"/>
        <v>0</v>
      </c>
      <c r="Q943" s="78"/>
    </row>
    <row r="944" spans="1:17" s="10" customFormat="1" ht="22.5" customHeight="1" x14ac:dyDescent="0.25">
      <c r="A944" s="8">
        <v>939</v>
      </c>
      <c r="B944" s="280">
        <v>45255</v>
      </c>
      <c r="C944" s="56" t="s">
        <v>92</v>
      </c>
      <c r="D944" s="56" t="s">
        <v>29</v>
      </c>
      <c r="E944" s="57">
        <v>1</v>
      </c>
      <c r="F944" s="57" t="s">
        <v>39</v>
      </c>
      <c r="G944" s="58" t="s">
        <v>459</v>
      </c>
      <c r="H944" s="260">
        <v>125</v>
      </c>
      <c r="I944" s="285">
        <v>94575</v>
      </c>
      <c r="J944" s="330">
        <f t="shared" si="45"/>
        <v>94575</v>
      </c>
      <c r="K944" s="57" t="s">
        <v>1642</v>
      </c>
      <c r="L944" s="282"/>
      <c r="M944" s="282"/>
      <c r="N944" s="64">
        <f t="shared" si="46"/>
        <v>0</v>
      </c>
      <c r="O944" s="78">
        <v>94575</v>
      </c>
      <c r="P944" s="78">
        <f t="shared" si="44"/>
        <v>0</v>
      </c>
      <c r="Q944" s="78"/>
    </row>
    <row r="945" spans="1:17" s="10" customFormat="1" ht="22.5" customHeight="1" x14ac:dyDescent="0.25">
      <c r="A945" s="8">
        <v>940</v>
      </c>
      <c r="B945" s="280">
        <v>45255</v>
      </c>
      <c r="C945" s="56" t="s">
        <v>76</v>
      </c>
      <c r="D945" s="120" t="s">
        <v>96</v>
      </c>
      <c r="E945" s="57">
        <v>1</v>
      </c>
      <c r="F945" s="57" t="s">
        <v>39</v>
      </c>
      <c r="G945" s="58" t="s">
        <v>459</v>
      </c>
      <c r="H945" s="260">
        <v>125</v>
      </c>
      <c r="I945" s="285">
        <v>90675</v>
      </c>
      <c r="J945" s="330">
        <f t="shared" si="45"/>
        <v>90675</v>
      </c>
      <c r="K945" s="57" t="s">
        <v>1642</v>
      </c>
      <c r="L945" s="282"/>
      <c r="M945" s="282"/>
      <c r="N945" s="64">
        <f t="shared" si="46"/>
        <v>0</v>
      </c>
      <c r="O945" s="78">
        <v>90675</v>
      </c>
      <c r="P945" s="78">
        <f t="shared" si="44"/>
        <v>0</v>
      </c>
      <c r="Q945" s="78"/>
    </row>
    <row r="946" spans="1:17" s="10" customFormat="1" ht="22.5" customHeight="1" x14ac:dyDescent="0.25">
      <c r="A946" s="8">
        <v>941</v>
      </c>
      <c r="B946" s="280">
        <v>45255</v>
      </c>
      <c r="C946" s="56" t="s">
        <v>174</v>
      </c>
      <c r="D946" s="56" t="s">
        <v>163</v>
      </c>
      <c r="E946" s="57">
        <v>1</v>
      </c>
      <c r="F946" s="57" t="s">
        <v>39</v>
      </c>
      <c r="G946" s="58" t="s">
        <v>459</v>
      </c>
      <c r="H946" s="260">
        <v>125</v>
      </c>
      <c r="I946" s="285">
        <v>75000</v>
      </c>
      <c r="J946" s="330">
        <f t="shared" si="45"/>
        <v>75000</v>
      </c>
      <c r="K946" s="57" t="s">
        <v>1642</v>
      </c>
      <c r="L946" s="282"/>
      <c r="M946" s="282"/>
      <c r="N946" s="64">
        <f t="shared" si="46"/>
        <v>0</v>
      </c>
      <c r="O946" s="78">
        <v>75000</v>
      </c>
      <c r="P946" s="78">
        <f t="shared" si="44"/>
        <v>0</v>
      </c>
      <c r="Q946" s="78"/>
    </row>
    <row r="947" spans="1:17" s="10" customFormat="1" ht="22.5" customHeight="1" x14ac:dyDescent="0.25">
      <c r="A947" s="8">
        <v>942</v>
      </c>
      <c r="B947" s="280">
        <v>45255</v>
      </c>
      <c r="C947" s="56" t="s">
        <v>946</v>
      </c>
      <c r="D947" s="56" t="s">
        <v>220</v>
      </c>
      <c r="E947" s="57">
        <v>1</v>
      </c>
      <c r="F947" s="57" t="s">
        <v>39</v>
      </c>
      <c r="G947" s="58" t="s">
        <v>18</v>
      </c>
      <c r="H947" s="260">
        <v>0</v>
      </c>
      <c r="I947" s="287">
        <v>55000</v>
      </c>
      <c r="J947" s="330">
        <f t="shared" si="45"/>
        <v>55000</v>
      </c>
      <c r="K947" s="260"/>
      <c r="L947" s="282"/>
      <c r="M947" s="282"/>
      <c r="N947" s="64">
        <f t="shared" si="46"/>
        <v>0</v>
      </c>
      <c r="O947" s="78">
        <v>55000</v>
      </c>
      <c r="P947" s="78">
        <f t="shared" si="44"/>
        <v>0</v>
      </c>
      <c r="Q947" s="78"/>
    </row>
    <row r="948" spans="1:17" s="10" customFormat="1" ht="22.5" customHeight="1" x14ac:dyDescent="0.25">
      <c r="A948" s="8">
        <v>943</v>
      </c>
      <c r="B948" s="280">
        <v>45255</v>
      </c>
      <c r="C948" s="56" t="s">
        <v>1431</v>
      </c>
      <c r="D948" s="56" t="s">
        <v>242</v>
      </c>
      <c r="E948" s="8">
        <v>1</v>
      </c>
      <c r="F948" s="298" t="s">
        <v>39</v>
      </c>
      <c r="G948" s="58" t="s">
        <v>62</v>
      </c>
      <c r="H948" s="260">
        <v>1</v>
      </c>
      <c r="I948" s="285">
        <v>72000</v>
      </c>
      <c r="J948" s="330">
        <f t="shared" si="45"/>
        <v>72000</v>
      </c>
      <c r="K948" s="260"/>
      <c r="L948" s="282"/>
      <c r="M948" s="282"/>
      <c r="N948" s="64">
        <f t="shared" si="46"/>
        <v>0</v>
      </c>
      <c r="O948" s="78">
        <v>72000</v>
      </c>
      <c r="P948" s="78">
        <f t="shared" si="44"/>
        <v>0</v>
      </c>
      <c r="Q948" s="78"/>
    </row>
    <row r="949" spans="1:17" s="10" customFormat="1" ht="22.5" customHeight="1" x14ac:dyDescent="0.25">
      <c r="A949" s="8">
        <v>944</v>
      </c>
      <c r="B949" s="280">
        <v>45255</v>
      </c>
      <c r="C949" s="56" t="s">
        <v>54</v>
      </c>
      <c r="D949" s="56" t="s">
        <v>55</v>
      </c>
      <c r="E949" s="57">
        <v>19</v>
      </c>
      <c r="F949" s="57" t="s">
        <v>38</v>
      </c>
      <c r="G949" s="58" t="s">
        <v>62</v>
      </c>
      <c r="H949" s="260">
        <v>1</v>
      </c>
      <c r="I949" s="287">
        <v>29000</v>
      </c>
      <c r="J949" s="330">
        <f t="shared" si="45"/>
        <v>551000</v>
      </c>
      <c r="K949" s="260"/>
      <c r="L949" s="282"/>
      <c r="M949" s="282"/>
      <c r="N949" s="64">
        <f t="shared" si="46"/>
        <v>0</v>
      </c>
      <c r="O949" s="78">
        <v>551000</v>
      </c>
      <c r="P949" s="78">
        <f t="shared" si="44"/>
        <v>0</v>
      </c>
      <c r="Q949" s="78"/>
    </row>
    <row r="950" spans="1:17" s="10" customFormat="1" ht="22.5" customHeight="1" x14ac:dyDescent="0.25">
      <c r="A950" s="8">
        <v>945</v>
      </c>
      <c r="B950" s="280">
        <v>45255</v>
      </c>
      <c r="C950" s="161" t="s">
        <v>75</v>
      </c>
      <c r="D950" s="164" t="s">
        <v>66</v>
      </c>
      <c r="E950" s="8">
        <v>14</v>
      </c>
      <c r="F950" s="8" t="s">
        <v>38</v>
      </c>
      <c r="G950" s="162" t="s">
        <v>62</v>
      </c>
      <c r="H950" s="260">
        <v>1</v>
      </c>
      <c r="I950" s="329">
        <v>30250</v>
      </c>
      <c r="J950" s="331">
        <f t="shared" si="45"/>
        <v>423500</v>
      </c>
      <c r="K950" s="260"/>
      <c r="L950" s="282"/>
      <c r="M950" s="282"/>
      <c r="N950" s="64">
        <f t="shared" si="46"/>
        <v>0</v>
      </c>
      <c r="O950" s="78">
        <v>434000</v>
      </c>
      <c r="P950" s="78">
        <f t="shared" si="44"/>
        <v>-10500</v>
      </c>
      <c r="Q950" s="78"/>
    </row>
    <row r="951" spans="1:17" s="10" customFormat="1" ht="22.5" customHeight="1" x14ac:dyDescent="0.25">
      <c r="A951" s="8">
        <v>946</v>
      </c>
      <c r="B951" s="280">
        <v>45255</v>
      </c>
      <c r="C951" s="56" t="s">
        <v>950</v>
      </c>
      <c r="D951" s="56" t="s">
        <v>1427</v>
      </c>
      <c r="E951" s="57">
        <v>4</v>
      </c>
      <c r="F951" s="57" t="s">
        <v>39</v>
      </c>
      <c r="G951" s="58" t="s">
        <v>25</v>
      </c>
      <c r="H951" s="260" t="s">
        <v>297</v>
      </c>
      <c r="I951" s="287">
        <v>35000</v>
      </c>
      <c r="J951" s="330">
        <f t="shared" si="45"/>
        <v>140000</v>
      </c>
      <c r="K951" s="260"/>
      <c r="L951" s="282"/>
      <c r="M951" s="282"/>
      <c r="N951" s="64">
        <f t="shared" si="46"/>
        <v>0</v>
      </c>
      <c r="O951" s="78">
        <v>140000</v>
      </c>
      <c r="P951" s="78">
        <f t="shared" si="44"/>
        <v>0</v>
      </c>
      <c r="Q951" s="78"/>
    </row>
    <row r="952" spans="1:17" s="10" customFormat="1" ht="22.5" customHeight="1" x14ac:dyDescent="0.25">
      <c r="A952" s="8">
        <v>947</v>
      </c>
      <c r="B952" s="280">
        <v>45255</v>
      </c>
      <c r="C952" s="55" t="s">
        <v>951</v>
      </c>
      <c r="D952" s="56" t="s">
        <v>1427</v>
      </c>
      <c r="E952" s="57">
        <v>8</v>
      </c>
      <c r="F952" s="57" t="s">
        <v>39</v>
      </c>
      <c r="G952" s="58" t="s">
        <v>253</v>
      </c>
      <c r="H952" s="260">
        <v>113</v>
      </c>
      <c r="I952" s="285">
        <v>25000</v>
      </c>
      <c r="J952" s="330">
        <f t="shared" si="45"/>
        <v>200000</v>
      </c>
      <c r="K952" s="260"/>
      <c r="L952" s="282"/>
      <c r="M952" s="282"/>
      <c r="N952" s="64">
        <f t="shared" si="46"/>
        <v>0</v>
      </c>
      <c r="O952" s="78">
        <v>200000</v>
      </c>
      <c r="P952" s="78">
        <f t="shared" si="44"/>
        <v>0</v>
      </c>
      <c r="Q952" s="78"/>
    </row>
    <row r="953" spans="1:17" s="10" customFormat="1" ht="22.5" customHeight="1" x14ac:dyDescent="0.25">
      <c r="A953" s="8">
        <v>948</v>
      </c>
      <c r="B953" s="280">
        <v>45255</v>
      </c>
      <c r="C953" s="55" t="s">
        <v>228</v>
      </c>
      <c r="D953" s="56" t="s">
        <v>191</v>
      </c>
      <c r="E953" s="57">
        <v>11.5</v>
      </c>
      <c r="F953" s="122" t="s">
        <v>38</v>
      </c>
      <c r="G953" s="58" t="s">
        <v>1438</v>
      </c>
      <c r="H953" s="260">
        <v>138</v>
      </c>
      <c r="I953" s="285">
        <v>33750</v>
      </c>
      <c r="J953" s="330">
        <f t="shared" si="45"/>
        <v>388125</v>
      </c>
      <c r="K953" s="260"/>
      <c r="L953" s="282"/>
      <c r="M953" s="282"/>
      <c r="N953" s="64">
        <f t="shared" si="46"/>
        <v>0</v>
      </c>
      <c r="O953" s="78">
        <v>388125</v>
      </c>
      <c r="P953" s="78">
        <f t="shared" si="44"/>
        <v>0</v>
      </c>
      <c r="Q953" s="78"/>
    </row>
    <row r="954" spans="1:17" s="10" customFormat="1" ht="22.5" customHeight="1" x14ac:dyDescent="0.25">
      <c r="A954" s="8">
        <v>949</v>
      </c>
      <c r="B954" s="280">
        <v>45255</v>
      </c>
      <c r="C954" s="56" t="s">
        <v>92</v>
      </c>
      <c r="D954" s="56" t="s">
        <v>29</v>
      </c>
      <c r="E954" s="57">
        <v>1</v>
      </c>
      <c r="F954" s="57" t="s">
        <v>39</v>
      </c>
      <c r="G954" s="58" t="s">
        <v>1438</v>
      </c>
      <c r="H954" s="260">
        <v>138</v>
      </c>
      <c r="I954" s="285">
        <v>94575</v>
      </c>
      <c r="J954" s="330">
        <f t="shared" si="45"/>
        <v>94575</v>
      </c>
      <c r="K954" s="260"/>
      <c r="L954" s="282"/>
      <c r="M954" s="282"/>
      <c r="N954" s="64">
        <f t="shared" si="46"/>
        <v>0</v>
      </c>
      <c r="O954" s="78">
        <v>94575</v>
      </c>
      <c r="P954" s="78">
        <f t="shared" si="44"/>
        <v>0</v>
      </c>
      <c r="Q954" s="78"/>
    </row>
    <row r="955" spans="1:17" s="10" customFormat="1" ht="22.5" customHeight="1" x14ac:dyDescent="0.25">
      <c r="A955" s="8">
        <v>950</v>
      </c>
      <c r="B955" s="280">
        <v>45255</v>
      </c>
      <c r="C955" s="56" t="s">
        <v>76</v>
      </c>
      <c r="D955" s="120" t="s">
        <v>96</v>
      </c>
      <c r="E955" s="57">
        <v>1</v>
      </c>
      <c r="F955" s="57" t="s">
        <v>39</v>
      </c>
      <c r="G955" s="58" t="s">
        <v>1438</v>
      </c>
      <c r="H955" s="260">
        <v>138</v>
      </c>
      <c r="I955" s="285">
        <v>90675</v>
      </c>
      <c r="J955" s="330">
        <f t="shared" si="45"/>
        <v>90675</v>
      </c>
      <c r="K955" s="260"/>
      <c r="L955" s="282"/>
      <c r="M955" s="282"/>
      <c r="N955" s="64">
        <f t="shared" si="46"/>
        <v>0</v>
      </c>
      <c r="O955" s="78">
        <v>90675</v>
      </c>
      <c r="P955" s="78">
        <f t="shared" si="44"/>
        <v>0</v>
      </c>
      <c r="Q955" s="78"/>
    </row>
    <row r="956" spans="1:17" s="10" customFormat="1" ht="22.5" customHeight="1" x14ac:dyDescent="0.25">
      <c r="A956" s="8">
        <v>951</v>
      </c>
      <c r="B956" s="280">
        <v>45255</v>
      </c>
      <c r="C956" s="56" t="s">
        <v>174</v>
      </c>
      <c r="D956" s="56" t="s">
        <v>163</v>
      </c>
      <c r="E956" s="57">
        <v>1</v>
      </c>
      <c r="F956" s="57" t="s">
        <v>39</v>
      </c>
      <c r="G956" s="58" t="s">
        <v>1438</v>
      </c>
      <c r="H956" s="260">
        <v>138</v>
      </c>
      <c r="I956" s="285">
        <v>75000</v>
      </c>
      <c r="J956" s="330">
        <f t="shared" si="45"/>
        <v>75000</v>
      </c>
      <c r="K956" s="260"/>
      <c r="L956" s="282"/>
      <c r="M956" s="282"/>
      <c r="N956" s="64">
        <f t="shared" si="46"/>
        <v>0</v>
      </c>
      <c r="O956" s="78">
        <v>75000</v>
      </c>
      <c r="P956" s="78">
        <f t="shared" si="44"/>
        <v>0</v>
      </c>
      <c r="Q956" s="78"/>
    </row>
    <row r="957" spans="1:17" s="10" customFormat="1" ht="22.5" customHeight="1" x14ac:dyDescent="0.25">
      <c r="A957" s="8">
        <v>952</v>
      </c>
      <c r="B957" s="280">
        <v>45255</v>
      </c>
      <c r="C957" s="56" t="s">
        <v>1324</v>
      </c>
      <c r="D957" s="123" t="s">
        <v>24</v>
      </c>
      <c r="E957" s="57">
        <v>3</v>
      </c>
      <c r="F957" s="122" t="s">
        <v>39</v>
      </c>
      <c r="G957" s="58" t="s">
        <v>368</v>
      </c>
      <c r="H957" s="260">
        <v>601</v>
      </c>
      <c r="I957" s="307">
        <v>3000</v>
      </c>
      <c r="J957" s="330">
        <f t="shared" si="45"/>
        <v>9000</v>
      </c>
      <c r="K957" s="260"/>
      <c r="L957" s="282"/>
      <c r="M957" s="282"/>
      <c r="N957" s="64">
        <f t="shared" si="46"/>
        <v>0</v>
      </c>
      <c r="O957" s="78">
        <v>9000</v>
      </c>
      <c r="P957" s="78">
        <f t="shared" si="44"/>
        <v>0</v>
      </c>
      <c r="Q957" s="78"/>
    </row>
    <row r="958" spans="1:17" s="10" customFormat="1" ht="22.5" customHeight="1" x14ac:dyDescent="0.25">
      <c r="A958" s="8">
        <v>953</v>
      </c>
      <c r="B958" s="280">
        <v>45255</v>
      </c>
      <c r="C958" s="56" t="s">
        <v>107</v>
      </c>
      <c r="D958" s="301" t="s">
        <v>1432</v>
      </c>
      <c r="E958" s="57">
        <v>20</v>
      </c>
      <c r="F958" s="121" t="s">
        <v>39</v>
      </c>
      <c r="G958" s="58" t="s">
        <v>368</v>
      </c>
      <c r="H958" s="260">
        <v>601</v>
      </c>
      <c r="I958" s="285">
        <v>1565</v>
      </c>
      <c r="J958" s="330">
        <f t="shared" si="45"/>
        <v>31300</v>
      </c>
      <c r="K958" s="260"/>
      <c r="L958" s="282"/>
      <c r="M958" s="282"/>
      <c r="N958" s="64">
        <f t="shared" si="46"/>
        <v>0</v>
      </c>
      <c r="O958" s="78">
        <v>31300</v>
      </c>
      <c r="P958" s="78">
        <f t="shared" si="44"/>
        <v>0</v>
      </c>
      <c r="Q958" s="78"/>
    </row>
    <row r="959" spans="1:17" s="10" customFormat="1" ht="22.5" customHeight="1" x14ac:dyDescent="0.25">
      <c r="A959" s="8">
        <v>954</v>
      </c>
      <c r="B959" s="280">
        <v>45255</v>
      </c>
      <c r="C959" s="56" t="s">
        <v>943</v>
      </c>
      <c r="D959" s="56" t="s">
        <v>1433</v>
      </c>
      <c r="E959" s="57">
        <v>2</v>
      </c>
      <c r="F959" s="57" t="s">
        <v>39</v>
      </c>
      <c r="G959" s="58" t="s">
        <v>368</v>
      </c>
      <c r="H959" s="260">
        <v>601</v>
      </c>
      <c r="I959" s="285">
        <v>115000</v>
      </c>
      <c r="J959" s="330">
        <f t="shared" si="45"/>
        <v>230000</v>
      </c>
      <c r="K959" s="260"/>
      <c r="L959" s="282"/>
      <c r="M959" s="282"/>
      <c r="N959" s="64">
        <f t="shared" si="46"/>
        <v>0</v>
      </c>
      <c r="O959" s="78">
        <v>230000</v>
      </c>
      <c r="P959" s="78">
        <f t="shared" si="44"/>
        <v>0</v>
      </c>
      <c r="Q959" s="78"/>
    </row>
    <row r="960" spans="1:17" s="10" customFormat="1" ht="22.5" customHeight="1" x14ac:dyDescent="0.25">
      <c r="A960" s="8">
        <v>955</v>
      </c>
      <c r="B960" s="280">
        <v>45255</v>
      </c>
      <c r="C960" s="55" t="s">
        <v>1134</v>
      </c>
      <c r="D960" s="86" t="s">
        <v>24</v>
      </c>
      <c r="E960" s="57">
        <v>1</v>
      </c>
      <c r="F960" s="122" t="s">
        <v>39</v>
      </c>
      <c r="G960" s="58" t="s">
        <v>368</v>
      </c>
      <c r="H960" s="260">
        <v>601</v>
      </c>
      <c r="I960" s="285">
        <v>11500</v>
      </c>
      <c r="J960" s="330">
        <f t="shared" si="45"/>
        <v>11500</v>
      </c>
      <c r="K960" s="260"/>
      <c r="L960" s="282"/>
      <c r="M960" s="282"/>
      <c r="N960" s="64">
        <f t="shared" si="46"/>
        <v>0</v>
      </c>
      <c r="O960" s="78">
        <v>11500</v>
      </c>
      <c r="P960" s="78">
        <f t="shared" ref="P960:P975" si="47">J960-O960</f>
        <v>0</v>
      </c>
      <c r="Q960" s="78"/>
    </row>
    <row r="961" spans="1:17" s="10" customFormat="1" ht="22.5" customHeight="1" x14ac:dyDescent="0.25">
      <c r="A961" s="8">
        <v>956</v>
      </c>
      <c r="B961" s="280">
        <v>45255</v>
      </c>
      <c r="C961" s="56" t="s">
        <v>953</v>
      </c>
      <c r="D961" s="56" t="s">
        <v>1434</v>
      </c>
      <c r="E961" s="57">
        <v>2</v>
      </c>
      <c r="F961" s="122" t="s">
        <v>39</v>
      </c>
      <c r="G961" s="58" t="s">
        <v>368</v>
      </c>
      <c r="H961" s="260">
        <v>601</v>
      </c>
      <c r="I961" s="285">
        <v>20000</v>
      </c>
      <c r="J961" s="330">
        <f t="shared" si="45"/>
        <v>40000</v>
      </c>
      <c r="K961" s="260"/>
      <c r="L961" s="282"/>
      <c r="M961" s="282"/>
      <c r="N961" s="64">
        <f t="shared" si="46"/>
        <v>0</v>
      </c>
      <c r="O961" s="78">
        <v>40000</v>
      </c>
      <c r="P961" s="78">
        <f t="shared" si="47"/>
        <v>0</v>
      </c>
      <c r="Q961" s="78"/>
    </row>
    <row r="962" spans="1:17" s="10" customFormat="1" ht="22.5" customHeight="1" x14ac:dyDescent="0.25">
      <c r="A962" s="8">
        <v>957</v>
      </c>
      <c r="B962" s="280">
        <v>45255</v>
      </c>
      <c r="C962" s="56" t="s">
        <v>955</v>
      </c>
      <c r="D962" s="56" t="s">
        <v>1435</v>
      </c>
      <c r="E962" s="57">
        <v>8</v>
      </c>
      <c r="F962" s="121" t="s">
        <v>39</v>
      </c>
      <c r="G962" s="58" t="s">
        <v>368</v>
      </c>
      <c r="H962" s="260">
        <v>601</v>
      </c>
      <c r="I962" s="285">
        <v>45000</v>
      </c>
      <c r="J962" s="330">
        <f t="shared" si="45"/>
        <v>360000</v>
      </c>
      <c r="K962" s="260"/>
      <c r="L962" s="281"/>
      <c r="M962" s="282"/>
      <c r="N962" s="64">
        <f t="shared" si="46"/>
        <v>0</v>
      </c>
      <c r="O962" s="78">
        <v>360000</v>
      </c>
      <c r="P962" s="78">
        <f t="shared" si="47"/>
        <v>0</v>
      </c>
      <c r="Q962" s="78"/>
    </row>
    <row r="963" spans="1:17" s="10" customFormat="1" ht="22.5" customHeight="1" x14ac:dyDescent="0.25">
      <c r="A963" s="8">
        <v>958</v>
      </c>
      <c r="B963" s="280">
        <v>45255</v>
      </c>
      <c r="C963" s="56" t="s">
        <v>957</v>
      </c>
      <c r="D963" s="56" t="s">
        <v>67</v>
      </c>
      <c r="E963" s="57">
        <v>1</v>
      </c>
      <c r="F963" s="57" t="s">
        <v>40</v>
      </c>
      <c r="G963" s="58" t="s">
        <v>330</v>
      </c>
      <c r="H963" s="260" t="s">
        <v>394</v>
      </c>
      <c r="I963" s="285">
        <v>325000</v>
      </c>
      <c r="J963" s="330">
        <f t="shared" si="45"/>
        <v>325000</v>
      </c>
      <c r="K963" s="260"/>
      <c r="L963" s="281"/>
      <c r="M963" s="282"/>
      <c r="N963" s="64">
        <f t="shared" si="46"/>
        <v>0</v>
      </c>
      <c r="O963" s="78">
        <v>325000</v>
      </c>
      <c r="P963" s="78">
        <f t="shared" si="47"/>
        <v>0</v>
      </c>
      <c r="Q963" s="78"/>
    </row>
    <row r="964" spans="1:17" s="10" customFormat="1" ht="22.5" customHeight="1" x14ac:dyDescent="0.25">
      <c r="A964" s="8">
        <v>959</v>
      </c>
      <c r="B964" s="280">
        <v>45255</v>
      </c>
      <c r="C964" s="60" t="s">
        <v>823</v>
      </c>
      <c r="D964" s="56" t="s">
        <v>275</v>
      </c>
      <c r="E964" s="8">
        <v>1</v>
      </c>
      <c r="F964" s="57" t="s">
        <v>39</v>
      </c>
      <c r="G964" s="58" t="s">
        <v>1439</v>
      </c>
      <c r="H964" s="283" t="s">
        <v>304</v>
      </c>
      <c r="I964" s="285">
        <v>300000</v>
      </c>
      <c r="J964" s="330">
        <f t="shared" si="45"/>
        <v>300000</v>
      </c>
      <c r="K964" s="260"/>
      <c r="L964" s="282"/>
      <c r="M964" s="282"/>
      <c r="N964" s="64">
        <f t="shared" si="46"/>
        <v>0</v>
      </c>
      <c r="O964" s="78">
        <v>300000</v>
      </c>
      <c r="P964" s="78">
        <f t="shared" si="47"/>
        <v>0</v>
      </c>
      <c r="Q964" s="78"/>
    </row>
    <row r="965" spans="1:17" s="10" customFormat="1" ht="22.5" customHeight="1" x14ac:dyDescent="0.25">
      <c r="A965" s="8">
        <v>960</v>
      </c>
      <c r="B965" s="280">
        <v>45255</v>
      </c>
      <c r="C965" s="56" t="s">
        <v>1338</v>
      </c>
      <c r="D965" s="86" t="s">
        <v>256</v>
      </c>
      <c r="E965" s="57">
        <v>1</v>
      </c>
      <c r="F965" s="57" t="s">
        <v>39</v>
      </c>
      <c r="G965" s="58" t="s">
        <v>1439</v>
      </c>
      <c r="H965" s="283" t="s">
        <v>304</v>
      </c>
      <c r="I965" s="285">
        <v>300000</v>
      </c>
      <c r="J965" s="330">
        <f t="shared" si="45"/>
        <v>300000</v>
      </c>
      <c r="K965" s="260"/>
      <c r="L965" s="282"/>
      <c r="M965" s="282"/>
      <c r="N965" s="64">
        <f t="shared" si="46"/>
        <v>0</v>
      </c>
      <c r="O965" s="78">
        <v>300000</v>
      </c>
      <c r="P965" s="78">
        <f t="shared" si="47"/>
        <v>0</v>
      </c>
      <c r="Q965" s="78"/>
    </row>
    <row r="966" spans="1:17" s="10" customFormat="1" ht="22.5" customHeight="1" x14ac:dyDescent="0.25">
      <c r="A966" s="8">
        <v>961</v>
      </c>
      <c r="B966" s="280">
        <v>45255</v>
      </c>
      <c r="C966" s="56" t="s">
        <v>1337</v>
      </c>
      <c r="D966" s="120" t="s">
        <v>232</v>
      </c>
      <c r="E966" s="57">
        <v>1</v>
      </c>
      <c r="F966" s="122" t="s">
        <v>39</v>
      </c>
      <c r="G966" s="58" t="s">
        <v>1439</v>
      </c>
      <c r="H966" s="283" t="s">
        <v>304</v>
      </c>
      <c r="I966" s="289">
        <v>600000</v>
      </c>
      <c r="J966" s="330">
        <f t="shared" si="45"/>
        <v>600000</v>
      </c>
      <c r="K966" s="260"/>
      <c r="L966" s="282"/>
      <c r="M966" s="282"/>
      <c r="N966" s="64">
        <f t="shared" si="46"/>
        <v>0</v>
      </c>
      <c r="O966" s="78">
        <v>600000</v>
      </c>
      <c r="P966" s="78">
        <f t="shared" si="47"/>
        <v>0</v>
      </c>
      <c r="Q966" s="78"/>
    </row>
    <row r="967" spans="1:17" s="10" customFormat="1" ht="22.5" customHeight="1" x14ac:dyDescent="0.25">
      <c r="A967" s="8">
        <v>962</v>
      </c>
      <c r="B967" s="280">
        <v>45255</v>
      </c>
      <c r="C967" s="55" t="s">
        <v>227</v>
      </c>
      <c r="D967" s="56" t="s">
        <v>101</v>
      </c>
      <c r="E967" s="95" t="s">
        <v>97</v>
      </c>
      <c r="F967" s="122" t="s">
        <v>39</v>
      </c>
      <c r="G967" s="58" t="s">
        <v>1439</v>
      </c>
      <c r="H967" s="283" t="s">
        <v>304</v>
      </c>
      <c r="I967" s="287">
        <v>269000</v>
      </c>
      <c r="J967" s="330">
        <f t="shared" si="45"/>
        <v>269000</v>
      </c>
      <c r="K967" s="260"/>
      <c r="L967" s="282"/>
      <c r="M967" s="282"/>
      <c r="N967" s="64">
        <f t="shared" si="46"/>
        <v>0</v>
      </c>
      <c r="O967" s="78">
        <v>269000</v>
      </c>
      <c r="P967" s="78">
        <f t="shared" si="47"/>
        <v>0</v>
      </c>
      <c r="Q967" s="78"/>
    </row>
    <row r="968" spans="1:17" s="10" customFormat="1" ht="22.5" customHeight="1" x14ac:dyDescent="0.25">
      <c r="A968" s="8">
        <v>963</v>
      </c>
      <c r="B968" s="280">
        <v>45255</v>
      </c>
      <c r="C968" s="56" t="s">
        <v>231</v>
      </c>
      <c r="D968" s="86" t="s">
        <v>101</v>
      </c>
      <c r="E968" s="57">
        <v>1</v>
      </c>
      <c r="F968" s="122" t="s">
        <v>39</v>
      </c>
      <c r="G968" s="58" t="s">
        <v>1439</v>
      </c>
      <c r="H968" s="283" t="s">
        <v>304</v>
      </c>
      <c r="I968" s="285">
        <v>70586</v>
      </c>
      <c r="J968" s="330">
        <f t="shared" si="45"/>
        <v>70586</v>
      </c>
      <c r="K968" s="260"/>
      <c r="L968" s="282"/>
      <c r="M968" s="282"/>
      <c r="N968" s="64">
        <f t="shared" si="46"/>
        <v>0</v>
      </c>
      <c r="O968" s="78">
        <v>70586</v>
      </c>
      <c r="P968" s="78">
        <f t="shared" si="47"/>
        <v>0</v>
      </c>
      <c r="Q968" s="78"/>
    </row>
    <row r="969" spans="1:17" s="10" customFormat="1" ht="22.5" customHeight="1" x14ac:dyDescent="0.25">
      <c r="A969" s="8">
        <v>964</v>
      </c>
      <c r="B969" s="280">
        <v>45255</v>
      </c>
      <c r="C969" s="55" t="s">
        <v>832</v>
      </c>
      <c r="D969" s="56" t="s">
        <v>1436</v>
      </c>
      <c r="E969" s="57">
        <v>1</v>
      </c>
      <c r="F969" s="57" t="s">
        <v>39</v>
      </c>
      <c r="G969" s="58" t="s">
        <v>1439</v>
      </c>
      <c r="H969" s="283" t="s">
        <v>304</v>
      </c>
      <c r="I969" s="285">
        <v>925000</v>
      </c>
      <c r="J969" s="330">
        <f t="shared" si="45"/>
        <v>925000</v>
      </c>
      <c r="K969" s="260"/>
      <c r="L969" s="282" t="s">
        <v>1533</v>
      </c>
      <c r="M969" s="282"/>
      <c r="N969" s="64" t="e">
        <f t="shared" si="46"/>
        <v>#VALUE!</v>
      </c>
      <c r="O969" s="78">
        <v>925000</v>
      </c>
      <c r="P969" s="78">
        <f t="shared" si="47"/>
        <v>0</v>
      </c>
      <c r="Q969" s="78"/>
    </row>
    <row r="970" spans="1:17" s="10" customFormat="1" ht="22.5" customHeight="1" x14ac:dyDescent="0.25">
      <c r="A970" s="8">
        <v>965</v>
      </c>
      <c r="B970" s="280">
        <v>45255</v>
      </c>
      <c r="C970" s="56" t="s">
        <v>351</v>
      </c>
      <c r="D970" s="56" t="s">
        <v>1437</v>
      </c>
      <c r="E970" s="57">
        <v>1</v>
      </c>
      <c r="F970" s="57" t="s">
        <v>40</v>
      </c>
      <c r="G970" s="58" t="s">
        <v>111</v>
      </c>
      <c r="H970" s="260">
        <v>110</v>
      </c>
      <c r="I970" s="285">
        <v>1400000</v>
      </c>
      <c r="J970" s="330">
        <f t="shared" si="45"/>
        <v>1400000</v>
      </c>
      <c r="K970" s="57" t="s">
        <v>1643</v>
      </c>
      <c r="L970" s="282" t="s">
        <v>1534</v>
      </c>
      <c r="M970" s="282"/>
      <c r="N970" s="64" t="e">
        <f t="shared" si="46"/>
        <v>#VALUE!</v>
      </c>
      <c r="O970" s="78">
        <v>1400000</v>
      </c>
      <c r="P970" s="78">
        <f t="shared" si="47"/>
        <v>0</v>
      </c>
      <c r="Q970" s="78"/>
    </row>
    <row r="971" spans="1:17" s="10" customFormat="1" ht="22.5" customHeight="1" x14ac:dyDescent="0.25">
      <c r="A971" s="8">
        <v>966</v>
      </c>
      <c r="B971" s="280">
        <v>45255</v>
      </c>
      <c r="C971" s="56" t="s">
        <v>114</v>
      </c>
      <c r="D971" s="56" t="s">
        <v>379</v>
      </c>
      <c r="E971" s="8">
        <v>1</v>
      </c>
      <c r="F971" s="122" t="s">
        <v>40</v>
      </c>
      <c r="G971" s="58" t="s">
        <v>125</v>
      </c>
      <c r="H971" s="260">
        <v>127</v>
      </c>
      <c r="I971" s="285">
        <v>2175000</v>
      </c>
      <c r="J971" s="330">
        <f t="shared" ref="J971:J1034" si="48">E971*I971</f>
        <v>2175000</v>
      </c>
      <c r="K971" s="57" t="s">
        <v>1644</v>
      </c>
      <c r="L971" s="282" t="s">
        <v>1538</v>
      </c>
      <c r="M971" s="282"/>
      <c r="N971" s="64" t="e">
        <f t="shared" si="46"/>
        <v>#VALUE!</v>
      </c>
      <c r="O971" s="78">
        <v>2175000</v>
      </c>
      <c r="P971" s="78">
        <f t="shared" si="47"/>
        <v>0</v>
      </c>
      <c r="Q971" s="78"/>
    </row>
    <row r="972" spans="1:17" s="10" customFormat="1" ht="22.5" customHeight="1" x14ac:dyDescent="0.25">
      <c r="A972" s="8">
        <v>967</v>
      </c>
      <c r="B972" s="280">
        <v>45255</v>
      </c>
      <c r="C972" s="56" t="s">
        <v>114</v>
      </c>
      <c r="D972" s="56" t="s">
        <v>1135</v>
      </c>
      <c r="E972" s="95" t="s">
        <v>97</v>
      </c>
      <c r="F972" s="57" t="s">
        <v>40</v>
      </c>
      <c r="G972" s="58" t="s">
        <v>125</v>
      </c>
      <c r="H972" s="260">
        <v>127</v>
      </c>
      <c r="I972" s="287">
        <v>2175000</v>
      </c>
      <c r="J972" s="330">
        <f t="shared" si="48"/>
        <v>2175000</v>
      </c>
      <c r="K972" s="57" t="s">
        <v>1644</v>
      </c>
      <c r="L972" s="282" t="s">
        <v>1538</v>
      </c>
      <c r="M972" s="282"/>
      <c r="N972" s="64" t="e">
        <f t="shared" si="46"/>
        <v>#VALUE!</v>
      </c>
      <c r="O972" s="78">
        <v>2175000</v>
      </c>
      <c r="P972" s="78">
        <f t="shared" si="47"/>
        <v>0</v>
      </c>
      <c r="Q972" s="78"/>
    </row>
    <row r="973" spans="1:17" s="10" customFormat="1" ht="22.5" customHeight="1" x14ac:dyDescent="0.25">
      <c r="A973" s="8">
        <v>968</v>
      </c>
      <c r="B973" s="280">
        <v>45255</v>
      </c>
      <c r="C973" s="55" t="s">
        <v>965</v>
      </c>
      <c r="D973" s="56" t="s">
        <v>102</v>
      </c>
      <c r="E973" s="57">
        <v>1</v>
      </c>
      <c r="F973" s="57"/>
      <c r="G973" s="58" t="s">
        <v>969</v>
      </c>
      <c r="H973" s="260">
        <v>0</v>
      </c>
      <c r="I973" s="287">
        <v>2000</v>
      </c>
      <c r="J973" s="330">
        <f t="shared" si="48"/>
        <v>2000</v>
      </c>
      <c r="K973" s="260"/>
      <c r="L973" s="282"/>
      <c r="M973" s="282"/>
      <c r="N973" s="64">
        <f t="shared" si="46"/>
        <v>0</v>
      </c>
      <c r="O973" s="78">
        <v>2000</v>
      </c>
      <c r="P973" s="78">
        <f t="shared" si="47"/>
        <v>0</v>
      </c>
      <c r="Q973" s="78"/>
    </row>
    <row r="974" spans="1:17" s="10" customFormat="1" ht="22.5" customHeight="1" x14ac:dyDescent="0.25">
      <c r="A974" s="8">
        <v>969</v>
      </c>
      <c r="B974" s="280">
        <v>45255</v>
      </c>
      <c r="C974" s="55" t="s">
        <v>334</v>
      </c>
      <c r="D974" s="56" t="s">
        <v>523</v>
      </c>
      <c r="E974" s="57">
        <v>1</v>
      </c>
      <c r="F974" s="57" t="s">
        <v>39</v>
      </c>
      <c r="G974" s="58" t="s">
        <v>871</v>
      </c>
      <c r="H974" s="283" t="s">
        <v>304</v>
      </c>
      <c r="I974" s="285">
        <v>25000</v>
      </c>
      <c r="J974" s="330">
        <f t="shared" si="48"/>
        <v>25000</v>
      </c>
      <c r="K974" s="260"/>
      <c r="L974" s="282"/>
      <c r="M974" s="282"/>
      <c r="N974" s="64">
        <f t="shared" si="46"/>
        <v>0</v>
      </c>
      <c r="O974" s="78">
        <v>25000</v>
      </c>
      <c r="P974" s="78">
        <f t="shared" si="47"/>
        <v>0</v>
      </c>
      <c r="Q974" s="78"/>
    </row>
    <row r="975" spans="1:17" s="10" customFormat="1" ht="22.5" customHeight="1" x14ac:dyDescent="0.25">
      <c r="A975" s="8">
        <v>970</v>
      </c>
      <c r="B975" s="280">
        <v>45255</v>
      </c>
      <c r="C975" s="56" t="s">
        <v>966</v>
      </c>
      <c r="D975" s="56" t="s">
        <v>523</v>
      </c>
      <c r="E975" s="57">
        <v>1</v>
      </c>
      <c r="F975" s="57" t="s">
        <v>39</v>
      </c>
      <c r="G975" s="58" t="s">
        <v>871</v>
      </c>
      <c r="H975" s="283" t="s">
        <v>304</v>
      </c>
      <c r="I975" s="285">
        <v>20000</v>
      </c>
      <c r="J975" s="330">
        <f t="shared" si="48"/>
        <v>20000</v>
      </c>
      <c r="K975" s="260"/>
      <c r="L975" s="282"/>
      <c r="M975" s="282"/>
      <c r="N975" s="64">
        <f t="shared" si="46"/>
        <v>0</v>
      </c>
      <c r="O975" s="78">
        <v>20000</v>
      </c>
      <c r="P975" s="78">
        <f t="shared" si="47"/>
        <v>0</v>
      </c>
      <c r="Q975" s="78"/>
    </row>
    <row r="976" spans="1:17" s="10" customFormat="1" ht="22.5" customHeight="1" x14ac:dyDescent="0.25">
      <c r="A976" s="8">
        <v>971</v>
      </c>
      <c r="B976" s="280">
        <v>45255</v>
      </c>
      <c r="C976" s="56" t="s">
        <v>910</v>
      </c>
      <c r="D976" s="56" t="s">
        <v>378</v>
      </c>
      <c r="E976" s="57">
        <v>1</v>
      </c>
      <c r="F976" s="57" t="s">
        <v>39</v>
      </c>
      <c r="G976" s="58" t="s">
        <v>940</v>
      </c>
      <c r="H976" s="283" t="s">
        <v>305</v>
      </c>
      <c r="I976" s="287">
        <v>55000</v>
      </c>
      <c r="J976" s="330">
        <f t="shared" si="48"/>
        <v>55000</v>
      </c>
      <c r="K976" s="370" t="s">
        <v>1645</v>
      </c>
      <c r="L976" s="282"/>
      <c r="M976" s="282"/>
      <c r="N976" s="64">
        <f t="shared" si="46"/>
        <v>0</v>
      </c>
      <c r="O976" s="78"/>
      <c r="P976" s="78"/>
      <c r="Q976" s="78"/>
    </row>
    <row r="977" spans="1:17" s="10" customFormat="1" ht="22.5" customHeight="1" x14ac:dyDescent="0.25">
      <c r="A977" s="8">
        <v>972</v>
      </c>
      <c r="B977" s="280">
        <v>45255</v>
      </c>
      <c r="C977" s="56" t="s">
        <v>911</v>
      </c>
      <c r="D977" s="56" t="s">
        <v>378</v>
      </c>
      <c r="E977" s="57">
        <v>2</v>
      </c>
      <c r="F977" s="57" t="s">
        <v>39</v>
      </c>
      <c r="G977" s="58" t="s">
        <v>940</v>
      </c>
      <c r="H977" s="283" t="s">
        <v>305</v>
      </c>
      <c r="I977" s="285">
        <v>15000</v>
      </c>
      <c r="J977" s="330">
        <f t="shared" si="48"/>
        <v>30000</v>
      </c>
      <c r="K977" s="370" t="s">
        <v>1645</v>
      </c>
      <c r="L977" s="282"/>
      <c r="M977" s="282"/>
      <c r="N977" s="64">
        <f t="shared" si="46"/>
        <v>0</v>
      </c>
      <c r="O977" s="78"/>
      <c r="P977" s="78"/>
      <c r="Q977" s="78"/>
    </row>
    <row r="978" spans="1:17" s="10" customFormat="1" ht="22.5" customHeight="1" x14ac:dyDescent="0.25">
      <c r="A978" s="8">
        <v>973</v>
      </c>
      <c r="B978" s="280">
        <v>45255</v>
      </c>
      <c r="C978" s="55" t="s">
        <v>913</v>
      </c>
      <c r="D978" s="56" t="s">
        <v>89</v>
      </c>
      <c r="E978" s="57">
        <v>1</v>
      </c>
      <c r="F978" s="57" t="s">
        <v>39</v>
      </c>
      <c r="G978" s="58" t="s">
        <v>940</v>
      </c>
      <c r="H978" s="283" t="s">
        <v>305</v>
      </c>
      <c r="I978" s="285">
        <v>1250000</v>
      </c>
      <c r="J978" s="330">
        <f t="shared" si="48"/>
        <v>1250000</v>
      </c>
      <c r="K978" s="370" t="s">
        <v>1645</v>
      </c>
      <c r="L978" s="282"/>
      <c r="M978" s="282"/>
      <c r="N978" s="64">
        <f t="shared" si="46"/>
        <v>0</v>
      </c>
      <c r="O978" s="78"/>
      <c r="P978" s="78"/>
      <c r="Q978" s="78"/>
    </row>
    <row r="979" spans="1:17" s="10" customFormat="1" ht="22.5" customHeight="1" x14ac:dyDescent="0.25">
      <c r="A979" s="8">
        <v>974</v>
      </c>
      <c r="B979" s="280">
        <v>45255</v>
      </c>
      <c r="C979" s="56" t="s">
        <v>914</v>
      </c>
      <c r="D979" s="56" t="s">
        <v>89</v>
      </c>
      <c r="E979" s="57">
        <v>1</v>
      </c>
      <c r="F979" s="57" t="s">
        <v>39</v>
      </c>
      <c r="G979" s="58" t="s">
        <v>940</v>
      </c>
      <c r="H979" s="283" t="s">
        <v>305</v>
      </c>
      <c r="I979" s="287">
        <v>1250000</v>
      </c>
      <c r="J979" s="330">
        <f t="shared" si="48"/>
        <v>1250000</v>
      </c>
      <c r="K979" s="370" t="s">
        <v>1645</v>
      </c>
      <c r="L979" s="282"/>
      <c r="M979" s="282"/>
      <c r="N979" s="64">
        <f t="shared" si="46"/>
        <v>0</v>
      </c>
      <c r="O979" s="78"/>
      <c r="P979" s="78"/>
      <c r="Q979" s="78"/>
    </row>
    <row r="980" spans="1:17" s="10" customFormat="1" ht="22.5" customHeight="1" x14ac:dyDescent="0.25">
      <c r="A980" s="8">
        <v>975</v>
      </c>
      <c r="B980" s="280">
        <v>45255</v>
      </c>
      <c r="C980" s="55" t="s">
        <v>915</v>
      </c>
      <c r="D980" s="56" t="s">
        <v>89</v>
      </c>
      <c r="E980" s="57">
        <v>1</v>
      </c>
      <c r="F980" s="57" t="s">
        <v>39</v>
      </c>
      <c r="G980" s="58" t="s">
        <v>940</v>
      </c>
      <c r="H980" s="283" t="s">
        <v>305</v>
      </c>
      <c r="I980" s="285">
        <v>165000</v>
      </c>
      <c r="J980" s="330">
        <f t="shared" si="48"/>
        <v>165000</v>
      </c>
      <c r="K980" s="370" t="s">
        <v>1645</v>
      </c>
      <c r="L980" s="282"/>
      <c r="M980" s="282"/>
      <c r="N980" s="64">
        <f t="shared" si="46"/>
        <v>0</v>
      </c>
      <c r="O980" s="78"/>
      <c r="P980" s="78"/>
      <c r="Q980" s="78"/>
    </row>
    <row r="981" spans="1:17" s="10" customFormat="1" ht="22.5" customHeight="1" x14ac:dyDescent="0.25">
      <c r="A981" s="8">
        <v>976</v>
      </c>
      <c r="B981" s="280">
        <v>45255</v>
      </c>
      <c r="C981" s="55" t="s">
        <v>916</v>
      </c>
      <c r="D981" s="56" t="s">
        <v>89</v>
      </c>
      <c r="E981" s="57">
        <v>2</v>
      </c>
      <c r="F981" s="57" t="s">
        <v>39</v>
      </c>
      <c r="G981" s="58" t="s">
        <v>940</v>
      </c>
      <c r="H981" s="283" t="s">
        <v>305</v>
      </c>
      <c r="I981" s="285">
        <v>490000</v>
      </c>
      <c r="J981" s="330">
        <f t="shared" si="48"/>
        <v>980000</v>
      </c>
      <c r="K981" s="370" t="s">
        <v>1645</v>
      </c>
      <c r="L981" s="282"/>
      <c r="M981" s="282"/>
      <c r="N981" s="64">
        <f t="shared" si="46"/>
        <v>0</v>
      </c>
      <c r="O981" s="78"/>
      <c r="P981" s="78"/>
      <c r="Q981" s="78"/>
    </row>
    <row r="982" spans="1:17" s="10" customFormat="1" ht="22.5" customHeight="1" x14ac:dyDescent="0.25">
      <c r="A982" s="8">
        <v>977</v>
      </c>
      <c r="B982" s="280">
        <v>45255</v>
      </c>
      <c r="C982" s="56" t="s">
        <v>917</v>
      </c>
      <c r="D982" s="56" t="s">
        <v>89</v>
      </c>
      <c r="E982" s="57">
        <v>2</v>
      </c>
      <c r="F982" s="122" t="s">
        <v>39</v>
      </c>
      <c r="G982" s="58" t="s">
        <v>940</v>
      </c>
      <c r="H982" s="283" t="s">
        <v>305</v>
      </c>
      <c r="I982" s="285">
        <v>335000</v>
      </c>
      <c r="J982" s="330">
        <f t="shared" si="48"/>
        <v>670000</v>
      </c>
      <c r="K982" s="370" t="s">
        <v>1645</v>
      </c>
      <c r="L982" s="282"/>
      <c r="M982" s="282"/>
      <c r="N982" s="64">
        <f t="shared" si="46"/>
        <v>0</v>
      </c>
      <c r="O982" s="78"/>
      <c r="P982" s="78"/>
      <c r="Q982" s="78"/>
    </row>
    <row r="983" spans="1:17" s="10" customFormat="1" ht="22.5" customHeight="1" x14ac:dyDescent="0.25">
      <c r="A983" s="8">
        <v>978</v>
      </c>
      <c r="B983" s="280">
        <v>45255</v>
      </c>
      <c r="C983" s="56" t="s">
        <v>918</v>
      </c>
      <c r="D983" s="56" t="s">
        <v>89</v>
      </c>
      <c r="E983" s="57">
        <v>1</v>
      </c>
      <c r="F983" s="121" t="s">
        <v>39</v>
      </c>
      <c r="G983" s="58" t="s">
        <v>940</v>
      </c>
      <c r="H983" s="283" t="s">
        <v>305</v>
      </c>
      <c r="I983" s="285">
        <v>17500</v>
      </c>
      <c r="J983" s="330">
        <f t="shared" si="48"/>
        <v>17500</v>
      </c>
      <c r="K983" s="370" t="s">
        <v>1645</v>
      </c>
      <c r="L983" s="282"/>
      <c r="M983" s="282"/>
      <c r="N983" s="64">
        <f t="shared" si="46"/>
        <v>0</v>
      </c>
      <c r="O983" s="78"/>
      <c r="P983" s="78"/>
      <c r="Q983" s="78"/>
    </row>
    <row r="984" spans="1:17" s="10" customFormat="1" ht="22.5" customHeight="1" x14ac:dyDescent="0.25">
      <c r="A984" s="8">
        <v>979</v>
      </c>
      <c r="B984" s="280">
        <v>45255</v>
      </c>
      <c r="C984" s="56" t="s">
        <v>919</v>
      </c>
      <c r="D984" s="56" t="s">
        <v>89</v>
      </c>
      <c r="E984" s="57">
        <v>1</v>
      </c>
      <c r="F984" s="57" t="s">
        <v>40</v>
      </c>
      <c r="G984" s="58" t="s">
        <v>940</v>
      </c>
      <c r="H984" s="283" t="s">
        <v>305</v>
      </c>
      <c r="I984" s="285">
        <v>350000</v>
      </c>
      <c r="J984" s="330">
        <f t="shared" si="48"/>
        <v>350000</v>
      </c>
      <c r="K984" s="370" t="s">
        <v>1645</v>
      </c>
      <c r="L984" s="282"/>
      <c r="M984" s="282"/>
      <c r="N984" s="64">
        <f t="shared" si="46"/>
        <v>0</v>
      </c>
      <c r="O984" s="78"/>
      <c r="P984" s="78"/>
      <c r="Q984" s="78"/>
    </row>
    <row r="985" spans="1:17" s="10" customFormat="1" ht="22.5" customHeight="1" x14ac:dyDescent="0.25">
      <c r="A985" s="8">
        <v>980</v>
      </c>
      <c r="B985" s="280">
        <v>45255</v>
      </c>
      <c r="C985" s="56" t="s">
        <v>920</v>
      </c>
      <c r="D985" s="56" t="s">
        <v>89</v>
      </c>
      <c r="E985" s="57">
        <v>6</v>
      </c>
      <c r="F985" s="57" t="s">
        <v>39</v>
      </c>
      <c r="G985" s="58" t="s">
        <v>940</v>
      </c>
      <c r="H985" s="283" t="s">
        <v>305</v>
      </c>
      <c r="I985" s="285">
        <v>65000</v>
      </c>
      <c r="J985" s="330">
        <f t="shared" si="48"/>
        <v>390000</v>
      </c>
      <c r="K985" s="370" t="s">
        <v>1645</v>
      </c>
      <c r="L985" s="282"/>
      <c r="M985" s="282"/>
      <c r="N985" s="64">
        <f t="shared" si="46"/>
        <v>0</v>
      </c>
      <c r="O985" s="78"/>
      <c r="P985" s="78"/>
      <c r="Q985" s="78"/>
    </row>
    <row r="986" spans="1:17" s="10" customFormat="1" ht="22.5" customHeight="1" x14ac:dyDescent="0.25">
      <c r="A986" s="8">
        <v>981</v>
      </c>
      <c r="B986" s="280">
        <v>45255</v>
      </c>
      <c r="C986" s="56" t="s">
        <v>921</v>
      </c>
      <c r="D986" s="56" t="s">
        <v>89</v>
      </c>
      <c r="E986" s="57">
        <v>6</v>
      </c>
      <c r="F986" s="57" t="s">
        <v>39</v>
      </c>
      <c r="G986" s="58" t="s">
        <v>940</v>
      </c>
      <c r="H986" s="283" t="s">
        <v>305</v>
      </c>
      <c r="I986" s="285">
        <v>40000</v>
      </c>
      <c r="J986" s="330">
        <f t="shared" si="48"/>
        <v>240000</v>
      </c>
      <c r="K986" s="370" t="s">
        <v>1645</v>
      </c>
      <c r="L986" s="282"/>
      <c r="M986" s="282"/>
      <c r="N986" s="64">
        <f t="shared" si="46"/>
        <v>0</v>
      </c>
      <c r="O986" s="78"/>
      <c r="P986" s="78"/>
      <c r="Q986" s="78"/>
    </row>
    <row r="987" spans="1:17" s="10" customFormat="1" ht="22.5" customHeight="1" x14ac:dyDescent="0.25">
      <c r="A987" s="8">
        <v>982</v>
      </c>
      <c r="B987" s="280">
        <v>45255</v>
      </c>
      <c r="C987" s="56" t="s">
        <v>922</v>
      </c>
      <c r="D987" s="56" t="s">
        <v>89</v>
      </c>
      <c r="E987" s="117">
        <v>2</v>
      </c>
      <c r="F987" s="57" t="s">
        <v>39</v>
      </c>
      <c r="G987" s="58" t="s">
        <v>940</v>
      </c>
      <c r="H987" s="283" t="s">
        <v>305</v>
      </c>
      <c r="I987" s="287">
        <v>90000</v>
      </c>
      <c r="J987" s="330">
        <f t="shared" si="48"/>
        <v>180000</v>
      </c>
      <c r="K987" s="370" t="s">
        <v>1645</v>
      </c>
      <c r="L987" s="282"/>
      <c r="M987" s="282"/>
      <c r="N987" s="64">
        <f t="shared" si="46"/>
        <v>0</v>
      </c>
      <c r="O987" s="78"/>
      <c r="P987" s="78"/>
      <c r="Q987" s="78"/>
    </row>
    <row r="988" spans="1:17" s="10" customFormat="1" ht="22.5" customHeight="1" x14ac:dyDescent="0.25">
      <c r="A988" s="8">
        <v>983</v>
      </c>
      <c r="B988" s="280">
        <v>45255</v>
      </c>
      <c r="C988" s="55" t="s">
        <v>923</v>
      </c>
      <c r="D988" s="56" t="s">
        <v>89</v>
      </c>
      <c r="E988" s="57">
        <v>2</v>
      </c>
      <c r="F988" s="57" t="s">
        <v>39</v>
      </c>
      <c r="G988" s="58" t="s">
        <v>940</v>
      </c>
      <c r="H988" s="283" t="s">
        <v>305</v>
      </c>
      <c r="I988" s="285">
        <v>65000</v>
      </c>
      <c r="J988" s="330">
        <f t="shared" si="48"/>
        <v>130000</v>
      </c>
      <c r="K988" s="370" t="s">
        <v>1645</v>
      </c>
      <c r="L988" s="282"/>
      <c r="M988" s="282"/>
      <c r="N988" s="64">
        <f t="shared" si="46"/>
        <v>0</v>
      </c>
      <c r="O988" s="78"/>
      <c r="P988" s="78"/>
      <c r="Q988" s="78"/>
    </row>
    <row r="989" spans="1:17" s="10" customFormat="1" ht="22.5" customHeight="1" x14ac:dyDescent="0.25">
      <c r="A989" s="8">
        <v>984</v>
      </c>
      <c r="B989" s="280">
        <v>45255</v>
      </c>
      <c r="C989" s="56" t="s">
        <v>924</v>
      </c>
      <c r="D989" s="56" t="s">
        <v>89</v>
      </c>
      <c r="E989" s="57">
        <v>1</v>
      </c>
      <c r="F989" s="57" t="s">
        <v>39</v>
      </c>
      <c r="G989" s="58" t="s">
        <v>940</v>
      </c>
      <c r="H989" s="283" t="s">
        <v>305</v>
      </c>
      <c r="I989" s="287">
        <v>55000</v>
      </c>
      <c r="J989" s="330">
        <f t="shared" si="48"/>
        <v>55000</v>
      </c>
      <c r="K989" s="370" t="s">
        <v>1645</v>
      </c>
      <c r="L989" s="282"/>
      <c r="M989" s="282"/>
      <c r="N989" s="64">
        <f t="shared" si="46"/>
        <v>0</v>
      </c>
      <c r="O989" s="78"/>
      <c r="P989" s="78"/>
      <c r="Q989" s="78"/>
    </row>
    <row r="990" spans="1:17" s="10" customFormat="1" ht="22.5" customHeight="1" x14ac:dyDescent="0.25">
      <c r="A990" s="8">
        <v>985</v>
      </c>
      <c r="B990" s="280">
        <v>45255</v>
      </c>
      <c r="C990" s="56" t="s">
        <v>925</v>
      </c>
      <c r="D990" s="56" t="s">
        <v>89</v>
      </c>
      <c r="E990" s="57">
        <v>1</v>
      </c>
      <c r="F990" s="122" t="s">
        <v>39</v>
      </c>
      <c r="G990" s="58" t="s">
        <v>940</v>
      </c>
      <c r="H990" s="283" t="s">
        <v>305</v>
      </c>
      <c r="I990" s="287">
        <v>55000</v>
      </c>
      <c r="J990" s="330">
        <f t="shared" si="48"/>
        <v>55000</v>
      </c>
      <c r="K990" s="370" t="s">
        <v>1645</v>
      </c>
      <c r="L990" s="282"/>
      <c r="M990" s="282"/>
      <c r="N990" s="64">
        <f t="shared" si="46"/>
        <v>0</v>
      </c>
      <c r="O990" s="78"/>
      <c r="P990" s="78"/>
      <c r="Q990" s="78"/>
    </row>
    <row r="991" spans="1:17" s="10" customFormat="1" ht="22.5" customHeight="1" x14ac:dyDescent="0.25">
      <c r="A991" s="8">
        <v>986</v>
      </c>
      <c r="B991" s="280">
        <v>45255</v>
      </c>
      <c r="C991" s="56" t="s">
        <v>926</v>
      </c>
      <c r="D991" s="56" t="s">
        <v>89</v>
      </c>
      <c r="E991" s="57">
        <v>1</v>
      </c>
      <c r="F991" s="57" t="s">
        <v>39</v>
      </c>
      <c r="G991" s="58" t="s">
        <v>940</v>
      </c>
      <c r="H991" s="283" t="s">
        <v>305</v>
      </c>
      <c r="I991" s="285">
        <v>900000</v>
      </c>
      <c r="J991" s="330">
        <f t="shared" si="48"/>
        <v>900000</v>
      </c>
      <c r="K991" s="370" t="s">
        <v>1645</v>
      </c>
      <c r="L991" s="282"/>
      <c r="M991" s="282"/>
      <c r="N991" s="64">
        <f t="shared" si="46"/>
        <v>0</v>
      </c>
      <c r="O991" s="78"/>
      <c r="P991" s="78"/>
      <c r="Q991" s="78"/>
    </row>
    <row r="992" spans="1:17" s="10" customFormat="1" ht="22.5" customHeight="1" x14ac:dyDescent="0.25">
      <c r="A992" s="8">
        <v>987</v>
      </c>
      <c r="B992" s="280">
        <v>45255</v>
      </c>
      <c r="C992" s="56" t="s">
        <v>1073</v>
      </c>
      <c r="D992" s="288" t="s">
        <v>1074</v>
      </c>
      <c r="E992" s="57">
        <v>2</v>
      </c>
      <c r="F992" s="57" t="s">
        <v>37</v>
      </c>
      <c r="G992" s="58" t="s">
        <v>940</v>
      </c>
      <c r="H992" s="283" t="s">
        <v>305</v>
      </c>
      <c r="I992" s="285">
        <v>189724</v>
      </c>
      <c r="J992" s="330">
        <f t="shared" si="48"/>
        <v>379448</v>
      </c>
      <c r="K992" s="370" t="s">
        <v>1645</v>
      </c>
      <c r="L992" s="282"/>
      <c r="M992" s="282"/>
      <c r="N992" s="64">
        <f t="shared" si="46"/>
        <v>0</v>
      </c>
      <c r="O992" s="78"/>
      <c r="P992" s="78"/>
      <c r="Q992" s="78"/>
    </row>
    <row r="993" spans="1:17" s="10" customFormat="1" ht="22.5" customHeight="1" x14ac:dyDescent="0.25">
      <c r="A993" s="8">
        <v>988</v>
      </c>
      <c r="B993" s="280">
        <v>45255</v>
      </c>
      <c r="C993" s="56" t="s">
        <v>74</v>
      </c>
      <c r="D993" s="56" t="s">
        <v>1440</v>
      </c>
      <c r="E993" s="57">
        <v>1</v>
      </c>
      <c r="F993" s="57" t="s">
        <v>39</v>
      </c>
      <c r="G993" s="58" t="s">
        <v>1161</v>
      </c>
      <c r="H993" s="283">
        <v>8</v>
      </c>
      <c r="I993" s="285">
        <v>3575000</v>
      </c>
      <c r="J993" s="330">
        <f t="shared" si="48"/>
        <v>3575000</v>
      </c>
      <c r="K993" s="370" t="s">
        <v>1646</v>
      </c>
      <c r="L993" s="282" t="s">
        <v>1522</v>
      </c>
      <c r="M993" s="282"/>
      <c r="N993" s="64" t="e">
        <f t="shared" si="46"/>
        <v>#VALUE!</v>
      </c>
      <c r="O993" s="78"/>
      <c r="P993" s="78"/>
      <c r="Q993" s="78"/>
    </row>
    <row r="994" spans="1:17" s="10" customFormat="1" ht="22.5" customHeight="1" x14ac:dyDescent="0.25">
      <c r="A994" s="8">
        <v>989</v>
      </c>
      <c r="B994" s="280">
        <v>45255</v>
      </c>
      <c r="C994" s="56" t="s">
        <v>74</v>
      </c>
      <c r="D994" s="56" t="s">
        <v>1441</v>
      </c>
      <c r="E994" s="57">
        <v>1</v>
      </c>
      <c r="F994" s="57" t="s">
        <v>39</v>
      </c>
      <c r="G994" s="58" t="s">
        <v>1161</v>
      </c>
      <c r="H994" s="283">
        <v>8</v>
      </c>
      <c r="I994" s="285">
        <v>3575000</v>
      </c>
      <c r="J994" s="330">
        <f t="shared" si="48"/>
        <v>3575000</v>
      </c>
      <c r="K994" s="370" t="s">
        <v>1646</v>
      </c>
      <c r="L994" s="282" t="s">
        <v>1522</v>
      </c>
      <c r="M994" s="282"/>
      <c r="N994" s="64" t="e">
        <f t="shared" si="46"/>
        <v>#VALUE!</v>
      </c>
      <c r="O994" s="78"/>
      <c r="P994" s="78"/>
      <c r="Q994" s="78"/>
    </row>
    <row r="995" spans="1:17" s="10" customFormat="1" ht="22.5" customHeight="1" x14ac:dyDescent="0.25">
      <c r="A995" s="8">
        <v>990</v>
      </c>
      <c r="B995" s="280">
        <v>45255</v>
      </c>
      <c r="C995" s="56" t="s">
        <v>74</v>
      </c>
      <c r="D995" s="56" t="s">
        <v>1442</v>
      </c>
      <c r="E995" s="57">
        <v>1</v>
      </c>
      <c r="F995" s="57" t="s">
        <v>39</v>
      </c>
      <c r="G995" s="58" t="s">
        <v>1161</v>
      </c>
      <c r="H995" s="283">
        <v>8</v>
      </c>
      <c r="I995" s="285">
        <v>3575000</v>
      </c>
      <c r="J995" s="330">
        <f t="shared" si="48"/>
        <v>3575000</v>
      </c>
      <c r="K995" s="370" t="s">
        <v>1646</v>
      </c>
      <c r="L995" s="282" t="s">
        <v>1522</v>
      </c>
      <c r="M995" s="282"/>
      <c r="N995" s="64" t="e">
        <f t="shared" si="46"/>
        <v>#VALUE!</v>
      </c>
      <c r="O995" s="78"/>
      <c r="P995" s="78"/>
      <c r="Q995" s="78"/>
    </row>
    <row r="996" spans="1:17" s="10" customFormat="1" ht="22.5" customHeight="1" x14ac:dyDescent="0.25">
      <c r="A996" s="8">
        <v>991</v>
      </c>
      <c r="B996" s="280">
        <v>45255</v>
      </c>
      <c r="C996" s="56" t="s">
        <v>355</v>
      </c>
      <c r="D996" s="56" t="s">
        <v>105</v>
      </c>
      <c r="E996" s="57">
        <v>1</v>
      </c>
      <c r="F996" s="122" t="s">
        <v>451</v>
      </c>
      <c r="G996" s="58" t="s">
        <v>1161</v>
      </c>
      <c r="H996" s="283">
        <v>8</v>
      </c>
      <c r="I996" s="285">
        <v>12500</v>
      </c>
      <c r="J996" s="330">
        <f t="shared" si="48"/>
        <v>12500</v>
      </c>
      <c r="K996" s="370" t="s">
        <v>1646</v>
      </c>
      <c r="L996" s="282">
        <f>SUM(J938:J996)</f>
        <v>30342134</v>
      </c>
      <c r="M996" s="282">
        <f>'[1]25 NOVEMBER 2023 '!$X$52</f>
        <v>30342134</v>
      </c>
      <c r="N996" s="64">
        <f t="shared" si="46"/>
        <v>0</v>
      </c>
      <c r="O996" s="78"/>
      <c r="P996" s="78"/>
      <c r="Q996" s="78"/>
    </row>
    <row r="997" spans="1:17" s="10" customFormat="1" ht="22.5" customHeight="1" x14ac:dyDescent="0.25">
      <c r="A997" s="8">
        <v>992</v>
      </c>
      <c r="B997" s="280">
        <v>45257</v>
      </c>
      <c r="C997" s="56" t="s">
        <v>45</v>
      </c>
      <c r="D997" s="56" t="s">
        <v>20</v>
      </c>
      <c r="E997" s="319">
        <v>2</v>
      </c>
      <c r="F997" s="57" t="s">
        <v>38</v>
      </c>
      <c r="G997" s="58" t="s">
        <v>62</v>
      </c>
      <c r="H997" s="260">
        <v>1</v>
      </c>
      <c r="I997" s="287">
        <v>29200</v>
      </c>
      <c r="J997" s="330">
        <f t="shared" si="48"/>
        <v>58400</v>
      </c>
      <c r="K997" s="260"/>
      <c r="L997" s="282"/>
      <c r="M997" s="282"/>
      <c r="N997" s="64">
        <f t="shared" si="46"/>
        <v>0</v>
      </c>
      <c r="O997" s="78">
        <v>66000</v>
      </c>
      <c r="P997" s="78">
        <f t="shared" ref="P997:P1033" si="49">J997-O997</f>
        <v>-7600</v>
      </c>
      <c r="Q997" s="78"/>
    </row>
    <row r="998" spans="1:17" s="10" customFormat="1" ht="22.5" customHeight="1" x14ac:dyDescent="0.25">
      <c r="A998" s="8">
        <v>993</v>
      </c>
      <c r="B998" s="280">
        <v>45257</v>
      </c>
      <c r="C998" s="55" t="s">
        <v>228</v>
      </c>
      <c r="D998" s="56" t="s">
        <v>191</v>
      </c>
      <c r="E998" s="57">
        <v>11.5</v>
      </c>
      <c r="F998" s="122" t="s">
        <v>38</v>
      </c>
      <c r="G998" s="58" t="s">
        <v>240</v>
      </c>
      <c r="H998" s="260">
        <v>126</v>
      </c>
      <c r="I998" s="285">
        <v>33750</v>
      </c>
      <c r="J998" s="330">
        <f t="shared" si="48"/>
        <v>388125</v>
      </c>
      <c r="K998" s="117" t="s">
        <v>1647</v>
      </c>
      <c r="L998" s="282"/>
      <c r="M998" s="282"/>
      <c r="N998" s="64">
        <f t="shared" si="46"/>
        <v>0</v>
      </c>
      <c r="O998" s="78">
        <v>388125</v>
      </c>
      <c r="P998" s="78">
        <f t="shared" si="49"/>
        <v>0</v>
      </c>
      <c r="Q998" s="78"/>
    </row>
    <row r="999" spans="1:17" s="10" customFormat="1" ht="22.5" customHeight="1" x14ac:dyDescent="0.25">
      <c r="A999" s="8">
        <v>994</v>
      </c>
      <c r="B999" s="280">
        <v>45257</v>
      </c>
      <c r="C999" s="56" t="s">
        <v>92</v>
      </c>
      <c r="D999" s="56" t="s">
        <v>29</v>
      </c>
      <c r="E999" s="57">
        <v>1</v>
      </c>
      <c r="F999" s="57" t="s">
        <v>38</v>
      </c>
      <c r="G999" s="58" t="s">
        <v>240</v>
      </c>
      <c r="H999" s="260">
        <v>126</v>
      </c>
      <c r="I999" s="285">
        <v>94575</v>
      </c>
      <c r="J999" s="330">
        <f t="shared" si="48"/>
        <v>94575</v>
      </c>
      <c r="K999" s="117" t="s">
        <v>1647</v>
      </c>
      <c r="L999" s="282"/>
      <c r="M999" s="282"/>
      <c r="N999" s="64">
        <f t="shared" si="46"/>
        <v>0</v>
      </c>
      <c r="O999" s="78">
        <v>94575</v>
      </c>
      <c r="P999" s="78">
        <f t="shared" si="49"/>
        <v>0</v>
      </c>
      <c r="Q999" s="78"/>
    </row>
    <row r="1000" spans="1:17" s="10" customFormat="1" ht="22.5" customHeight="1" x14ac:dyDescent="0.25">
      <c r="A1000" s="8">
        <v>995</v>
      </c>
      <c r="B1000" s="280">
        <v>45257</v>
      </c>
      <c r="C1000" s="56" t="s">
        <v>174</v>
      </c>
      <c r="D1000" s="56" t="s">
        <v>163</v>
      </c>
      <c r="E1000" s="57">
        <v>1</v>
      </c>
      <c r="F1000" s="57" t="s">
        <v>39</v>
      </c>
      <c r="G1000" s="58" t="s">
        <v>240</v>
      </c>
      <c r="H1000" s="260">
        <v>126</v>
      </c>
      <c r="I1000" s="285">
        <v>75000</v>
      </c>
      <c r="J1000" s="330">
        <f t="shared" si="48"/>
        <v>75000</v>
      </c>
      <c r="K1000" s="117" t="s">
        <v>1647</v>
      </c>
      <c r="L1000" s="282"/>
      <c r="M1000" s="282"/>
      <c r="N1000" s="64">
        <f t="shared" ref="N1000:N1063" si="50">L1000-M1000</f>
        <v>0</v>
      </c>
      <c r="O1000" s="78">
        <v>75000</v>
      </c>
      <c r="P1000" s="78">
        <f t="shared" si="49"/>
        <v>0</v>
      </c>
      <c r="Q1000" s="78"/>
    </row>
    <row r="1001" spans="1:17" s="10" customFormat="1" ht="22.5" customHeight="1" x14ac:dyDescent="0.25">
      <c r="A1001" s="8">
        <v>996</v>
      </c>
      <c r="B1001" s="280">
        <v>45257</v>
      </c>
      <c r="C1001" s="56" t="s">
        <v>376</v>
      </c>
      <c r="D1001" s="56" t="s">
        <v>101</v>
      </c>
      <c r="E1001" s="57">
        <v>1</v>
      </c>
      <c r="F1001" s="57" t="s">
        <v>39</v>
      </c>
      <c r="G1001" s="58" t="s">
        <v>169</v>
      </c>
      <c r="H1001" s="283">
        <v>310</v>
      </c>
      <c r="I1001" s="285">
        <v>183020.13</v>
      </c>
      <c r="J1001" s="330">
        <f t="shared" si="48"/>
        <v>183020.13</v>
      </c>
      <c r="K1001" s="57" t="s">
        <v>1648</v>
      </c>
      <c r="L1001" s="282"/>
      <c r="M1001" s="282"/>
      <c r="N1001" s="64">
        <f t="shared" si="50"/>
        <v>0</v>
      </c>
      <c r="O1001" s="78">
        <v>183020.13</v>
      </c>
      <c r="P1001" s="78">
        <f t="shared" si="49"/>
        <v>0</v>
      </c>
      <c r="Q1001" s="78"/>
    </row>
    <row r="1002" spans="1:17" s="10" customFormat="1" ht="22.5" customHeight="1" x14ac:dyDescent="0.25">
      <c r="A1002" s="8">
        <v>997</v>
      </c>
      <c r="B1002" s="280">
        <v>45257</v>
      </c>
      <c r="C1002" s="56" t="s">
        <v>1443</v>
      </c>
      <c r="D1002" s="56" t="s">
        <v>1360</v>
      </c>
      <c r="E1002" s="57">
        <v>1</v>
      </c>
      <c r="F1002" s="122" t="s">
        <v>39</v>
      </c>
      <c r="G1002" s="58" t="s">
        <v>169</v>
      </c>
      <c r="H1002" s="283">
        <v>310</v>
      </c>
      <c r="I1002" s="287">
        <v>189724</v>
      </c>
      <c r="J1002" s="330">
        <f t="shared" si="48"/>
        <v>189724</v>
      </c>
      <c r="K1002" s="57" t="s">
        <v>1648</v>
      </c>
      <c r="L1002" s="282"/>
      <c r="M1002" s="282"/>
      <c r="N1002" s="64">
        <f t="shared" si="50"/>
        <v>0</v>
      </c>
      <c r="O1002" s="78">
        <v>189724</v>
      </c>
      <c r="P1002" s="78">
        <f t="shared" si="49"/>
        <v>0</v>
      </c>
      <c r="Q1002" s="78"/>
    </row>
    <row r="1003" spans="1:17" s="10" customFormat="1" ht="22.5" customHeight="1" x14ac:dyDescent="0.25">
      <c r="A1003" s="8">
        <v>998</v>
      </c>
      <c r="B1003" s="280">
        <v>45257</v>
      </c>
      <c r="C1003" s="55" t="s">
        <v>1444</v>
      </c>
      <c r="D1003" s="56" t="s">
        <v>47</v>
      </c>
      <c r="E1003" s="57">
        <v>1</v>
      </c>
      <c r="F1003" s="57" t="s">
        <v>37</v>
      </c>
      <c r="G1003" s="58" t="s">
        <v>169</v>
      </c>
      <c r="H1003" s="283">
        <v>310</v>
      </c>
      <c r="I1003" s="285">
        <v>40000</v>
      </c>
      <c r="J1003" s="330">
        <f t="shared" si="48"/>
        <v>40000</v>
      </c>
      <c r="K1003" s="57" t="s">
        <v>1648</v>
      </c>
      <c r="L1003" s="282"/>
      <c r="M1003" s="282"/>
      <c r="N1003" s="64">
        <f t="shared" si="50"/>
        <v>0</v>
      </c>
      <c r="O1003" s="78">
        <v>40000</v>
      </c>
      <c r="P1003" s="78">
        <f t="shared" si="49"/>
        <v>0</v>
      </c>
      <c r="Q1003" s="78"/>
    </row>
    <row r="1004" spans="1:17" s="10" customFormat="1" ht="22.5" customHeight="1" x14ac:dyDescent="0.25">
      <c r="A1004" s="8">
        <v>999</v>
      </c>
      <c r="B1004" s="280">
        <v>45257</v>
      </c>
      <c r="C1004" s="56" t="s">
        <v>45</v>
      </c>
      <c r="D1004" s="56" t="s">
        <v>20</v>
      </c>
      <c r="E1004" s="319">
        <v>9</v>
      </c>
      <c r="F1004" s="57" t="s">
        <v>38</v>
      </c>
      <c r="G1004" s="58" t="s">
        <v>1447</v>
      </c>
      <c r="H1004" s="260">
        <v>305</v>
      </c>
      <c r="I1004" s="287">
        <v>29200</v>
      </c>
      <c r="J1004" s="330">
        <f t="shared" si="48"/>
        <v>262800</v>
      </c>
      <c r="K1004" s="57" t="s">
        <v>1649</v>
      </c>
      <c r="L1004" s="282"/>
      <c r="M1004" s="282"/>
      <c r="N1004" s="64">
        <f t="shared" si="50"/>
        <v>0</v>
      </c>
      <c r="O1004" s="78">
        <v>297000</v>
      </c>
      <c r="P1004" s="78">
        <f t="shared" si="49"/>
        <v>-34200</v>
      </c>
      <c r="Q1004" s="78"/>
    </row>
    <row r="1005" spans="1:17" s="10" customFormat="1" ht="22.5" customHeight="1" x14ac:dyDescent="0.25">
      <c r="A1005" s="8">
        <v>1000</v>
      </c>
      <c r="B1005" s="280">
        <v>45257</v>
      </c>
      <c r="C1005" s="56" t="s">
        <v>92</v>
      </c>
      <c r="D1005" s="56" t="s">
        <v>29</v>
      </c>
      <c r="E1005" s="57">
        <v>1</v>
      </c>
      <c r="F1005" s="57" t="s">
        <v>38</v>
      </c>
      <c r="G1005" s="58" t="s">
        <v>1447</v>
      </c>
      <c r="H1005" s="260">
        <v>305</v>
      </c>
      <c r="I1005" s="285">
        <v>94575</v>
      </c>
      <c r="J1005" s="330">
        <f t="shared" si="48"/>
        <v>94575</v>
      </c>
      <c r="K1005" s="57" t="s">
        <v>1649</v>
      </c>
      <c r="L1005" s="282"/>
      <c r="M1005" s="282"/>
      <c r="N1005" s="64">
        <f t="shared" si="50"/>
        <v>0</v>
      </c>
      <c r="O1005" s="78">
        <v>94575</v>
      </c>
      <c r="P1005" s="78">
        <f t="shared" si="49"/>
        <v>0</v>
      </c>
      <c r="Q1005" s="78"/>
    </row>
    <row r="1006" spans="1:17" s="10" customFormat="1" ht="22.5" customHeight="1" x14ac:dyDescent="0.25">
      <c r="A1006" s="8">
        <v>1001</v>
      </c>
      <c r="B1006" s="280">
        <v>45257</v>
      </c>
      <c r="C1006" s="56" t="s">
        <v>342</v>
      </c>
      <c r="D1006" s="56" t="s">
        <v>89</v>
      </c>
      <c r="E1006" s="57">
        <v>0.5</v>
      </c>
      <c r="F1006" s="57" t="s">
        <v>40</v>
      </c>
      <c r="G1006" s="58" t="s">
        <v>1447</v>
      </c>
      <c r="H1006" s="260">
        <v>305</v>
      </c>
      <c r="I1006" s="285">
        <v>150000</v>
      </c>
      <c r="J1006" s="330">
        <f t="shared" si="48"/>
        <v>75000</v>
      </c>
      <c r="K1006" s="57" t="s">
        <v>1649</v>
      </c>
      <c r="L1006" s="282"/>
      <c r="M1006" s="282"/>
      <c r="N1006" s="64">
        <f t="shared" si="50"/>
        <v>0</v>
      </c>
      <c r="O1006" s="78">
        <v>75000</v>
      </c>
      <c r="P1006" s="78">
        <f t="shared" si="49"/>
        <v>0</v>
      </c>
      <c r="Q1006" s="78"/>
    </row>
    <row r="1007" spans="1:17" s="10" customFormat="1" ht="22.5" customHeight="1" x14ac:dyDescent="0.25">
      <c r="A1007" s="8">
        <v>1002</v>
      </c>
      <c r="B1007" s="280">
        <v>45257</v>
      </c>
      <c r="C1007" s="56" t="s">
        <v>45</v>
      </c>
      <c r="D1007" s="56" t="s">
        <v>20</v>
      </c>
      <c r="E1007" s="319">
        <v>9</v>
      </c>
      <c r="F1007" s="57" t="s">
        <v>38</v>
      </c>
      <c r="G1007" s="58" t="s">
        <v>35</v>
      </c>
      <c r="H1007" s="260">
        <v>307</v>
      </c>
      <c r="I1007" s="287">
        <v>29200</v>
      </c>
      <c r="J1007" s="330">
        <f t="shared" si="48"/>
        <v>262800</v>
      </c>
      <c r="K1007" s="117" t="s">
        <v>1650</v>
      </c>
      <c r="L1007" s="282"/>
      <c r="M1007" s="282"/>
      <c r="N1007" s="64">
        <f t="shared" si="50"/>
        <v>0</v>
      </c>
      <c r="O1007" s="78">
        <v>297000</v>
      </c>
      <c r="P1007" s="78">
        <f t="shared" si="49"/>
        <v>-34200</v>
      </c>
      <c r="Q1007" s="78"/>
    </row>
    <row r="1008" spans="1:17" s="10" customFormat="1" ht="22.5" customHeight="1" x14ac:dyDescent="0.25">
      <c r="A1008" s="8">
        <v>1003</v>
      </c>
      <c r="B1008" s="280">
        <v>45257</v>
      </c>
      <c r="C1008" s="56" t="s">
        <v>92</v>
      </c>
      <c r="D1008" s="56" t="s">
        <v>29</v>
      </c>
      <c r="E1008" s="57">
        <v>1</v>
      </c>
      <c r="F1008" s="57" t="s">
        <v>38</v>
      </c>
      <c r="G1008" s="58" t="s">
        <v>35</v>
      </c>
      <c r="H1008" s="260">
        <v>307</v>
      </c>
      <c r="I1008" s="285">
        <v>94575</v>
      </c>
      <c r="J1008" s="330">
        <f t="shared" si="48"/>
        <v>94575</v>
      </c>
      <c r="K1008" s="117" t="s">
        <v>1650</v>
      </c>
      <c r="L1008" s="282"/>
      <c r="M1008" s="282"/>
      <c r="N1008" s="64">
        <f t="shared" si="50"/>
        <v>0</v>
      </c>
      <c r="O1008" s="78">
        <v>94575</v>
      </c>
      <c r="P1008" s="78">
        <f t="shared" si="49"/>
        <v>0</v>
      </c>
      <c r="Q1008" s="78"/>
    </row>
    <row r="1009" spans="1:17" s="10" customFormat="1" ht="22.5" customHeight="1" x14ac:dyDescent="0.25">
      <c r="A1009" s="8">
        <v>1004</v>
      </c>
      <c r="B1009" s="280">
        <v>45257</v>
      </c>
      <c r="C1009" s="56" t="s">
        <v>70</v>
      </c>
      <c r="D1009" s="56" t="s">
        <v>61</v>
      </c>
      <c r="E1009" s="8">
        <v>1</v>
      </c>
      <c r="F1009" s="298" t="s">
        <v>39</v>
      </c>
      <c r="G1009" s="58" t="s">
        <v>35</v>
      </c>
      <c r="H1009" s="260">
        <v>307</v>
      </c>
      <c r="I1009" s="285">
        <v>39000</v>
      </c>
      <c r="J1009" s="330">
        <f t="shared" si="48"/>
        <v>39000</v>
      </c>
      <c r="K1009" s="117" t="s">
        <v>1650</v>
      </c>
      <c r="L1009" s="282"/>
      <c r="M1009" s="282"/>
      <c r="N1009" s="64">
        <f t="shared" si="50"/>
        <v>0</v>
      </c>
      <c r="O1009" s="78">
        <v>39000</v>
      </c>
      <c r="P1009" s="78">
        <f t="shared" si="49"/>
        <v>0</v>
      </c>
      <c r="Q1009" s="78"/>
    </row>
    <row r="1010" spans="1:17" s="10" customFormat="1" ht="22.5" customHeight="1" x14ac:dyDescent="0.25">
      <c r="A1010" s="8">
        <v>1005</v>
      </c>
      <c r="B1010" s="280">
        <v>45257</v>
      </c>
      <c r="C1010" s="56" t="s">
        <v>76</v>
      </c>
      <c r="D1010" s="120" t="s">
        <v>96</v>
      </c>
      <c r="E1010" s="57">
        <v>1</v>
      </c>
      <c r="F1010" s="298" t="s">
        <v>39</v>
      </c>
      <c r="G1010" s="58" t="s">
        <v>35</v>
      </c>
      <c r="H1010" s="260">
        <v>307</v>
      </c>
      <c r="I1010" s="287">
        <v>90675</v>
      </c>
      <c r="J1010" s="330">
        <f t="shared" si="48"/>
        <v>90675</v>
      </c>
      <c r="K1010" s="117" t="s">
        <v>1650</v>
      </c>
      <c r="L1010" s="282"/>
      <c r="M1010" s="282"/>
      <c r="N1010" s="64">
        <f t="shared" si="50"/>
        <v>0</v>
      </c>
      <c r="O1010" s="78">
        <v>90675</v>
      </c>
      <c r="P1010" s="78">
        <f t="shared" si="49"/>
        <v>0</v>
      </c>
      <c r="Q1010" s="78"/>
    </row>
    <row r="1011" spans="1:17" s="10" customFormat="1" ht="22.5" customHeight="1" x14ac:dyDescent="0.25">
      <c r="A1011" s="8">
        <v>1006</v>
      </c>
      <c r="B1011" s="280">
        <v>45257</v>
      </c>
      <c r="C1011" s="55" t="s">
        <v>314</v>
      </c>
      <c r="D1011" s="86" t="s">
        <v>89</v>
      </c>
      <c r="E1011" s="57">
        <v>4</v>
      </c>
      <c r="F1011" s="298" t="s">
        <v>39</v>
      </c>
      <c r="G1011" s="58" t="s">
        <v>35</v>
      </c>
      <c r="H1011" s="260">
        <v>307</v>
      </c>
      <c r="I1011" s="285">
        <v>10000</v>
      </c>
      <c r="J1011" s="330">
        <f t="shared" si="48"/>
        <v>40000</v>
      </c>
      <c r="K1011" s="117" t="s">
        <v>1650</v>
      </c>
      <c r="L1011" s="282"/>
      <c r="M1011" s="282"/>
      <c r="N1011" s="64">
        <f t="shared" si="50"/>
        <v>0</v>
      </c>
      <c r="O1011" s="78">
        <v>40000</v>
      </c>
      <c r="P1011" s="78">
        <f t="shared" si="49"/>
        <v>0</v>
      </c>
      <c r="Q1011" s="78"/>
    </row>
    <row r="1012" spans="1:17" s="10" customFormat="1" ht="22.5" customHeight="1" x14ac:dyDescent="0.25">
      <c r="A1012" s="8">
        <v>1007</v>
      </c>
      <c r="B1012" s="280">
        <v>45257</v>
      </c>
      <c r="C1012" s="56" t="s">
        <v>251</v>
      </c>
      <c r="D1012" s="56" t="s">
        <v>27</v>
      </c>
      <c r="E1012" s="57">
        <v>1</v>
      </c>
      <c r="F1012" s="298" t="s">
        <v>39</v>
      </c>
      <c r="G1012" s="58" t="s">
        <v>35</v>
      </c>
      <c r="H1012" s="260">
        <v>307</v>
      </c>
      <c r="I1012" s="285">
        <v>45000</v>
      </c>
      <c r="J1012" s="330">
        <f t="shared" si="48"/>
        <v>45000</v>
      </c>
      <c r="K1012" s="117" t="s">
        <v>1650</v>
      </c>
      <c r="L1012" s="282"/>
      <c r="M1012" s="282"/>
      <c r="N1012" s="64">
        <f t="shared" si="50"/>
        <v>0</v>
      </c>
      <c r="O1012" s="78">
        <v>45000</v>
      </c>
      <c r="P1012" s="78">
        <f t="shared" si="49"/>
        <v>0</v>
      </c>
      <c r="Q1012" s="78"/>
    </row>
    <row r="1013" spans="1:17" s="10" customFormat="1" ht="22.5" customHeight="1" x14ac:dyDescent="0.25">
      <c r="A1013" s="8">
        <v>1008</v>
      </c>
      <c r="B1013" s="280">
        <v>45257</v>
      </c>
      <c r="C1013" s="56" t="s">
        <v>54</v>
      </c>
      <c r="D1013" s="56" t="s">
        <v>55</v>
      </c>
      <c r="E1013" s="57">
        <v>9</v>
      </c>
      <c r="F1013" s="57" t="s">
        <v>38</v>
      </c>
      <c r="G1013" s="58" t="s">
        <v>62</v>
      </c>
      <c r="H1013" s="260">
        <v>1</v>
      </c>
      <c r="I1013" s="287">
        <v>29000</v>
      </c>
      <c r="J1013" s="330">
        <f t="shared" si="48"/>
        <v>261000</v>
      </c>
      <c r="K1013" s="260"/>
      <c r="L1013" s="282"/>
      <c r="M1013" s="282"/>
      <c r="N1013" s="64">
        <f t="shared" si="50"/>
        <v>0</v>
      </c>
      <c r="O1013" s="78">
        <v>261000</v>
      </c>
      <c r="P1013" s="78">
        <f t="shared" si="49"/>
        <v>0</v>
      </c>
      <c r="Q1013" s="78"/>
    </row>
    <row r="1014" spans="1:17" s="10" customFormat="1" ht="22.5" customHeight="1" x14ac:dyDescent="0.25">
      <c r="A1014" s="8">
        <v>1009</v>
      </c>
      <c r="B1014" s="280">
        <v>45257</v>
      </c>
      <c r="C1014" s="161" t="s">
        <v>75</v>
      </c>
      <c r="D1014" s="164" t="s">
        <v>66</v>
      </c>
      <c r="E1014" s="8">
        <v>6</v>
      </c>
      <c r="F1014" s="8" t="s">
        <v>38</v>
      </c>
      <c r="G1014" s="162" t="s">
        <v>62</v>
      </c>
      <c r="H1014" s="260">
        <v>1</v>
      </c>
      <c r="I1014" s="329">
        <v>30250</v>
      </c>
      <c r="J1014" s="331">
        <f t="shared" si="48"/>
        <v>181500</v>
      </c>
      <c r="K1014" s="260"/>
      <c r="L1014" s="282"/>
      <c r="M1014" s="282"/>
      <c r="N1014" s="64">
        <f t="shared" si="50"/>
        <v>0</v>
      </c>
      <c r="O1014" s="78">
        <v>186000</v>
      </c>
      <c r="P1014" s="78">
        <f t="shared" si="49"/>
        <v>-4500</v>
      </c>
      <c r="Q1014" s="78"/>
    </row>
    <row r="1015" spans="1:17" s="10" customFormat="1" ht="22.5" customHeight="1" x14ac:dyDescent="0.25">
      <c r="A1015" s="8">
        <v>1010</v>
      </c>
      <c r="B1015" s="280">
        <v>45257</v>
      </c>
      <c r="C1015" s="56" t="s">
        <v>927</v>
      </c>
      <c r="D1015" s="120" t="s">
        <v>105</v>
      </c>
      <c r="E1015" s="57">
        <v>1</v>
      </c>
      <c r="F1015" s="122" t="s">
        <v>451</v>
      </c>
      <c r="G1015" s="58" t="s">
        <v>135</v>
      </c>
      <c r="H1015" s="283" t="s">
        <v>305</v>
      </c>
      <c r="I1015" s="285">
        <v>82500</v>
      </c>
      <c r="J1015" s="330">
        <f t="shared" si="48"/>
        <v>82500</v>
      </c>
      <c r="K1015" s="260"/>
      <c r="L1015" s="282"/>
      <c r="M1015" s="282"/>
      <c r="N1015" s="64">
        <f t="shared" si="50"/>
        <v>0</v>
      </c>
      <c r="O1015" s="78">
        <v>82500</v>
      </c>
      <c r="P1015" s="78">
        <f t="shared" si="49"/>
        <v>0</v>
      </c>
      <c r="Q1015" s="78"/>
    </row>
    <row r="1016" spans="1:17" s="10" customFormat="1" ht="22.5" customHeight="1" x14ac:dyDescent="0.25">
      <c r="A1016" s="8">
        <v>1011</v>
      </c>
      <c r="B1016" s="280">
        <v>45257</v>
      </c>
      <c r="C1016" s="56" t="s">
        <v>930</v>
      </c>
      <c r="D1016" s="56" t="s">
        <v>105</v>
      </c>
      <c r="E1016" s="57">
        <v>1</v>
      </c>
      <c r="F1016" s="57" t="s">
        <v>451</v>
      </c>
      <c r="G1016" s="58" t="s">
        <v>135</v>
      </c>
      <c r="H1016" s="283" t="s">
        <v>305</v>
      </c>
      <c r="I1016" s="285">
        <v>175000</v>
      </c>
      <c r="J1016" s="330">
        <f t="shared" si="48"/>
        <v>175000</v>
      </c>
      <c r="K1016" s="260"/>
      <c r="L1016" s="282"/>
      <c r="M1016" s="282"/>
      <c r="N1016" s="64">
        <f t="shared" si="50"/>
        <v>0</v>
      </c>
      <c r="O1016" s="78">
        <v>175000</v>
      </c>
      <c r="P1016" s="78">
        <f t="shared" si="49"/>
        <v>0</v>
      </c>
      <c r="Q1016" s="78"/>
    </row>
    <row r="1017" spans="1:17" s="10" customFormat="1" ht="22.5" customHeight="1" x14ac:dyDescent="0.25">
      <c r="A1017" s="8">
        <v>1012</v>
      </c>
      <c r="B1017" s="280">
        <v>45257</v>
      </c>
      <c r="C1017" s="56" t="s">
        <v>931</v>
      </c>
      <c r="D1017" s="56" t="s">
        <v>105</v>
      </c>
      <c r="E1017" s="57">
        <v>1</v>
      </c>
      <c r="F1017" s="57" t="s">
        <v>932</v>
      </c>
      <c r="G1017" s="58" t="s">
        <v>135</v>
      </c>
      <c r="H1017" s="283" t="s">
        <v>305</v>
      </c>
      <c r="I1017" s="289">
        <v>62500</v>
      </c>
      <c r="J1017" s="330">
        <f t="shared" si="48"/>
        <v>62500</v>
      </c>
      <c r="K1017" s="260"/>
      <c r="L1017" s="282"/>
      <c r="M1017" s="282"/>
      <c r="N1017" s="64">
        <f t="shared" si="50"/>
        <v>0</v>
      </c>
      <c r="O1017" s="78">
        <v>62500</v>
      </c>
      <c r="P1017" s="78">
        <f t="shared" si="49"/>
        <v>0</v>
      </c>
      <c r="Q1017" s="78"/>
    </row>
    <row r="1018" spans="1:17" s="10" customFormat="1" ht="22.5" customHeight="1" x14ac:dyDescent="0.25">
      <c r="A1018" s="8">
        <v>1013</v>
      </c>
      <c r="B1018" s="280">
        <v>45257</v>
      </c>
      <c r="C1018" s="55" t="s">
        <v>929</v>
      </c>
      <c r="D1018" s="56" t="s">
        <v>105</v>
      </c>
      <c r="E1018" s="57">
        <v>4</v>
      </c>
      <c r="F1018" s="57" t="s">
        <v>451</v>
      </c>
      <c r="G1018" s="58" t="s">
        <v>135</v>
      </c>
      <c r="H1018" s="283" t="s">
        <v>305</v>
      </c>
      <c r="I1018" s="285">
        <v>82500</v>
      </c>
      <c r="J1018" s="330">
        <f t="shared" si="48"/>
        <v>330000</v>
      </c>
      <c r="K1018" s="260"/>
      <c r="L1018" s="282"/>
      <c r="M1018" s="282"/>
      <c r="N1018" s="64">
        <f t="shared" si="50"/>
        <v>0</v>
      </c>
      <c r="O1018" s="78">
        <v>330000</v>
      </c>
      <c r="P1018" s="78">
        <f t="shared" si="49"/>
        <v>0</v>
      </c>
      <c r="Q1018" s="78"/>
    </row>
    <row r="1019" spans="1:17" s="10" customFormat="1" ht="22.5" customHeight="1" x14ac:dyDescent="0.25">
      <c r="A1019" s="8">
        <v>1014</v>
      </c>
      <c r="B1019" s="280">
        <v>45257</v>
      </c>
      <c r="C1019" s="56" t="s">
        <v>224</v>
      </c>
      <c r="D1019" s="56" t="s">
        <v>59</v>
      </c>
      <c r="E1019" s="57">
        <v>20</v>
      </c>
      <c r="F1019" s="122" t="s">
        <v>38</v>
      </c>
      <c r="G1019" s="58" t="s">
        <v>135</v>
      </c>
      <c r="H1019" s="283" t="s">
        <v>305</v>
      </c>
      <c r="I1019" s="285">
        <v>17000</v>
      </c>
      <c r="J1019" s="330">
        <f t="shared" si="48"/>
        <v>340000</v>
      </c>
      <c r="K1019" s="260"/>
      <c r="L1019" s="282"/>
      <c r="M1019" s="282"/>
      <c r="N1019" s="64">
        <f t="shared" si="50"/>
        <v>0</v>
      </c>
      <c r="O1019" s="78">
        <v>340000</v>
      </c>
      <c r="P1019" s="78">
        <f t="shared" si="49"/>
        <v>0</v>
      </c>
      <c r="Q1019" s="78"/>
    </row>
    <row r="1020" spans="1:17" s="10" customFormat="1" ht="22.5" customHeight="1" x14ac:dyDescent="0.25">
      <c r="A1020" s="8">
        <v>1015</v>
      </c>
      <c r="B1020" s="280">
        <v>45257</v>
      </c>
      <c r="C1020" s="56" t="s">
        <v>45</v>
      </c>
      <c r="D1020" s="56" t="s">
        <v>20</v>
      </c>
      <c r="E1020" s="319">
        <v>9</v>
      </c>
      <c r="F1020" s="57" t="s">
        <v>38</v>
      </c>
      <c r="G1020" s="58" t="s">
        <v>110</v>
      </c>
      <c r="H1020" s="260" t="s">
        <v>294</v>
      </c>
      <c r="I1020" s="287">
        <v>29200</v>
      </c>
      <c r="J1020" s="330">
        <f t="shared" si="48"/>
        <v>262800</v>
      </c>
      <c r="K1020" s="57" t="s">
        <v>1651</v>
      </c>
      <c r="L1020" s="282"/>
      <c r="M1020" s="282"/>
      <c r="N1020" s="64">
        <f t="shared" si="50"/>
        <v>0</v>
      </c>
      <c r="O1020" s="78">
        <v>297000</v>
      </c>
      <c r="P1020" s="78">
        <f t="shared" si="49"/>
        <v>-34200</v>
      </c>
      <c r="Q1020" s="78"/>
    </row>
    <row r="1021" spans="1:17" s="10" customFormat="1" ht="22.5" customHeight="1" x14ac:dyDescent="0.25">
      <c r="A1021" s="8">
        <v>1016</v>
      </c>
      <c r="B1021" s="280">
        <v>45257</v>
      </c>
      <c r="C1021" s="56" t="s">
        <v>92</v>
      </c>
      <c r="D1021" s="56" t="s">
        <v>29</v>
      </c>
      <c r="E1021" s="57">
        <v>1</v>
      </c>
      <c r="F1021" s="57" t="s">
        <v>38</v>
      </c>
      <c r="G1021" s="58" t="s">
        <v>110</v>
      </c>
      <c r="H1021" s="260" t="s">
        <v>294</v>
      </c>
      <c r="I1021" s="285">
        <v>94575</v>
      </c>
      <c r="J1021" s="330">
        <f t="shared" si="48"/>
        <v>94575</v>
      </c>
      <c r="K1021" s="57" t="s">
        <v>1651</v>
      </c>
      <c r="L1021" s="282"/>
      <c r="M1021" s="282"/>
      <c r="N1021" s="64">
        <f t="shared" si="50"/>
        <v>0</v>
      </c>
      <c r="O1021" s="78">
        <v>94575</v>
      </c>
      <c r="P1021" s="78">
        <f t="shared" si="49"/>
        <v>0</v>
      </c>
      <c r="Q1021" s="78"/>
    </row>
    <row r="1022" spans="1:17" s="10" customFormat="1" ht="22.5" customHeight="1" x14ac:dyDescent="0.25">
      <c r="A1022" s="8">
        <v>1017</v>
      </c>
      <c r="B1022" s="280">
        <v>45257</v>
      </c>
      <c r="C1022" s="55" t="s">
        <v>76</v>
      </c>
      <c r="D1022" s="56" t="s">
        <v>64</v>
      </c>
      <c r="E1022" s="57">
        <v>3</v>
      </c>
      <c r="F1022" s="121" t="s">
        <v>39</v>
      </c>
      <c r="G1022" s="58" t="s">
        <v>110</v>
      </c>
      <c r="H1022" s="260" t="s">
        <v>294</v>
      </c>
      <c r="I1022" s="285">
        <v>37000</v>
      </c>
      <c r="J1022" s="330">
        <f t="shared" si="48"/>
        <v>111000</v>
      </c>
      <c r="K1022" s="57" t="s">
        <v>1651</v>
      </c>
      <c r="L1022" s="282"/>
      <c r="M1022" s="282"/>
      <c r="N1022" s="64">
        <f t="shared" si="50"/>
        <v>0</v>
      </c>
      <c r="O1022" s="78">
        <v>111000</v>
      </c>
      <c r="P1022" s="78">
        <f t="shared" si="49"/>
        <v>0</v>
      </c>
      <c r="Q1022" s="78"/>
    </row>
    <row r="1023" spans="1:17" s="10" customFormat="1" ht="22.5" customHeight="1" x14ac:dyDescent="0.25">
      <c r="A1023" s="8">
        <v>1018</v>
      </c>
      <c r="B1023" s="280">
        <v>45257</v>
      </c>
      <c r="C1023" s="55" t="s">
        <v>1068</v>
      </c>
      <c r="D1023" s="56" t="s">
        <v>36</v>
      </c>
      <c r="E1023" s="57">
        <v>1.5</v>
      </c>
      <c r="F1023" s="57" t="s">
        <v>38</v>
      </c>
      <c r="G1023" s="58" t="s">
        <v>110</v>
      </c>
      <c r="H1023" s="260" t="s">
        <v>294</v>
      </c>
      <c r="I1023" s="287">
        <v>36500</v>
      </c>
      <c r="J1023" s="330">
        <f t="shared" si="48"/>
        <v>54750</v>
      </c>
      <c r="K1023" s="57" t="s">
        <v>1651</v>
      </c>
      <c r="L1023" s="282"/>
      <c r="M1023" s="282"/>
      <c r="N1023" s="64">
        <f t="shared" si="50"/>
        <v>0</v>
      </c>
      <c r="O1023" s="78">
        <v>60538.5</v>
      </c>
      <c r="P1023" s="78">
        <f t="shared" si="49"/>
        <v>-5788.5</v>
      </c>
      <c r="Q1023" s="78"/>
    </row>
    <row r="1024" spans="1:17" s="10" customFormat="1" ht="22.5" customHeight="1" x14ac:dyDescent="0.25">
      <c r="A1024" s="8">
        <v>1019</v>
      </c>
      <c r="B1024" s="280">
        <v>45257</v>
      </c>
      <c r="C1024" s="55" t="s">
        <v>1445</v>
      </c>
      <c r="D1024" s="56" t="s">
        <v>1189</v>
      </c>
      <c r="E1024" s="57">
        <v>1</v>
      </c>
      <c r="F1024" s="57" t="s">
        <v>37</v>
      </c>
      <c r="G1024" s="58" t="s">
        <v>172</v>
      </c>
      <c r="H1024" s="260" t="s">
        <v>293</v>
      </c>
      <c r="I1024" s="285">
        <v>250000</v>
      </c>
      <c r="J1024" s="330">
        <f t="shared" si="48"/>
        <v>250000</v>
      </c>
      <c r="K1024" s="57" t="s">
        <v>1652</v>
      </c>
      <c r="L1024" s="282"/>
      <c r="M1024" s="282"/>
      <c r="N1024" s="64">
        <f t="shared" si="50"/>
        <v>0</v>
      </c>
      <c r="O1024" s="78">
        <v>250000</v>
      </c>
      <c r="P1024" s="78">
        <f t="shared" si="49"/>
        <v>0</v>
      </c>
      <c r="Q1024" s="78"/>
    </row>
    <row r="1025" spans="1:17" s="10" customFormat="1" ht="22.5" customHeight="1" x14ac:dyDescent="0.25">
      <c r="A1025" s="8">
        <v>1020</v>
      </c>
      <c r="B1025" s="280">
        <v>45257</v>
      </c>
      <c r="C1025" s="56" t="s">
        <v>983</v>
      </c>
      <c r="D1025" s="56" t="s">
        <v>236</v>
      </c>
      <c r="E1025" s="57">
        <v>2</v>
      </c>
      <c r="F1025" s="57" t="s">
        <v>39</v>
      </c>
      <c r="G1025" s="58" t="s">
        <v>168</v>
      </c>
      <c r="H1025" s="260">
        <v>1</v>
      </c>
      <c r="I1025" s="285">
        <v>2500000</v>
      </c>
      <c r="J1025" s="330">
        <f t="shared" si="48"/>
        <v>5000000</v>
      </c>
      <c r="K1025" s="260"/>
      <c r="L1025" s="282"/>
      <c r="M1025" s="282"/>
      <c r="N1025" s="64">
        <f t="shared" si="50"/>
        <v>0</v>
      </c>
      <c r="O1025" s="78">
        <v>5000000</v>
      </c>
      <c r="P1025" s="78">
        <f t="shared" si="49"/>
        <v>0</v>
      </c>
      <c r="Q1025" s="78"/>
    </row>
    <row r="1026" spans="1:17" s="10" customFormat="1" ht="22.5" customHeight="1" x14ac:dyDescent="0.25">
      <c r="A1026" s="8">
        <v>1021</v>
      </c>
      <c r="B1026" s="280">
        <v>45257</v>
      </c>
      <c r="C1026" s="56" t="s">
        <v>970</v>
      </c>
      <c r="D1026" s="56" t="s">
        <v>104</v>
      </c>
      <c r="E1026" s="57">
        <v>10</v>
      </c>
      <c r="F1026" s="57" t="s">
        <v>39</v>
      </c>
      <c r="G1026" s="58" t="s">
        <v>168</v>
      </c>
      <c r="H1026" s="260">
        <v>1</v>
      </c>
      <c r="I1026" s="285">
        <v>2700</v>
      </c>
      <c r="J1026" s="330">
        <f t="shared" si="48"/>
        <v>27000</v>
      </c>
      <c r="K1026" s="260"/>
      <c r="L1026" s="282"/>
      <c r="M1026" s="282"/>
      <c r="N1026" s="64">
        <f t="shared" si="50"/>
        <v>0</v>
      </c>
      <c r="O1026" s="78">
        <v>27000</v>
      </c>
      <c r="P1026" s="78">
        <f t="shared" si="49"/>
        <v>0</v>
      </c>
      <c r="Q1026" s="78"/>
    </row>
    <row r="1027" spans="1:17" s="10" customFormat="1" ht="22.5" customHeight="1" x14ac:dyDescent="0.25">
      <c r="A1027" s="8">
        <v>1022</v>
      </c>
      <c r="B1027" s="280">
        <v>45257</v>
      </c>
      <c r="C1027" s="56" t="s">
        <v>971</v>
      </c>
      <c r="D1027" s="56" t="s">
        <v>1266</v>
      </c>
      <c r="E1027" s="57">
        <v>1</v>
      </c>
      <c r="F1027" s="57" t="s">
        <v>81</v>
      </c>
      <c r="G1027" s="58" t="s">
        <v>168</v>
      </c>
      <c r="H1027" s="260">
        <v>1</v>
      </c>
      <c r="I1027" s="285">
        <v>630000</v>
      </c>
      <c r="J1027" s="330">
        <f t="shared" si="48"/>
        <v>630000</v>
      </c>
      <c r="K1027" s="260"/>
      <c r="L1027" s="282"/>
      <c r="M1027" s="282"/>
      <c r="N1027" s="64">
        <f t="shared" si="50"/>
        <v>0</v>
      </c>
      <c r="O1027" s="78">
        <v>630000</v>
      </c>
      <c r="P1027" s="78">
        <f t="shared" si="49"/>
        <v>0</v>
      </c>
      <c r="Q1027" s="78"/>
    </row>
    <row r="1028" spans="1:17" s="10" customFormat="1" ht="22.5" customHeight="1" x14ac:dyDescent="0.25">
      <c r="A1028" s="8">
        <v>1023</v>
      </c>
      <c r="B1028" s="280">
        <v>45257</v>
      </c>
      <c r="C1028" s="56" t="s">
        <v>23</v>
      </c>
      <c r="D1028" s="56" t="s">
        <v>24</v>
      </c>
      <c r="E1028" s="57">
        <v>1</v>
      </c>
      <c r="F1028" s="57" t="s">
        <v>39</v>
      </c>
      <c r="G1028" s="58" t="s">
        <v>168</v>
      </c>
      <c r="H1028" s="260">
        <v>1</v>
      </c>
      <c r="I1028" s="285">
        <v>75000</v>
      </c>
      <c r="J1028" s="330">
        <f t="shared" si="48"/>
        <v>75000</v>
      </c>
      <c r="K1028" s="260"/>
      <c r="L1028" s="282"/>
      <c r="M1028" s="282"/>
      <c r="N1028" s="64">
        <f t="shared" si="50"/>
        <v>0</v>
      </c>
      <c r="O1028" s="78">
        <v>75000</v>
      </c>
      <c r="P1028" s="78">
        <f t="shared" si="49"/>
        <v>0</v>
      </c>
      <c r="Q1028" s="78"/>
    </row>
    <row r="1029" spans="1:17" s="10" customFormat="1" ht="22.5" customHeight="1" x14ac:dyDescent="0.25">
      <c r="A1029" s="8">
        <v>1024</v>
      </c>
      <c r="B1029" s="280">
        <v>45257</v>
      </c>
      <c r="C1029" s="56" t="s">
        <v>107</v>
      </c>
      <c r="D1029" s="123" t="s">
        <v>24</v>
      </c>
      <c r="E1029" s="57">
        <v>40</v>
      </c>
      <c r="F1029" s="57" t="s">
        <v>39</v>
      </c>
      <c r="G1029" s="58" t="s">
        <v>168</v>
      </c>
      <c r="H1029" s="260">
        <v>1</v>
      </c>
      <c r="I1029" s="285">
        <v>1565</v>
      </c>
      <c r="J1029" s="330">
        <f t="shared" si="48"/>
        <v>62600</v>
      </c>
      <c r="K1029" s="260"/>
      <c r="L1029" s="282"/>
      <c r="M1029" s="282"/>
      <c r="N1029" s="64">
        <f t="shared" si="50"/>
        <v>0</v>
      </c>
      <c r="O1029" s="78">
        <v>62600</v>
      </c>
      <c r="P1029" s="78">
        <f t="shared" si="49"/>
        <v>0</v>
      </c>
      <c r="Q1029" s="78"/>
    </row>
    <row r="1030" spans="1:17" s="10" customFormat="1" ht="22.5" customHeight="1" x14ac:dyDescent="0.25">
      <c r="A1030" s="8">
        <v>1025</v>
      </c>
      <c r="B1030" s="280">
        <v>45257</v>
      </c>
      <c r="C1030" s="60" t="s">
        <v>948</v>
      </c>
      <c r="D1030" s="56" t="s">
        <v>1446</v>
      </c>
      <c r="E1030" s="57">
        <v>1</v>
      </c>
      <c r="F1030" s="122" t="s">
        <v>39</v>
      </c>
      <c r="G1030" s="58" t="s">
        <v>21</v>
      </c>
      <c r="H1030" s="260">
        <v>405</v>
      </c>
      <c r="I1030" s="297">
        <v>950000</v>
      </c>
      <c r="J1030" s="331">
        <f t="shared" si="48"/>
        <v>950000</v>
      </c>
      <c r="K1030" s="57" t="s">
        <v>1653</v>
      </c>
      <c r="L1030" s="282" t="s">
        <v>1529</v>
      </c>
      <c r="M1030" s="282"/>
      <c r="N1030" s="64" t="e">
        <f t="shared" si="50"/>
        <v>#VALUE!</v>
      </c>
      <c r="O1030" s="78">
        <v>0</v>
      </c>
      <c r="P1030" s="78">
        <f t="shared" si="49"/>
        <v>950000</v>
      </c>
      <c r="Q1030" s="78"/>
    </row>
    <row r="1031" spans="1:17" s="10" customFormat="1" ht="22.5" customHeight="1" x14ac:dyDescent="0.25">
      <c r="A1031" s="8">
        <v>1026</v>
      </c>
      <c r="B1031" s="280">
        <v>45257</v>
      </c>
      <c r="C1031" s="56" t="s">
        <v>335</v>
      </c>
      <c r="D1031" s="56" t="s">
        <v>101</v>
      </c>
      <c r="E1031" s="57">
        <v>1</v>
      </c>
      <c r="F1031" s="57" t="s">
        <v>39</v>
      </c>
      <c r="G1031" s="58" t="s">
        <v>21</v>
      </c>
      <c r="H1031" s="260">
        <v>405</v>
      </c>
      <c r="I1031" s="285">
        <v>134389</v>
      </c>
      <c r="J1031" s="330">
        <f t="shared" si="48"/>
        <v>134389</v>
      </c>
      <c r="K1031" s="57" t="s">
        <v>1653</v>
      </c>
      <c r="L1031" s="282"/>
      <c r="M1031" s="282"/>
      <c r="N1031" s="64">
        <f t="shared" si="50"/>
        <v>0</v>
      </c>
      <c r="O1031" s="78">
        <v>134389</v>
      </c>
      <c r="P1031" s="78">
        <f t="shared" si="49"/>
        <v>0</v>
      </c>
      <c r="Q1031" s="78"/>
    </row>
    <row r="1032" spans="1:17" s="10" customFormat="1" ht="22.5" customHeight="1" x14ac:dyDescent="0.25">
      <c r="A1032" s="8">
        <v>1027</v>
      </c>
      <c r="B1032" s="280">
        <v>45257</v>
      </c>
      <c r="C1032" s="56" t="s">
        <v>566</v>
      </c>
      <c r="D1032" s="86" t="s">
        <v>101</v>
      </c>
      <c r="E1032" s="57">
        <v>1</v>
      </c>
      <c r="F1032" s="57" t="s">
        <v>39</v>
      </c>
      <c r="G1032" s="58" t="s">
        <v>21</v>
      </c>
      <c r="H1032" s="260">
        <v>405</v>
      </c>
      <c r="I1032" s="285">
        <v>34965</v>
      </c>
      <c r="J1032" s="330">
        <f t="shared" si="48"/>
        <v>34965</v>
      </c>
      <c r="K1032" s="57" t="s">
        <v>1653</v>
      </c>
      <c r="L1032" s="282"/>
      <c r="M1032" s="282"/>
      <c r="N1032" s="64">
        <f t="shared" si="50"/>
        <v>0</v>
      </c>
      <c r="O1032" s="78">
        <v>34965</v>
      </c>
      <c r="P1032" s="78">
        <f t="shared" si="49"/>
        <v>0</v>
      </c>
      <c r="Q1032" s="78"/>
    </row>
    <row r="1033" spans="1:17" s="10" customFormat="1" ht="22.5" customHeight="1" x14ac:dyDescent="0.25">
      <c r="A1033" s="8">
        <v>1028</v>
      </c>
      <c r="B1033" s="280">
        <v>45257</v>
      </c>
      <c r="C1033" s="56" t="s">
        <v>985</v>
      </c>
      <c r="D1033" s="56" t="s">
        <v>52</v>
      </c>
      <c r="E1033" s="57">
        <v>1</v>
      </c>
      <c r="F1033" s="57" t="s">
        <v>39</v>
      </c>
      <c r="G1033" s="58" t="s">
        <v>989</v>
      </c>
      <c r="H1033" s="260">
        <v>0</v>
      </c>
      <c r="I1033" s="285">
        <v>155000</v>
      </c>
      <c r="J1033" s="330">
        <f t="shared" si="48"/>
        <v>155000</v>
      </c>
      <c r="K1033" s="260"/>
      <c r="L1033" s="282"/>
      <c r="M1033" s="282"/>
      <c r="N1033" s="64">
        <f t="shared" si="50"/>
        <v>0</v>
      </c>
      <c r="O1033" s="78">
        <v>155000</v>
      </c>
      <c r="P1033" s="78">
        <f t="shared" si="49"/>
        <v>0</v>
      </c>
      <c r="Q1033" s="78"/>
    </row>
    <row r="1034" spans="1:17" s="10" customFormat="1" ht="22.5" customHeight="1" x14ac:dyDescent="0.25">
      <c r="A1034" s="8">
        <v>1029</v>
      </c>
      <c r="B1034" s="280">
        <v>45257</v>
      </c>
      <c r="C1034" s="291" t="s">
        <v>1448</v>
      </c>
      <c r="D1034" s="56" t="s">
        <v>453</v>
      </c>
      <c r="E1034" s="57">
        <v>1</v>
      </c>
      <c r="F1034" s="57" t="s">
        <v>37</v>
      </c>
      <c r="G1034" s="58" t="s">
        <v>135</v>
      </c>
      <c r="H1034" s="283" t="s">
        <v>305</v>
      </c>
      <c r="I1034" s="285">
        <v>750000</v>
      </c>
      <c r="J1034" s="330">
        <f t="shared" si="48"/>
        <v>750000</v>
      </c>
      <c r="K1034" s="370" t="s">
        <v>1654</v>
      </c>
      <c r="L1034" s="282"/>
      <c r="M1034" s="282"/>
      <c r="N1034" s="64">
        <f t="shared" si="50"/>
        <v>0</v>
      </c>
      <c r="O1034" s="78"/>
      <c r="P1034" s="78"/>
      <c r="Q1034" s="78"/>
    </row>
    <row r="1035" spans="1:17" s="10" customFormat="1" ht="22.5" customHeight="1" x14ac:dyDescent="0.25">
      <c r="A1035" s="8">
        <v>1030</v>
      </c>
      <c r="B1035" s="280">
        <v>45257</v>
      </c>
      <c r="C1035" s="291" t="s">
        <v>958</v>
      </c>
      <c r="D1035" s="56" t="s">
        <v>959</v>
      </c>
      <c r="E1035" s="57">
        <v>2</v>
      </c>
      <c r="F1035" s="57" t="s">
        <v>39</v>
      </c>
      <c r="G1035" s="58" t="s">
        <v>384</v>
      </c>
      <c r="H1035" s="260">
        <v>3</v>
      </c>
      <c r="I1035" s="285">
        <v>33500</v>
      </c>
      <c r="J1035" s="330">
        <f t="shared" ref="J1035:J1107" si="51">E1035*I1035</f>
        <v>67000</v>
      </c>
      <c r="K1035" s="370" t="s">
        <v>1654</v>
      </c>
      <c r="L1035" s="282"/>
      <c r="M1035" s="282"/>
      <c r="N1035" s="64">
        <f t="shared" si="50"/>
        <v>0</v>
      </c>
      <c r="O1035" s="78"/>
      <c r="P1035" s="78"/>
      <c r="Q1035" s="78"/>
    </row>
    <row r="1036" spans="1:17" s="10" customFormat="1" ht="22.5" customHeight="1" x14ac:dyDescent="0.25">
      <c r="A1036" s="8">
        <v>1031</v>
      </c>
      <c r="B1036" s="280">
        <v>45257</v>
      </c>
      <c r="C1036" s="291" t="s">
        <v>960</v>
      </c>
      <c r="D1036" s="56" t="s">
        <v>959</v>
      </c>
      <c r="E1036" s="57">
        <v>2</v>
      </c>
      <c r="F1036" s="57" t="s">
        <v>39</v>
      </c>
      <c r="G1036" s="58" t="s">
        <v>384</v>
      </c>
      <c r="H1036" s="260">
        <v>3</v>
      </c>
      <c r="I1036" s="285">
        <v>35800</v>
      </c>
      <c r="J1036" s="330">
        <f t="shared" si="51"/>
        <v>71600</v>
      </c>
      <c r="K1036" s="370" t="s">
        <v>1654</v>
      </c>
      <c r="L1036" s="282"/>
      <c r="M1036" s="282"/>
      <c r="N1036" s="64">
        <f t="shared" si="50"/>
        <v>0</v>
      </c>
      <c r="O1036" s="78"/>
      <c r="P1036" s="78"/>
      <c r="Q1036" s="78"/>
    </row>
    <row r="1037" spans="1:17" s="10" customFormat="1" ht="22.5" customHeight="1" x14ac:dyDescent="0.25">
      <c r="A1037" s="8">
        <v>1032</v>
      </c>
      <c r="B1037" s="280">
        <v>45257</v>
      </c>
      <c r="C1037" s="56" t="s">
        <v>961</v>
      </c>
      <c r="D1037" s="56" t="s">
        <v>959</v>
      </c>
      <c r="E1037" s="410">
        <v>8</v>
      </c>
      <c r="F1037" s="8" t="s">
        <v>39</v>
      </c>
      <c r="G1037" s="162" t="s">
        <v>384</v>
      </c>
      <c r="H1037" s="260">
        <v>3</v>
      </c>
      <c r="I1037" s="329">
        <v>72150</v>
      </c>
      <c r="J1037" s="331">
        <f t="shared" si="51"/>
        <v>577200</v>
      </c>
      <c r="K1037" s="374" t="s">
        <v>1654</v>
      </c>
      <c r="L1037" s="282"/>
      <c r="M1037" s="282"/>
      <c r="N1037" s="64">
        <f t="shared" si="50"/>
        <v>0</v>
      </c>
      <c r="O1037" s="78"/>
      <c r="P1037" s="78"/>
      <c r="Q1037" s="78"/>
    </row>
    <row r="1038" spans="1:17" s="10" customFormat="1" ht="22.5" customHeight="1" x14ac:dyDescent="0.25">
      <c r="A1038" s="8">
        <v>1033</v>
      </c>
      <c r="B1038" s="280">
        <v>45257</v>
      </c>
      <c r="C1038" s="55" t="s">
        <v>962</v>
      </c>
      <c r="D1038" s="56" t="s">
        <v>959</v>
      </c>
      <c r="E1038" s="8">
        <v>24</v>
      </c>
      <c r="F1038" s="8" t="s">
        <v>39</v>
      </c>
      <c r="G1038" s="162" t="s">
        <v>384</v>
      </c>
      <c r="H1038" s="260">
        <v>3</v>
      </c>
      <c r="I1038" s="297">
        <v>3330</v>
      </c>
      <c r="J1038" s="331">
        <f t="shared" si="51"/>
        <v>79920</v>
      </c>
      <c r="K1038" s="374" t="s">
        <v>1654</v>
      </c>
      <c r="L1038" s="282"/>
      <c r="M1038" s="282"/>
      <c r="N1038" s="64">
        <f t="shared" si="50"/>
        <v>0</v>
      </c>
      <c r="O1038" s="78"/>
      <c r="P1038" s="78"/>
      <c r="Q1038" s="78"/>
    </row>
    <row r="1039" spans="1:17" s="10" customFormat="1" ht="22.5" customHeight="1" x14ac:dyDescent="0.25">
      <c r="A1039" s="8">
        <v>1034</v>
      </c>
      <c r="B1039" s="280">
        <v>45257</v>
      </c>
      <c r="C1039" s="56" t="s">
        <v>963</v>
      </c>
      <c r="D1039" s="56" t="s">
        <v>959</v>
      </c>
      <c r="E1039" s="8">
        <v>8</v>
      </c>
      <c r="F1039" s="8" t="s">
        <v>39</v>
      </c>
      <c r="G1039" s="162" t="s">
        <v>384</v>
      </c>
      <c r="H1039" s="260">
        <v>3</v>
      </c>
      <c r="I1039" s="329">
        <v>68820</v>
      </c>
      <c r="J1039" s="331">
        <f t="shared" si="51"/>
        <v>550560</v>
      </c>
      <c r="K1039" s="374" t="s">
        <v>1654</v>
      </c>
      <c r="L1039" s="282"/>
      <c r="M1039" s="282"/>
      <c r="N1039" s="64">
        <f t="shared" si="50"/>
        <v>0</v>
      </c>
      <c r="O1039" s="78"/>
      <c r="P1039" s="78"/>
      <c r="Q1039" s="78"/>
    </row>
    <row r="1040" spans="1:17" s="10" customFormat="1" ht="22.5" customHeight="1" x14ac:dyDescent="0.25">
      <c r="A1040" s="8">
        <v>1035</v>
      </c>
      <c r="B1040" s="280">
        <v>45257</v>
      </c>
      <c r="C1040" s="56" t="s">
        <v>964</v>
      </c>
      <c r="D1040" s="56" t="s">
        <v>959</v>
      </c>
      <c r="E1040" s="8">
        <v>48</v>
      </c>
      <c r="F1040" s="304" t="s">
        <v>39</v>
      </c>
      <c r="G1040" s="162" t="s">
        <v>384</v>
      </c>
      <c r="H1040" s="260">
        <v>3</v>
      </c>
      <c r="I1040" s="329">
        <v>2220</v>
      </c>
      <c r="J1040" s="331">
        <f t="shared" si="51"/>
        <v>106560</v>
      </c>
      <c r="K1040" s="374" t="s">
        <v>1654</v>
      </c>
      <c r="L1040" s="282"/>
      <c r="M1040" s="282"/>
      <c r="N1040" s="64">
        <f t="shared" si="50"/>
        <v>0</v>
      </c>
      <c r="O1040" s="78"/>
      <c r="P1040" s="78"/>
      <c r="Q1040" s="78"/>
    </row>
    <row r="1041" spans="1:17" s="10" customFormat="1" ht="22.5" customHeight="1" x14ac:dyDescent="0.25">
      <c r="A1041" s="8">
        <v>1036</v>
      </c>
      <c r="B1041" s="280">
        <v>45257</v>
      </c>
      <c r="C1041" s="56" t="s">
        <v>981</v>
      </c>
      <c r="D1041" s="56" t="s">
        <v>275</v>
      </c>
      <c r="E1041" s="57">
        <v>1</v>
      </c>
      <c r="F1041" s="57" t="s">
        <v>40</v>
      </c>
      <c r="G1041" s="58" t="s">
        <v>988</v>
      </c>
      <c r="H1041" s="283" t="s">
        <v>1509</v>
      </c>
      <c r="I1041" s="285">
        <v>330000</v>
      </c>
      <c r="J1041" s="330">
        <f t="shared" si="51"/>
        <v>330000</v>
      </c>
      <c r="K1041" s="117" t="s">
        <v>357</v>
      </c>
      <c r="L1041" s="282">
        <f>SUM(J997:J1041)</f>
        <v>13840688.129999999</v>
      </c>
      <c r="M1041" s="282">
        <f>'[1]27 NOVEMBER 2023'!$X$51</f>
        <v>13840688.129999999</v>
      </c>
      <c r="N1041" s="64">
        <f t="shared" si="50"/>
        <v>0</v>
      </c>
      <c r="O1041" s="78"/>
      <c r="P1041" s="78"/>
      <c r="Q1041" s="78"/>
    </row>
    <row r="1042" spans="1:17" s="10" customFormat="1" ht="22.5" customHeight="1" x14ac:dyDescent="0.25">
      <c r="A1042" s="8">
        <v>1037</v>
      </c>
      <c r="B1042" s="280">
        <v>45258</v>
      </c>
      <c r="C1042" s="56" t="s">
        <v>249</v>
      </c>
      <c r="D1042" s="61" t="s">
        <v>72</v>
      </c>
      <c r="E1042" s="57">
        <v>1</v>
      </c>
      <c r="F1042" s="57" t="s">
        <v>39</v>
      </c>
      <c r="G1042" s="58" t="s">
        <v>330</v>
      </c>
      <c r="H1042" s="260" t="s">
        <v>394</v>
      </c>
      <c r="I1042" s="285">
        <v>121000</v>
      </c>
      <c r="J1042" s="330">
        <f t="shared" si="51"/>
        <v>121000</v>
      </c>
      <c r="K1042" s="57" t="s">
        <v>1655</v>
      </c>
      <c r="L1042" s="282"/>
      <c r="M1042" s="282"/>
      <c r="N1042" s="64">
        <f t="shared" si="50"/>
        <v>0</v>
      </c>
      <c r="O1042" s="78">
        <v>121000</v>
      </c>
      <c r="P1042" s="78">
        <f t="shared" ref="P1042:P1075" si="52">J1042-O1042</f>
        <v>0</v>
      </c>
      <c r="Q1042" s="78"/>
    </row>
    <row r="1043" spans="1:17" s="10" customFormat="1" ht="22.5" customHeight="1" x14ac:dyDescent="0.25">
      <c r="A1043" s="8">
        <v>1038</v>
      </c>
      <c r="B1043" s="280">
        <v>45258</v>
      </c>
      <c r="C1043" s="56" t="s">
        <v>264</v>
      </c>
      <c r="D1043" s="56" t="s">
        <v>1086</v>
      </c>
      <c r="E1043" s="57">
        <v>1</v>
      </c>
      <c r="F1043" s="57" t="s">
        <v>39</v>
      </c>
      <c r="G1043" s="58" t="s">
        <v>330</v>
      </c>
      <c r="H1043" s="260" t="s">
        <v>394</v>
      </c>
      <c r="I1043" s="285">
        <v>77000</v>
      </c>
      <c r="J1043" s="330">
        <f t="shared" si="51"/>
        <v>77000</v>
      </c>
      <c r="K1043" s="57" t="s">
        <v>1655</v>
      </c>
      <c r="L1043" s="282"/>
      <c r="M1043" s="282"/>
      <c r="N1043" s="64">
        <f t="shared" si="50"/>
        <v>0</v>
      </c>
      <c r="O1043" s="78">
        <v>77000</v>
      </c>
      <c r="P1043" s="78">
        <f t="shared" si="52"/>
        <v>0</v>
      </c>
      <c r="Q1043" s="78"/>
    </row>
    <row r="1044" spans="1:17" s="10" customFormat="1" ht="22.5" customHeight="1" x14ac:dyDescent="0.25">
      <c r="A1044" s="8">
        <v>1039</v>
      </c>
      <c r="B1044" s="280">
        <v>45258</v>
      </c>
      <c r="C1044" s="55" t="s">
        <v>283</v>
      </c>
      <c r="D1044" s="55" t="s">
        <v>158</v>
      </c>
      <c r="E1044" s="57">
        <v>1</v>
      </c>
      <c r="F1044" s="57" t="s">
        <v>39</v>
      </c>
      <c r="G1044" s="58" t="s">
        <v>330</v>
      </c>
      <c r="H1044" s="260" t="s">
        <v>394</v>
      </c>
      <c r="I1044" s="285">
        <v>47500</v>
      </c>
      <c r="J1044" s="330">
        <f t="shared" si="51"/>
        <v>47500</v>
      </c>
      <c r="K1044" s="57" t="s">
        <v>1655</v>
      </c>
      <c r="L1044" s="282"/>
      <c r="M1044" s="282"/>
      <c r="N1044" s="64">
        <f t="shared" si="50"/>
        <v>0</v>
      </c>
      <c r="O1044" s="78">
        <v>47500</v>
      </c>
      <c r="P1044" s="78">
        <f t="shared" si="52"/>
        <v>0</v>
      </c>
      <c r="Q1044" s="78"/>
    </row>
    <row r="1045" spans="1:17" s="10" customFormat="1" ht="22.5" customHeight="1" x14ac:dyDescent="0.25">
      <c r="A1045" s="8">
        <v>1040</v>
      </c>
      <c r="B1045" s="280">
        <v>45258</v>
      </c>
      <c r="C1045" s="56" t="s">
        <v>119</v>
      </c>
      <c r="D1045" s="56" t="s">
        <v>120</v>
      </c>
      <c r="E1045" s="57">
        <v>1</v>
      </c>
      <c r="F1045" s="57" t="s">
        <v>39</v>
      </c>
      <c r="G1045" s="58" t="s">
        <v>330</v>
      </c>
      <c r="H1045" s="260" t="s">
        <v>394</v>
      </c>
      <c r="I1045" s="285">
        <v>220000</v>
      </c>
      <c r="J1045" s="330">
        <f t="shared" si="51"/>
        <v>220000</v>
      </c>
      <c r="K1045" s="57" t="s">
        <v>1655</v>
      </c>
      <c r="L1045" s="282"/>
      <c r="M1045" s="282"/>
      <c r="N1045" s="64">
        <f t="shared" si="50"/>
        <v>0</v>
      </c>
      <c r="O1045" s="78">
        <v>220000</v>
      </c>
      <c r="P1045" s="78">
        <f t="shared" si="52"/>
        <v>0</v>
      </c>
      <c r="Q1045" s="78"/>
    </row>
    <row r="1046" spans="1:17" s="10" customFormat="1" ht="22.5" customHeight="1" x14ac:dyDescent="0.25">
      <c r="A1046" s="8">
        <v>1041</v>
      </c>
      <c r="B1046" s="280">
        <v>45258</v>
      </c>
      <c r="C1046" s="56" t="s">
        <v>469</v>
      </c>
      <c r="D1046" s="56" t="s">
        <v>90</v>
      </c>
      <c r="E1046" s="57">
        <v>2</v>
      </c>
      <c r="F1046" s="57" t="s">
        <v>39</v>
      </c>
      <c r="G1046" s="58" t="s">
        <v>181</v>
      </c>
      <c r="H1046" s="260">
        <v>313</v>
      </c>
      <c r="I1046" s="285">
        <v>40000</v>
      </c>
      <c r="J1046" s="330">
        <f t="shared" si="51"/>
        <v>80000</v>
      </c>
      <c r="K1046" s="57" t="s">
        <v>1656</v>
      </c>
      <c r="L1046" s="282"/>
      <c r="M1046" s="282"/>
      <c r="N1046" s="64">
        <f t="shared" si="50"/>
        <v>0</v>
      </c>
      <c r="O1046" s="78">
        <v>80000</v>
      </c>
      <c r="P1046" s="78">
        <f t="shared" si="52"/>
        <v>0</v>
      </c>
      <c r="Q1046" s="78"/>
    </row>
    <row r="1047" spans="1:17" s="10" customFormat="1" ht="22.5" customHeight="1" x14ac:dyDescent="0.25">
      <c r="A1047" s="8">
        <v>1042</v>
      </c>
      <c r="B1047" s="280">
        <v>45258</v>
      </c>
      <c r="C1047" s="56" t="s">
        <v>470</v>
      </c>
      <c r="D1047" s="56" t="s">
        <v>90</v>
      </c>
      <c r="E1047" s="57">
        <v>4</v>
      </c>
      <c r="F1047" s="57" t="s">
        <v>39</v>
      </c>
      <c r="G1047" s="58" t="s">
        <v>181</v>
      </c>
      <c r="H1047" s="260">
        <v>313</v>
      </c>
      <c r="I1047" s="285">
        <v>20000</v>
      </c>
      <c r="J1047" s="330">
        <f t="shared" si="51"/>
        <v>80000</v>
      </c>
      <c r="K1047" s="57" t="s">
        <v>1656</v>
      </c>
      <c r="L1047" s="282"/>
      <c r="M1047" s="282"/>
      <c r="N1047" s="64">
        <f t="shared" si="50"/>
        <v>0</v>
      </c>
      <c r="O1047" s="78">
        <v>80000</v>
      </c>
      <c r="P1047" s="78">
        <f t="shared" si="52"/>
        <v>0</v>
      </c>
      <c r="Q1047" s="78"/>
    </row>
    <row r="1048" spans="1:17" s="10" customFormat="1" ht="22.5" customHeight="1" x14ac:dyDescent="0.25">
      <c r="A1048" s="8">
        <v>1043</v>
      </c>
      <c r="B1048" s="280">
        <v>45258</v>
      </c>
      <c r="C1048" s="56" t="s">
        <v>356</v>
      </c>
      <c r="D1048" s="120" t="s">
        <v>89</v>
      </c>
      <c r="E1048" s="8">
        <v>1</v>
      </c>
      <c r="F1048" s="57" t="s">
        <v>39</v>
      </c>
      <c r="G1048" s="58" t="s">
        <v>181</v>
      </c>
      <c r="H1048" s="260">
        <v>313</v>
      </c>
      <c r="I1048" s="285">
        <v>1400000</v>
      </c>
      <c r="J1048" s="330">
        <f t="shared" si="51"/>
        <v>1400000</v>
      </c>
      <c r="K1048" s="57" t="s">
        <v>1656</v>
      </c>
      <c r="L1048" s="282"/>
      <c r="M1048" s="282"/>
      <c r="N1048" s="64">
        <f t="shared" si="50"/>
        <v>0</v>
      </c>
      <c r="O1048" s="78">
        <v>1400000</v>
      </c>
      <c r="P1048" s="78">
        <f t="shared" si="52"/>
        <v>0</v>
      </c>
      <c r="Q1048" s="78"/>
    </row>
    <row r="1049" spans="1:17" s="10" customFormat="1" ht="22.5" customHeight="1" x14ac:dyDescent="0.25">
      <c r="A1049" s="8">
        <v>1044</v>
      </c>
      <c r="B1049" s="280">
        <v>45258</v>
      </c>
      <c r="C1049" s="56" t="s">
        <v>994</v>
      </c>
      <c r="D1049" s="56" t="s">
        <v>89</v>
      </c>
      <c r="E1049" s="57">
        <v>2</v>
      </c>
      <c r="F1049" s="57" t="s">
        <v>39</v>
      </c>
      <c r="G1049" s="58" t="s">
        <v>181</v>
      </c>
      <c r="H1049" s="260">
        <v>313</v>
      </c>
      <c r="I1049" s="287">
        <v>590000</v>
      </c>
      <c r="J1049" s="330">
        <f t="shared" si="51"/>
        <v>1180000</v>
      </c>
      <c r="K1049" s="57" t="s">
        <v>1656</v>
      </c>
      <c r="L1049" s="282"/>
      <c r="M1049" s="282"/>
      <c r="N1049" s="64">
        <f t="shared" si="50"/>
        <v>0</v>
      </c>
      <c r="O1049" s="78">
        <v>1180000</v>
      </c>
      <c r="P1049" s="78">
        <f t="shared" si="52"/>
        <v>0</v>
      </c>
      <c r="Q1049" s="78"/>
    </row>
    <row r="1050" spans="1:17" s="10" customFormat="1" ht="22.5" customHeight="1" x14ac:dyDescent="0.25">
      <c r="A1050" s="8">
        <v>1045</v>
      </c>
      <c r="B1050" s="280">
        <v>45258</v>
      </c>
      <c r="C1050" s="55" t="s">
        <v>995</v>
      </c>
      <c r="D1050" s="56" t="s">
        <v>89</v>
      </c>
      <c r="E1050" s="57">
        <v>4</v>
      </c>
      <c r="F1050" s="57" t="s">
        <v>39</v>
      </c>
      <c r="G1050" s="58" t="s">
        <v>181</v>
      </c>
      <c r="H1050" s="260">
        <v>313</v>
      </c>
      <c r="I1050" s="285">
        <v>210000</v>
      </c>
      <c r="J1050" s="330">
        <f t="shared" si="51"/>
        <v>840000</v>
      </c>
      <c r="K1050" s="57" t="s">
        <v>1656</v>
      </c>
      <c r="L1050" s="282"/>
      <c r="M1050" s="282"/>
      <c r="N1050" s="64">
        <f t="shared" si="50"/>
        <v>0</v>
      </c>
      <c r="O1050" s="78">
        <v>840000</v>
      </c>
      <c r="P1050" s="78">
        <f t="shared" si="52"/>
        <v>0</v>
      </c>
      <c r="Q1050" s="78"/>
    </row>
    <row r="1051" spans="1:17" s="10" customFormat="1" ht="22.5" customHeight="1" x14ac:dyDescent="0.25">
      <c r="A1051" s="8">
        <v>1046</v>
      </c>
      <c r="B1051" s="280">
        <v>45258</v>
      </c>
      <c r="C1051" s="56" t="s">
        <v>1244</v>
      </c>
      <c r="D1051" s="56" t="s">
        <v>90</v>
      </c>
      <c r="E1051" s="57">
        <v>1</v>
      </c>
      <c r="F1051" s="121" t="s">
        <v>39</v>
      </c>
      <c r="G1051" s="58" t="s">
        <v>181</v>
      </c>
      <c r="H1051" s="260">
        <v>313</v>
      </c>
      <c r="I1051" s="285">
        <v>12500</v>
      </c>
      <c r="J1051" s="330">
        <f t="shared" si="51"/>
        <v>12500</v>
      </c>
      <c r="K1051" s="57" t="s">
        <v>1656</v>
      </c>
      <c r="L1051" s="282"/>
      <c r="M1051" s="282"/>
      <c r="N1051" s="64">
        <f t="shared" si="50"/>
        <v>0</v>
      </c>
      <c r="O1051" s="78">
        <v>12500</v>
      </c>
      <c r="P1051" s="78">
        <f t="shared" si="52"/>
        <v>0</v>
      </c>
      <c r="Q1051" s="78"/>
    </row>
    <row r="1052" spans="1:17" s="10" customFormat="1" ht="22.5" customHeight="1" x14ac:dyDescent="0.25">
      <c r="A1052" s="8">
        <v>1047</v>
      </c>
      <c r="B1052" s="280">
        <v>45258</v>
      </c>
      <c r="C1052" s="55" t="s">
        <v>1068</v>
      </c>
      <c r="D1052" s="56" t="s">
        <v>36</v>
      </c>
      <c r="E1052" s="57">
        <v>6</v>
      </c>
      <c r="F1052" s="57" t="s">
        <v>38</v>
      </c>
      <c r="G1052" s="58" t="s">
        <v>181</v>
      </c>
      <c r="H1052" s="260">
        <v>313</v>
      </c>
      <c r="I1052" s="287">
        <v>36500</v>
      </c>
      <c r="J1052" s="330">
        <f t="shared" si="51"/>
        <v>219000</v>
      </c>
      <c r="K1052" s="57" t="s">
        <v>1656</v>
      </c>
      <c r="L1052" s="282"/>
      <c r="M1052" s="282"/>
      <c r="N1052" s="64">
        <f t="shared" si="50"/>
        <v>0</v>
      </c>
      <c r="O1052" s="78">
        <v>242154</v>
      </c>
      <c r="P1052" s="78">
        <f t="shared" si="52"/>
        <v>-23154</v>
      </c>
      <c r="Q1052" s="78"/>
    </row>
    <row r="1053" spans="1:17" s="10" customFormat="1" ht="22.5" customHeight="1" x14ac:dyDescent="0.25">
      <c r="A1053" s="8">
        <v>1048</v>
      </c>
      <c r="B1053" s="280">
        <v>45258</v>
      </c>
      <c r="C1053" s="55" t="s">
        <v>1134</v>
      </c>
      <c r="D1053" s="86" t="s">
        <v>24</v>
      </c>
      <c r="E1053" s="57">
        <v>1</v>
      </c>
      <c r="F1053" s="122" t="s">
        <v>39</v>
      </c>
      <c r="G1053" s="58" t="s">
        <v>368</v>
      </c>
      <c r="H1053" s="260">
        <v>601</v>
      </c>
      <c r="I1053" s="285">
        <v>11500</v>
      </c>
      <c r="J1053" s="330">
        <f t="shared" si="51"/>
        <v>11500</v>
      </c>
      <c r="K1053" s="260"/>
      <c r="L1053" s="282"/>
      <c r="M1053" s="282"/>
      <c r="N1053" s="64">
        <f t="shared" si="50"/>
        <v>0</v>
      </c>
      <c r="O1053" s="78">
        <v>11500</v>
      </c>
      <c r="P1053" s="78">
        <f t="shared" si="52"/>
        <v>0</v>
      </c>
      <c r="Q1053" s="78"/>
    </row>
    <row r="1054" spans="1:17" s="10" customFormat="1" ht="22.5" customHeight="1" x14ac:dyDescent="0.25">
      <c r="A1054" s="8">
        <v>1049</v>
      </c>
      <c r="B1054" s="280">
        <v>45258</v>
      </c>
      <c r="C1054" s="56" t="s">
        <v>107</v>
      </c>
      <c r="D1054" s="123" t="s">
        <v>24</v>
      </c>
      <c r="E1054" s="57">
        <v>20</v>
      </c>
      <c r="F1054" s="57" t="s">
        <v>39</v>
      </c>
      <c r="G1054" s="58" t="s">
        <v>368</v>
      </c>
      <c r="H1054" s="260">
        <v>601</v>
      </c>
      <c r="I1054" s="285">
        <v>1565</v>
      </c>
      <c r="J1054" s="330">
        <f t="shared" si="51"/>
        <v>31300</v>
      </c>
      <c r="K1054" s="260"/>
      <c r="L1054" s="282"/>
      <c r="M1054" s="282"/>
      <c r="N1054" s="64">
        <f t="shared" si="50"/>
        <v>0</v>
      </c>
      <c r="O1054" s="78">
        <v>31300</v>
      </c>
      <c r="P1054" s="78">
        <f t="shared" si="52"/>
        <v>0</v>
      </c>
      <c r="Q1054" s="78"/>
    </row>
    <row r="1055" spans="1:17" s="10" customFormat="1" ht="22.5" customHeight="1" x14ac:dyDescent="0.25">
      <c r="A1055" s="8">
        <v>1050</v>
      </c>
      <c r="B1055" s="280">
        <v>45258</v>
      </c>
      <c r="C1055" s="56" t="s">
        <v>1324</v>
      </c>
      <c r="D1055" s="123" t="s">
        <v>24</v>
      </c>
      <c r="E1055" s="57">
        <v>3</v>
      </c>
      <c r="F1055" s="122" t="s">
        <v>39</v>
      </c>
      <c r="G1055" s="58" t="s">
        <v>368</v>
      </c>
      <c r="H1055" s="260">
        <v>601</v>
      </c>
      <c r="I1055" s="307">
        <v>3000</v>
      </c>
      <c r="J1055" s="330">
        <f t="shared" si="51"/>
        <v>9000</v>
      </c>
      <c r="K1055" s="260"/>
      <c r="L1055" s="282"/>
      <c r="M1055" s="282"/>
      <c r="N1055" s="64">
        <f t="shared" si="50"/>
        <v>0</v>
      </c>
      <c r="O1055" s="78">
        <v>9000</v>
      </c>
      <c r="P1055" s="78">
        <f t="shared" si="52"/>
        <v>0</v>
      </c>
      <c r="Q1055" s="78"/>
    </row>
    <row r="1056" spans="1:17" s="10" customFormat="1" ht="22.5" customHeight="1" x14ac:dyDescent="0.25">
      <c r="A1056" s="8">
        <v>1051</v>
      </c>
      <c r="B1056" s="280">
        <v>45258</v>
      </c>
      <c r="C1056" s="161" t="s">
        <v>75</v>
      </c>
      <c r="D1056" s="164" t="s">
        <v>66</v>
      </c>
      <c r="E1056" s="8">
        <v>3</v>
      </c>
      <c r="F1056" s="8" t="s">
        <v>38</v>
      </c>
      <c r="G1056" s="162" t="s">
        <v>368</v>
      </c>
      <c r="H1056" s="260">
        <v>601</v>
      </c>
      <c r="I1056" s="329">
        <v>30250</v>
      </c>
      <c r="J1056" s="331">
        <f t="shared" si="51"/>
        <v>90750</v>
      </c>
      <c r="K1056" s="260"/>
      <c r="L1056" s="282"/>
      <c r="M1056" s="282"/>
      <c r="N1056" s="64">
        <f t="shared" si="50"/>
        <v>0</v>
      </c>
      <c r="O1056" s="78">
        <v>93000</v>
      </c>
      <c r="P1056" s="78">
        <f t="shared" si="52"/>
        <v>-2250</v>
      </c>
      <c r="Q1056" s="78"/>
    </row>
    <row r="1057" spans="1:17" s="10" customFormat="1" ht="22.5" customHeight="1" x14ac:dyDescent="0.25">
      <c r="A1057" s="8">
        <v>1052</v>
      </c>
      <c r="B1057" s="280">
        <v>45258</v>
      </c>
      <c r="C1057" s="56" t="s">
        <v>450</v>
      </c>
      <c r="D1057" s="56" t="s">
        <v>105</v>
      </c>
      <c r="E1057" s="8">
        <v>4</v>
      </c>
      <c r="F1057" s="57" t="s">
        <v>451</v>
      </c>
      <c r="G1057" s="58" t="s">
        <v>135</v>
      </c>
      <c r="H1057" s="283" t="s">
        <v>305</v>
      </c>
      <c r="I1057" s="287">
        <v>82500</v>
      </c>
      <c r="J1057" s="330">
        <f t="shared" si="51"/>
        <v>330000</v>
      </c>
      <c r="K1057" s="260"/>
      <c r="L1057" s="282"/>
      <c r="M1057" s="282"/>
      <c r="N1057" s="64">
        <f t="shared" si="50"/>
        <v>0</v>
      </c>
      <c r="O1057" s="78">
        <v>330000</v>
      </c>
      <c r="P1057" s="78">
        <f t="shared" si="52"/>
        <v>0</v>
      </c>
      <c r="Q1057" s="78"/>
    </row>
    <row r="1058" spans="1:17" s="10" customFormat="1" ht="22.5" customHeight="1" x14ac:dyDescent="0.25">
      <c r="A1058" s="8">
        <v>1053</v>
      </c>
      <c r="B1058" s="280">
        <v>45258</v>
      </c>
      <c r="C1058" s="55" t="s">
        <v>928</v>
      </c>
      <c r="D1058" s="56" t="s">
        <v>105</v>
      </c>
      <c r="E1058" s="57">
        <v>5</v>
      </c>
      <c r="F1058" s="57" t="s">
        <v>451</v>
      </c>
      <c r="G1058" s="58" t="s">
        <v>135</v>
      </c>
      <c r="H1058" s="283" t="s">
        <v>305</v>
      </c>
      <c r="I1058" s="287">
        <v>82500</v>
      </c>
      <c r="J1058" s="330">
        <f t="shared" si="51"/>
        <v>412500</v>
      </c>
      <c r="K1058" s="260"/>
      <c r="L1058" s="282"/>
      <c r="M1058" s="282"/>
      <c r="N1058" s="64">
        <f t="shared" si="50"/>
        <v>0</v>
      </c>
      <c r="O1058" s="78">
        <v>412500</v>
      </c>
      <c r="P1058" s="78">
        <f t="shared" si="52"/>
        <v>0</v>
      </c>
      <c r="Q1058" s="78"/>
    </row>
    <row r="1059" spans="1:17" s="10" customFormat="1" ht="22.5" customHeight="1" x14ac:dyDescent="0.25">
      <c r="A1059" s="8">
        <v>1054</v>
      </c>
      <c r="B1059" s="280">
        <v>45258</v>
      </c>
      <c r="C1059" s="56" t="s">
        <v>54</v>
      </c>
      <c r="D1059" s="56" t="s">
        <v>55</v>
      </c>
      <c r="E1059" s="57">
        <v>12</v>
      </c>
      <c r="F1059" s="57" t="s">
        <v>38</v>
      </c>
      <c r="G1059" s="58" t="s">
        <v>62</v>
      </c>
      <c r="H1059" s="260">
        <v>1</v>
      </c>
      <c r="I1059" s="287">
        <v>29000</v>
      </c>
      <c r="J1059" s="330">
        <f t="shared" si="51"/>
        <v>348000</v>
      </c>
      <c r="K1059" s="260"/>
      <c r="L1059" s="282"/>
      <c r="M1059" s="282"/>
      <c r="N1059" s="64">
        <f t="shared" si="50"/>
        <v>0</v>
      </c>
      <c r="O1059" s="78">
        <v>348000</v>
      </c>
      <c r="P1059" s="78">
        <f t="shared" si="52"/>
        <v>0</v>
      </c>
      <c r="Q1059" s="78"/>
    </row>
    <row r="1060" spans="1:17" s="10" customFormat="1" ht="22.5" customHeight="1" x14ac:dyDescent="0.25">
      <c r="A1060" s="8">
        <v>1055</v>
      </c>
      <c r="B1060" s="280">
        <v>45258</v>
      </c>
      <c r="C1060" s="161" t="s">
        <v>75</v>
      </c>
      <c r="D1060" s="164" t="s">
        <v>66</v>
      </c>
      <c r="E1060" s="8">
        <v>6</v>
      </c>
      <c r="F1060" s="8" t="s">
        <v>38</v>
      </c>
      <c r="G1060" s="162" t="s">
        <v>62</v>
      </c>
      <c r="H1060" s="260">
        <v>1</v>
      </c>
      <c r="I1060" s="329">
        <v>30250</v>
      </c>
      <c r="J1060" s="331">
        <f t="shared" si="51"/>
        <v>181500</v>
      </c>
      <c r="K1060" s="260"/>
      <c r="L1060" s="282"/>
      <c r="M1060" s="282"/>
      <c r="N1060" s="64">
        <f t="shared" si="50"/>
        <v>0</v>
      </c>
      <c r="O1060" s="78">
        <v>186000</v>
      </c>
      <c r="P1060" s="78">
        <f t="shared" si="52"/>
        <v>-4500</v>
      </c>
      <c r="Q1060" s="78"/>
    </row>
    <row r="1061" spans="1:17" s="10" customFormat="1" ht="22.5" customHeight="1" x14ac:dyDescent="0.25">
      <c r="A1061" s="8">
        <v>1056</v>
      </c>
      <c r="B1061" s="280">
        <v>45258</v>
      </c>
      <c r="C1061" s="56" t="s">
        <v>45</v>
      </c>
      <c r="D1061" s="56" t="s">
        <v>20</v>
      </c>
      <c r="E1061" s="319">
        <v>9</v>
      </c>
      <c r="F1061" s="57" t="s">
        <v>38</v>
      </c>
      <c r="G1061" s="58" t="s">
        <v>108</v>
      </c>
      <c r="H1061" s="260">
        <v>303</v>
      </c>
      <c r="I1061" s="287">
        <v>29200</v>
      </c>
      <c r="J1061" s="330">
        <f t="shared" si="51"/>
        <v>262800</v>
      </c>
      <c r="K1061" s="57" t="s">
        <v>1657</v>
      </c>
      <c r="L1061" s="282"/>
      <c r="M1061" s="282"/>
      <c r="N1061" s="64">
        <f t="shared" si="50"/>
        <v>0</v>
      </c>
      <c r="O1061" s="78">
        <v>297000</v>
      </c>
      <c r="P1061" s="78">
        <f t="shared" si="52"/>
        <v>-34200</v>
      </c>
      <c r="Q1061" s="78"/>
    </row>
    <row r="1062" spans="1:17" s="10" customFormat="1" ht="22.5" customHeight="1" x14ac:dyDescent="0.25">
      <c r="A1062" s="8">
        <v>1057</v>
      </c>
      <c r="B1062" s="280">
        <v>45258</v>
      </c>
      <c r="C1062" s="56" t="s">
        <v>92</v>
      </c>
      <c r="D1062" s="56" t="s">
        <v>29</v>
      </c>
      <c r="E1062" s="57">
        <v>1</v>
      </c>
      <c r="F1062" s="57" t="s">
        <v>38</v>
      </c>
      <c r="G1062" s="58" t="s">
        <v>108</v>
      </c>
      <c r="H1062" s="260">
        <v>303</v>
      </c>
      <c r="I1062" s="285">
        <v>94575</v>
      </c>
      <c r="J1062" s="330">
        <f t="shared" si="51"/>
        <v>94575</v>
      </c>
      <c r="K1062" s="57" t="s">
        <v>1657</v>
      </c>
      <c r="L1062" s="282"/>
      <c r="M1062" s="282"/>
      <c r="N1062" s="64">
        <f t="shared" si="50"/>
        <v>0</v>
      </c>
      <c r="O1062" s="78">
        <v>94575</v>
      </c>
      <c r="P1062" s="78">
        <f t="shared" si="52"/>
        <v>0</v>
      </c>
      <c r="Q1062" s="78"/>
    </row>
    <row r="1063" spans="1:17" s="10" customFormat="1" ht="22.5" customHeight="1" x14ac:dyDescent="0.25">
      <c r="A1063" s="8">
        <v>1058</v>
      </c>
      <c r="B1063" s="280">
        <v>45258</v>
      </c>
      <c r="C1063" s="56" t="s">
        <v>70</v>
      </c>
      <c r="D1063" s="56" t="s">
        <v>61</v>
      </c>
      <c r="E1063" s="8">
        <v>1</v>
      </c>
      <c r="F1063" s="298" t="s">
        <v>39</v>
      </c>
      <c r="G1063" s="58" t="s">
        <v>108</v>
      </c>
      <c r="H1063" s="260">
        <v>303</v>
      </c>
      <c r="I1063" s="285">
        <v>39000</v>
      </c>
      <c r="J1063" s="330">
        <f t="shared" si="51"/>
        <v>39000</v>
      </c>
      <c r="K1063" s="57" t="s">
        <v>1657</v>
      </c>
      <c r="L1063" s="282"/>
      <c r="M1063" s="282"/>
      <c r="N1063" s="64">
        <f t="shared" si="50"/>
        <v>0</v>
      </c>
      <c r="O1063" s="78">
        <v>39000</v>
      </c>
      <c r="P1063" s="78">
        <f t="shared" si="52"/>
        <v>0</v>
      </c>
      <c r="Q1063" s="78"/>
    </row>
    <row r="1064" spans="1:17" s="10" customFormat="1" ht="22.5" customHeight="1" x14ac:dyDescent="0.25">
      <c r="A1064" s="8">
        <v>1059</v>
      </c>
      <c r="B1064" s="280">
        <v>45258</v>
      </c>
      <c r="C1064" s="56" t="s">
        <v>76</v>
      </c>
      <c r="D1064" s="120" t="s">
        <v>96</v>
      </c>
      <c r="E1064" s="57">
        <v>1</v>
      </c>
      <c r="F1064" s="298" t="s">
        <v>39</v>
      </c>
      <c r="G1064" s="58" t="s">
        <v>108</v>
      </c>
      <c r="H1064" s="260">
        <v>303</v>
      </c>
      <c r="I1064" s="287">
        <v>90675</v>
      </c>
      <c r="J1064" s="330">
        <f t="shared" si="51"/>
        <v>90675</v>
      </c>
      <c r="K1064" s="57" t="s">
        <v>1657</v>
      </c>
      <c r="L1064" s="282"/>
      <c r="M1064" s="282"/>
      <c r="N1064" s="64">
        <f t="shared" ref="N1064:N1127" si="53">L1064-M1064</f>
        <v>0</v>
      </c>
      <c r="O1064" s="78">
        <v>90675</v>
      </c>
      <c r="P1064" s="78">
        <f t="shared" si="52"/>
        <v>0</v>
      </c>
      <c r="Q1064" s="78"/>
    </row>
    <row r="1065" spans="1:17" s="10" customFormat="1" ht="22.5" customHeight="1" x14ac:dyDescent="0.25">
      <c r="A1065" s="8">
        <v>1060</v>
      </c>
      <c r="B1065" s="280">
        <v>45258</v>
      </c>
      <c r="C1065" s="56" t="s">
        <v>70</v>
      </c>
      <c r="D1065" s="56" t="s">
        <v>61</v>
      </c>
      <c r="E1065" s="8">
        <v>1</v>
      </c>
      <c r="F1065" s="298" t="s">
        <v>39</v>
      </c>
      <c r="G1065" s="58" t="s">
        <v>16</v>
      </c>
      <c r="H1065" s="260" t="s">
        <v>296</v>
      </c>
      <c r="I1065" s="285">
        <v>39000</v>
      </c>
      <c r="J1065" s="330">
        <f t="shared" si="51"/>
        <v>39000</v>
      </c>
      <c r="K1065" s="57" t="s">
        <v>1658</v>
      </c>
      <c r="L1065" s="282"/>
      <c r="M1065" s="282"/>
      <c r="N1065" s="64">
        <f t="shared" si="53"/>
        <v>0</v>
      </c>
      <c r="O1065" s="78">
        <v>39000</v>
      </c>
      <c r="P1065" s="78">
        <f t="shared" si="52"/>
        <v>0</v>
      </c>
      <c r="Q1065" s="78"/>
    </row>
    <row r="1066" spans="1:17" s="10" customFormat="1" ht="22.5" customHeight="1" x14ac:dyDescent="0.25">
      <c r="A1066" s="8">
        <v>1061</v>
      </c>
      <c r="B1066" s="280">
        <v>45258</v>
      </c>
      <c r="C1066" s="56" t="s">
        <v>76</v>
      </c>
      <c r="D1066" s="120" t="s">
        <v>96</v>
      </c>
      <c r="E1066" s="57">
        <v>1</v>
      </c>
      <c r="F1066" s="298" t="s">
        <v>39</v>
      </c>
      <c r="G1066" s="58" t="s">
        <v>16</v>
      </c>
      <c r="H1066" s="260" t="s">
        <v>296</v>
      </c>
      <c r="I1066" s="287">
        <v>90675</v>
      </c>
      <c r="J1066" s="330">
        <f t="shared" si="51"/>
        <v>90675</v>
      </c>
      <c r="K1066" s="57" t="s">
        <v>1658</v>
      </c>
      <c r="L1066" s="282"/>
      <c r="M1066" s="282"/>
      <c r="N1066" s="64">
        <f t="shared" si="53"/>
        <v>0</v>
      </c>
      <c r="O1066" s="78">
        <v>90675</v>
      </c>
      <c r="P1066" s="78">
        <f t="shared" si="52"/>
        <v>0</v>
      </c>
      <c r="Q1066" s="78"/>
    </row>
    <row r="1067" spans="1:17" s="10" customFormat="1" ht="22.5" customHeight="1" x14ac:dyDescent="0.25">
      <c r="A1067" s="8">
        <v>1062</v>
      </c>
      <c r="B1067" s="280">
        <v>45258</v>
      </c>
      <c r="C1067" s="56" t="s">
        <v>45</v>
      </c>
      <c r="D1067" s="56" t="s">
        <v>20</v>
      </c>
      <c r="E1067" s="319">
        <v>1.5</v>
      </c>
      <c r="F1067" s="57" t="s">
        <v>38</v>
      </c>
      <c r="G1067" s="58" t="s">
        <v>49</v>
      </c>
      <c r="H1067" s="260">
        <v>402</v>
      </c>
      <c r="I1067" s="287">
        <v>29200</v>
      </c>
      <c r="J1067" s="330">
        <f t="shared" si="51"/>
        <v>43800</v>
      </c>
      <c r="K1067" s="260"/>
      <c r="L1067" s="282"/>
      <c r="M1067" s="282"/>
      <c r="N1067" s="64">
        <f t="shared" si="53"/>
        <v>0</v>
      </c>
      <c r="O1067" s="78">
        <v>49500</v>
      </c>
      <c r="P1067" s="78">
        <f t="shared" si="52"/>
        <v>-5700</v>
      </c>
      <c r="Q1067" s="78"/>
    </row>
    <row r="1068" spans="1:17" s="10" customFormat="1" ht="22.5" customHeight="1" x14ac:dyDescent="0.25">
      <c r="A1068" s="8">
        <v>1063</v>
      </c>
      <c r="B1068" s="280">
        <v>45258</v>
      </c>
      <c r="C1068" s="56" t="s">
        <v>45</v>
      </c>
      <c r="D1068" s="56" t="s">
        <v>20</v>
      </c>
      <c r="E1068" s="319">
        <v>1.5</v>
      </c>
      <c r="F1068" s="57" t="s">
        <v>38</v>
      </c>
      <c r="G1068" s="58" t="s">
        <v>254</v>
      </c>
      <c r="H1068" s="260">
        <v>302</v>
      </c>
      <c r="I1068" s="287">
        <v>29200</v>
      </c>
      <c r="J1068" s="330">
        <f t="shared" si="51"/>
        <v>43800</v>
      </c>
      <c r="K1068" s="260"/>
      <c r="L1068" s="282"/>
      <c r="M1068" s="282"/>
      <c r="N1068" s="64">
        <f t="shared" si="53"/>
        <v>0</v>
      </c>
      <c r="O1068" s="78">
        <v>49500</v>
      </c>
      <c r="P1068" s="78">
        <f t="shared" si="52"/>
        <v>-5700</v>
      </c>
      <c r="Q1068" s="78"/>
    </row>
    <row r="1069" spans="1:17" s="10" customFormat="1" ht="22.5" customHeight="1" x14ac:dyDescent="0.25">
      <c r="A1069" s="8">
        <v>1064</v>
      </c>
      <c r="B1069" s="280">
        <v>45258</v>
      </c>
      <c r="C1069" s="56" t="s">
        <v>1449</v>
      </c>
      <c r="D1069" s="56" t="s">
        <v>1450</v>
      </c>
      <c r="E1069" s="57">
        <v>1</v>
      </c>
      <c r="F1069" s="57" t="s">
        <v>39</v>
      </c>
      <c r="G1069" s="58" t="s">
        <v>34</v>
      </c>
      <c r="H1069" s="260">
        <v>404</v>
      </c>
      <c r="I1069" s="285">
        <v>1200000</v>
      </c>
      <c r="J1069" s="330">
        <f t="shared" si="51"/>
        <v>1200000</v>
      </c>
      <c r="K1069" s="57" t="s">
        <v>271</v>
      </c>
      <c r="L1069" s="282"/>
      <c r="M1069" s="282"/>
      <c r="N1069" s="64">
        <f t="shared" si="53"/>
        <v>0</v>
      </c>
      <c r="O1069" s="78">
        <v>1200000</v>
      </c>
      <c r="P1069" s="78">
        <f t="shared" si="52"/>
        <v>0</v>
      </c>
      <c r="Q1069" s="78"/>
    </row>
    <row r="1070" spans="1:17" s="10" customFormat="1" ht="22.5" customHeight="1" x14ac:dyDescent="0.25">
      <c r="A1070" s="8">
        <v>1065</v>
      </c>
      <c r="B1070" s="280">
        <v>45258</v>
      </c>
      <c r="C1070" s="56" t="s">
        <v>129</v>
      </c>
      <c r="D1070" s="56" t="s">
        <v>67</v>
      </c>
      <c r="E1070" s="8">
        <v>1</v>
      </c>
      <c r="F1070" s="57" t="s">
        <v>39</v>
      </c>
      <c r="G1070" s="58" t="s">
        <v>34</v>
      </c>
      <c r="H1070" s="260">
        <v>404</v>
      </c>
      <c r="I1070" s="287">
        <v>12500</v>
      </c>
      <c r="J1070" s="330">
        <f t="shared" si="51"/>
        <v>12500</v>
      </c>
      <c r="K1070" s="57" t="s">
        <v>271</v>
      </c>
      <c r="L1070" s="282"/>
      <c r="M1070" s="282"/>
      <c r="N1070" s="64">
        <f t="shared" si="53"/>
        <v>0</v>
      </c>
      <c r="O1070" s="78">
        <v>12500</v>
      </c>
      <c r="P1070" s="78">
        <f t="shared" si="52"/>
        <v>0</v>
      </c>
      <c r="Q1070" s="78"/>
    </row>
    <row r="1071" spans="1:17" s="10" customFormat="1" ht="22.5" customHeight="1" x14ac:dyDescent="0.25">
      <c r="A1071" s="8">
        <v>1066</v>
      </c>
      <c r="B1071" s="280">
        <v>45258</v>
      </c>
      <c r="C1071" s="56" t="s">
        <v>595</v>
      </c>
      <c r="D1071" s="56" t="s">
        <v>47</v>
      </c>
      <c r="E1071" s="57">
        <v>1</v>
      </c>
      <c r="F1071" s="57" t="s">
        <v>39</v>
      </c>
      <c r="G1071" s="58" t="s">
        <v>34</v>
      </c>
      <c r="H1071" s="260">
        <v>404</v>
      </c>
      <c r="I1071" s="287">
        <v>12500</v>
      </c>
      <c r="J1071" s="330">
        <f t="shared" si="51"/>
        <v>12500</v>
      </c>
      <c r="K1071" s="57" t="s">
        <v>271</v>
      </c>
      <c r="L1071" s="282"/>
      <c r="M1071" s="282"/>
      <c r="N1071" s="64">
        <f t="shared" si="53"/>
        <v>0</v>
      </c>
      <c r="O1071" s="78">
        <v>12500</v>
      </c>
      <c r="P1071" s="78">
        <f t="shared" si="52"/>
        <v>0</v>
      </c>
      <c r="Q1071" s="78"/>
    </row>
    <row r="1072" spans="1:17" s="10" customFormat="1" ht="22.5" customHeight="1" x14ac:dyDescent="0.25">
      <c r="A1072" s="8">
        <v>1067</v>
      </c>
      <c r="B1072" s="280">
        <v>45258</v>
      </c>
      <c r="C1072" s="55" t="s">
        <v>902</v>
      </c>
      <c r="D1072" s="56" t="s">
        <v>117</v>
      </c>
      <c r="E1072" s="57">
        <v>1</v>
      </c>
      <c r="F1072" s="57" t="s">
        <v>39</v>
      </c>
      <c r="G1072" s="58" t="s">
        <v>240</v>
      </c>
      <c r="H1072" s="260">
        <v>126</v>
      </c>
      <c r="I1072" s="285">
        <v>120000</v>
      </c>
      <c r="J1072" s="330">
        <f t="shared" si="51"/>
        <v>120000</v>
      </c>
      <c r="K1072" s="260"/>
      <c r="L1072" s="282"/>
      <c r="M1072" s="282"/>
      <c r="N1072" s="64">
        <f t="shared" si="53"/>
        <v>0</v>
      </c>
      <c r="O1072" s="78">
        <v>120000</v>
      </c>
      <c r="P1072" s="78">
        <f t="shared" si="52"/>
        <v>0</v>
      </c>
      <c r="Q1072" s="78"/>
    </row>
    <row r="1073" spans="1:17" s="10" customFormat="1" ht="22.5" customHeight="1" x14ac:dyDescent="0.25">
      <c r="A1073" s="8">
        <v>1068</v>
      </c>
      <c r="B1073" s="280">
        <v>45258</v>
      </c>
      <c r="C1073" s="56" t="s">
        <v>1004</v>
      </c>
      <c r="D1073" s="120" t="s">
        <v>102</v>
      </c>
      <c r="E1073" s="57">
        <v>2</v>
      </c>
      <c r="F1073" s="122" t="s">
        <v>484</v>
      </c>
      <c r="G1073" s="58" t="s">
        <v>181</v>
      </c>
      <c r="H1073" s="260">
        <v>313</v>
      </c>
      <c r="I1073" s="285">
        <v>12000</v>
      </c>
      <c r="J1073" s="330">
        <f t="shared" si="51"/>
        <v>24000</v>
      </c>
      <c r="K1073" s="260"/>
      <c r="L1073" s="282"/>
      <c r="M1073" s="282"/>
      <c r="N1073" s="64">
        <f t="shared" si="53"/>
        <v>0</v>
      </c>
      <c r="O1073" s="78">
        <v>24000</v>
      </c>
      <c r="P1073" s="78">
        <f t="shared" si="52"/>
        <v>0</v>
      </c>
      <c r="Q1073" s="78"/>
    </row>
    <row r="1074" spans="1:17" s="10" customFormat="1" ht="22.5" customHeight="1" x14ac:dyDescent="0.25">
      <c r="A1074" s="8">
        <v>1069</v>
      </c>
      <c r="B1074" s="280">
        <v>45258</v>
      </c>
      <c r="C1074" s="55" t="s">
        <v>1005</v>
      </c>
      <c r="D1074" s="56" t="s">
        <v>102</v>
      </c>
      <c r="E1074" s="57">
        <v>3</v>
      </c>
      <c r="F1074" s="57" t="s">
        <v>691</v>
      </c>
      <c r="G1074" s="58" t="s">
        <v>34</v>
      </c>
      <c r="H1074" s="260">
        <v>404</v>
      </c>
      <c r="I1074" s="287">
        <v>15000</v>
      </c>
      <c r="J1074" s="330">
        <f t="shared" si="51"/>
        <v>45000</v>
      </c>
      <c r="K1074" s="260"/>
      <c r="L1074" s="282"/>
      <c r="M1074" s="282"/>
      <c r="N1074" s="64">
        <f t="shared" si="53"/>
        <v>0</v>
      </c>
      <c r="O1074" s="78">
        <v>45000</v>
      </c>
      <c r="P1074" s="78">
        <f t="shared" si="52"/>
        <v>0</v>
      </c>
      <c r="Q1074" s="78"/>
    </row>
    <row r="1075" spans="1:17" s="10" customFormat="1" ht="22.5" customHeight="1" x14ac:dyDescent="0.25">
      <c r="A1075" s="8">
        <v>1070</v>
      </c>
      <c r="B1075" s="280">
        <v>45258</v>
      </c>
      <c r="C1075" s="56" t="s">
        <v>224</v>
      </c>
      <c r="D1075" s="291" t="s">
        <v>288</v>
      </c>
      <c r="E1075" s="57">
        <v>20</v>
      </c>
      <c r="F1075" s="57" t="s">
        <v>38</v>
      </c>
      <c r="G1075" s="162" t="s">
        <v>135</v>
      </c>
      <c r="H1075" s="283" t="s">
        <v>305</v>
      </c>
      <c r="I1075" s="285">
        <v>17000</v>
      </c>
      <c r="J1075" s="330">
        <f t="shared" si="51"/>
        <v>340000</v>
      </c>
      <c r="K1075" s="260"/>
      <c r="L1075" s="282"/>
      <c r="M1075" s="282"/>
      <c r="N1075" s="64">
        <f t="shared" si="53"/>
        <v>0</v>
      </c>
      <c r="O1075" s="78">
        <v>340000</v>
      </c>
      <c r="P1075" s="78">
        <f t="shared" si="52"/>
        <v>0</v>
      </c>
      <c r="Q1075" s="78"/>
    </row>
    <row r="1076" spans="1:17" s="10" customFormat="1" ht="22.5" customHeight="1" x14ac:dyDescent="0.25">
      <c r="A1076" s="8">
        <v>1071</v>
      </c>
      <c r="B1076" s="280">
        <v>45258</v>
      </c>
      <c r="C1076" s="55" t="s">
        <v>996</v>
      </c>
      <c r="D1076" s="56" t="s">
        <v>50</v>
      </c>
      <c r="E1076" s="57">
        <v>2</v>
      </c>
      <c r="F1076" s="57" t="s">
        <v>39</v>
      </c>
      <c r="G1076" s="58" t="s">
        <v>345</v>
      </c>
      <c r="H1076" s="260">
        <v>4</v>
      </c>
      <c r="I1076" s="285">
        <v>175000</v>
      </c>
      <c r="J1076" s="330">
        <f t="shared" si="51"/>
        <v>350000</v>
      </c>
      <c r="K1076" s="374" t="s">
        <v>1659</v>
      </c>
      <c r="L1076" s="282"/>
      <c r="M1076" s="282"/>
      <c r="N1076" s="64">
        <f t="shared" si="53"/>
        <v>0</v>
      </c>
      <c r="O1076" s="78"/>
      <c r="P1076" s="78"/>
      <c r="Q1076" s="78"/>
    </row>
    <row r="1077" spans="1:17" s="10" customFormat="1" ht="22.5" customHeight="1" x14ac:dyDescent="0.25">
      <c r="A1077" s="8">
        <v>1072</v>
      </c>
      <c r="B1077" s="280">
        <v>45258</v>
      </c>
      <c r="C1077" s="56" t="s">
        <v>997</v>
      </c>
      <c r="D1077" s="56" t="s">
        <v>50</v>
      </c>
      <c r="E1077" s="57">
        <v>1</v>
      </c>
      <c r="F1077" s="122" t="s">
        <v>39</v>
      </c>
      <c r="G1077" s="58" t="s">
        <v>345</v>
      </c>
      <c r="H1077" s="260">
        <v>4</v>
      </c>
      <c r="I1077" s="285">
        <v>125000</v>
      </c>
      <c r="J1077" s="330">
        <f t="shared" si="51"/>
        <v>125000</v>
      </c>
      <c r="K1077" s="374" t="s">
        <v>1659</v>
      </c>
      <c r="L1077" s="282"/>
      <c r="M1077" s="282"/>
      <c r="N1077" s="64">
        <f t="shared" si="53"/>
        <v>0</v>
      </c>
      <c r="O1077" s="78"/>
      <c r="P1077" s="78"/>
      <c r="Q1077" s="78"/>
    </row>
    <row r="1078" spans="1:17" s="10" customFormat="1" ht="22.5" customHeight="1" x14ac:dyDescent="0.25">
      <c r="A1078" s="8">
        <v>1073</v>
      </c>
      <c r="B1078" s="280">
        <v>45258</v>
      </c>
      <c r="C1078" s="56" t="s">
        <v>998</v>
      </c>
      <c r="D1078" s="56" t="s">
        <v>50</v>
      </c>
      <c r="E1078" s="57">
        <v>1</v>
      </c>
      <c r="F1078" s="121" t="s">
        <v>39</v>
      </c>
      <c r="G1078" s="58" t="s">
        <v>345</v>
      </c>
      <c r="H1078" s="260">
        <v>4</v>
      </c>
      <c r="I1078" s="285">
        <v>175000</v>
      </c>
      <c r="J1078" s="330">
        <f t="shared" si="51"/>
        <v>175000</v>
      </c>
      <c r="K1078" s="374" t="s">
        <v>1659</v>
      </c>
      <c r="L1078" s="282"/>
      <c r="M1078" s="282"/>
      <c r="N1078" s="64">
        <f t="shared" si="53"/>
        <v>0</v>
      </c>
      <c r="O1078" s="78"/>
      <c r="P1078" s="78"/>
      <c r="Q1078" s="78"/>
    </row>
    <row r="1079" spans="1:17" s="10" customFormat="1" ht="22.5" customHeight="1" x14ac:dyDescent="0.25">
      <c r="A1079" s="8">
        <v>1074</v>
      </c>
      <c r="B1079" s="280">
        <v>45258</v>
      </c>
      <c r="C1079" s="56" t="s">
        <v>1451</v>
      </c>
      <c r="D1079" s="56" t="s">
        <v>1452</v>
      </c>
      <c r="E1079" s="57">
        <v>1</v>
      </c>
      <c r="F1079" s="121" t="s">
        <v>40</v>
      </c>
      <c r="G1079" s="58" t="s">
        <v>321</v>
      </c>
      <c r="H1079" s="260">
        <v>4</v>
      </c>
      <c r="I1079" s="285">
        <v>0</v>
      </c>
      <c r="J1079" s="330">
        <f t="shared" si="51"/>
        <v>0</v>
      </c>
      <c r="K1079" s="370" t="s">
        <v>1659</v>
      </c>
      <c r="L1079" s="282"/>
      <c r="M1079" s="282"/>
      <c r="N1079" s="64">
        <f t="shared" si="53"/>
        <v>0</v>
      </c>
      <c r="O1079" s="78"/>
      <c r="P1079" s="78"/>
      <c r="Q1079" s="78"/>
    </row>
    <row r="1080" spans="1:17" s="24" customFormat="1" ht="22.5" customHeight="1" x14ac:dyDescent="0.25">
      <c r="A1080" s="8">
        <v>1075</v>
      </c>
      <c r="B1080" s="280">
        <v>45258</v>
      </c>
      <c r="C1080" s="55" t="s">
        <v>159</v>
      </c>
      <c r="D1080" s="86" t="s">
        <v>160</v>
      </c>
      <c r="E1080" s="57">
        <v>1</v>
      </c>
      <c r="F1080" s="57" t="s">
        <v>39</v>
      </c>
      <c r="G1080" s="58" t="s">
        <v>337</v>
      </c>
      <c r="H1080" s="283" t="s">
        <v>403</v>
      </c>
      <c r="I1080" s="285">
        <v>117000</v>
      </c>
      <c r="J1080" s="330">
        <f t="shared" si="51"/>
        <v>117000</v>
      </c>
      <c r="K1080" s="370" t="s">
        <v>1660</v>
      </c>
      <c r="L1080" s="282"/>
      <c r="M1080" s="282"/>
      <c r="N1080" s="64">
        <f t="shared" si="53"/>
        <v>0</v>
      </c>
      <c r="O1080" s="78"/>
      <c r="P1080" s="78"/>
      <c r="Q1080" s="406"/>
    </row>
    <row r="1081" spans="1:17" s="24" customFormat="1" ht="22.5" customHeight="1" x14ac:dyDescent="0.25">
      <c r="A1081" s="8">
        <v>1076</v>
      </c>
      <c r="B1081" s="280">
        <v>45258</v>
      </c>
      <c r="C1081" s="55" t="s">
        <v>159</v>
      </c>
      <c r="D1081" s="86" t="s">
        <v>160</v>
      </c>
      <c r="E1081" s="57">
        <v>1</v>
      </c>
      <c r="F1081" s="57" t="s">
        <v>39</v>
      </c>
      <c r="G1081" s="58" t="s">
        <v>1453</v>
      </c>
      <c r="H1081" s="283" t="s">
        <v>404</v>
      </c>
      <c r="I1081" s="285">
        <v>117000</v>
      </c>
      <c r="J1081" s="330">
        <f t="shared" si="51"/>
        <v>117000</v>
      </c>
      <c r="K1081" s="370" t="s">
        <v>1660</v>
      </c>
      <c r="L1081" s="282"/>
      <c r="M1081" s="282"/>
      <c r="N1081" s="64">
        <f t="shared" si="53"/>
        <v>0</v>
      </c>
      <c r="O1081" s="78"/>
      <c r="P1081" s="78"/>
      <c r="Q1081" s="406"/>
    </row>
    <row r="1082" spans="1:17" s="24" customFormat="1" ht="22.5" customHeight="1" x14ac:dyDescent="0.25">
      <c r="A1082" s="8">
        <v>1077</v>
      </c>
      <c r="B1082" s="280">
        <v>45258</v>
      </c>
      <c r="C1082" s="55" t="s">
        <v>159</v>
      </c>
      <c r="D1082" s="86" t="s">
        <v>160</v>
      </c>
      <c r="E1082" s="57">
        <v>1</v>
      </c>
      <c r="F1082" s="57" t="s">
        <v>39</v>
      </c>
      <c r="G1082" s="58" t="s">
        <v>1503</v>
      </c>
      <c r="H1082" s="283" t="s">
        <v>406</v>
      </c>
      <c r="I1082" s="285">
        <v>117000</v>
      </c>
      <c r="J1082" s="330">
        <f t="shared" si="51"/>
        <v>117000</v>
      </c>
      <c r="K1082" s="370" t="s">
        <v>1660</v>
      </c>
      <c r="L1082" s="282"/>
      <c r="M1082" s="282"/>
      <c r="N1082" s="64">
        <f t="shared" si="53"/>
        <v>0</v>
      </c>
      <c r="O1082" s="406"/>
      <c r="P1082" s="406"/>
      <c r="Q1082" s="406"/>
    </row>
    <row r="1083" spans="1:17" s="24" customFormat="1" ht="22.5" customHeight="1" x14ac:dyDescent="0.25">
      <c r="A1083" s="8">
        <v>1078</v>
      </c>
      <c r="B1083" s="280">
        <v>45258</v>
      </c>
      <c r="C1083" s="55" t="s">
        <v>159</v>
      </c>
      <c r="D1083" s="86" t="s">
        <v>160</v>
      </c>
      <c r="E1083" s="57">
        <v>1</v>
      </c>
      <c r="F1083" s="57" t="s">
        <v>39</v>
      </c>
      <c r="G1083" s="58" t="s">
        <v>352</v>
      </c>
      <c r="H1083" s="283" t="s">
        <v>407</v>
      </c>
      <c r="I1083" s="285">
        <v>117000</v>
      </c>
      <c r="J1083" s="330">
        <f t="shared" si="51"/>
        <v>117000</v>
      </c>
      <c r="K1083" s="370" t="s">
        <v>1660</v>
      </c>
      <c r="L1083" s="282"/>
      <c r="M1083" s="282"/>
      <c r="N1083" s="64">
        <f t="shared" si="53"/>
        <v>0</v>
      </c>
      <c r="O1083" s="406"/>
      <c r="P1083" s="406"/>
      <c r="Q1083" s="406"/>
    </row>
    <row r="1084" spans="1:17" s="24" customFormat="1" ht="22.5" customHeight="1" x14ac:dyDescent="0.25">
      <c r="A1084" s="8">
        <v>1079</v>
      </c>
      <c r="B1084" s="280">
        <v>45258</v>
      </c>
      <c r="C1084" s="55" t="s">
        <v>159</v>
      </c>
      <c r="D1084" s="86" t="s">
        <v>160</v>
      </c>
      <c r="E1084" s="57">
        <v>1</v>
      </c>
      <c r="F1084" s="57" t="s">
        <v>39</v>
      </c>
      <c r="G1084" s="58" t="s">
        <v>1504</v>
      </c>
      <c r="H1084" s="283" t="s">
        <v>291</v>
      </c>
      <c r="I1084" s="285">
        <v>117000</v>
      </c>
      <c r="J1084" s="330">
        <f t="shared" si="51"/>
        <v>117000</v>
      </c>
      <c r="K1084" s="370" t="s">
        <v>1660</v>
      </c>
      <c r="L1084" s="282"/>
      <c r="M1084" s="282"/>
      <c r="N1084" s="64">
        <f t="shared" si="53"/>
        <v>0</v>
      </c>
      <c r="O1084" s="406"/>
      <c r="P1084" s="406"/>
      <c r="Q1084" s="406"/>
    </row>
    <row r="1085" spans="1:17" s="10" customFormat="1" ht="22.5" customHeight="1" x14ac:dyDescent="0.25">
      <c r="A1085" s="8">
        <v>1080</v>
      </c>
      <c r="B1085" s="280">
        <v>45258</v>
      </c>
      <c r="C1085" s="56" t="s">
        <v>161</v>
      </c>
      <c r="D1085" s="86" t="s">
        <v>162</v>
      </c>
      <c r="E1085" s="57">
        <v>1</v>
      </c>
      <c r="F1085" s="57" t="s">
        <v>39</v>
      </c>
      <c r="G1085" s="58" t="s">
        <v>337</v>
      </c>
      <c r="H1085" s="283" t="s">
        <v>403</v>
      </c>
      <c r="I1085" s="285">
        <v>136500</v>
      </c>
      <c r="J1085" s="330">
        <f t="shared" si="51"/>
        <v>136500</v>
      </c>
      <c r="K1085" s="370" t="s">
        <v>1660</v>
      </c>
      <c r="L1085" s="282"/>
      <c r="M1085" s="282"/>
      <c r="N1085" s="64">
        <f t="shared" si="53"/>
        <v>0</v>
      </c>
      <c r="O1085" s="406"/>
      <c r="P1085" s="406"/>
      <c r="Q1085" s="78"/>
    </row>
    <row r="1086" spans="1:17" s="10" customFormat="1" ht="22.5" customHeight="1" x14ac:dyDescent="0.25">
      <c r="A1086" s="8">
        <v>1081</v>
      </c>
      <c r="B1086" s="280">
        <v>45258</v>
      </c>
      <c r="C1086" s="56" t="s">
        <v>161</v>
      </c>
      <c r="D1086" s="86" t="s">
        <v>162</v>
      </c>
      <c r="E1086" s="57">
        <v>1</v>
      </c>
      <c r="F1086" s="57" t="s">
        <v>39</v>
      </c>
      <c r="G1086" s="58" t="s">
        <v>1453</v>
      </c>
      <c r="H1086" s="283" t="s">
        <v>404</v>
      </c>
      <c r="I1086" s="285">
        <v>136500</v>
      </c>
      <c r="J1086" s="330">
        <f t="shared" si="51"/>
        <v>136500</v>
      </c>
      <c r="K1086" s="370" t="s">
        <v>1660</v>
      </c>
      <c r="L1086" s="282"/>
      <c r="M1086" s="282"/>
      <c r="N1086" s="64">
        <f t="shared" si="53"/>
        <v>0</v>
      </c>
      <c r="O1086" s="406"/>
      <c r="P1086" s="406"/>
      <c r="Q1086" s="78"/>
    </row>
    <row r="1087" spans="1:17" s="10" customFormat="1" ht="22.5" customHeight="1" x14ac:dyDescent="0.25">
      <c r="A1087" s="8">
        <v>1082</v>
      </c>
      <c r="B1087" s="280">
        <v>45258</v>
      </c>
      <c r="C1087" s="56" t="s">
        <v>161</v>
      </c>
      <c r="D1087" s="86" t="s">
        <v>162</v>
      </c>
      <c r="E1087" s="57">
        <v>1</v>
      </c>
      <c r="F1087" s="57" t="s">
        <v>39</v>
      </c>
      <c r="G1087" s="58" t="s">
        <v>1503</v>
      </c>
      <c r="H1087" s="283" t="s">
        <v>405</v>
      </c>
      <c r="I1087" s="285">
        <v>136500</v>
      </c>
      <c r="J1087" s="330">
        <f t="shared" si="51"/>
        <v>136500</v>
      </c>
      <c r="K1087" s="370" t="s">
        <v>1660</v>
      </c>
      <c r="L1087" s="282"/>
      <c r="M1087" s="282"/>
      <c r="N1087" s="64">
        <f t="shared" si="53"/>
        <v>0</v>
      </c>
      <c r="O1087" s="78"/>
      <c r="P1087" s="78"/>
      <c r="Q1087" s="78"/>
    </row>
    <row r="1088" spans="1:17" s="10" customFormat="1" ht="22.5" customHeight="1" x14ac:dyDescent="0.25">
      <c r="A1088" s="8">
        <v>1083</v>
      </c>
      <c r="B1088" s="280">
        <v>45258</v>
      </c>
      <c r="C1088" s="56" t="s">
        <v>161</v>
      </c>
      <c r="D1088" s="86" t="s">
        <v>162</v>
      </c>
      <c r="E1088" s="57">
        <v>1</v>
      </c>
      <c r="F1088" s="57" t="s">
        <v>39</v>
      </c>
      <c r="G1088" s="58" t="s">
        <v>352</v>
      </c>
      <c r="H1088" s="283" t="s">
        <v>406</v>
      </c>
      <c r="I1088" s="285">
        <v>136500</v>
      </c>
      <c r="J1088" s="330">
        <f t="shared" si="51"/>
        <v>136500</v>
      </c>
      <c r="K1088" s="370" t="s">
        <v>1660</v>
      </c>
      <c r="L1088" s="282"/>
      <c r="M1088" s="282"/>
      <c r="N1088" s="64">
        <f t="shared" si="53"/>
        <v>0</v>
      </c>
      <c r="O1088" s="78"/>
      <c r="P1088" s="78"/>
      <c r="Q1088" s="78"/>
    </row>
    <row r="1089" spans="1:17" s="10" customFormat="1" ht="22.5" customHeight="1" x14ac:dyDescent="0.25">
      <c r="A1089" s="8">
        <v>1084</v>
      </c>
      <c r="B1089" s="280">
        <v>45258</v>
      </c>
      <c r="C1089" s="56" t="s">
        <v>161</v>
      </c>
      <c r="D1089" s="86" t="s">
        <v>162</v>
      </c>
      <c r="E1089" s="57">
        <v>1</v>
      </c>
      <c r="F1089" s="57" t="s">
        <v>39</v>
      </c>
      <c r="G1089" s="58" t="s">
        <v>1504</v>
      </c>
      <c r="H1089" s="283" t="s">
        <v>291</v>
      </c>
      <c r="I1089" s="285">
        <v>136500</v>
      </c>
      <c r="J1089" s="330">
        <f t="shared" si="51"/>
        <v>136500</v>
      </c>
      <c r="K1089" s="370" t="s">
        <v>1660</v>
      </c>
      <c r="L1089" s="282"/>
      <c r="M1089" s="282"/>
      <c r="N1089" s="64">
        <f t="shared" si="53"/>
        <v>0</v>
      </c>
      <c r="O1089" s="78"/>
      <c r="P1089" s="78"/>
      <c r="Q1089" s="78"/>
    </row>
    <row r="1090" spans="1:17" s="10" customFormat="1" ht="22.5" customHeight="1" x14ac:dyDescent="0.25">
      <c r="A1090" s="8">
        <v>1085</v>
      </c>
      <c r="B1090" s="280">
        <v>45258</v>
      </c>
      <c r="C1090" s="56" t="s">
        <v>1300</v>
      </c>
      <c r="D1090" s="86" t="s">
        <v>1301</v>
      </c>
      <c r="E1090" s="57">
        <v>1</v>
      </c>
      <c r="F1090" s="57" t="s">
        <v>39</v>
      </c>
      <c r="G1090" s="58" t="s">
        <v>1501</v>
      </c>
      <c r="H1090" s="283" t="s">
        <v>405</v>
      </c>
      <c r="I1090" s="285">
        <v>160000</v>
      </c>
      <c r="J1090" s="330">
        <f t="shared" si="51"/>
        <v>160000</v>
      </c>
      <c r="K1090" s="370" t="s">
        <v>1660</v>
      </c>
      <c r="L1090" s="282"/>
      <c r="M1090" s="282"/>
      <c r="N1090" s="64">
        <f t="shared" si="53"/>
        <v>0</v>
      </c>
      <c r="O1090" s="78"/>
      <c r="P1090" s="78"/>
      <c r="Q1090" s="78"/>
    </row>
    <row r="1091" spans="1:17" s="10" customFormat="1" ht="22.5" customHeight="1" x14ac:dyDescent="0.25">
      <c r="A1091" s="8">
        <v>1086</v>
      </c>
      <c r="B1091" s="280">
        <v>45258</v>
      </c>
      <c r="C1091" s="56" t="s">
        <v>1300</v>
      </c>
      <c r="D1091" s="86" t="s">
        <v>1301</v>
      </c>
      <c r="E1091" s="57">
        <v>1</v>
      </c>
      <c r="F1091" s="57" t="s">
        <v>39</v>
      </c>
      <c r="G1091" s="58" t="s">
        <v>1502</v>
      </c>
      <c r="H1091" s="283" t="s">
        <v>407</v>
      </c>
      <c r="I1091" s="285">
        <v>160000</v>
      </c>
      <c r="J1091" s="330">
        <f t="shared" si="51"/>
        <v>160000</v>
      </c>
      <c r="K1091" s="370" t="s">
        <v>1660</v>
      </c>
      <c r="L1091" s="282"/>
      <c r="M1091" s="282"/>
      <c r="N1091" s="64">
        <f t="shared" si="53"/>
        <v>0</v>
      </c>
      <c r="O1091" s="78"/>
      <c r="P1091" s="78"/>
      <c r="Q1091" s="78"/>
    </row>
    <row r="1092" spans="1:17" s="10" customFormat="1" ht="22.5" customHeight="1" x14ac:dyDescent="0.25">
      <c r="A1092" s="8">
        <v>1087</v>
      </c>
      <c r="B1092" s="280">
        <v>45258</v>
      </c>
      <c r="C1092" s="56" t="s">
        <v>974</v>
      </c>
      <c r="D1092" s="56" t="s">
        <v>89</v>
      </c>
      <c r="E1092" s="57">
        <v>1</v>
      </c>
      <c r="F1092" s="57" t="s">
        <v>39</v>
      </c>
      <c r="G1092" s="58" t="s">
        <v>1453</v>
      </c>
      <c r="H1092" s="283" t="s">
        <v>404</v>
      </c>
      <c r="I1092" s="285">
        <v>820000</v>
      </c>
      <c r="J1092" s="330">
        <f t="shared" si="51"/>
        <v>820000</v>
      </c>
      <c r="K1092" s="370" t="s">
        <v>1660</v>
      </c>
      <c r="L1092" s="282"/>
      <c r="M1092" s="282"/>
      <c r="N1092" s="64">
        <f t="shared" si="53"/>
        <v>0</v>
      </c>
      <c r="O1092" s="78"/>
      <c r="P1092" s="78"/>
      <c r="Q1092" s="78"/>
    </row>
    <row r="1093" spans="1:17" s="10" customFormat="1" ht="22.5" customHeight="1" x14ac:dyDescent="0.25">
      <c r="A1093" s="8">
        <v>1088</v>
      </c>
      <c r="B1093" s="280">
        <v>45258</v>
      </c>
      <c r="C1093" s="59" t="s">
        <v>1454</v>
      </c>
      <c r="D1093" s="59" t="s">
        <v>1455</v>
      </c>
      <c r="E1093" s="8">
        <v>1</v>
      </c>
      <c r="F1093" s="8" t="s">
        <v>39</v>
      </c>
      <c r="G1093" s="162" t="s">
        <v>1375</v>
      </c>
      <c r="H1093" s="260">
        <v>13</v>
      </c>
      <c r="I1093" s="297">
        <v>0</v>
      </c>
      <c r="J1093" s="331">
        <f t="shared" si="51"/>
        <v>0</v>
      </c>
      <c r="K1093" s="374" t="s">
        <v>1661</v>
      </c>
      <c r="L1093" s="282"/>
      <c r="M1093" s="282"/>
      <c r="N1093" s="64">
        <f t="shared" si="53"/>
        <v>0</v>
      </c>
      <c r="O1093" s="78"/>
      <c r="P1093" s="78"/>
      <c r="Q1093" s="78"/>
    </row>
    <row r="1094" spans="1:17" s="10" customFormat="1" ht="22.5" customHeight="1" x14ac:dyDescent="0.25">
      <c r="A1094" s="8">
        <v>1089</v>
      </c>
      <c r="B1094" s="280">
        <v>45258</v>
      </c>
      <c r="C1094" s="59" t="s">
        <v>1456</v>
      </c>
      <c r="D1094" s="59" t="s">
        <v>1455</v>
      </c>
      <c r="E1094" s="8">
        <v>1</v>
      </c>
      <c r="F1094" s="8" t="s">
        <v>40</v>
      </c>
      <c r="G1094" s="162" t="s">
        <v>1375</v>
      </c>
      <c r="H1094" s="260">
        <v>13</v>
      </c>
      <c r="I1094" s="297">
        <v>0</v>
      </c>
      <c r="J1094" s="331">
        <f t="shared" si="51"/>
        <v>0</v>
      </c>
      <c r="K1094" s="374" t="s">
        <v>1661</v>
      </c>
      <c r="L1094" s="282">
        <f>SUM(J1042:J1094)</f>
        <v>11207375</v>
      </c>
      <c r="M1094" s="282">
        <f>'[1]28 NOVEMBER 2023'!$X$48</f>
        <v>11207375</v>
      </c>
      <c r="N1094" s="64">
        <f t="shared" si="53"/>
        <v>0</v>
      </c>
      <c r="O1094" s="78"/>
      <c r="P1094" s="78"/>
      <c r="Q1094" s="78"/>
    </row>
    <row r="1095" spans="1:17" s="10" customFormat="1" ht="22.5" customHeight="1" x14ac:dyDescent="0.25">
      <c r="A1095" s="8">
        <v>1090</v>
      </c>
      <c r="B1095" s="280">
        <v>45259</v>
      </c>
      <c r="C1095" s="161" t="s">
        <v>1134</v>
      </c>
      <c r="D1095" s="164" t="s">
        <v>24</v>
      </c>
      <c r="E1095" s="8">
        <v>2</v>
      </c>
      <c r="F1095" s="304" t="s">
        <v>39</v>
      </c>
      <c r="G1095" s="162" t="s">
        <v>368</v>
      </c>
      <c r="H1095" s="260">
        <v>601</v>
      </c>
      <c r="I1095" s="285">
        <v>11500</v>
      </c>
      <c r="J1095" s="330">
        <f t="shared" si="51"/>
        <v>23000</v>
      </c>
      <c r="K1095" s="260"/>
      <c r="L1095" s="282"/>
      <c r="M1095" s="282"/>
      <c r="N1095" s="64">
        <f t="shared" si="53"/>
        <v>0</v>
      </c>
      <c r="O1095" s="78">
        <v>23000</v>
      </c>
      <c r="P1095" s="78">
        <f t="shared" ref="P1095:P1130" si="54">J1095-O1095</f>
        <v>0</v>
      </c>
      <c r="Q1095" s="78"/>
    </row>
    <row r="1096" spans="1:17" s="10" customFormat="1" ht="22.5" customHeight="1" x14ac:dyDescent="0.25">
      <c r="A1096" s="8">
        <v>1091</v>
      </c>
      <c r="B1096" s="280">
        <v>45259</v>
      </c>
      <c r="C1096" s="56" t="s">
        <v>107</v>
      </c>
      <c r="D1096" s="123" t="s">
        <v>24</v>
      </c>
      <c r="E1096" s="57">
        <v>50</v>
      </c>
      <c r="F1096" s="57" t="s">
        <v>39</v>
      </c>
      <c r="G1096" s="58" t="s">
        <v>368</v>
      </c>
      <c r="H1096" s="260">
        <v>601</v>
      </c>
      <c r="I1096" s="285">
        <v>1565</v>
      </c>
      <c r="J1096" s="330">
        <f t="shared" si="51"/>
        <v>78250</v>
      </c>
      <c r="K1096" s="260"/>
      <c r="L1096" s="282"/>
      <c r="M1096" s="282"/>
      <c r="N1096" s="64">
        <f t="shared" si="53"/>
        <v>0</v>
      </c>
      <c r="O1096" s="78">
        <v>78250</v>
      </c>
      <c r="P1096" s="78">
        <f t="shared" si="54"/>
        <v>0</v>
      </c>
      <c r="Q1096" s="78"/>
    </row>
    <row r="1097" spans="1:17" s="10" customFormat="1" ht="22.5" customHeight="1" x14ac:dyDescent="0.25">
      <c r="A1097" s="8">
        <v>1092</v>
      </c>
      <c r="B1097" s="280">
        <v>45259</v>
      </c>
      <c r="C1097" s="56" t="s">
        <v>45</v>
      </c>
      <c r="D1097" s="56" t="s">
        <v>20</v>
      </c>
      <c r="E1097" s="319">
        <v>5</v>
      </c>
      <c r="F1097" s="57" t="s">
        <v>38</v>
      </c>
      <c r="G1097" s="58" t="s">
        <v>34</v>
      </c>
      <c r="H1097" s="260">
        <v>404</v>
      </c>
      <c r="I1097" s="287">
        <v>29200</v>
      </c>
      <c r="J1097" s="330">
        <f t="shared" si="51"/>
        <v>146000</v>
      </c>
      <c r="K1097" s="260"/>
      <c r="L1097" s="282"/>
      <c r="M1097" s="282"/>
      <c r="N1097" s="64">
        <f t="shared" si="53"/>
        <v>0</v>
      </c>
      <c r="O1097" s="78">
        <v>165000</v>
      </c>
      <c r="P1097" s="78">
        <f t="shared" si="54"/>
        <v>-19000</v>
      </c>
      <c r="Q1097" s="78"/>
    </row>
    <row r="1098" spans="1:17" s="10" customFormat="1" ht="22.5" customHeight="1" x14ac:dyDescent="0.25">
      <c r="A1098" s="8">
        <v>1093</v>
      </c>
      <c r="B1098" s="280">
        <v>45259</v>
      </c>
      <c r="C1098" s="56" t="s">
        <v>93</v>
      </c>
      <c r="D1098" s="56" t="s">
        <v>94</v>
      </c>
      <c r="E1098" s="57">
        <v>0.5</v>
      </c>
      <c r="F1098" s="121" t="s">
        <v>38</v>
      </c>
      <c r="G1098" s="58" t="s">
        <v>110</v>
      </c>
      <c r="H1098" s="260" t="s">
        <v>294</v>
      </c>
      <c r="I1098" s="285">
        <v>32800</v>
      </c>
      <c r="J1098" s="330">
        <f t="shared" si="51"/>
        <v>16400</v>
      </c>
      <c r="K1098" s="57" t="s">
        <v>1662</v>
      </c>
      <c r="L1098" s="282"/>
      <c r="M1098" s="282"/>
      <c r="N1098" s="64">
        <f t="shared" si="53"/>
        <v>0</v>
      </c>
      <c r="O1098" s="78">
        <v>16400</v>
      </c>
      <c r="P1098" s="78">
        <f t="shared" si="54"/>
        <v>0</v>
      </c>
      <c r="Q1098" s="78"/>
    </row>
    <row r="1099" spans="1:17" s="10" customFormat="1" ht="22.5" customHeight="1" x14ac:dyDescent="0.25">
      <c r="A1099" s="8">
        <v>1094</v>
      </c>
      <c r="B1099" s="280">
        <v>45259</v>
      </c>
      <c r="C1099" s="56" t="s">
        <v>269</v>
      </c>
      <c r="D1099" s="56" t="s">
        <v>89</v>
      </c>
      <c r="E1099" s="57">
        <v>1</v>
      </c>
      <c r="F1099" s="57" t="s">
        <v>39</v>
      </c>
      <c r="G1099" s="58" t="s">
        <v>110</v>
      </c>
      <c r="H1099" s="260" t="s">
        <v>294</v>
      </c>
      <c r="I1099" s="287">
        <v>30000</v>
      </c>
      <c r="J1099" s="330">
        <f t="shared" si="51"/>
        <v>30000</v>
      </c>
      <c r="K1099" s="57" t="s">
        <v>1662</v>
      </c>
      <c r="L1099" s="282"/>
      <c r="M1099" s="282"/>
      <c r="N1099" s="64">
        <f t="shared" si="53"/>
        <v>0</v>
      </c>
      <c r="O1099" s="78">
        <v>30000</v>
      </c>
      <c r="P1099" s="78">
        <f t="shared" si="54"/>
        <v>0</v>
      </c>
      <c r="Q1099" s="78"/>
    </row>
    <row r="1100" spans="1:17" s="10" customFormat="1" ht="22.5" customHeight="1" x14ac:dyDescent="0.25">
      <c r="A1100" s="8">
        <v>1095</v>
      </c>
      <c r="B1100" s="280">
        <v>45259</v>
      </c>
      <c r="C1100" s="56" t="s">
        <v>344</v>
      </c>
      <c r="D1100" s="296" t="s">
        <v>89</v>
      </c>
      <c r="E1100" s="57">
        <v>1</v>
      </c>
      <c r="F1100" s="122" t="s">
        <v>37</v>
      </c>
      <c r="G1100" s="58" t="s">
        <v>110</v>
      </c>
      <c r="H1100" s="260" t="s">
        <v>294</v>
      </c>
      <c r="I1100" s="285">
        <v>85000</v>
      </c>
      <c r="J1100" s="330">
        <f t="shared" si="51"/>
        <v>85000</v>
      </c>
      <c r="K1100" s="57" t="s">
        <v>1662</v>
      </c>
      <c r="L1100" s="282"/>
      <c r="M1100" s="282"/>
      <c r="N1100" s="64">
        <f t="shared" si="53"/>
        <v>0</v>
      </c>
      <c r="O1100" s="78">
        <v>85000</v>
      </c>
      <c r="P1100" s="78">
        <f t="shared" si="54"/>
        <v>0</v>
      </c>
      <c r="Q1100" s="78"/>
    </row>
    <row r="1101" spans="1:17" s="10" customFormat="1" ht="22.5" customHeight="1" x14ac:dyDescent="0.25">
      <c r="A1101" s="8">
        <v>1096</v>
      </c>
      <c r="B1101" s="280">
        <v>45259</v>
      </c>
      <c r="C1101" s="56" t="s">
        <v>76</v>
      </c>
      <c r="D1101" s="120" t="s">
        <v>96</v>
      </c>
      <c r="E1101" s="57">
        <v>1</v>
      </c>
      <c r="F1101" s="122" t="s">
        <v>39</v>
      </c>
      <c r="G1101" s="58" t="s">
        <v>116</v>
      </c>
      <c r="H1101" s="260">
        <v>306</v>
      </c>
      <c r="I1101" s="285">
        <v>90675</v>
      </c>
      <c r="J1101" s="330">
        <f t="shared" si="51"/>
        <v>90675</v>
      </c>
      <c r="K1101" s="117" t="s">
        <v>1663</v>
      </c>
      <c r="L1101" s="282"/>
      <c r="M1101" s="282"/>
      <c r="N1101" s="64">
        <f t="shared" si="53"/>
        <v>0</v>
      </c>
      <c r="O1101" s="78">
        <v>90675</v>
      </c>
      <c r="P1101" s="78">
        <f t="shared" si="54"/>
        <v>0</v>
      </c>
      <c r="Q1101" s="78"/>
    </row>
    <row r="1102" spans="1:17" s="10" customFormat="1" ht="22.5" customHeight="1" x14ac:dyDescent="0.25">
      <c r="A1102" s="8">
        <v>1097</v>
      </c>
      <c r="B1102" s="280">
        <v>45259</v>
      </c>
      <c r="C1102" s="56" t="s">
        <v>70</v>
      </c>
      <c r="D1102" s="56" t="s">
        <v>61</v>
      </c>
      <c r="E1102" s="57">
        <v>1</v>
      </c>
      <c r="F1102" s="57" t="s">
        <v>39</v>
      </c>
      <c r="G1102" s="58" t="s">
        <v>116</v>
      </c>
      <c r="H1102" s="260">
        <v>306</v>
      </c>
      <c r="I1102" s="285">
        <v>39000</v>
      </c>
      <c r="J1102" s="330">
        <f t="shared" si="51"/>
        <v>39000</v>
      </c>
      <c r="K1102" s="117" t="s">
        <v>1663</v>
      </c>
      <c r="L1102" s="282"/>
      <c r="M1102" s="282"/>
      <c r="N1102" s="64">
        <f t="shared" si="53"/>
        <v>0</v>
      </c>
      <c r="O1102" s="78">
        <v>39000</v>
      </c>
      <c r="P1102" s="78">
        <f t="shared" si="54"/>
        <v>0</v>
      </c>
      <c r="Q1102" s="78"/>
    </row>
    <row r="1103" spans="1:17" s="10" customFormat="1" ht="22.5" customHeight="1" x14ac:dyDescent="0.25">
      <c r="A1103" s="8">
        <v>1098</v>
      </c>
      <c r="B1103" s="280">
        <v>45259</v>
      </c>
      <c r="C1103" s="55" t="s">
        <v>928</v>
      </c>
      <c r="D1103" s="56" t="s">
        <v>105</v>
      </c>
      <c r="E1103" s="57">
        <v>1</v>
      </c>
      <c r="F1103" s="57" t="s">
        <v>451</v>
      </c>
      <c r="G1103" s="58" t="s">
        <v>135</v>
      </c>
      <c r="H1103" s="283" t="s">
        <v>305</v>
      </c>
      <c r="I1103" s="287">
        <v>82500</v>
      </c>
      <c r="J1103" s="330">
        <f t="shared" si="51"/>
        <v>82500</v>
      </c>
      <c r="K1103" s="260"/>
      <c r="L1103" s="282"/>
      <c r="M1103" s="282"/>
      <c r="N1103" s="64">
        <f t="shared" si="53"/>
        <v>0</v>
      </c>
      <c r="O1103" s="78">
        <v>82500</v>
      </c>
      <c r="P1103" s="78">
        <f t="shared" si="54"/>
        <v>0</v>
      </c>
      <c r="Q1103" s="78"/>
    </row>
    <row r="1104" spans="1:17" s="10" customFormat="1" ht="22.5" customHeight="1" x14ac:dyDescent="0.25">
      <c r="A1104" s="8">
        <v>1099</v>
      </c>
      <c r="B1104" s="280">
        <v>45259</v>
      </c>
      <c r="C1104" s="56" t="s">
        <v>927</v>
      </c>
      <c r="D1104" s="120" t="s">
        <v>105</v>
      </c>
      <c r="E1104" s="57">
        <v>1</v>
      </c>
      <c r="F1104" s="122" t="s">
        <v>451</v>
      </c>
      <c r="G1104" s="58" t="s">
        <v>135</v>
      </c>
      <c r="H1104" s="283" t="s">
        <v>305</v>
      </c>
      <c r="I1104" s="285">
        <v>82500</v>
      </c>
      <c r="J1104" s="330">
        <f t="shared" si="51"/>
        <v>82500</v>
      </c>
      <c r="K1104" s="260"/>
      <c r="L1104" s="282"/>
      <c r="M1104" s="282"/>
      <c r="N1104" s="64">
        <f t="shared" si="53"/>
        <v>0</v>
      </c>
      <c r="O1104" s="78">
        <v>82500</v>
      </c>
      <c r="P1104" s="78">
        <f t="shared" si="54"/>
        <v>0</v>
      </c>
      <c r="Q1104" s="78"/>
    </row>
    <row r="1105" spans="1:17" s="10" customFormat="1" ht="22.5" customHeight="1" x14ac:dyDescent="0.25">
      <c r="A1105" s="8">
        <v>1100</v>
      </c>
      <c r="B1105" s="280">
        <v>45259</v>
      </c>
      <c r="C1105" s="56" t="s">
        <v>930</v>
      </c>
      <c r="D1105" s="56" t="s">
        <v>105</v>
      </c>
      <c r="E1105" s="57">
        <v>1</v>
      </c>
      <c r="F1105" s="57" t="s">
        <v>451</v>
      </c>
      <c r="G1105" s="58" t="s">
        <v>135</v>
      </c>
      <c r="H1105" s="283" t="s">
        <v>305</v>
      </c>
      <c r="I1105" s="285">
        <v>175000</v>
      </c>
      <c r="J1105" s="330">
        <f t="shared" si="51"/>
        <v>175000</v>
      </c>
      <c r="K1105" s="260"/>
      <c r="L1105" s="282"/>
      <c r="M1105" s="282"/>
      <c r="N1105" s="64">
        <f t="shared" si="53"/>
        <v>0</v>
      </c>
      <c r="O1105" s="78">
        <v>175000</v>
      </c>
      <c r="P1105" s="78">
        <f t="shared" si="54"/>
        <v>0</v>
      </c>
      <c r="Q1105" s="78"/>
    </row>
    <row r="1106" spans="1:17" s="10" customFormat="1" ht="22.5" customHeight="1" x14ac:dyDescent="0.25">
      <c r="A1106" s="8">
        <v>1101</v>
      </c>
      <c r="B1106" s="280">
        <v>45259</v>
      </c>
      <c r="C1106" s="56" t="s">
        <v>931</v>
      </c>
      <c r="D1106" s="56" t="s">
        <v>105</v>
      </c>
      <c r="E1106" s="57">
        <v>1</v>
      </c>
      <c r="F1106" s="57" t="s">
        <v>932</v>
      </c>
      <c r="G1106" s="58" t="s">
        <v>135</v>
      </c>
      <c r="H1106" s="283" t="s">
        <v>305</v>
      </c>
      <c r="I1106" s="289">
        <v>62500</v>
      </c>
      <c r="J1106" s="330">
        <f t="shared" si="51"/>
        <v>62500</v>
      </c>
      <c r="K1106" s="260"/>
      <c r="L1106" s="282"/>
      <c r="M1106" s="282"/>
      <c r="N1106" s="64">
        <f t="shared" si="53"/>
        <v>0</v>
      </c>
      <c r="O1106" s="78">
        <v>62500</v>
      </c>
      <c r="P1106" s="78">
        <f t="shared" si="54"/>
        <v>0</v>
      </c>
      <c r="Q1106" s="78"/>
    </row>
    <row r="1107" spans="1:17" s="10" customFormat="1" ht="22.5" customHeight="1" x14ac:dyDescent="0.25">
      <c r="A1107" s="8">
        <v>1102</v>
      </c>
      <c r="B1107" s="280">
        <v>45259</v>
      </c>
      <c r="C1107" s="55" t="s">
        <v>381</v>
      </c>
      <c r="D1107" s="123" t="s">
        <v>268</v>
      </c>
      <c r="E1107" s="57">
        <v>1</v>
      </c>
      <c r="F1107" s="122" t="s">
        <v>39</v>
      </c>
      <c r="G1107" s="58" t="s">
        <v>222</v>
      </c>
      <c r="H1107" s="260">
        <v>2</v>
      </c>
      <c r="I1107" s="285">
        <v>75000</v>
      </c>
      <c r="J1107" s="330">
        <f t="shared" si="51"/>
        <v>75000</v>
      </c>
      <c r="K1107" s="260"/>
      <c r="L1107" s="282"/>
      <c r="M1107" s="282"/>
      <c r="N1107" s="64">
        <f t="shared" si="53"/>
        <v>0</v>
      </c>
      <c r="O1107" s="78">
        <v>75000</v>
      </c>
      <c r="P1107" s="78">
        <f t="shared" si="54"/>
        <v>0</v>
      </c>
      <c r="Q1107" s="78"/>
    </row>
    <row r="1108" spans="1:17" s="10" customFormat="1" ht="22.5" customHeight="1" x14ac:dyDescent="0.25">
      <c r="A1108" s="8">
        <v>1103</v>
      </c>
      <c r="B1108" s="280">
        <v>45259</v>
      </c>
      <c r="C1108" s="56" t="s">
        <v>1008</v>
      </c>
      <c r="D1108" s="56" t="s">
        <v>275</v>
      </c>
      <c r="E1108" s="57">
        <v>2</v>
      </c>
      <c r="F1108" s="122" t="s">
        <v>39</v>
      </c>
      <c r="G1108" s="58" t="s">
        <v>1458</v>
      </c>
      <c r="H1108" s="260">
        <v>4</v>
      </c>
      <c r="I1108" s="285">
        <v>45000</v>
      </c>
      <c r="J1108" s="330">
        <f t="shared" ref="J1108:J1171" si="55">E1108*I1108</f>
        <v>90000</v>
      </c>
      <c r="K1108" s="260"/>
      <c r="L1108" s="282"/>
      <c r="M1108" s="282"/>
      <c r="N1108" s="64">
        <f t="shared" si="53"/>
        <v>0</v>
      </c>
      <c r="O1108" s="78">
        <v>90000</v>
      </c>
      <c r="P1108" s="78">
        <f t="shared" si="54"/>
        <v>0</v>
      </c>
      <c r="Q1108" s="78"/>
    </row>
    <row r="1109" spans="1:17" s="10" customFormat="1" ht="22.5" customHeight="1" x14ac:dyDescent="0.25">
      <c r="A1109" s="8">
        <v>1104</v>
      </c>
      <c r="B1109" s="280">
        <v>45259</v>
      </c>
      <c r="C1109" s="56" t="s">
        <v>1009</v>
      </c>
      <c r="D1109" s="56" t="s">
        <v>275</v>
      </c>
      <c r="E1109" s="57">
        <v>2</v>
      </c>
      <c r="F1109" s="121" t="s">
        <v>39</v>
      </c>
      <c r="G1109" s="58" t="s">
        <v>1458</v>
      </c>
      <c r="H1109" s="260">
        <v>4</v>
      </c>
      <c r="I1109" s="285">
        <v>22000</v>
      </c>
      <c r="J1109" s="330">
        <f t="shared" si="55"/>
        <v>44000</v>
      </c>
      <c r="K1109" s="260"/>
      <c r="L1109" s="282"/>
      <c r="M1109" s="282"/>
      <c r="N1109" s="64">
        <f t="shared" si="53"/>
        <v>0</v>
      </c>
      <c r="O1109" s="78">
        <v>44000</v>
      </c>
      <c r="P1109" s="78">
        <f t="shared" si="54"/>
        <v>0</v>
      </c>
      <c r="Q1109" s="78"/>
    </row>
    <row r="1110" spans="1:17" s="10" customFormat="1" ht="22.5" customHeight="1" x14ac:dyDescent="0.25">
      <c r="A1110" s="8">
        <v>1105</v>
      </c>
      <c r="B1110" s="280">
        <v>45259</v>
      </c>
      <c r="C1110" s="56" t="s">
        <v>1010</v>
      </c>
      <c r="D1110" s="56" t="s">
        <v>275</v>
      </c>
      <c r="E1110" s="57">
        <v>2</v>
      </c>
      <c r="F1110" s="57" t="s">
        <v>39</v>
      </c>
      <c r="G1110" s="58" t="s">
        <v>1458</v>
      </c>
      <c r="H1110" s="260">
        <v>4</v>
      </c>
      <c r="I1110" s="285">
        <v>80000</v>
      </c>
      <c r="J1110" s="330">
        <f t="shared" si="55"/>
        <v>160000</v>
      </c>
      <c r="K1110" s="260"/>
      <c r="L1110" s="282"/>
      <c r="M1110" s="282"/>
      <c r="N1110" s="64">
        <f t="shared" si="53"/>
        <v>0</v>
      </c>
      <c r="O1110" s="78">
        <v>160000</v>
      </c>
      <c r="P1110" s="78">
        <f t="shared" si="54"/>
        <v>0</v>
      </c>
      <c r="Q1110" s="78"/>
    </row>
    <row r="1111" spans="1:17" s="10" customFormat="1" ht="22.5" customHeight="1" x14ac:dyDescent="0.25">
      <c r="A1111" s="8">
        <v>1106</v>
      </c>
      <c r="B1111" s="280">
        <v>45259</v>
      </c>
      <c r="C1111" s="56" t="s">
        <v>45</v>
      </c>
      <c r="D1111" s="56" t="s">
        <v>20</v>
      </c>
      <c r="E1111" s="319">
        <v>13</v>
      </c>
      <c r="F1111" s="57" t="s">
        <v>38</v>
      </c>
      <c r="G1111" s="58" t="s">
        <v>1458</v>
      </c>
      <c r="H1111" s="260">
        <v>4</v>
      </c>
      <c r="I1111" s="287">
        <v>29200</v>
      </c>
      <c r="J1111" s="330">
        <f t="shared" si="55"/>
        <v>379600</v>
      </c>
      <c r="K1111" s="260"/>
      <c r="L1111" s="282"/>
      <c r="M1111" s="282"/>
      <c r="N1111" s="64">
        <f t="shared" si="53"/>
        <v>0</v>
      </c>
      <c r="O1111" s="78">
        <v>429000</v>
      </c>
      <c r="P1111" s="78">
        <f t="shared" si="54"/>
        <v>-49400</v>
      </c>
      <c r="Q1111" s="78"/>
    </row>
    <row r="1112" spans="1:17" s="10" customFormat="1" ht="22.5" customHeight="1" x14ac:dyDescent="0.25">
      <c r="A1112" s="8">
        <v>1107</v>
      </c>
      <c r="B1112" s="280">
        <v>45259</v>
      </c>
      <c r="C1112" s="56" t="s">
        <v>54</v>
      </c>
      <c r="D1112" s="56" t="s">
        <v>55</v>
      </c>
      <c r="E1112" s="57">
        <v>10</v>
      </c>
      <c r="F1112" s="57" t="s">
        <v>38</v>
      </c>
      <c r="G1112" s="58" t="s">
        <v>62</v>
      </c>
      <c r="H1112" s="260">
        <v>1</v>
      </c>
      <c r="I1112" s="287">
        <v>29000</v>
      </c>
      <c r="J1112" s="330">
        <f t="shared" si="55"/>
        <v>290000</v>
      </c>
      <c r="K1112" s="260"/>
      <c r="L1112" s="282"/>
      <c r="M1112" s="282"/>
      <c r="N1112" s="64">
        <f t="shared" si="53"/>
        <v>0</v>
      </c>
      <c r="O1112" s="78">
        <v>290000</v>
      </c>
      <c r="P1112" s="78">
        <f t="shared" si="54"/>
        <v>0</v>
      </c>
      <c r="Q1112" s="78"/>
    </row>
    <row r="1113" spans="1:17" s="10" customFormat="1" ht="22.5" customHeight="1" x14ac:dyDescent="0.25">
      <c r="A1113" s="8">
        <v>1108</v>
      </c>
      <c r="B1113" s="280">
        <v>45259</v>
      </c>
      <c r="C1113" s="161" t="s">
        <v>75</v>
      </c>
      <c r="D1113" s="164" t="s">
        <v>66</v>
      </c>
      <c r="E1113" s="8">
        <v>6</v>
      </c>
      <c r="F1113" s="8" t="s">
        <v>38</v>
      </c>
      <c r="G1113" s="162" t="s">
        <v>62</v>
      </c>
      <c r="H1113" s="260">
        <v>1</v>
      </c>
      <c r="I1113" s="329">
        <v>30250</v>
      </c>
      <c r="J1113" s="331">
        <f t="shared" si="55"/>
        <v>181500</v>
      </c>
      <c r="K1113" s="260"/>
      <c r="L1113" s="282"/>
      <c r="M1113" s="282"/>
      <c r="N1113" s="64">
        <f t="shared" si="53"/>
        <v>0</v>
      </c>
      <c r="O1113" s="78">
        <v>186000</v>
      </c>
      <c r="P1113" s="78">
        <f t="shared" si="54"/>
        <v>-4500</v>
      </c>
      <c r="Q1113" s="78"/>
    </row>
    <row r="1114" spans="1:17" s="10" customFormat="1" ht="22.5" customHeight="1" x14ac:dyDescent="0.25">
      <c r="A1114" s="8">
        <v>1109</v>
      </c>
      <c r="B1114" s="280">
        <v>45259</v>
      </c>
      <c r="C1114" s="56" t="s">
        <v>45</v>
      </c>
      <c r="D1114" s="56" t="s">
        <v>20</v>
      </c>
      <c r="E1114" s="319">
        <v>2</v>
      </c>
      <c r="F1114" s="57" t="s">
        <v>38</v>
      </c>
      <c r="G1114" s="58" t="s">
        <v>33</v>
      </c>
      <c r="H1114" s="260">
        <v>103</v>
      </c>
      <c r="I1114" s="287">
        <v>29200</v>
      </c>
      <c r="J1114" s="330">
        <f t="shared" si="55"/>
        <v>58400</v>
      </c>
      <c r="K1114" s="260"/>
      <c r="L1114" s="282"/>
      <c r="M1114" s="282"/>
      <c r="N1114" s="64">
        <f t="shared" si="53"/>
        <v>0</v>
      </c>
      <c r="O1114" s="78">
        <v>66000</v>
      </c>
      <c r="P1114" s="78">
        <f t="shared" si="54"/>
        <v>-7600</v>
      </c>
      <c r="Q1114" s="78"/>
    </row>
    <row r="1115" spans="1:17" s="10" customFormat="1" ht="22.5" customHeight="1" x14ac:dyDescent="0.25">
      <c r="A1115" s="8">
        <v>1110</v>
      </c>
      <c r="B1115" s="280">
        <v>45259</v>
      </c>
      <c r="C1115" s="60" t="s">
        <v>838</v>
      </c>
      <c r="D1115" s="56" t="s">
        <v>89</v>
      </c>
      <c r="E1115" s="57">
        <v>0.5</v>
      </c>
      <c r="F1115" s="57" t="s">
        <v>40</v>
      </c>
      <c r="G1115" s="58" t="s">
        <v>178</v>
      </c>
      <c r="H1115" s="260">
        <v>401</v>
      </c>
      <c r="I1115" s="285">
        <v>30000</v>
      </c>
      <c r="J1115" s="330">
        <f t="shared" si="55"/>
        <v>15000</v>
      </c>
      <c r="K1115" s="260"/>
      <c r="L1115" s="282"/>
      <c r="M1115" s="282"/>
      <c r="N1115" s="64">
        <f t="shared" si="53"/>
        <v>0</v>
      </c>
      <c r="O1115" s="78">
        <v>15000</v>
      </c>
      <c r="P1115" s="78">
        <f t="shared" si="54"/>
        <v>0</v>
      </c>
      <c r="Q1115" s="78"/>
    </row>
    <row r="1116" spans="1:17" s="10" customFormat="1" ht="22.5" customHeight="1" x14ac:dyDescent="0.25">
      <c r="A1116" s="8">
        <v>1111</v>
      </c>
      <c r="B1116" s="280">
        <v>45259</v>
      </c>
      <c r="C1116" s="56" t="s">
        <v>1457</v>
      </c>
      <c r="D1116" s="56" t="s">
        <v>50</v>
      </c>
      <c r="E1116" s="57">
        <v>1</v>
      </c>
      <c r="F1116" s="57" t="s">
        <v>39</v>
      </c>
      <c r="G1116" s="58" t="s">
        <v>1459</v>
      </c>
      <c r="H1116" s="260">
        <v>139</v>
      </c>
      <c r="I1116" s="285">
        <v>825000</v>
      </c>
      <c r="J1116" s="330">
        <f t="shared" si="55"/>
        <v>825000</v>
      </c>
      <c r="K1116" s="57" t="s">
        <v>1664</v>
      </c>
      <c r="L1116" s="282"/>
      <c r="M1116" s="282"/>
      <c r="N1116" s="64">
        <f t="shared" si="53"/>
        <v>0</v>
      </c>
      <c r="O1116" s="78">
        <v>825000</v>
      </c>
      <c r="P1116" s="78">
        <f t="shared" si="54"/>
        <v>0</v>
      </c>
      <c r="Q1116" s="78"/>
    </row>
    <row r="1117" spans="1:17" s="10" customFormat="1" ht="22.5" customHeight="1" x14ac:dyDescent="0.25">
      <c r="A1117" s="8">
        <v>1112</v>
      </c>
      <c r="B1117" s="280">
        <v>45259</v>
      </c>
      <c r="C1117" s="56" t="s">
        <v>45</v>
      </c>
      <c r="D1117" s="56" t="s">
        <v>20</v>
      </c>
      <c r="E1117" s="319">
        <v>5</v>
      </c>
      <c r="F1117" s="57" t="s">
        <v>38</v>
      </c>
      <c r="G1117" s="58" t="s">
        <v>34</v>
      </c>
      <c r="H1117" s="260">
        <v>404</v>
      </c>
      <c r="I1117" s="287">
        <v>29200</v>
      </c>
      <c r="J1117" s="330">
        <f t="shared" si="55"/>
        <v>146000</v>
      </c>
      <c r="K1117" s="57" t="s">
        <v>1665</v>
      </c>
      <c r="L1117" s="282"/>
      <c r="M1117" s="282"/>
      <c r="N1117" s="64">
        <f t="shared" si="53"/>
        <v>0</v>
      </c>
      <c r="O1117" s="78">
        <v>165000</v>
      </c>
      <c r="P1117" s="78">
        <f t="shared" si="54"/>
        <v>-19000</v>
      </c>
      <c r="Q1117" s="78"/>
    </row>
    <row r="1118" spans="1:17" s="10" customFormat="1" ht="22.5" customHeight="1" x14ac:dyDescent="0.25">
      <c r="A1118" s="8">
        <v>1113</v>
      </c>
      <c r="B1118" s="280">
        <v>45259</v>
      </c>
      <c r="C1118" s="56" t="s">
        <v>1021</v>
      </c>
      <c r="D1118" s="56" t="s">
        <v>187</v>
      </c>
      <c r="E1118" s="57">
        <v>1</v>
      </c>
      <c r="F1118" s="57" t="s">
        <v>39</v>
      </c>
      <c r="G1118" s="58" t="s">
        <v>393</v>
      </c>
      <c r="H1118" s="260">
        <v>0</v>
      </c>
      <c r="I1118" s="287">
        <v>60051</v>
      </c>
      <c r="J1118" s="330">
        <f t="shared" si="55"/>
        <v>60051</v>
      </c>
      <c r="K1118" s="260"/>
      <c r="L1118" s="282"/>
      <c r="M1118" s="282"/>
      <c r="N1118" s="64">
        <f t="shared" si="53"/>
        <v>0</v>
      </c>
      <c r="O1118" s="78">
        <v>60051</v>
      </c>
      <c r="P1118" s="78">
        <f t="shared" si="54"/>
        <v>0</v>
      </c>
      <c r="Q1118" s="78"/>
    </row>
    <row r="1119" spans="1:17" s="10" customFormat="1" ht="22.5" customHeight="1" x14ac:dyDescent="0.25">
      <c r="A1119" s="8">
        <v>1114</v>
      </c>
      <c r="B1119" s="280">
        <v>45259</v>
      </c>
      <c r="C1119" s="56" t="s">
        <v>1023</v>
      </c>
      <c r="D1119" s="56" t="s">
        <v>689</v>
      </c>
      <c r="E1119" s="57">
        <v>1</v>
      </c>
      <c r="F1119" s="57" t="s">
        <v>484</v>
      </c>
      <c r="G1119" s="58" t="s">
        <v>34</v>
      </c>
      <c r="H1119" s="260">
        <v>404</v>
      </c>
      <c r="I1119" s="285">
        <v>20000</v>
      </c>
      <c r="J1119" s="330">
        <f t="shared" si="55"/>
        <v>20000</v>
      </c>
      <c r="K1119" s="260"/>
      <c r="L1119" s="282"/>
      <c r="M1119" s="282"/>
      <c r="N1119" s="64">
        <f t="shared" si="53"/>
        <v>0</v>
      </c>
      <c r="O1119" s="78">
        <v>20000</v>
      </c>
      <c r="P1119" s="78">
        <f t="shared" si="54"/>
        <v>0</v>
      </c>
      <c r="Q1119" s="78"/>
    </row>
    <row r="1120" spans="1:17" s="10" customFormat="1" ht="22.5" customHeight="1" x14ac:dyDescent="0.25">
      <c r="A1120" s="8">
        <v>1115</v>
      </c>
      <c r="B1120" s="280">
        <v>45259</v>
      </c>
      <c r="C1120" s="56" t="s">
        <v>1024</v>
      </c>
      <c r="D1120" s="56" t="s">
        <v>102</v>
      </c>
      <c r="E1120" s="57">
        <v>1</v>
      </c>
      <c r="F1120" s="57" t="s">
        <v>691</v>
      </c>
      <c r="G1120" s="58" t="s">
        <v>34</v>
      </c>
      <c r="H1120" s="260">
        <v>404</v>
      </c>
      <c r="I1120" s="289">
        <v>50000</v>
      </c>
      <c r="J1120" s="330">
        <f t="shared" si="55"/>
        <v>50000</v>
      </c>
      <c r="K1120" s="260"/>
      <c r="L1120" s="282"/>
      <c r="M1120" s="282"/>
      <c r="N1120" s="64">
        <f t="shared" si="53"/>
        <v>0</v>
      </c>
      <c r="O1120" s="78">
        <v>50000</v>
      </c>
      <c r="P1120" s="78">
        <f t="shared" si="54"/>
        <v>0</v>
      </c>
      <c r="Q1120" s="78"/>
    </row>
    <row r="1121" spans="1:17" s="10" customFormat="1" ht="22.5" customHeight="1" x14ac:dyDescent="0.25">
      <c r="A1121" s="8">
        <v>1116</v>
      </c>
      <c r="B1121" s="280">
        <v>45259</v>
      </c>
      <c r="C1121" s="56" t="s">
        <v>1025</v>
      </c>
      <c r="D1121" s="123" t="s">
        <v>1026</v>
      </c>
      <c r="E1121" s="57">
        <v>2</v>
      </c>
      <c r="F1121" s="122" t="s">
        <v>39</v>
      </c>
      <c r="G1121" s="162" t="s">
        <v>1030</v>
      </c>
      <c r="H1121" s="260">
        <v>15</v>
      </c>
      <c r="I1121" s="285">
        <v>267000</v>
      </c>
      <c r="J1121" s="330">
        <f t="shared" si="55"/>
        <v>534000</v>
      </c>
      <c r="K1121" s="260"/>
      <c r="L1121" s="282"/>
      <c r="M1121" s="282"/>
      <c r="N1121" s="64">
        <f t="shared" si="53"/>
        <v>0</v>
      </c>
      <c r="O1121" s="78">
        <v>534000</v>
      </c>
      <c r="P1121" s="78">
        <f t="shared" si="54"/>
        <v>0</v>
      </c>
      <c r="Q1121" s="78"/>
    </row>
    <row r="1122" spans="1:17" s="10" customFormat="1" ht="22.5" customHeight="1" x14ac:dyDescent="0.25">
      <c r="A1122" s="8">
        <v>1117</v>
      </c>
      <c r="B1122" s="280">
        <v>45259</v>
      </c>
      <c r="C1122" s="55" t="s">
        <v>355</v>
      </c>
      <c r="D1122" s="291" t="s">
        <v>834</v>
      </c>
      <c r="E1122" s="57">
        <v>8</v>
      </c>
      <c r="F1122" s="57" t="s">
        <v>43</v>
      </c>
      <c r="G1122" s="162" t="s">
        <v>313</v>
      </c>
      <c r="H1122" s="260">
        <v>0</v>
      </c>
      <c r="I1122" s="285">
        <v>12500</v>
      </c>
      <c r="J1122" s="330">
        <f t="shared" si="55"/>
        <v>100000</v>
      </c>
      <c r="K1122" s="260"/>
      <c r="L1122" s="282"/>
      <c r="M1122" s="282"/>
      <c r="N1122" s="64">
        <f t="shared" si="53"/>
        <v>0</v>
      </c>
      <c r="O1122" s="78">
        <v>100000</v>
      </c>
      <c r="P1122" s="78">
        <f t="shared" si="54"/>
        <v>0</v>
      </c>
      <c r="Q1122" s="78"/>
    </row>
    <row r="1123" spans="1:17" s="10" customFormat="1" ht="22.5" customHeight="1" x14ac:dyDescent="0.25">
      <c r="A1123" s="8">
        <v>1118</v>
      </c>
      <c r="B1123" s="280">
        <v>45259</v>
      </c>
      <c r="C1123" s="55" t="s">
        <v>1460</v>
      </c>
      <c r="D1123" s="56" t="s">
        <v>1461</v>
      </c>
      <c r="E1123" s="57">
        <v>1</v>
      </c>
      <c r="F1123" s="57" t="s">
        <v>39</v>
      </c>
      <c r="G1123" s="58" t="s">
        <v>209</v>
      </c>
      <c r="H1123" s="283" t="s">
        <v>303</v>
      </c>
      <c r="I1123" s="285">
        <v>1150000</v>
      </c>
      <c r="J1123" s="330">
        <f t="shared" si="55"/>
        <v>1150000</v>
      </c>
      <c r="K1123" s="370" t="s">
        <v>1666</v>
      </c>
      <c r="L1123" s="282" t="s">
        <v>1524</v>
      </c>
      <c r="M1123" s="282"/>
      <c r="N1123" s="64" t="e">
        <f t="shared" si="53"/>
        <v>#VALUE!</v>
      </c>
      <c r="O1123" s="78">
        <v>0</v>
      </c>
      <c r="P1123" s="78">
        <f t="shared" si="54"/>
        <v>1150000</v>
      </c>
      <c r="Q1123" s="78"/>
    </row>
    <row r="1124" spans="1:17" s="10" customFormat="1" ht="22.5" customHeight="1" x14ac:dyDescent="0.25">
      <c r="A1124" s="8">
        <v>1119</v>
      </c>
      <c r="B1124" s="280">
        <v>45259</v>
      </c>
      <c r="C1124" s="56" t="s">
        <v>1003</v>
      </c>
      <c r="D1124" s="56" t="s">
        <v>1462</v>
      </c>
      <c r="E1124" s="57">
        <v>1</v>
      </c>
      <c r="F1124" s="57" t="s">
        <v>39</v>
      </c>
      <c r="G1124" s="58" t="s">
        <v>87</v>
      </c>
      <c r="H1124" s="260">
        <v>3</v>
      </c>
      <c r="I1124" s="285">
        <v>1050000</v>
      </c>
      <c r="J1124" s="330">
        <f t="shared" si="55"/>
        <v>1050000</v>
      </c>
      <c r="K1124" s="370" t="s">
        <v>1666</v>
      </c>
      <c r="L1124" s="282" t="s">
        <v>1512</v>
      </c>
      <c r="M1124" s="282"/>
      <c r="N1124" s="64" t="e">
        <f t="shared" si="53"/>
        <v>#VALUE!</v>
      </c>
      <c r="O1124" s="78">
        <v>1050000</v>
      </c>
      <c r="P1124" s="78">
        <f t="shared" si="54"/>
        <v>0</v>
      </c>
      <c r="Q1124" s="78"/>
    </row>
    <row r="1125" spans="1:17" s="10" customFormat="1" ht="22.5" customHeight="1" x14ac:dyDescent="0.25">
      <c r="A1125" s="8">
        <v>1120</v>
      </c>
      <c r="B1125" s="280">
        <v>45259</v>
      </c>
      <c r="C1125" s="56" t="s">
        <v>1003</v>
      </c>
      <c r="D1125" s="56" t="s">
        <v>1463</v>
      </c>
      <c r="E1125" s="57">
        <v>1</v>
      </c>
      <c r="F1125" s="57" t="s">
        <v>39</v>
      </c>
      <c r="G1125" s="58" t="s">
        <v>87</v>
      </c>
      <c r="H1125" s="260">
        <v>3</v>
      </c>
      <c r="I1125" s="285">
        <v>1050000</v>
      </c>
      <c r="J1125" s="330">
        <f t="shared" si="55"/>
        <v>1050000</v>
      </c>
      <c r="K1125" s="370" t="s">
        <v>1666</v>
      </c>
      <c r="L1125" s="282" t="s">
        <v>1512</v>
      </c>
      <c r="M1125" s="282"/>
      <c r="N1125" s="64" t="e">
        <f t="shared" si="53"/>
        <v>#VALUE!</v>
      </c>
      <c r="O1125" s="78">
        <v>1050000</v>
      </c>
      <c r="P1125" s="78">
        <f t="shared" si="54"/>
        <v>0</v>
      </c>
      <c r="Q1125" s="78"/>
    </row>
    <row r="1126" spans="1:17" s="10" customFormat="1" ht="22.5" customHeight="1" x14ac:dyDescent="0.25">
      <c r="A1126" s="8">
        <v>1121</v>
      </c>
      <c r="B1126" s="280">
        <v>45259</v>
      </c>
      <c r="C1126" s="56" t="s">
        <v>1003</v>
      </c>
      <c r="D1126" s="56" t="s">
        <v>1464</v>
      </c>
      <c r="E1126" s="57">
        <v>1</v>
      </c>
      <c r="F1126" s="57" t="s">
        <v>39</v>
      </c>
      <c r="G1126" s="58" t="s">
        <v>87</v>
      </c>
      <c r="H1126" s="260">
        <v>3</v>
      </c>
      <c r="I1126" s="285">
        <v>1050000</v>
      </c>
      <c r="J1126" s="330">
        <f t="shared" si="55"/>
        <v>1050000</v>
      </c>
      <c r="K1126" s="370" t="s">
        <v>1666</v>
      </c>
      <c r="L1126" s="282" t="s">
        <v>1512</v>
      </c>
      <c r="M1126" s="282"/>
      <c r="N1126" s="64" t="e">
        <f t="shared" si="53"/>
        <v>#VALUE!</v>
      </c>
      <c r="O1126" s="78">
        <v>1050000</v>
      </c>
      <c r="P1126" s="78">
        <f t="shared" si="54"/>
        <v>0</v>
      </c>
      <c r="Q1126" s="78"/>
    </row>
    <row r="1127" spans="1:17" s="10" customFormat="1" ht="22.5" customHeight="1" x14ac:dyDescent="0.25">
      <c r="A1127" s="8">
        <v>1122</v>
      </c>
      <c r="B1127" s="280">
        <v>45259</v>
      </c>
      <c r="C1127" s="55" t="s">
        <v>832</v>
      </c>
      <c r="D1127" s="56" t="s">
        <v>1465</v>
      </c>
      <c r="E1127" s="57">
        <v>1</v>
      </c>
      <c r="F1127" s="57" t="s">
        <v>39</v>
      </c>
      <c r="G1127" s="58" t="s">
        <v>87</v>
      </c>
      <c r="H1127" s="260">
        <v>3</v>
      </c>
      <c r="I1127" s="285">
        <v>925000</v>
      </c>
      <c r="J1127" s="330">
        <f t="shared" si="55"/>
        <v>925000</v>
      </c>
      <c r="K1127" s="370" t="s">
        <v>1666</v>
      </c>
      <c r="L1127" s="282" t="s">
        <v>1515</v>
      </c>
      <c r="M1127" s="282"/>
      <c r="N1127" s="64" t="e">
        <f t="shared" si="53"/>
        <v>#VALUE!</v>
      </c>
      <c r="O1127" s="78">
        <v>925000</v>
      </c>
      <c r="P1127" s="78">
        <f t="shared" si="54"/>
        <v>0</v>
      </c>
      <c r="Q1127" s="78"/>
    </row>
    <row r="1128" spans="1:17" s="10" customFormat="1" ht="22.5" customHeight="1" x14ac:dyDescent="0.25">
      <c r="A1128" s="8">
        <v>1123</v>
      </c>
      <c r="B1128" s="280">
        <v>45259</v>
      </c>
      <c r="C1128" s="55" t="s">
        <v>832</v>
      </c>
      <c r="D1128" s="56" t="s">
        <v>1466</v>
      </c>
      <c r="E1128" s="57">
        <v>1</v>
      </c>
      <c r="F1128" s="57" t="s">
        <v>39</v>
      </c>
      <c r="G1128" s="58" t="s">
        <v>87</v>
      </c>
      <c r="H1128" s="260">
        <v>3</v>
      </c>
      <c r="I1128" s="285">
        <v>925000</v>
      </c>
      <c r="J1128" s="330">
        <f t="shared" si="55"/>
        <v>925000</v>
      </c>
      <c r="K1128" s="370" t="s">
        <v>1666</v>
      </c>
      <c r="L1128" s="282" t="s">
        <v>1515</v>
      </c>
      <c r="M1128" s="282"/>
      <c r="N1128" s="64" t="e">
        <f t="shared" ref="N1128:N1191" si="56">L1128-M1128</f>
        <v>#VALUE!</v>
      </c>
      <c r="O1128" s="78">
        <v>925000</v>
      </c>
      <c r="P1128" s="78">
        <f t="shared" si="54"/>
        <v>0</v>
      </c>
      <c r="Q1128" s="78"/>
    </row>
    <row r="1129" spans="1:17" s="10" customFormat="1" ht="22.5" customHeight="1" x14ac:dyDescent="0.25">
      <c r="A1129" s="8">
        <v>1124</v>
      </c>
      <c r="B1129" s="280">
        <v>45259</v>
      </c>
      <c r="C1129" s="55" t="s">
        <v>832</v>
      </c>
      <c r="D1129" s="56" t="s">
        <v>1467</v>
      </c>
      <c r="E1129" s="57">
        <v>1</v>
      </c>
      <c r="F1129" s="57" t="s">
        <v>39</v>
      </c>
      <c r="G1129" s="58" t="s">
        <v>87</v>
      </c>
      <c r="H1129" s="260">
        <v>3</v>
      </c>
      <c r="I1129" s="285">
        <v>925000</v>
      </c>
      <c r="J1129" s="330">
        <f t="shared" si="55"/>
        <v>925000</v>
      </c>
      <c r="K1129" s="370" t="s">
        <v>1666</v>
      </c>
      <c r="L1129" s="282" t="s">
        <v>1515</v>
      </c>
      <c r="M1129" s="282"/>
      <c r="N1129" s="64" t="e">
        <f t="shared" si="56"/>
        <v>#VALUE!</v>
      </c>
      <c r="O1129" s="78">
        <v>925000</v>
      </c>
      <c r="P1129" s="78">
        <f t="shared" si="54"/>
        <v>0</v>
      </c>
      <c r="Q1129" s="78"/>
    </row>
    <row r="1130" spans="1:17" s="10" customFormat="1" ht="22.5" customHeight="1" x14ac:dyDescent="0.25">
      <c r="A1130" s="8">
        <v>1125</v>
      </c>
      <c r="B1130" s="280">
        <v>45259</v>
      </c>
      <c r="C1130" s="56" t="s">
        <v>1468</v>
      </c>
      <c r="D1130" s="56" t="s">
        <v>24</v>
      </c>
      <c r="E1130" s="57">
        <v>1</v>
      </c>
      <c r="F1130" s="122" t="s">
        <v>39</v>
      </c>
      <c r="G1130" s="58" t="s">
        <v>87</v>
      </c>
      <c r="H1130" s="260">
        <v>3</v>
      </c>
      <c r="I1130" s="285">
        <v>0</v>
      </c>
      <c r="J1130" s="330">
        <f t="shared" si="55"/>
        <v>0</v>
      </c>
      <c r="K1130" s="370" t="s">
        <v>1666</v>
      </c>
      <c r="L1130" s="282"/>
      <c r="M1130" s="282"/>
      <c r="N1130" s="64">
        <f t="shared" si="56"/>
        <v>0</v>
      </c>
      <c r="O1130" s="78">
        <v>0</v>
      </c>
      <c r="P1130" s="78">
        <f t="shared" si="54"/>
        <v>0</v>
      </c>
      <c r="Q1130" s="78"/>
    </row>
    <row r="1131" spans="1:17" s="10" customFormat="1" ht="22.5" customHeight="1" x14ac:dyDescent="0.25">
      <c r="A1131" s="8">
        <v>1126</v>
      </c>
      <c r="B1131" s="280">
        <v>45259</v>
      </c>
      <c r="C1131" s="56" t="s">
        <v>226</v>
      </c>
      <c r="D1131" s="56" t="s">
        <v>101</v>
      </c>
      <c r="E1131" s="57">
        <v>5</v>
      </c>
      <c r="F1131" s="57" t="s">
        <v>39</v>
      </c>
      <c r="G1131" s="58" t="s">
        <v>1481</v>
      </c>
      <c r="H1131" s="283" t="s">
        <v>291</v>
      </c>
      <c r="I1131" s="290">
        <v>241500</v>
      </c>
      <c r="J1131" s="330">
        <f t="shared" si="55"/>
        <v>1207500</v>
      </c>
      <c r="K1131" s="370" t="s">
        <v>1667</v>
      </c>
      <c r="L1131" s="282"/>
      <c r="M1131" s="282"/>
      <c r="N1131" s="64">
        <f t="shared" si="56"/>
        <v>0</v>
      </c>
      <c r="O1131" s="78"/>
      <c r="P1131" s="78"/>
      <c r="Q1131" s="78"/>
    </row>
    <row r="1132" spans="1:17" s="10" customFormat="1" ht="22.5" customHeight="1" x14ac:dyDescent="0.25">
      <c r="A1132" s="8">
        <v>1127</v>
      </c>
      <c r="B1132" s="280">
        <v>45259</v>
      </c>
      <c r="C1132" s="56" t="s">
        <v>231</v>
      </c>
      <c r="D1132" s="86" t="s">
        <v>101</v>
      </c>
      <c r="E1132" s="57">
        <v>5</v>
      </c>
      <c r="F1132" s="122" t="s">
        <v>39</v>
      </c>
      <c r="G1132" s="58" t="s">
        <v>1481</v>
      </c>
      <c r="H1132" s="283" t="s">
        <v>291</v>
      </c>
      <c r="I1132" s="285">
        <v>70586</v>
      </c>
      <c r="J1132" s="330">
        <f t="shared" si="55"/>
        <v>352930</v>
      </c>
      <c r="K1132" s="370" t="s">
        <v>1667</v>
      </c>
      <c r="L1132" s="282"/>
      <c r="M1132" s="282"/>
      <c r="N1132" s="64">
        <f t="shared" si="56"/>
        <v>0</v>
      </c>
      <c r="O1132" s="78"/>
      <c r="P1132" s="78"/>
      <c r="Q1132" s="78"/>
    </row>
    <row r="1133" spans="1:17" s="10" customFormat="1" ht="22.5" customHeight="1" x14ac:dyDescent="0.25">
      <c r="A1133" s="8">
        <v>1128</v>
      </c>
      <c r="B1133" s="280">
        <v>45259</v>
      </c>
      <c r="C1133" s="56" t="s">
        <v>1003</v>
      </c>
      <c r="D1133" s="61" t="s">
        <v>1469</v>
      </c>
      <c r="E1133" s="57">
        <v>1</v>
      </c>
      <c r="F1133" s="122" t="s">
        <v>39</v>
      </c>
      <c r="G1133" s="58" t="s">
        <v>1481</v>
      </c>
      <c r="H1133" s="283" t="s">
        <v>291</v>
      </c>
      <c r="I1133" s="285">
        <v>1050000</v>
      </c>
      <c r="J1133" s="330">
        <f t="shared" si="55"/>
        <v>1050000</v>
      </c>
      <c r="K1133" s="370" t="s">
        <v>1667</v>
      </c>
      <c r="L1133" s="282" t="s">
        <v>1512</v>
      </c>
      <c r="M1133" s="282"/>
      <c r="N1133" s="64" t="e">
        <f t="shared" si="56"/>
        <v>#VALUE!</v>
      </c>
      <c r="O1133" s="78"/>
      <c r="P1133" s="78"/>
      <c r="Q1133" s="78"/>
    </row>
    <row r="1134" spans="1:17" s="10" customFormat="1" ht="22.5" customHeight="1" x14ac:dyDescent="0.25">
      <c r="A1134" s="8">
        <v>1129</v>
      </c>
      <c r="B1134" s="280">
        <v>45259</v>
      </c>
      <c r="C1134" s="56" t="s">
        <v>1003</v>
      </c>
      <c r="D1134" s="56" t="s">
        <v>1470</v>
      </c>
      <c r="E1134" s="57">
        <v>1</v>
      </c>
      <c r="F1134" s="122" t="s">
        <v>39</v>
      </c>
      <c r="G1134" s="58" t="s">
        <v>1481</v>
      </c>
      <c r="H1134" s="283" t="s">
        <v>291</v>
      </c>
      <c r="I1134" s="285">
        <v>1050000</v>
      </c>
      <c r="J1134" s="330">
        <f t="shared" si="55"/>
        <v>1050000</v>
      </c>
      <c r="K1134" s="370" t="s">
        <v>1667</v>
      </c>
      <c r="L1134" s="282" t="s">
        <v>1512</v>
      </c>
      <c r="M1134" s="282"/>
      <c r="N1134" s="64" t="e">
        <f t="shared" si="56"/>
        <v>#VALUE!</v>
      </c>
      <c r="O1134" s="78"/>
      <c r="P1134" s="78"/>
      <c r="Q1134" s="78"/>
    </row>
    <row r="1135" spans="1:17" s="10" customFormat="1" ht="22.5" customHeight="1" x14ac:dyDescent="0.25">
      <c r="A1135" s="8">
        <v>1130</v>
      </c>
      <c r="B1135" s="280">
        <v>45259</v>
      </c>
      <c r="C1135" s="56" t="s">
        <v>1003</v>
      </c>
      <c r="D1135" s="61" t="s">
        <v>1471</v>
      </c>
      <c r="E1135" s="57">
        <v>1</v>
      </c>
      <c r="F1135" s="57" t="s">
        <v>39</v>
      </c>
      <c r="G1135" s="58" t="s">
        <v>1481</v>
      </c>
      <c r="H1135" s="283" t="s">
        <v>291</v>
      </c>
      <c r="I1135" s="285">
        <v>1050000</v>
      </c>
      <c r="J1135" s="330">
        <f t="shared" si="55"/>
        <v>1050000</v>
      </c>
      <c r="K1135" s="370" t="s">
        <v>1667</v>
      </c>
      <c r="L1135" s="282" t="s">
        <v>1512</v>
      </c>
      <c r="M1135" s="282"/>
      <c r="N1135" s="64" t="e">
        <f t="shared" si="56"/>
        <v>#VALUE!</v>
      </c>
      <c r="O1135" s="78"/>
      <c r="P1135" s="78"/>
      <c r="Q1135" s="78"/>
    </row>
    <row r="1136" spans="1:17" s="10" customFormat="1" ht="22.5" customHeight="1" x14ac:dyDescent="0.25">
      <c r="A1136" s="8">
        <v>1131</v>
      </c>
      <c r="B1136" s="280">
        <v>45259</v>
      </c>
      <c r="C1136" s="56" t="s">
        <v>1003</v>
      </c>
      <c r="D1136" s="56" t="s">
        <v>1472</v>
      </c>
      <c r="E1136" s="57">
        <v>1</v>
      </c>
      <c r="F1136" s="57" t="s">
        <v>39</v>
      </c>
      <c r="G1136" s="58" t="s">
        <v>1481</v>
      </c>
      <c r="H1136" s="283" t="s">
        <v>291</v>
      </c>
      <c r="I1136" s="285">
        <v>1050000</v>
      </c>
      <c r="J1136" s="330">
        <f t="shared" si="55"/>
        <v>1050000</v>
      </c>
      <c r="K1136" s="370" t="s">
        <v>1667</v>
      </c>
      <c r="L1136" s="282" t="s">
        <v>1512</v>
      </c>
      <c r="M1136" s="282"/>
      <c r="N1136" s="64" t="e">
        <f t="shared" si="56"/>
        <v>#VALUE!</v>
      </c>
      <c r="O1136" s="78"/>
      <c r="P1136" s="78"/>
      <c r="Q1136" s="78"/>
    </row>
    <row r="1137" spans="1:17" s="10" customFormat="1" ht="22.5" customHeight="1" x14ac:dyDescent="0.25">
      <c r="A1137" s="8">
        <v>1132</v>
      </c>
      <c r="B1137" s="280">
        <v>45259</v>
      </c>
      <c r="C1137" s="56" t="s">
        <v>1003</v>
      </c>
      <c r="D1137" s="56" t="s">
        <v>1473</v>
      </c>
      <c r="E1137" s="57">
        <v>1</v>
      </c>
      <c r="F1137" s="122" t="s">
        <v>39</v>
      </c>
      <c r="G1137" s="58" t="s">
        <v>1481</v>
      </c>
      <c r="H1137" s="283" t="s">
        <v>291</v>
      </c>
      <c r="I1137" s="285">
        <v>1050000</v>
      </c>
      <c r="J1137" s="330">
        <f t="shared" si="55"/>
        <v>1050000</v>
      </c>
      <c r="K1137" s="370" t="s">
        <v>1667</v>
      </c>
      <c r="L1137" s="282" t="s">
        <v>1512</v>
      </c>
      <c r="M1137" s="282"/>
      <c r="N1137" s="64" t="e">
        <f t="shared" si="56"/>
        <v>#VALUE!</v>
      </c>
      <c r="O1137" s="78"/>
      <c r="P1137" s="78"/>
      <c r="Q1137" s="78"/>
    </row>
    <row r="1138" spans="1:17" s="10" customFormat="1" ht="22.5" customHeight="1" x14ac:dyDescent="0.25">
      <c r="A1138" s="8">
        <v>1133</v>
      </c>
      <c r="B1138" s="280">
        <v>45259</v>
      </c>
      <c r="C1138" s="56" t="s">
        <v>1003</v>
      </c>
      <c r="D1138" s="56" t="s">
        <v>1474</v>
      </c>
      <c r="E1138" s="57">
        <v>1</v>
      </c>
      <c r="F1138" s="57" t="s">
        <v>39</v>
      </c>
      <c r="G1138" s="58" t="s">
        <v>1481</v>
      </c>
      <c r="H1138" s="283" t="s">
        <v>291</v>
      </c>
      <c r="I1138" s="285">
        <v>1050000</v>
      </c>
      <c r="J1138" s="330">
        <f t="shared" si="55"/>
        <v>1050000</v>
      </c>
      <c r="K1138" s="370" t="s">
        <v>1667</v>
      </c>
      <c r="L1138" s="282" t="s">
        <v>1512</v>
      </c>
      <c r="M1138" s="282"/>
      <c r="N1138" s="64" t="e">
        <f t="shared" si="56"/>
        <v>#VALUE!</v>
      </c>
      <c r="O1138" s="78"/>
      <c r="P1138" s="78"/>
      <c r="Q1138" s="78"/>
    </row>
    <row r="1139" spans="1:17" s="10" customFormat="1" ht="22.5" customHeight="1" x14ac:dyDescent="0.25">
      <c r="A1139" s="8">
        <v>1134</v>
      </c>
      <c r="B1139" s="280">
        <v>45259</v>
      </c>
      <c r="C1139" s="56" t="s">
        <v>1003</v>
      </c>
      <c r="D1139" s="61" t="s">
        <v>1475</v>
      </c>
      <c r="E1139" s="57">
        <v>1</v>
      </c>
      <c r="F1139" s="57" t="s">
        <v>39</v>
      </c>
      <c r="G1139" s="58" t="s">
        <v>1481</v>
      </c>
      <c r="H1139" s="283" t="s">
        <v>291</v>
      </c>
      <c r="I1139" s="285">
        <v>1050000</v>
      </c>
      <c r="J1139" s="330">
        <f t="shared" si="55"/>
        <v>1050000</v>
      </c>
      <c r="K1139" s="370" t="s">
        <v>1667</v>
      </c>
      <c r="L1139" s="282" t="s">
        <v>1512</v>
      </c>
      <c r="M1139" s="282"/>
      <c r="N1139" s="64" t="e">
        <f t="shared" si="56"/>
        <v>#VALUE!</v>
      </c>
      <c r="O1139" s="78"/>
      <c r="P1139" s="78"/>
      <c r="Q1139" s="78"/>
    </row>
    <row r="1140" spans="1:17" s="10" customFormat="1" ht="22.5" customHeight="1" x14ac:dyDescent="0.25">
      <c r="A1140" s="8">
        <v>1135</v>
      </c>
      <c r="B1140" s="280">
        <v>45259</v>
      </c>
      <c r="C1140" s="55" t="s">
        <v>355</v>
      </c>
      <c r="D1140" s="56" t="s">
        <v>105</v>
      </c>
      <c r="E1140" s="57">
        <v>8</v>
      </c>
      <c r="F1140" s="57" t="s">
        <v>43</v>
      </c>
      <c r="G1140" s="58" t="s">
        <v>1481</v>
      </c>
      <c r="H1140" s="283" t="s">
        <v>291</v>
      </c>
      <c r="I1140" s="285">
        <v>12500</v>
      </c>
      <c r="J1140" s="330">
        <f t="shared" si="55"/>
        <v>100000</v>
      </c>
      <c r="K1140" s="370" t="s">
        <v>1667</v>
      </c>
      <c r="L1140" s="282"/>
      <c r="M1140" s="282"/>
      <c r="N1140" s="64">
        <f t="shared" si="56"/>
        <v>0</v>
      </c>
      <c r="O1140" s="78"/>
      <c r="P1140" s="78"/>
      <c r="Q1140" s="78"/>
    </row>
    <row r="1141" spans="1:17" s="10" customFormat="1" ht="22.5" customHeight="1" x14ac:dyDescent="0.25">
      <c r="A1141" s="8">
        <v>1136</v>
      </c>
      <c r="B1141" s="280">
        <v>45259</v>
      </c>
      <c r="C1141" s="291" t="s">
        <v>144</v>
      </c>
      <c r="D1141" s="56" t="s">
        <v>1476</v>
      </c>
      <c r="E1141" s="57">
        <v>1</v>
      </c>
      <c r="F1141" s="57" t="s">
        <v>39</v>
      </c>
      <c r="G1141" s="57" t="s">
        <v>1482</v>
      </c>
      <c r="H1141" s="260">
        <v>121</v>
      </c>
      <c r="I1141" s="285">
        <v>4200000</v>
      </c>
      <c r="J1141" s="330">
        <f t="shared" si="55"/>
        <v>4200000</v>
      </c>
      <c r="K1141" s="370" t="s">
        <v>1668</v>
      </c>
      <c r="L1141" s="282" t="s">
        <v>1523</v>
      </c>
      <c r="M1141" s="282"/>
      <c r="N1141" s="64" t="e">
        <f t="shared" si="56"/>
        <v>#VALUE!</v>
      </c>
      <c r="O1141" s="78"/>
      <c r="P1141" s="78"/>
      <c r="Q1141" s="78"/>
    </row>
    <row r="1142" spans="1:17" s="10" customFormat="1" ht="22.5" customHeight="1" x14ac:dyDescent="0.25">
      <c r="A1142" s="8">
        <v>1137</v>
      </c>
      <c r="B1142" s="280">
        <v>45259</v>
      </c>
      <c r="C1142" s="291" t="s">
        <v>144</v>
      </c>
      <c r="D1142" s="56" t="s">
        <v>1477</v>
      </c>
      <c r="E1142" s="57">
        <v>1</v>
      </c>
      <c r="F1142" s="57" t="s">
        <v>39</v>
      </c>
      <c r="G1142" s="57" t="s">
        <v>1482</v>
      </c>
      <c r="H1142" s="260">
        <v>121</v>
      </c>
      <c r="I1142" s="285">
        <v>4200000</v>
      </c>
      <c r="J1142" s="330">
        <f t="shared" si="55"/>
        <v>4200000</v>
      </c>
      <c r="K1142" s="370" t="s">
        <v>1668</v>
      </c>
      <c r="L1142" s="282" t="s">
        <v>1523</v>
      </c>
      <c r="M1142" s="282"/>
      <c r="N1142" s="64" t="e">
        <f t="shared" si="56"/>
        <v>#VALUE!</v>
      </c>
      <c r="O1142" s="78"/>
      <c r="P1142" s="78"/>
      <c r="Q1142" s="78"/>
    </row>
    <row r="1143" spans="1:17" s="10" customFormat="1" ht="22.5" customHeight="1" x14ac:dyDescent="0.25">
      <c r="A1143" s="8">
        <v>1138</v>
      </c>
      <c r="B1143" s="280">
        <v>45259</v>
      </c>
      <c r="C1143" s="294" t="s">
        <v>227</v>
      </c>
      <c r="D1143" s="56" t="s">
        <v>101</v>
      </c>
      <c r="E1143" s="57">
        <v>2</v>
      </c>
      <c r="F1143" s="57" t="s">
        <v>39</v>
      </c>
      <c r="G1143" s="57" t="s">
        <v>1482</v>
      </c>
      <c r="H1143" s="260">
        <v>121</v>
      </c>
      <c r="I1143" s="285">
        <v>269000</v>
      </c>
      <c r="J1143" s="330">
        <f t="shared" si="55"/>
        <v>538000</v>
      </c>
      <c r="K1143" s="370" t="s">
        <v>1668</v>
      </c>
      <c r="L1143" s="282"/>
      <c r="M1143" s="282"/>
      <c r="N1143" s="64">
        <f t="shared" si="56"/>
        <v>0</v>
      </c>
      <c r="O1143" s="78"/>
      <c r="P1143" s="78"/>
      <c r="Q1143" s="78"/>
    </row>
    <row r="1144" spans="1:17" s="10" customFormat="1" ht="22.5" customHeight="1" x14ac:dyDescent="0.25">
      <c r="A1144" s="8">
        <v>1139</v>
      </c>
      <c r="B1144" s="280">
        <v>45259</v>
      </c>
      <c r="C1144" s="291" t="s">
        <v>231</v>
      </c>
      <c r="D1144" s="86" t="s">
        <v>101</v>
      </c>
      <c r="E1144" s="57">
        <v>2</v>
      </c>
      <c r="F1144" s="122" t="s">
        <v>39</v>
      </c>
      <c r="G1144" s="57" t="s">
        <v>1482</v>
      </c>
      <c r="H1144" s="260">
        <v>121</v>
      </c>
      <c r="I1144" s="285">
        <v>70586</v>
      </c>
      <c r="J1144" s="330">
        <f t="shared" si="55"/>
        <v>141172</v>
      </c>
      <c r="K1144" s="370" t="s">
        <v>1668</v>
      </c>
      <c r="L1144" s="282"/>
      <c r="M1144" s="282"/>
      <c r="N1144" s="64">
        <f t="shared" si="56"/>
        <v>0</v>
      </c>
      <c r="O1144" s="78"/>
      <c r="P1144" s="78"/>
      <c r="Q1144" s="78"/>
    </row>
    <row r="1145" spans="1:17" s="10" customFormat="1" ht="22.5" customHeight="1" x14ac:dyDescent="0.25">
      <c r="A1145" s="8">
        <v>1140</v>
      </c>
      <c r="B1145" s="280">
        <v>45259</v>
      </c>
      <c r="C1145" s="291" t="s">
        <v>144</v>
      </c>
      <c r="D1145" s="56" t="s">
        <v>1478</v>
      </c>
      <c r="E1145" s="57">
        <v>1</v>
      </c>
      <c r="F1145" s="57" t="s">
        <v>39</v>
      </c>
      <c r="G1145" s="57" t="s">
        <v>1483</v>
      </c>
      <c r="H1145" s="260">
        <v>129</v>
      </c>
      <c r="I1145" s="285">
        <v>4200000</v>
      </c>
      <c r="J1145" s="330">
        <f t="shared" si="55"/>
        <v>4200000</v>
      </c>
      <c r="K1145" s="370" t="s">
        <v>1668</v>
      </c>
      <c r="L1145" s="282" t="s">
        <v>1523</v>
      </c>
      <c r="M1145" s="282"/>
      <c r="N1145" s="64" t="e">
        <f t="shared" si="56"/>
        <v>#VALUE!</v>
      </c>
      <c r="O1145" s="78"/>
      <c r="P1145" s="78"/>
      <c r="Q1145" s="78"/>
    </row>
    <row r="1146" spans="1:17" s="10" customFormat="1" ht="22.5" customHeight="1" x14ac:dyDescent="0.25">
      <c r="A1146" s="8">
        <v>1141</v>
      </c>
      <c r="B1146" s="280">
        <v>45259</v>
      </c>
      <c r="C1146" s="291" t="s">
        <v>144</v>
      </c>
      <c r="D1146" s="56" t="s">
        <v>1479</v>
      </c>
      <c r="E1146" s="57">
        <v>1</v>
      </c>
      <c r="F1146" s="57" t="s">
        <v>39</v>
      </c>
      <c r="G1146" s="57" t="s">
        <v>1483</v>
      </c>
      <c r="H1146" s="260">
        <v>129</v>
      </c>
      <c r="I1146" s="285">
        <v>4200000</v>
      </c>
      <c r="J1146" s="330">
        <f t="shared" si="55"/>
        <v>4200000</v>
      </c>
      <c r="K1146" s="370" t="s">
        <v>1668</v>
      </c>
      <c r="L1146" s="282" t="s">
        <v>1523</v>
      </c>
      <c r="M1146" s="282"/>
      <c r="N1146" s="64" t="e">
        <f t="shared" si="56"/>
        <v>#VALUE!</v>
      </c>
      <c r="O1146" s="78"/>
      <c r="P1146" s="78"/>
      <c r="Q1146" s="78"/>
    </row>
    <row r="1147" spans="1:17" s="10" customFormat="1" ht="22.5" customHeight="1" x14ac:dyDescent="0.25">
      <c r="A1147" s="8">
        <v>1142</v>
      </c>
      <c r="B1147" s="280">
        <v>45259</v>
      </c>
      <c r="C1147" s="294" t="s">
        <v>227</v>
      </c>
      <c r="D1147" s="56" t="s">
        <v>101</v>
      </c>
      <c r="E1147" s="57">
        <v>2</v>
      </c>
      <c r="F1147" s="57" t="s">
        <v>39</v>
      </c>
      <c r="G1147" s="57" t="s">
        <v>1483</v>
      </c>
      <c r="H1147" s="260">
        <v>129</v>
      </c>
      <c r="I1147" s="285">
        <v>269000</v>
      </c>
      <c r="J1147" s="330">
        <f t="shared" si="55"/>
        <v>538000</v>
      </c>
      <c r="K1147" s="370" t="s">
        <v>1668</v>
      </c>
      <c r="L1147" s="282"/>
      <c r="M1147" s="282"/>
      <c r="N1147" s="64">
        <f t="shared" si="56"/>
        <v>0</v>
      </c>
      <c r="O1147" s="78"/>
      <c r="P1147" s="78"/>
      <c r="Q1147" s="78"/>
    </row>
    <row r="1148" spans="1:17" s="10" customFormat="1" ht="22.5" customHeight="1" x14ac:dyDescent="0.25">
      <c r="A1148" s="8">
        <v>1143</v>
      </c>
      <c r="B1148" s="280">
        <v>45259</v>
      </c>
      <c r="C1148" s="291" t="s">
        <v>231</v>
      </c>
      <c r="D1148" s="86" t="s">
        <v>101</v>
      </c>
      <c r="E1148" s="57">
        <v>2</v>
      </c>
      <c r="F1148" s="122" t="s">
        <v>39</v>
      </c>
      <c r="G1148" s="57" t="s">
        <v>1483</v>
      </c>
      <c r="H1148" s="260">
        <v>129</v>
      </c>
      <c r="I1148" s="285">
        <v>70586</v>
      </c>
      <c r="J1148" s="330">
        <f t="shared" si="55"/>
        <v>141172</v>
      </c>
      <c r="K1148" s="370" t="s">
        <v>1668</v>
      </c>
      <c r="L1148" s="282"/>
      <c r="M1148" s="282"/>
      <c r="N1148" s="64">
        <f t="shared" si="56"/>
        <v>0</v>
      </c>
      <c r="O1148" s="78"/>
      <c r="P1148" s="78"/>
      <c r="Q1148" s="78"/>
    </row>
    <row r="1149" spans="1:17" s="10" customFormat="1" ht="22.5" customHeight="1" x14ac:dyDescent="0.25">
      <c r="A1149" s="8">
        <v>1144</v>
      </c>
      <c r="B1149" s="280">
        <v>45259</v>
      </c>
      <c r="C1149" s="291" t="s">
        <v>144</v>
      </c>
      <c r="D1149" s="56" t="s">
        <v>1480</v>
      </c>
      <c r="E1149" s="57">
        <v>1</v>
      </c>
      <c r="F1149" s="57" t="s">
        <v>39</v>
      </c>
      <c r="G1149" s="57" t="s">
        <v>1484</v>
      </c>
      <c r="H1149" s="283">
        <v>134</v>
      </c>
      <c r="I1149" s="285">
        <v>4200000</v>
      </c>
      <c r="J1149" s="330">
        <f t="shared" si="55"/>
        <v>4200000</v>
      </c>
      <c r="K1149" s="370" t="s">
        <v>1668</v>
      </c>
      <c r="L1149" s="282" t="s">
        <v>1523</v>
      </c>
      <c r="M1149" s="282"/>
      <c r="N1149" s="64" t="e">
        <f t="shared" si="56"/>
        <v>#VALUE!</v>
      </c>
      <c r="O1149" s="78"/>
      <c r="P1149" s="78"/>
      <c r="Q1149" s="78"/>
    </row>
    <row r="1150" spans="1:17" s="10" customFormat="1" ht="22.5" customHeight="1" x14ac:dyDescent="0.25">
      <c r="A1150" s="8">
        <v>1145</v>
      </c>
      <c r="B1150" s="280">
        <v>45259</v>
      </c>
      <c r="C1150" s="294" t="s">
        <v>227</v>
      </c>
      <c r="D1150" s="56" t="s">
        <v>101</v>
      </c>
      <c r="E1150" s="57">
        <v>1</v>
      </c>
      <c r="F1150" s="57" t="s">
        <v>39</v>
      </c>
      <c r="G1150" s="57" t="s">
        <v>1484</v>
      </c>
      <c r="H1150" s="260">
        <v>134</v>
      </c>
      <c r="I1150" s="285">
        <v>269000</v>
      </c>
      <c r="J1150" s="330">
        <f t="shared" si="55"/>
        <v>269000</v>
      </c>
      <c r="K1150" s="370" t="s">
        <v>1668</v>
      </c>
      <c r="L1150" s="282"/>
      <c r="M1150" s="282"/>
      <c r="N1150" s="64">
        <f t="shared" si="56"/>
        <v>0</v>
      </c>
      <c r="O1150" s="78"/>
      <c r="P1150" s="78"/>
      <c r="Q1150" s="78"/>
    </row>
    <row r="1151" spans="1:17" s="10" customFormat="1" ht="22.5" customHeight="1" x14ac:dyDescent="0.25">
      <c r="A1151" s="8">
        <v>1146</v>
      </c>
      <c r="B1151" s="280">
        <v>45259</v>
      </c>
      <c r="C1151" s="291" t="s">
        <v>231</v>
      </c>
      <c r="D1151" s="86" t="s">
        <v>101</v>
      </c>
      <c r="E1151" s="57">
        <v>1</v>
      </c>
      <c r="F1151" s="122" t="s">
        <v>39</v>
      </c>
      <c r="G1151" s="57" t="s">
        <v>1484</v>
      </c>
      <c r="H1151" s="260">
        <v>134</v>
      </c>
      <c r="I1151" s="285">
        <v>70586</v>
      </c>
      <c r="J1151" s="330">
        <f t="shared" si="55"/>
        <v>70586</v>
      </c>
      <c r="K1151" s="370" t="s">
        <v>1668</v>
      </c>
      <c r="L1151" s="282"/>
      <c r="M1151" s="282"/>
      <c r="N1151" s="64">
        <f t="shared" si="56"/>
        <v>0</v>
      </c>
      <c r="O1151" s="78"/>
      <c r="P1151" s="78"/>
      <c r="Q1151" s="78"/>
    </row>
    <row r="1152" spans="1:17" s="10" customFormat="1" ht="22.5" customHeight="1" x14ac:dyDescent="0.25">
      <c r="A1152" s="8">
        <v>1147</v>
      </c>
      <c r="B1152" s="280">
        <v>45259</v>
      </c>
      <c r="C1152" s="291" t="s">
        <v>416</v>
      </c>
      <c r="D1152" s="56" t="s">
        <v>275</v>
      </c>
      <c r="E1152" s="57">
        <v>1</v>
      </c>
      <c r="F1152" s="57" t="s">
        <v>39</v>
      </c>
      <c r="G1152" s="57" t="s">
        <v>1484</v>
      </c>
      <c r="H1152" s="260">
        <v>134</v>
      </c>
      <c r="I1152" s="285">
        <v>550000</v>
      </c>
      <c r="J1152" s="330">
        <f t="shared" si="55"/>
        <v>550000</v>
      </c>
      <c r="K1152" s="374" t="s">
        <v>1668</v>
      </c>
      <c r="L1152" s="282"/>
      <c r="M1152" s="282"/>
      <c r="N1152" s="64">
        <f t="shared" si="56"/>
        <v>0</v>
      </c>
      <c r="O1152" s="78"/>
      <c r="P1152" s="78"/>
      <c r="Q1152" s="78"/>
    </row>
    <row r="1153" spans="1:17" s="10" customFormat="1" ht="22.5" customHeight="1" x14ac:dyDescent="0.25">
      <c r="A1153" s="8">
        <v>1148</v>
      </c>
      <c r="B1153" s="280">
        <v>45259</v>
      </c>
      <c r="C1153" s="294" t="s">
        <v>886</v>
      </c>
      <c r="D1153" s="56" t="s">
        <v>196</v>
      </c>
      <c r="E1153" s="57">
        <v>1</v>
      </c>
      <c r="F1153" s="57" t="s">
        <v>39</v>
      </c>
      <c r="G1153" s="57" t="s">
        <v>1484</v>
      </c>
      <c r="H1153" s="260">
        <v>134</v>
      </c>
      <c r="I1153" s="285">
        <v>150000</v>
      </c>
      <c r="J1153" s="330">
        <f t="shared" si="55"/>
        <v>150000</v>
      </c>
      <c r="K1153" s="374" t="s">
        <v>1668</v>
      </c>
      <c r="L1153" s="282"/>
      <c r="M1153" s="282"/>
      <c r="N1153" s="64">
        <f t="shared" si="56"/>
        <v>0</v>
      </c>
      <c r="O1153" s="78"/>
      <c r="P1153" s="78"/>
      <c r="Q1153" s="78"/>
    </row>
    <row r="1154" spans="1:17" s="10" customFormat="1" ht="22.5" customHeight="1" x14ac:dyDescent="0.25">
      <c r="A1154" s="8">
        <v>1149</v>
      </c>
      <c r="B1154" s="280">
        <v>45259</v>
      </c>
      <c r="C1154" s="291" t="s">
        <v>107</v>
      </c>
      <c r="D1154" s="123" t="s">
        <v>112</v>
      </c>
      <c r="E1154" s="57">
        <v>12</v>
      </c>
      <c r="F1154" s="57" t="s">
        <v>39</v>
      </c>
      <c r="G1154" s="57" t="s">
        <v>1484</v>
      </c>
      <c r="H1154" s="260">
        <v>134</v>
      </c>
      <c r="I1154" s="285">
        <v>1565</v>
      </c>
      <c r="J1154" s="330">
        <f t="shared" si="55"/>
        <v>18780</v>
      </c>
      <c r="K1154" s="374" t="s">
        <v>1668</v>
      </c>
      <c r="L1154" s="282">
        <f>SUM(J1095:J1154)</f>
        <v>43441516</v>
      </c>
      <c r="M1154" s="282">
        <f>'[1]29 NOVEMBER 2023'!$X$42</f>
        <v>43441516</v>
      </c>
      <c r="N1154" s="64">
        <f t="shared" si="56"/>
        <v>0</v>
      </c>
      <c r="O1154" s="78"/>
      <c r="P1154" s="78"/>
      <c r="Q1154" s="78"/>
    </row>
    <row r="1155" spans="1:17" s="10" customFormat="1" ht="22.5" customHeight="1" x14ac:dyDescent="0.25">
      <c r="A1155" s="8">
        <v>1150</v>
      </c>
      <c r="B1155" s="280">
        <v>45260</v>
      </c>
      <c r="C1155" s="56" t="s">
        <v>249</v>
      </c>
      <c r="D1155" s="61" t="s">
        <v>72</v>
      </c>
      <c r="E1155" s="57">
        <v>1</v>
      </c>
      <c r="F1155" s="122" t="s">
        <v>39</v>
      </c>
      <c r="G1155" s="58" t="s">
        <v>330</v>
      </c>
      <c r="H1155" s="260" t="s">
        <v>394</v>
      </c>
      <c r="I1155" s="285">
        <v>121000</v>
      </c>
      <c r="J1155" s="330">
        <f t="shared" si="55"/>
        <v>121000</v>
      </c>
      <c r="K1155" s="57" t="s">
        <v>1669</v>
      </c>
      <c r="L1155" s="282"/>
      <c r="M1155" s="282"/>
      <c r="N1155" s="64">
        <f t="shared" si="56"/>
        <v>0</v>
      </c>
      <c r="O1155" s="78">
        <v>121000</v>
      </c>
      <c r="P1155" s="78">
        <f t="shared" ref="P1155:P1191" si="57">J1155-O1155</f>
        <v>0</v>
      </c>
      <c r="Q1155" s="78"/>
    </row>
    <row r="1156" spans="1:17" s="10" customFormat="1" ht="22.5" customHeight="1" x14ac:dyDescent="0.25">
      <c r="A1156" s="8">
        <v>1151</v>
      </c>
      <c r="B1156" s="280">
        <v>45260</v>
      </c>
      <c r="C1156" s="56" t="s">
        <v>264</v>
      </c>
      <c r="D1156" s="56" t="s">
        <v>1086</v>
      </c>
      <c r="E1156" s="57">
        <v>1</v>
      </c>
      <c r="F1156" s="57" t="s">
        <v>39</v>
      </c>
      <c r="G1156" s="58" t="s">
        <v>330</v>
      </c>
      <c r="H1156" s="260" t="s">
        <v>394</v>
      </c>
      <c r="I1156" s="285">
        <v>77000</v>
      </c>
      <c r="J1156" s="330">
        <f t="shared" si="55"/>
        <v>77000</v>
      </c>
      <c r="K1156" s="57" t="s">
        <v>1669</v>
      </c>
      <c r="L1156" s="282"/>
      <c r="M1156" s="282"/>
      <c r="N1156" s="64">
        <f t="shared" si="56"/>
        <v>0</v>
      </c>
      <c r="O1156" s="78">
        <v>77000</v>
      </c>
      <c r="P1156" s="78">
        <f t="shared" si="57"/>
        <v>0</v>
      </c>
      <c r="Q1156" s="78"/>
    </row>
    <row r="1157" spans="1:17" s="10" customFormat="1" ht="22.5" customHeight="1" x14ac:dyDescent="0.25">
      <c r="A1157" s="8">
        <v>1152</v>
      </c>
      <c r="B1157" s="280">
        <v>45260</v>
      </c>
      <c r="C1157" s="55" t="s">
        <v>283</v>
      </c>
      <c r="D1157" s="55" t="s">
        <v>158</v>
      </c>
      <c r="E1157" s="57">
        <v>1</v>
      </c>
      <c r="F1157" s="57" t="s">
        <v>39</v>
      </c>
      <c r="G1157" s="58" t="s">
        <v>330</v>
      </c>
      <c r="H1157" s="260" t="s">
        <v>394</v>
      </c>
      <c r="I1157" s="285">
        <v>47500</v>
      </c>
      <c r="J1157" s="330">
        <f t="shared" si="55"/>
        <v>47500</v>
      </c>
      <c r="K1157" s="57" t="s">
        <v>1669</v>
      </c>
      <c r="L1157" s="282"/>
      <c r="M1157" s="282"/>
      <c r="N1157" s="64">
        <f t="shared" si="56"/>
        <v>0</v>
      </c>
      <c r="O1157" s="78">
        <v>47500</v>
      </c>
      <c r="P1157" s="78">
        <f t="shared" si="57"/>
        <v>0</v>
      </c>
      <c r="Q1157" s="78"/>
    </row>
    <row r="1158" spans="1:17" s="10" customFormat="1" ht="22.5" customHeight="1" x14ac:dyDescent="0.25">
      <c r="A1158" s="8">
        <v>1153</v>
      </c>
      <c r="B1158" s="280">
        <v>45260</v>
      </c>
      <c r="C1158" s="55" t="s">
        <v>1485</v>
      </c>
      <c r="D1158" s="56" t="s">
        <v>59</v>
      </c>
      <c r="E1158" s="57">
        <v>1</v>
      </c>
      <c r="F1158" s="57" t="s">
        <v>40</v>
      </c>
      <c r="G1158" s="58" t="s">
        <v>135</v>
      </c>
      <c r="H1158" s="283" t="s">
        <v>305</v>
      </c>
      <c r="I1158" s="285">
        <v>252000</v>
      </c>
      <c r="J1158" s="330">
        <f t="shared" si="55"/>
        <v>252000</v>
      </c>
      <c r="K1158" s="260"/>
      <c r="L1158" s="282"/>
      <c r="M1158" s="282"/>
      <c r="N1158" s="64">
        <f t="shared" si="56"/>
        <v>0</v>
      </c>
      <c r="O1158" s="78">
        <v>252000</v>
      </c>
      <c r="P1158" s="78">
        <f t="shared" si="57"/>
        <v>0</v>
      </c>
      <c r="Q1158" s="78"/>
    </row>
    <row r="1159" spans="1:17" s="10" customFormat="1" ht="22.5" customHeight="1" x14ac:dyDescent="0.25">
      <c r="A1159" s="8">
        <v>1154</v>
      </c>
      <c r="B1159" s="280">
        <v>45260</v>
      </c>
      <c r="C1159" s="55" t="s">
        <v>248</v>
      </c>
      <c r="D1159" s="56" t="s">
        <v>1486</v>
      </c>
      <c r="E1159" s="57">
        <v>1</v>
      </c>
      <c r="F1159" s="57" t="s">
        <v>39</v>
      </c>
      <c r="G1159" s="58" t="s">
        <v>135</v>
      </c>
      <c r="H1159" s="283" t="s">
        <v>305</v>
      </c>
      <c r="I1159" s="285">
        <v>8000</v>
      </c>
      <c r="J1159" s="330">
        <f t="shared" si="55"/>
        <v>8000</v>
      </c>
      <c r="K1159" s="260"/>
      <c r="L1159" s="282"/>
      <c r="M1159" s="282"/>
      <c r="N1159" s="64">
        <f t="shared" si="56"/>
        <v>0</v>
      </c>
      <c r="O1159" s="78">
        <v>8000</v>
      </c>
      <c r="P1159" s="78">
        <f t="shared" si="57"/>
        <v>0</v>
      </c>
      <c r="Q1159" s="78"/>
    </row>
    <row r="1160" spans="1:17" s="10" customFormat="1" ht="22.5" customHeight="1" x14ac:dyDescent="0.25">
      <c r="A1160" s="8">
        <v>1155</v>
      </c>
      <c r="B1160" s="280">
        <v>45260</v>
      </c>
      <c r="C1160" s="56" t="s">
        <v>930</v>
      </c>
      <c r="D1160" s="56" t="s">
        <v>105</v>
      </c>
      <c r="E1160" s="57">
        <v>2</v>
      </c>
      <c r="F1160" s="57" t="s">
        <v>451</v>
      </c>
      <c r="G1160" s="58" t="s">
        <v>135</v>
      </c>
      <c r="H1160" s="283" t="s">
        <v>305</v>
      </c>
      <c r="I1160" s="285">
        <v>175000</v>
      </c>
      <c r="J1160" s="330">
        <f t="shared" si="55"/>
        <v>350000</v>
      </c>
      <c r="K1160" s="260"/>
      <c r="L1160" s="282"/>
      <c r="M1160" s="282"/>
      <c r="N1160" s="64">
        <f t="shared" si="56"/>
        <v>0</v>
      </c>
      <c r="O1160" s="78">
        <v>350000</v>
      </c>
      <c r="P1160" s="78">
        <f t="shared" si="57"/>
        <v>0</v>
      </c>
      <c r="Q1160" s="78"/>
    </row>
    <row r="1161" spans="1:17" s="10" customFormat="1" ht="22.5" customHeight="1" x14ac:dyDescent="0.25">
      <c r="A1161" s="8">
        <v>1156</v>
      </c>
      <c r="B1161" s="280">
        <v>45260</v>
      </c>
      <c r="C1161" s="56" t="s">
        <v>931</v>
      </c>
      <c r="D1161" s="56" t="s">
        <v>105</v>
      </c>
      <c r="E1161" s="57">
        <v>2</v>
      </c>
      <c r="F1161" s="57" t="s">
        <v>932</v>
      </c>
      <c r="G1161" s="58" t="s">
        <v>135</v>
      </c>
      <c r="H1161" s="283" t="s">
        <v>305</v>
      </c>
      <c r="I1161" s="289">
        <v>62500</v>
      </c>
      <c r="J1161" s="330">
        <f t="shared" si="55"/>
        <v>125000</v>
      </c>
      <c r="K1161" s="260"/>
      <c r="L1161" s="282"/>
      <c r="M1161" s="282"/>
      <c r="N1161" s="64">
        <f t="shared" si="56"/>
        <v>0</v>
      </c>
      <c r="O1161" s="78">
        <v>125000</v>
      </c>
      <c r="P1161" s="78">
        <f t="shared" si="57"/>
        <v>0</v>
      </c>
      <c r="Q1161" s="78"/>
    </row>
    <row r="1162" spans="1:17" s="10" customFormat="1" ht="22.5" customHeight="1" x14ac:dyDescent="0.25">
      <c r="A1162" s="8">
        <v>1157</v>
      </c>
      <c r="B1162" s="280">
        <v>45260</v>
      </c>
      <c r="C1162" s="56" t="s">
        <v>1034</v>
      </c>
      <c r="D1162" s="56" t="s">
        <v>143</v>
      </c>
      <c r="E1162" s="57">
        <v>1</v>
      </c>
      <c r="F1162" s="57" t="s">
        <v>37</v>
      </c>
      <c r="G1162" s="58" t="s">
        <v>128</v>
      </c>
      <c r="H1162" s="260">
        <v>2</v>
      </c>
      <c r="I1162" s="287">
        <v>340000</v>
      </c>
      <c r="J1162" s="330">
        <f t="shared" si="55"/>
        <v>340000</v>
      </c>
      <c r="K1162" s="260"/>
      <c r="L1162" s="282"/>
      <c r="M1162" s="282"/>
      <c r="N1162" s="64">
        <f t="shared" si="56"/>
        <v>0</v>
      </c>
      <c r="O1162" s="78">
        <v>340000</v>
      </c>
      <c r="P1162" s="78">
        <f t="shared" si="57"/>
        <v>0</v>
      </c>
      <c r="Q1162" s="78"/>
    </row>
    <row r="1163" spans="1:17" s="10" customFormat="1" ht="22.5" customHeight="1" x14ac:dyDescent="0.25">
      <c r="A1163" s="8">
        <v>1158</v>
      </c>
      <c r="B1163" s="280">
        <v>45260</v>
      </c>
      <c r="C1163" s="56" t="s">
        <v>1035</v>
      </c>
      <c r="D1163" s="56" t="s">
        <v>143</v>
      </c>
      <c r="E1163" s="57">
        <v>1</v>
      </c>
      <c r="F1163" s="57" t="s">
        <v>37</v>
      </c>
      <c r="G1163" s="58" t="s">
        <v>128</v>
      </c>
      <c r="H1163" s="260">
        <v>2</v>
      </c>
      <c r="I1163" s="285">
        <v>176000</v>
      </c>
      <c r="J1163" s="330">
        <f t="shared" si="55"/>
        <v>176000</v>
      </c>
      <c r="K1163" s="260"/>
      <c r="L1163" s="282"/>
      <c r="M1163" s="282"/>
      <c r="N1163" s="64">
        <f t="shared" si="56"/>
        <v>0</v>
      </c>
      <c r="O1163" s="78">
        <v>176000</v>
      </c>
      <c r="P1163" s="78">
        <f t="shared" si="57"/>
        <v>0</v>
      </c>
      <c r="Q1163" s="78"/>
    </row>
    <row r="1164" spans="1:17" s="10" customFormat="1" ht="22.5" customHeight="1" x14ac:dyDescent="0.25">
      <c r="A1164" s="8">
        <v>1159</v>
      </c>
      <c r="B1164" s="280">
        <v>45260</v>
      </c>
      <c r="C1164" s="56" t="s">
        <v>114</v>
      </c>
      <c r="D1164" s="56" t="s">
        <v>1137</v>
      </c>
      <c r="E1164" s="57">
        <v>1</v>
      </c>
      <c r="F1164" s="57" t="s">
        <v>40</v>
      </c>
      <c r="G1164" s="58" t="s">
        <v>190</v>
      </c>
      <c r="H1164" s="260">
        <v>128</v>
      </c>
      <c r="I1164" s="287">
        <v>2175000</v>
      </c>
      <c r="J1164" s="330">
        <f t="shared" si="55"/>
        <v>2175000</v>
      </c>
      <c r="K1164" s="370" t="s">
        <v>1670</v>
      </c>
      <c r="L1164" s="282" t="s">
        <v>1538</v>
      </c>
      <c r="M1164" s="282"/>
      <c r="N1164" s="64" t="e">
        <f t="shared" si="56"/>
        <v>#VALUE!</v>
      </c>
      <c r="O1164" s="78">
        <v>2175000</v>
      </c>
      <c r="P1164" s="78">
        <f t="shared" si="57"/>
        <v>0</v>
      </c>
      <c r="Q1164" s="78"/>
    </row>
    <row r="1165" spans="1:17" s="10" customFormat="1" ht="22.5" customHeight="1" x14ac:dyDescent="0.25">
      <c r="A1165" s="8">
        <v>1160</v>
      </c>
      <c r="B1165" s="280">
        <v>45260</v>
      </c>
      <c r="C1165" s="56" t="s">
        <v>114</v>
      </c>
      <c r="D1165" s="56" t="s">
        <v>1135</v>
      </c>
      <c r="E1165" s="57">
        <v>1</v>
      </c>
      <c r="F1165" s="57" t="s">
        <v>40</v>
      </c>
      <c r="G1165" s="58" t="s">
        <v>190</v>
      </c>
      <c r="H1165" s="260">
        <v>128</v>
      </c>
      <c r="I1165" s="287">
        <v>2175000</v>
      </c>
      <c r="J1165" s="330">
        <f t="shared" si="55"/>
        <v>2175000</v>
      </c>
      <c r="K1165" s="370" t="s">
        <v>1670</v>
      </c>
      <c r="L1165" s="282" t="s">
        <v>1538</v>
      </c>
      <c r="M1165" s="282"/>
      <c r="N1165" s="64" t="e">
        <f t="shared" si="56"/>
        <v>#VALUE!</v>
      </c>
      <c r="O1165" s="78">
        <v>2175000</v>
      </c>
      <c r="P1165" s="78">
        <f t="shared" si="57"/>
        <v>0</v>
      </c>
      <c r="Q1165" s="78"/>
    </row>
    <row r="1166" spans="1:17" s="10" customFormat="1" ht="22.5" customHeight="1" x14ac:dyDescent="0.25">
      <c r="A1166" s="8">
        <v>1161</v>
      </c>
      <c r="B1166" s="280">
        <v>45260</v>
      </c>
      <c r="C1166" s="56" t="s">
        <v>54</v>
      </c>
      <c r="D1166" s="56" t="s">
        <v>55</v>
      </c>
      <c r="E1166" s="57">
        <v>12</v>
      </c>
      <c r="F1166" s="57" t="s">
        <v>38</v>
      </c>
      <c r="G1166" s="58" t="s">
        <v>62</v>
      </c>
      <c r="H1166" s="260">
        <v>1</v>
      </c>
      <c r="I1166" s="287">
        <v>29000</v>
      </c>
      <c r="J1166" s="330">
        <f t="shared" si="55"/>
        <v>348000</v>
      </c>
      <c r="K1166" s="260"/>
      <c r="L1166" s="282"/>
      <c r="M1166" s="282"/>
      <c r="N1166" s="64">
        <f t="shared" si="56"/>
        <v>0</v>
      </c>
      <c r="O1166" s="78">
        <v>348000</v>
      </c>
      <c r="P1166" s="78">
        <f t="shared" si="57"/>
        <v>0</v>
      </c>
      <c r="Q1166" s="78"/>
    </row>
    <row r="1167" spans="1:17" s="10" customFormat="1" ht="22.5" customHeight="1" x14ac:dyDescent="0.25">
      <c r="A1167" s="8">
        <v>1162</v>
      </c>
      <c r="B1167" s="280">
        <v>45260</v>
      </c>
      <c r="C1167" s="161" t="s">
        <v>75</v>
      </c>
      <c r="D1167" s="164" t="s">
        <v>66</v>
      </c>
      <c r="E1167" s="8">
        <v>9</v>
      </c>
      <c r="F1167" s="8" t="s">
        <v>38</v>
      </c>
      <c r="G1167" s="162" t="s">
        <v>62</v>
      </c>
      <c r="H1167" s="260">
        <v>1</v>
      </c>
      <c r="I1167" s="329">
        <v>30250</v>
      </c>
      <c r="J1167" s="331">
        <f t="shared" si="55"/>
        <v>272250</v>
      </c>
      <c r="K1167" s="260"/>
      <c r="L1167" s="282"/>
      <c r="M1167" s="282"/>
      <c r="N1167" s="64">
        <f t="shared" si="56"/>
        <v>0</v>
      </c>
      <c r="O1167" s="78">
        <v>279000</v>
      </c>
      <c r="P1167" s="78">
        <f t="shared" si="57"/>
        <v>-6750</v>
      </c>
      <c r="Q1167" s="78"/>
    </row>
    <row r="1168" spans="1:17" s="10" customFormat="1" ht="22.5" customHeight="1" x14ac:dyDescent="0.25">
      <c r="A1168" s="8">
        <v>1163</v>
      </c>
      <c r="B1168" s="280">
        <v>45260</v>
      </c>
      <c r="C1168" s="56" t="s">
        <v>45</v>
      </c>
      <c r="D1168" s="56" t="s">
        <v>20</v>
      </c>
      <c r="E1168" s="319">
        <v>2</v>
      </c>
      <c r="F1168" s="57" t="s">
        <v>38</v>
      </c>
      <c r="G1168" s="58" t="s">
        <v>62</v>
      </c>
      <c r="H1168" s="260">
        <v>1</v>
      </c>
      <c r="I1168" s="287">
        <v>29200</v>
      </c>
      <c r="J1168" s="330">
        <f t="shared" si="55"/>
        <v>58400</v>
      </c>
      <c r="K1168" s="260"/>
      <c r="L1168" s="282"/>
      <c r="M1168" s="282"/>
      <c r="N1168" s="64">
        <f t="shared" si="56"/>
        <v>0</v>
      </c>
      <c r="O1168" s="78">
        <v>66000</v>
      </c>
      <c r="P1168" s="78">
        <f t="shared" si="57"/>
        <v>-7600</v>
      </c>
      <c r="Q1168" s="78"/>
    </row>
    <row r="1169" spans="1:17" s="10" customFormat="1" ht="22.5" customHeight="1" x14ac:dyDescent="0.25">
      <c r="A1169" s="8">
        <v>1164</v>
      </c>
      <c r="B1169" s="280">
        <v>45260</v>
      </c>
      <c r="C1169" s="56" t="s">
        <v>364</v>
      </c>
      <c r="D1169" s="56" t="s">
        <v>89</v>
      </c>
      <c r="E1169" s="57">
        <v>0.5</v>
      </c>
      <c r="F1169" s="57" t="s">
        <v>179</v>
      </c>
      <c r="G1169" s="58" t="s">
        <v>62</v>
      </c>
      <c r="H1169" s="260">
        <v>1</v>
      </c>
      <c r="I1169" s="285">
        <v>20000</v>
      </c>
      <c r="J1169" s="330">
        <f t="shared" si="55"/>
        <v>10000</v>
      </c>
      <c r="K1169" s="260"/>
      <c r="L1169" s="282"/>
      <c r="M1169" s="282"/>
      <c r="N1169" s="64">
        <f t="shared" si="56"/>
        <v>0</v>
      </c>
      <c r="O1169" s="78">
        <v>10000</v>
      </c>
      <c r="P1169" s="78">
        <f t="shared" si="57"/>
        <v>0</v>
      </c>
      <c r="Q1169" s="78"/>
    </row>
    <row r="1170" spans="1:17" s="10" customFormat="1" ht="22.5" customHeight="1" x14ac:dyDescent="0.25">
      <c r="A1170" s="8">
        <v>1165</v>
      </c>
      <c r="B1170" s="280">
        <v>45260</v>
      </c>
      <c r="C1170" s="56" t="s">
        <v>23</v>
      </c>
      <c r="D1170" s="126" t="s">
        <v>24</v>
      </c>
      <c r="E1170" s="57">
        <v>2</v>
      </c>
      <c r="F1170" s="57" t="s">
        <v>1168</v>
      </c>
      <c r="G1170" s="58" t="s">
        <v>368</v>
      </c>
      <c r="H1170" s="260">
        <v>601</v>
      </c>
      <c r="I1170" s="285">
        <v>75000</v>
      </c>
      <c r="J1170" s="330">
        <f t="shared" si="55"/>
        <v>150000</v>
      </c>
      <c r="K1170" s="260"/>
      <c r="L1170" s="282"/>
      <c r="M1170" s="282"/>
      <c r="N1170" s="64">
        <f t="shared" si="56"/>
        <v>0</v>
      </c>
      <c r="O1170" s="78">
        <v>150000</v>
      </c>
      <c r="P1170" s="78">
        <f t="shared" si="57"/>
        <v>0</v>
      </c>
      <c r="Q1170" s="78"/>
    </row>
    <row r="1171" spans="1:17" s="10" customFormat="1" ht="22.5" customHeight="1" x14ac:dyDescent="0.25">
      <c r="A1171" s="8">
        <v>1166</v>
      </c>
      <c r="B1171" s="280">
        <v>45260</v>
      </c>
      <c r="C1171" s="56" t="s">
        <v>107</v>
      </c>
      <c r="D1171" s="123" t="s">
        <v>24</v>
      </c>
      <c r="E1171" s="57">
        <v>30</v>
      </c>
      <c r="F1171" s="57" t="s">
        <v>39</v>
      </c>
      <c r="G1171" s="58" t="s">
        <v>368</v>
      </c>
      <c r="H1171" s="260">
        <v>601</v>
      </c>
      <c r="I1171" s="285">
        <v>1565</v>
      </c>
      <c r="J1171" s="330">
        <f t="shared" si="55"/>
        <v>46950</v>
      </c>
      <c r="K1171" s="260"/>
      <c r="L1171" s="282"/>
      <c r="M1171" s="282"/>
      <c r="N1171" s="64">
        <f t="shared" si="56"/>
        <v>0</v>
      </c>
      <c r="O1171" s="78">
        <v>46950</v>
      </c>
      <c r="P1171" s="78">
        <f t="shared" si="57"/>
        <v>0</v>
      </c>
      <c r="Q1171" s="78"/>
    </row>
    <row r="1172" spans="1:17" s="10" customFormat="1" ht="22.5" customHeight="1" x14ac:dyDescent="0.25">
      <c r="A1172" s="8">
        <v>1167</v>
      </c>
      <c r="B1172" s="280">
        <v>45260</v>
      </c>
      <c r="C1172" s="55" t="s">
        <v>1134</v>
      </c>
      <c r="D1172" s="86" t="s">
        <v>24</v>
      </c>
      <c r="E1172" s="57">
        <v>1</v>
      </c>
      <c r="F1172" s="122" t="s">
        <v>39</v>
      </c>
      <c r="G1172" s="58" t="s">
        <v>368</v>
      </c>
      <c r="H1172" s="260">
        <v>601</v>
      </c>
      <c r="I1172" s="285">
        <v>11500</v>
      </c>
      <c r="J1172" s="330">
        <f t="shared" ref="J1172:J1220" si="58">E1172*I1172</f>
        <v>11500</v>
      </c>
      <c r="K1172" s="260"/>
      <c r="L1172" s="282"/>
      <c r="M1172" s="282"/>
      <c r="N1172" s="64">
        <f t="shared" si="56"/>
        <v>0</v>
      </c>
      <c r="O1172" s="78">
        <v>11500</v>
      </c>
      <c r="P1172" s="78">
        <f t="shared" si="57"/>
        <v>0</v>
      </c>
      <c r="Q1172" s="78"/>
    </row>
    <row r="1173" spans="1:17" s="10" customFormat="1" ht="22.5" customHeight="1" x14ac:dyDescent="0.25">
      <c r="A1173" s="8">
        <v>1168</v>
      </c>
      <c r="B1173" s="280">
        <v>45260</v>
      </c>
      <c r="C1173" s="56" t="s">
        <v>1324</v>
      </c>
      <c r="D1173" s="123" t="s">
        <v>24</v>
      </c>
      <c r="E1173" s="57">
        <v>3</v>
      </c>
      <c r="F1173" s="122" t="s">
        <v>39</v>
      </c>
      <c r="G1173" s="58" t="s">
        <v>368</v>
      </c>
      <c r="H1173" s="260">
        <v>601</v>
      </c>
      <c r="I1173" s="307">
        <v>3000</v>
      </c>
      <c r="J1173" s="330">
        <f t="shared" si="58"/>
        <v>9000</v>
      </c>
      <c r="K1173" s="260"/>
      <c r="L1173" s="282"/>
      <c r="M1173" s="282"/>
      <c r="N1173" s="64">
        <f t="shared" si="56"/>
        <v>0</v>
      </c>
      <c r="O1173" s="78">
        <v>9000</v>
      </c>
      <c r="P1173" s="78">
        <f t="shared" si="57"/>
        <v>0</v>
      </c>
      <c r="Q1173" s="78"/>
    </row>
    <row r="1174" spans="1:17" s="10" customFormat="1" ht="22.5" customHeight="1" x14ac:dyDescent="0.25">
      <c r="A1174" s="8">
        <v>1169</v>
      </c>
      <c r="B1174" s="280">
        <v>45260</v>
      </c>
      <c r="C1174" s="56" t="s">
        <v>1087</v>
      </c>
      <c r="D1174" s="56" t="s">
        <v>28</v>
      </c>
      <c r="E1174" s="57">
        <v>0.3</v>
      </c>
      <c r="F1174" s="57" t="s">
        <v>39</v>
      </c>
      <c r="G1174" s="58" t="s">
        <v>193</v>
      </c>
      <c r="H1174" s="260">
        <v>2</v>
      </c>
      <c r="I1174" s="287">
        <v>75000</v>
      </c>
      <c r="J1174" s="330">
        <f t="shared" si="58"/>
        <v>22500</v>
      </c>
      <c r="K1174" s="260"/>
      <c r="L1174" s="282"/>
      <c r="M1174" s="282"/>
      <c r="N1174" s="64">
        <f t="shared" si="56"/>
        <v>0</v>
      </c>
      <c r="O1174" s="78">
        <v>22500</v>
      </c>
      <c r="P1174" s="78">
        <f t="shared" si="57"/>
        <v>0</v>
      </c>
      <c r="Q1174" s="78"/>
    </row>
    <row r="1175" spans="1:17" s="10" customFormat="1" ht="22.5" customHeight="1" x14ac:dyDescent="0.25">
      <c r="A1175" s="8">
        <v>1170</v>
      </c>
      <c r="B1175" s="280">
        <v>45260</v>
      </c>
      <c r="C1175" s="161" t="s">
        <v>75</v>
      </c>
      <c r="D1175" s="164" t="s">
        <v>66</v>
      </c>
      <c r="E1175" s="8">
        <v>3</v>
      </c>
      <c r="F1175" s="8" t="s">
        <v>38</v>
      </c>
      <c r="G1175" s="162" t="s">
        <v>338</v>
      </c>
      <c r="H1175" s="260">
        <v>2</v>
      </c>
      <c r="I1175" s="329">
        <v>30250</v>
      </c>
      <c r="J1175" s="331">
        <f t="shared" si="58"/>
        <v>90750</v>
      </c>
      <c r="K1175" s="260"/>
      <c r="L1175" s="282"/>
      <c r="M1175" s="282"/>
      <c r="N1175" s="64">
        <f t="shared" si="56"/>
        <v>0</v>
      </c>
      <c r="O1175" s="78">
        <v>93000</v>
      </c>
      <c r="P1175" s="78">
        <f t="shared" si="57"/>
        <v>-2250</v>
      </c>
      <c r="Q1175" s="78"/>
    </row>
    <row r="1176" spans="1:17" s="10" customFormat="1" ht="22.5" customHeight="1" x14ac:dyDescent="0.25">
      <c r="A1176" s="8">
        <v>1171</v>
      </c>
      <c r="B1176" s="280">
        <v>45260</v>
      </c>
      <c r="C1176" s="56" t="s">
        <v>245</v>
      </c>
      <c r="D1176" s="86" t="s">
        <v>66</v>
      </c>
      <c r="E1176" s="57">
        <v>20</v>
      </c>
      <c r="F1176" s="122" t="s">
        <v>38</v>
      </c>
      <c r="G1176" s="57" t="s">
        <v>1363</v>
      </c>
      <c r="H1176" s="260">
        <v>1</v>
      </c>
      <c r="I1176" s="307">
        <v>28200</v>
      </c>
      <c r="J1176" s="330">
        <f t="shared" si="58"/>
        <v>564000</v>
      </c>
      <c r="K1176" s="260"/>
      <c r="L1176" s="282"/>
      <c r="M1176" s="282"/>
      <c r="N1176" s="64">
        <f t="shared" si="56"/>
        <v>0</v>
      </c>
      <c r="O1176" s="78">
        <v>586000</v>
      </c>
      <c r="P1176" s="78">
        <f t="shared" si="57"/>
        <v>-22000</v>
      </c>
      <c r="Q1176" s="78"/>
    </row>
    <row r="1177" spans="1:17" s="10" customFormat="1" ht="22.5" customHeight="1" x14ac:dyDescent="0.25">
      <c r="A1177" s="8">
        <v>1172</v>
      </c>
      <c r="B1177" s="280">
        <v>45260</v>
      </c>
      <c r="C1177" s="56" t="s">
        <v>1324</v>
      </c>
      <c r="D1177" s="123" t="s">
        <v>24</v>
      </c>
      <c r="E1177" s="57">
        <v>2</v>
      </c>
      <c r="F1177" s="122" t="s">
        <v>39</v>
      </c>
      <c r="G1177" s="58" t="s">
        <v>871</v>
      </c>
      <c r="H1177" s="283" t="s">
        <v>304</v>
      </c>
      <c r="I1177" s="307">
        <v>3000</v>
      </c>
      <c r="J1177" s="330">
        <f t="shared" si="58"/>
        <v>6000</v>
      </c>
      <c r="K1177" s="260"/>
      <c r="L1177" s="282"/>
      <c r="M1177" s="282"/>
      <c r="N1177" s="64">
        <f t="shared" si="56"/>
        <v>0</v>
      </c>
      <c r="O1177" s="78">
        <v>6000</v>
      </c>
      <c r="P1177" s="78">
        <f t="shared" si="57"/>
        <v>0</v>
      </c>
      <c r="Q1177" s="78"/>
    </row>
    <row r="1178" spans="1:17" s="10" customFormat="1" ht="22.5" customHeight="1" x14ac:dyDescent="0.25">
      <c r="A1178" s="8">
        <v>1173</v>
      </c>
      <c r="B1178" s="280">
        <v>45260</v>
      </c>
      <c r="C1178" s="56" t="s">
        <v>107</v>
      </c>
      <c r="D1178" s="123" t="s">
        <v>24</v>
      </c>
      <c r="E1178" s="57">
        <v>5</v>
      </c>
      <c r="F1178" s="57" t="s">
        <v>39</v>
      </c>
      <c r="G1178" s="58" t="s">
        <v>871</v>
      </c>
      <c r="H1178" s="283" t="s">
        <v>304</v>
      </c>
      <c r="I1178" s="285">
        <v>1565</v>
      </c>
      <c r="J1178" s="330">
        <f t="shared" si="58"/>
        <v>7825</v>
      </c>
      <c r="K1178" s="260"/>
      <c r="L1178" s="282"/>
      <c r="M1178" s="282"/>
      <c r="N1178" s="64">
        <f t="shared" si="56"/>
        <v>0</v>
      </c>
      <c r="O1178" s="78">
        <v>7825</v>
      </c>
      <c r="P1178" s="78">
        <f t="shared" si="57"/>
        <v>0</v>
      </c>
      <c r="Q1178" s="78"/>
    </row>
    <row r="1179" spans="1:17" s="24" customFormat="1" ht="22.5" customHeight="1" x14ac:dyDescent="0.25">
      <c r="A1179" s="169">
        <v>1174</v>
      </c>
      <c r="B1179" s="321">
        <v>45260</v>
      </c>
      <c r="C1179" s="168" t="s">
        <v>1685</v>
      </c>
      <c r="D1179" s="168" t="s">
        <v>1487</v>
      </c>
      <c r="E1179" s="169">
        <v>1</v>
      </c>
      <c r="F1179" s="192" t="s">
        <v>39</v>
      </c>
      <c r="G1179" s="218" t="s">
        <v>135</v>
      </c>
      <c r="H1179" s="322" t="s">
        <v>305</v>
      </c>
      <c r="I1179" s="323">
        <v>925000</v>
      </c>
      <c r="J1179" s="332">
        <f t="shared" si="58"/>
        <v>925000</v>
      </c>
      <c r="K1179" s="316"/>
      <c r="L1179" s="324" t="s">
        <v>1513</v>
      </c>
      <c r="M1179" s="324"/>
      <c r="N1179" s="64" t="e">
        <f t="shared" si="56"/>
        <v>#VALUE!</v>
      </c>
      <c r="O1179" s="78">
        <v>1150000</v>
      </c>
      <c r="P1179" s="78">
        <f t="shared" si="57"/>
        <v>-225000</v>
      </c>
      <c r="Q1179" s="406"/>
    </row>
    <row r="1180" spans="1:17" s="10" customFormat="1" ht="22.5" customHeight="1" x14ac:dyDescent="0.25">
      <c r="A1180" s="8">
        <v>1175</v>
      </c>
      <c r="B1180" s="280">
        <v>45260</v>
      </c>
      <c r="C1180" s="56" t="s">
        <v>74</v>
      </c>
      <c r="D1180" s="56" t="s">
        <v>1488</v>
      </c>
      <c r="E1180" s="57">
        <v>1</v>
      </c>
      <c r="F1180" s="57" t="s">
        <v>37</v>
      </c>
      <c r="G1180" s="58" t="s">
        <v>135</v>
      </c>
      <c r="H1180" s="283" t="s">
        <v>305</v>
      </c>
      <c r="I1180" s="285">
        <v>3575000</v>
      </c>
      <c r="J1180" s="330">
        <f t="shared" si="58"/>
        <v>3575000</v>
      </c>
      <c r="K1180" s="260"/>
      <c r="L1180" s="282" t="s">
        <v>1523</v>
      </c>
      <c r="M1180" s="282"/>
      <c r="N1180" s="64" t="e">
        <f t="shared" si="56"/>
        <v>#VALUE!</v>
      </c>
      <c r="O1180" s="78">
        <v>3575000</v>
      </c>
      <c r="P1180" s="78">
        <f t="shared" si="57"/>
        <v>0</v>
      </c>
      <c r="Q1180" s="78"/>
    </row>
    <row r="1181" spans="1:17" s="10" customFormat="1" ht="22.5" customHeight="1" x14ac:dyDescent="0.25">
      <c r="A1181" s="8">
        <v>1176</v>
      </c>
      <c r="B1181" s="280">
        <v>45260</v>
      </c>
      <c r="C1181" s="56" t="s">
        <v>74</v>
      </c>
      <c r="D1181" s="56" t="s">
        <v>1489</v>
      </c>
      <c r="E1181" s="57">
        <v>1</v>
      </c>
      <c r="F1181" s="57" t="s">
        <v>37</v>
      </c>
      <c r="G1181" s="58" t="s">
        <v>135</v>
      </c>
      <c r="H1181" s="283" t="s">
        <v>305</v>
      </c>
      <c r="I1181" s="285">
        <v>3575000</v>
      </c>
      <c r="J1181" s="330">
        <f t="shared" si="58"/>
        <v>3575000</v>
      </c>
      <c r="K1181" s="260"/>
      <c r="L1181" s="282" t="s">
        <v>1523</v>
      </c>
      <c r="M1181" s="282"/>
      <c r="N1181" s="64" t="e">
        <f t="shared" si="56"/>
        <v>#VALUE!</v>
      </c>
      <c r="O1181" s="406">
        <v>3575000</v>
      </c>
      <c r="P1181" s="78">
        <f t="shared" si="57"/>
        <v>0</v>
      </c>
      <c r="Q1181" s="78"/>
    </row>
    <row r="1182" spans="1:17" s="10" customFormat="1" ht="22.5" customHeight="1" x14ac:dyDescent="0.25">
      <c r="A1182" s="8">
        <v>1177</v>
      </c>
      <c r="B1182" s="280">
        <v>45260</v>
      </c>
      <c r="C1182" s="55" t="s">
        <v>369</v>
      </c>
      <c r="D1182" s="56" t="s">
        <v>101</v>
      </c>
      <c r="E1182" s="184" t="s">
        <v>97</v>
      </c>
      <c r="F1182" s="121" t="s">
        <v>39</v>
      </c>
      <c r="G1182" s="58" t="s">
        <v>135</v>
      </c>
      <c r="H1182" s="283" t="s">
        <v>305</v>
      </c>
      <c r="I1182" s="285">
        <v>269000</v>
      </c>
      <c r="J1182" s="330">
        <f t="shared" si="58"/>
        <v>269000</v>
      </c>
      <c r="K1182" s="260"/>
      <c r="L1182" s="282"/>
      <c r="M1182" s="282"/>
      <c r="N1182" s="64">
        <f t="shared" si="56"/>
        <v>0</v>
      </c>
      <c r="O1182" s="78">
        <v>269000</v>
      </c>
      <c r="P1182" s="78">
        <f t="shared" si="57"/>
        <v>0</v>
      </c>
      <c r="Q1182" s="78"/>
    </row>
    <row r="1183" spans="1:17" s="10" customFormat="1" ht="22.5" customHeight="1" x14ac:dyDescent="0.25">
      <c r="A1183" s="8">
        <v>1178</v>
      </c>
      <c r="B1183" s="280">
        <v>45260</v>
      </c>
      <c r="C1183" s="55" t="s">
        <v>876</v>
      </c>
      <c r="D1183" s="56" t="s">
        <v>101</v>
      </c>
      <c r="E1183" s="57">
        <v>1</v>
      </c>
      <c r="F1183" s="57" t="s">
        <v>39</v>
      </c>
      <c r="G1183" s="58" t="s">
        <v>135</v>
      </c>
      <c r="H1183" s="283" t="s">
        <v>305</v>
      </c>
      <c r="I1183" s="285">
        <v>241411.68</v>
      </c>
      <c r="J1183" s="330">
        <f t="shared" si="58"/>
        <v>241411.68</v>
      </c>
      <c r="K1183" s="260"/>
      <c r="L1183" s="282"/>
      <c r="M1183" s="282"/>
      <c r="N1183" s="64">
        <f t="shared" si="56"/>
        <v>0</v>
      </c>
      <c r="O1183" s="78">
        <v>241411.68</v>
      </c>
      <c r="P1183" s="78">
        <f t="shared" si="57"/>
        <v>0</v>
      </c>
      <c r="Q1183" s="78"/>
    </row>
    <row r="1184" spans="1:17" s="10" customFormat="1" ht="22.5" customHeight="1" x14ac:dyDescent="0.25">
      <c r="A1184" s="8">
        <v>1179</v>
      </c>
      <c r="B1184" s="280">
        <v>45260</v>
      </c>
      <c r="C1184" s="56" t="s">
        <v>374</v>
      </c>
      <c r="D1184" s="56" t="s">
        <v>336</v>
      </c>
      <c r="E1184" s="57">
        <v>2</v>
      </c>
      <c r="F1184" s="57" t="s">
        <v>37</v>
      </c>
      <c r="G1184" s="58" t="s">
        <v>135</v>
      </c>
      <c r="H1184" s="283" t="s">
        <v>305</v>
      </c>
      <c r="I1184" s="285">
        <v>40000</v>
      </c>
      <c r="J1184" s="330">
        <f t="shared" si="58"/>
        <v>80000</v>
      </c>
      <c r="K1184" s="260"/>
      <c r="L1184" s="282"/>
      <c r="M1184" s="282"/>
      <c r="N1184" s="64">
        <f t="shared" si="56"/>
        <v>0</v>
      </c>
      <c r="O1184" s="78">
        <v>80000</v>
      </c>
      <c r="P1184" s="78">
        <f t="shared" si="57"/>
        <v>0</v>
      </c>
      <c r="Q1184" s="78"/>
    </row>
    <row r="1185" spans="1:17" s="10" customFormat="1" ht="22.5" customHeight="1" x14ac:dyDescent="0.25">
      <c r="A1185" s="8">
        <v>1180</v>
      </c>
      <c r="B1185" s="280">
        <v>45260</v>
      </c>
      <c r="C1185" s="55" t="s">
        <v>375</v>
      </c>
      <c r="D1185" s="56" t="s">
        <v>336</v>
      </c>
      <c r="E1185" s="57">
        <v>1</v>
      </c>
      <c r="F1185" s="57" t="s">
        <v>39</v>
      </c>
      <c r="G1185" s="58" t="s">
        <v>135</v>
      </c>
      <c r="H1185" s="283" t="s">
        <v>305</v>
      </c>
      <c r="I1185" s="285">
        <v>25000</v>
      </c>
      <c r="J1185" s="330">
        <f t="shared" si="58"/>
        <v>25000</v>
      </c>
      <c r="K1185" s="260"/>
      <c r="L1185" s="282"/>
      <c r="M1185" s="282"/>
      <c r="N1185" s="64">
        <f t="shared" si="56"/>
        <v>0</v>
      </c>
      <c r="O1185" s="78">
        <v>25000</v>
      </c>
      <c r="P1185" s="78">
        <f t="shared" si="57"/>
        <v>0</v>
      </c>
      <c r="Q1185" s="78"/>
    </row>
    <row r="1186" spans="1:17" s="10" customFormat="1" ht="22.5" customHeight="1" x14ac:dyDescent="0.25">
      <c r="A1186" s="8">
        <v>1181</v>
      </c>
      <c r="B1186" s="280">
        <v>45260</v>
      </c>
      <c r="C1186" s="56" t="s">
        <v>326</v>
      </c>
      <c r="D1186" s="56" t="s">
        <v>89</v>
      </c>
      <c r="E1186" s="57">
        <v>1</v>
      </c>
      <c r="F1186" s="57" t="s">
        <v>40</v>
      </c>
      <c r="G1186" s="57" t="s">
        <v>172</v>
      </c>
      <c r="H1186" s="260" t="s">
        <v>293</v>
      </c>
      <c r="I1186" s="285">
        <v>300000</v>
      </c>
      <c r="J1186" s="330">
        <f t="shared" si="58"/>
        <v>300000</v>
      </c>
      <c r="K1186" s="57" t="s">
        <v>1671</v>
      </c>
      <c r="L1186" s="282"/>
      <c r="M1186" s="282"/>
      <c r="N1186" s="64">
        <f t="shared" si="56"/>
        <v>0</v>
      </c>
      <c r="O1186" s="78">
        <v>300000</v>
      </c>
      <c r="P1186" s="78">
        <f t="shared" si="57"/>
        <v>0</v>
      </c>
      <c r="Q1186" s="78"/>
    </row>
    <row r="1187" spans="1:17" s="10" customFormat="1" ht="22.5" customHeight="1" x14ac:dyDescent="0.25">
      <c r="A1187" s="8">
        <v>1182</v>
      </c>
      <c r="B1187" s="280">
        <v>45260</v>
      </c>
      <c r="C1187" s="56" t="s">
        <v>1048</v>
      </c>
      <c r="D1187" s="123" t="s">
        <v>1049</v>
      </c>
      <c r="E1187" s="57">
        <v>1</v>
      </c>
      <c r="F1187" s="122" t="s">
        <v>39</v>
      </c>
      <c r="G1187" s="58" t="s">
        <v>1064</v>
      </c>
      <c r="H1187" s="260">
        <v>2</v>
      </c>
      <c r="I1187" s="285">
        <v>350000</v>
      </c>
      <c r="J1187" s="330">
        <f t="shared" si="58"/>
        <v>350000</v>
      </c>
      <c r="K1187" s="260"/>
      <c r="L1187" s="282"/>
      <c r="M1187" s="282"/>
      <c r="N1187" s="64">
        <f t="shared" si="56"/>
        <v>0</v>
      </c>
      <c r="O1187" s="78">
        <v>350000</v>
      </c>
      <c r="P1187" s="78">
        <f t="shared" si="57"/>
        <v>0</v>
      </c>
      <c r="Q1187" s="78"/>
    </row>
    <row r="1188" spans="1:17" s="10" customFormat="1" ht="22.5" customHeight="1" x14ac:dyDescent="0.25">
      <c r="A1188" s="8">
        <v>1183</v>
      </c>
      <c r="B1188" s="280">
        <v>45260</v>
      </c>
      <c r="C1188" s="55" t="s">
        <v>1050</v>
      </c>
      <c r="D1188" s="123" t="s">
        <v>1049</v>
      </c>
      <c r="E1188" s="57">
        <v>1</v>
      </c>
      <c r="F1188" s="122" t="s">
        <v>39</v>
      </c>
      <c r="G1188" s="58" t="s">
        <v>1064</v>
      </c>
      <c r="H1188" s="260">
        <v>2</v>
      </c>
      <c r="I1188" s="285">
        <v>25000</v>
      </c>
      <c r="J1188" s="330">
        <f t="shared" si="58"/>
        <v>25000</v>
      </c>
      <c r="K1188" s="260"/>
      <c r="L1188" s="282"/>
      <c r="M1188" s="282"/>
      <c r="N1188" s="64">
        <f t="shared" si="56"/>
        <v>0</v>
      </c>
      <c r="O1188" s="78">
        <v>25000</v>
      </c>
      <c r="P1188" s="78">
        <f t="shared" si="57"/>
        <v>0</v>
      </c>
      <c r="Q1188" s="78"/>
    </row>
    <row r="1189" spans="1:17" s="10" customFormat="1" ht="22.5" customHeight="1" x14ac:dyDescent="0.25">
      <c r="A1189" s="8">
        <v>1184</v>
      </c>
      <c r="B1189" s="280">
        <v>45260</v>
      </c>
      <c r="C1189" s="55" t="s">
        <v>1051</v>
      </c>
      <c r="D1189" s="123" t="s">
        <v>1049</v>
      </c>
      <c r="E1189" s="117">
        <v>1</v>
      </c>
      <c r="F1189" s="122" t="s">
        <v>166</v>
      </c>
      <c r="G1189" s="58" t="s">
        <v>1064</v>
      </c>
      <c r="H1189" s="283">
        <v>2</v>
      </c>
      <c r="I1189" s="287">
        <v>45000</v>
      </c>
      <c r="J1189" s="330">
        <f t="shared" si="58"/>
        <v>45000</v>
      </c>
      <c r="K1189" s="260"/>
      <c r="L1189" s="282"/>
      <c r="M1189" s="282"/>
      <c r="N1189" s="64">
        <f t="shared" si="56"/>
        <v>0</v>
      </c>
      <c r="O1189" s="78">
        <v>45000</v>
      </c>
      <c r="P1189" s="78">
        <f t="shared" si="57"/>
        <v>0</v>
      </c>
      <c r="Q1189" s="78"/>
    </row>
    <row r="1190" spans="1:17" s="10" customFormat="1" ht="22.5" customHeight="1" x14ac:dyDescent="0.25">
      <c r="A1190" s="8">
        <v>1185</v>
      </c>
      <c r="B1190" s="280">
        <v>45260</v>
      </c>
      <c r="C1190" s="294" t="s">
        <v>1058</v>
      </c>
      <c r="D1190" s="86" t="s">
        <v>1059</v>
      </c>
      <c r="E1190" s="117">
        <v>1</v>
      </c>
      <c r="F1190" s="122" t="s">
        <v>39</v>
      </c>
      <c r="G1190" s="58" t="s">
        <v>1065</v>
      </c>
      <c r="H1190" s="283">
        <v>15</v>
      </c>
      <c r="I1190" s="285">
        <v>8795000</v>
      </c>
      <c r="J1190" s="330">
        <f t="shared" si="58"/>
        <v>8795000</v>
      </c>
      <c r="K1190" s="260"/>
      <c r="L1190" s="282"/>
      <c r="M1190" s="282"/>
      <c r="N1190" s="64">
        <f t="shared" si="56"/>
        <v>0</v>
      </c>
      <c r="O1190" s="78">
        <v>8795000</v>
      </c>
      <c r="P1190" s="78">
        <f t="shared" si="57"/>
        <v>0</v>
      </c>
      <c r="Q1190" s="78"/>
    </row>
    <row r="1191" spans="1:17" s="10" customFormat="1" ht="22.5" customHeight="1" x14ac:dyDescent="0.25">
      <c r="A1191" s="8">
        <v>1186</v>
      </c>
      <c r="B1191" s="280">
        <v>45260</v>
      </c>
      <c r="C1191" s="294" t="s">
        <v>1060</v>
      </c>
      <c r="D1191" s="56" t="s">
        <v>102</v>
      </c>
      <c r="E1191" s="184" t="s">
        <v>97</v>
      </c>
      <c r="F1191" s="96" t="s">
        <v>39</v>
      </c>
      <c r="G1191" s="58" t="s">
        <v>1065</v>
      </c>
      <c r="H1191" s="283">
        <v>15</v>
      </c>
      <c r="I1191" s="285">
        <v>10000000</v>
      </c>
      <c r="J1191" s="330">
        <f t="shared" si="58"/>
        <v>10000000</v>
      </c>
      <c r="K1191" s="260"/>
      <c r="L1191" s="282"/>
      <c r="M1191" s="282"/>
      <c r="N1191" s="64">
        <f t="shared" si="56"/>
        <v>0</v>
      </c>
      <c r="O1191" s="78">
        <v>10000000</v>
      </c>
      <c r="P1191" s="78">
        <f t="shared" si="57"/>
        <v>0</v>
      </c>
      <c r="Q1191" s="78"/>
    </row>
    <row r="1192" spans="1:17" s="10" customFormat="1" ht="22.5" customHeight="1" x14ac:dyDescent="0.25">
      <c r="A1192" s="8">
        <v>1187</v>
      </c>
      <c r="B1192" s="280">
        <v>45260</v>
      </c>
      <c r="C1192" s="56" t="s">
        <v>1031</v>
      </c>
      <c r="D1192" s="56" t="s">
        <v>103</v>
      </c>
      <c r="E1192" s="57">
        <v>1</v>
      </c>
      <c r="F1192" s="57" t="s">
        <v>37</v>
      </c>
      <c r="G1192" s="58" t="s">
        <v>1061</v>
      </c>
      <c r="H1192" s="283" t="s">
        <v>301</v>
      </c>
      <c r="I1192" s="285">
        <v>45000</v>
      </c>
      <c r="J1192" s="330">
        <f t="shared" si="58"/>
        <v>45000</v>
      </c>
      <c r="K1192" s="117" t="s">
        <v>273</v>
      </c>
      <c r="L1192" s="282"/>
      <c r="M1192" s="282"/>
      <c r="N1192" s="64">
        <f t="shared" ref="N1192:N1220" si="59">L1192-M1192</f>
        <v>0</v>
      </c>
      <c r="O1192" s="78"/>
      <c r="P1192" s="78"/>
      <c r="Q1192" s="78"/>
    </row>
    <row r="1193" spans="1:17" s="10" customFormat="1" ht="22.5" customHeight="1" x14ac:dyDescent="0.25">
      <c r="A1193" s="8">
        <v>1188</v>
      </c>
      <c r="B1193" s="280">
        <v>45260</v>
      </c>
      <c r="C1193" s="56" t="s">
        <v>423</v>
      </c>
      <c r="D1193" s="120" t="s">
        <v>1490</v>
      </c>
      <c r="E1193" s="57">
        <v>2</v>
      </c>
      <c r="F1193" s="122" t="s">
        <v>39</v>
      </c>
      <c r="G1193" s="58" t="s">
        <v>1061</v>
      </c>
      <c r="H1193" s="283" t="s">
        <v>301</v>
      </c>
      <c r="I1193" s="285">
        <v>185000</v>
      </c>
      <c r="J1193" s="330">
        <f t="shared" si="58"/>
        <v>370000</v>
      </c>
      <c r="K1193" s="117" t="s">
        <v>273</v>
      </c>
      <c r="L1193" s="282"/>
      <c r="M1193" s="282"/>
      <c r="N1193" s="64">
        <f t="shared" si="59"/>
        <v>0</v>
      </c>
      <c r="O1193" s="78"/>
      <c r="P1193" s="78"/>
      <c r="Q1193" s="78"/>
    </row>
    <row r="1194" spans="1:17" s="10" customFormat="1" ht="22.5" customHeight="1" x14ac:dyDescent="0.25">
      <c r="A1194" s="8">
        <v>1189</v>
      </c>
      <c r="B1194" s="280">
        <v>45260</v>
      </c>
      <c r="C1194" s="55" t="s">
        <v>1047</v>
      </c>
      <c r="D1194" s="56" t="s">
        <v>1490</v>
      </c>
      <c r="E1194" s="57">
        <v>2</v>
      </c>
      <c r="F1194" s="57" t="s">
        <v>39</v>
      </c>
      <c r="G1194" s="58" t="s">
        <v>1061</v>
      </c>
      <c r="H1194" s="283" t="s">
        <v>301</v>
      </c>
      <c r="I1194" s="287">
        <v>20000</v>
      </c>
      <c r="J1194" s="330">
        <f t="shared" si="58"/>
        <v>40000</v>
      </c>
      <c r="K1194" s="117" t="s">
        <v>273</v>
      </c>
      <c r="L1194" s="282"/>
      <c r="M1194" s="282"/>
      <c r="N1194" s="64">
        <f t="shared" si="59"/>
        <v>0</v>
      </c>
      <c r="O1194" s="78"/>
      <c r="P1194" s="78"/>
      <c r="Q1194" s="78"/>
    </row>
    <row r="1195" spans="1:17" s="10" customFormat="1" ht="22.5" customHeight="1" x14ac:dyDescent="0.25">
      <c r="A1195" s="8">
        <v>1190</v>
      </c>
      <c r="B1195" s="280">
        <v>45260</v>
      </c>
      <c r="C1195" s="56" t="s">
        <v>107</v>
      </c>
      <c r="D1195" s="123" t="s">
        <v>24</v>
      </c>
      <c r="E1195" s="57">
        <v>15</v>
      </c>
      <c r="F1195" s="57" t="s">
        <v>39</v>
      </c>
      <c r="G1195" s="58" t="s">
        <v>1491</v>
      </c>
      <c r="H1195" s="260">
        <v>4</v>
      </c>
      <c r="I1195" s="285">
        <v>1565</v>
      </c>
      <c r="J1195" s="330">
        <f t="shared" si="58"/>
        <v>23475</v>
      </c>
      <c r="K1195" s="260"/>
      <c r="L1195" s="282"/>
      <c r="M1195" s="282"/>
      <c r="N1195" s="64">
        <f t="shared" si="59"/>
        <v>0</v>
      </c>
      <c r="O1195" s="78"/>
      <c r="P1195" s="78"/>
      <c r="Q1195" s="78"/>
    </row>
    <row r="1196" spans="1:17" s="10" customFormat="1" ht="22.5" customHeight="1" x14ac:dyDescent="0.25">
      <c r="A1196" s="8">
        <v>1191</v>
      </c>
      <c r="B1196" s="280">
        <v>45260</v>
      </c>
      <c r="C1196" s="55" t="s">
        <v>1134</v>
      </c>
      <c r="D1196" s="86" t="s">
        <v>24</v>
      </c>
      <c r="E1196" s="57">
        <v>2</v>
      </c>
      <c r="F1196" s="122" t="s">
        <v>39</v>
      </c>
      <c r="G1196" s="58" t="s">
        <v>1491</v>
      </c>
      <c r="H1196" s="283">
        <v>4</v>
      </c>
      <c r="I1196" s="285">
        <v>11500</v>
      </c>
      <c r="J1196" s="330">
        <f t="shared" si="58"/>
        <v>23000</v>
      </c>
      <c r="K1196" s="260"/>
      <c r="L1196" s="282"/>
      <c r="M1196" s="282"/>
      <c r="N1196" s="64">
        <f t="shared" si="59"/>
        <v>0</v>
      </c>
      <c r="O1196" s="78"/>
      <c r="P1196" s="78"/>
      <c r="Q1196" s="78"/>
    </row>
    <row r="1197" spans="1:17" s="10" customFormat="1" ht="22.5" customHeight="1" x14ac:dyDescent="0.25">
      <c r="A1197" s="8">
        <v>1192</v>
      </c>
      <c r="B1197" s="280">
        <v>45260</v>
      </c>
      <c r="C1197" s="56" t="s">
        <v>218</v>
      </c>
      <c r="D1197" s="56" t="s">
        <v>24</v>
      </c>
      <c r="E1197" s="57">
        <v>1</v>
      </c>
      <c r="F1197" s="122" t="s">
        <v>39</v>
      </c>
      <c r="G1197" s="172" t="s">
        <v>1497</v>
      </c>
      <c r="H1197" s="315" t="s">
        <v>202</v>
      </c>
      <c r="I1197" s="285">
        <v>2625</v>
      </c>
      <c r="J1197" s="330">
        <f t="shared" si="58"/>
        <v>2625</v>
      </c>
      <c r="K1197" s="117"/>
      <c r="L1197" s="282"/>
      <c r="M1197" s="282"/>
      <c r="N1197" s="64">
        <f t="shared" si="59"/>
        <v>0</v>
      </c>
      <c r="O1197" s="78"/>
      <c r="P1197" s="78"/>
      <c r="Q1197" s="78"/>
    </row>
    <row r="1198" spans="1:17" s="10" customFormat="1" ht="22.5" customHeight="1" x14ac:dyDescent="0.25">
      <c r="A1198" s="8">
        <v>1193</v>
      </c>
      <c r="B1198" s="280">
        <v>45260</v>
      </c>
      <c r="C1198" s="56" t="s">
        <v>70</v>
      </c>
      <c r="D1198" s="56" t="s">
        <v>61</v>
      </c>
      <c r="E1198" s="57">
        <v>1</v>
      </c>
      <c r="F1198" s="57" t="s">
        <v>39</v>
      </c>
      <c r="G1198" s="58" t="s">
        <v>348</v>
      </c>
      <c r="H1198" s="283" t="s">
        <v>202</v>
      </c>
      <c r="I1198" s="285">
        <v>39000</v>
      </c>
      <c r="J1198" s="330">
        <f t="shared" si="58"/>
        <v>39000</v>
      </c>
      <c r="K1198" s="370" t="s">
        <v>1672</v>
      </c>
      <c r="L1198" s="282"/>
      <c r="M1198" s="282"/>
      <c r="N1198" s="64">
        <f t="shared" si="59"/>
        <v>0</v>
      </c>
      <c r="O1198" s="78"/>
      <c r="P1198" s="78"/>
      <c r="Q1198" s="78"/>
    </row>
    <row r="1199" spans="1:17" s="10" customFormat="1" ht="22.5" customHeight="1" x14ac:dyDescent="0.25">
      <c r="A1199" s="8">
        <v>1194</v>
      </c>
      <c r="B1199" s="280">
        <v>45260</v>
      </c>
      <c r="C1199" s="56" t="s">
        <v>1159</v>
      </c>
      <c r="D1199" s="56" t="s">
        <v>69</v>
      </c>
      <c r="E1199" s="57">
        <v>1</v>
      </c>
      <c r="F1199" s="57" t="s">
        <v>39</v>
      </c>
      <c r="G1199" s="58" t="s">
        <v>348</v>
      </c>
      <c r="H1199" s="283" t="s">
        <v>202</v>
      </c>
      <c r="I1199" s="285">
        <v>162500</v>
      </c>
      <c r="J1199" s="330">
        <f t="shared" si="58"/>
        <v>162500</v>
      </c>
      <c r="K1199" s="370" t="s">
        <v>1672</v>
      </c>
      <c r="L1199" s="282"/>
      <c r="M1199" s="282"/>
      <c r="N1199" s="64">
        <f t="shared" si="59"/>
        <v>0</v>
      </c>
      <c r="O1199" s="78"/>
      <c r="P1199" s="78"/>
      <c r="Q1199" s="78"/>
    </row>
    <row r="1200" spans="1:17" s="10" customFormat="1" ht="22.5" customHeight="1" x14ac:dyDescent="0.25">
      <c r="A1200" s="8">
        <v>1195</v>
      </c>
      <c r="B1200" s="280">
        <v>45260</v>
      </c>
      <c r="C1200" s="56" t="s">
        <v>281</v>
      </c>
      <c r="D1200" s="56" t="s">
        <v>124</v>
      </c>
      <c r="E1200" s="57">
        <v>2</v>
      </c>
      <c r="F1200" s="122" t="s">
        <v>39</v>
      </c>
      <c r="G1200" s="58" t="s">
        <v>348</v>
      </c>
      <c r="H1200" s="283" t="s">
        <v>202</v>
      </c>
      <c r="I1200" s="285">
        <v>31500</v>
      </c>
      <c r="J1200" s="330">
        <f t="shared" si="58"/>
        <v>63000</v>
      </c>
      <c r="K1200" s="370" t="s">
        <v>1672</v>
      </c>
      <c r="L1200" s="282"/>
      <c r="M1200" s="282"/>
      <c r="N1200" s="64">
        <f t="shared" si="59"/>
        <v>0</v>
      </c>
      <c r="O1200" s="78"/>
      <c r="P1200" s="78"/>
      <c r="Q1200" s="78"/>
    </row>
    <row r="1201" spans="1:17" s="10" customFormat="1" ht="22.5" customHeight="1" x14ac:dyDescent="0.25">
      <c r="A1201" s="8">
        <v>1196</v>
      </c>
      <c r="B1201" s="280">
        <v>45260</v>
      </c>
      <c r="C1201" s="56" t="s">
        <v>251</v>
      </c>
      <c r="D1201" s="56" t="s">
        <v>27</v>
      </c>
      <c r="E1201" s="57">
        <v>2</v>
      </c>
      <c r="F1201" s="57" t="s">
        <v>39</v>
      </c>
      <c r="G1201" s="58" t="s">
        <v>348</v>
      </c>
      <c r="H1201" s="283" t="s">
        <v>202</v>
      </c>
      <c r="I1201" s="285">
        <v>45000</v>
      </c>
      <c r="J1201" s="330">
        <f t="shared" si="58"/>
        <v>90000</v>
      </c>
      <c r="K1201" s="370" t="s">
        <v>1672</v>
      </c>
      <c r="L1201" s="282"/>
      <c r="M1201" s="282"/>
      <c r="N1201" s="64">
        <f t="shared" si="59"/>
        <v>0</v>
      </c>
      <c r="O1201" s="78"/>
      <c r="P1201" s="78"/>
      <c r="Q1201" s="78"/>
    </row>
    <row r="1202" spans="1:17" s="10" customFormat="1" ht="22.5" customHeight="1" x14ac:dyDescent="0.25">
      <c r="A1202" s="8">
        <v>1197</v>
      </c>
      <c r="B1202" s="280">
        <v>45260</v>
      </c>
      <c r="C1202" s="60" t="s">
        <v>776</v>
      </c>
      <c r="D1202" s="86" t="s">
        <v>89</v>
      </c>
      <c r="E1202" s="57">
        <v>6</v>
      </c>
      <c r="F1202" s="57" t="s">
        <v>39</v>
      </c>
      <c r="G1202" s="58" t="s">
        <v>348</v>
      </c>
      <c r="H1202" s="283" t="s">
        <v>202</v>
      </c>
      <c r="I1202" s="285">
        <v>57500</v>
      </c>
      <c r="J1202" s="330">
        <f t="shared" si="58"/>
        <v>345000</v>
      </c>
      <c r="K1202" s="370" t="s">
        <v>1672</v>
      </c>
      <c r="L1202" s="282"/>
      <c r="M1202" s="282"/>
      <c r="N1202" s="64">
        <f t="shared" si="59"/>
        <v>0</v>
      </c>
      <c r="O1202" s="78"/>
      <c r="P1202" s="78"/>
      <c r="Q1202" s="78"/>
    </row>
    <row r="1203" spans="1:17" s="10" customFormat="1" ht="22.5" customHeight="1" x14ac:dyDescent="0.25">
      <c r="A1203" s="8">
        <v>1198</v>
      </c>
      <c r="B1203" s="280">
        <v>45260</v>
      </c>
      <c r="C1203" s="56" t="s">
        <v>1359</v>
      </c>
      <c r="D1203" s="56" t="s">
        <v>1360</v>
      </c>
      <c r="E1203" s="57">
        <v>1</v>
      </c>
      <c r="F1203" s="57" t="s">
        <v>39</v>
      </c>
      <c r="G1203" s="58" t="s">
        <v>348</v>
      </c>
      <c r="H1203" s="283" t="s">
        <v>202</v>
      </c>
      <c r="I1203" s="289">
        <v>258043</v>
      </c>
      <c r="J1203" s="330">
        <f t="shared" si="58"/>
        <v>258043</v>
      </c>
      <c r="K1203" s="370" t="s">
        <v>1672</v>
      </c>
      <c r="L1203" s="282"/>
      <c r="M1203" s="282"/>
      <c r="N1203" s="64">
        <f t="shared" si="59"/>
        <v>0</v>
      </c>
      <c r="O1203" s="78"/>
      <c r="P1203" s="78"/>
      <c r="Q1203" s="78"/>
    </row>
    <row r="1204" spans="1:17" s="10" customFormat="1" ht="22.5" customHeight="1" x14ac:dyDescent="0.25">
      <c r="A1204" s="8">
        <v>1199</v>
      </c>
      <c r="B1204" s="280">
        <v>45260</v>
      </c>
      <c r="C1204" s="56" t="s">
        <v>947</v>
      </c>
      <c r="D1204" s="56" t="s">
        <v>47</v>
      </c>
      <c r="E1204" s="57">
        <v>2</v>
      </c>
      <c r="F1204" s="57" t="s">
        <v>39</v>
      </c>
      <c r="G1204" s="58" t="s">
        <v>1498</v>
      </c>
      <c r="H1204" s="260">
        <v>111</v>
      </c>
      <c r="I1204" s="285">
        <v>40000</v>
      </c>
      <c r="J1204" s="330">
        <f t="shared" si="58"/>
        <v>80000</v>
      </c>
      <c r="K1204" s="370" t="s">
        <v>1672</v>
      </c>
      <c r="L1204" s="282"/>
      <c r="M1204" s="282"/>
      <c r="N1204" s="64">
        <f t="shared" si="59"/>
        <v>0</v>
      </c>
      <c r="O1204" s="78"/>
      <c r="P1204" s="78"/>
      <c r="Q1204" s="78"/>
    </row>
    <row r="1205" spans="1:17" s="10" customFormat="1" ht="22.5" customHeight="1" x14ac:dyDescent="0.25">
      <c r="A1205" s="8">
        <v>1200</v>
      </c>
      <c r="B1205" s="280">
        <v>45260</v>
      </c>
      <c r="C1205" s="56" t="s">
        <v>1019</v>
      </c>
      <c r="D1205" s="56" t="s">
        <v>187</v>
      </c>
      <c r="E1205" s="57">
        <v>1</v>
      </c>
      <c r="F1205" s="57" t="s">
        <v>37</v>
      </c>
      <c r="G1205" s="58" t="s">
        <v>348</v>
      </c>
      <c r="H1205" s="283" t="s">
        <v>202</v>
      </c>
      <c r="I1205" s="285">
        <v>234987</v>
      </c>
      <c r="J1205" s="330">
        <f t="shared" si="58"/>
        <v>234987</v>
      </c>
      <c r="K1205" s="370" t="s">
        <v>1672</v>
      </c>
      <c r="L1205" s="282"/>
      <c r="M1205" s="282"/>
      <c r="N1205" s="64">
        <f t="shared" si="59"/>
        <v>0</v>
      </c>
      <c r="O1205" s="78"/>
      <c r="P1205" s="78"/>
      <c r="Q1205" s="78"/>
    </row>
    <row r="1206" spans="1:17" s="10" customFormat="1" ht="22.5" customHeight="1" x14ac:dyDescent="0.25">
      <c r="A1206" s="8">
        <v>1201</v>
      </c>
      <c r="B1206" s="280">
        <v>45260</v>
      </c>
      <c r="C1206" s="55" t="s">
        <v>1020</v>
      </c>
      <c r="D1206" s="56" t="s">
        <v>187</v>
      </c>
      <c r="E1206" s="57">
        <v>1</v>
      </c>
      <c r="F1206" s="57" t="s">
        <v>39</v>
      </c>
      <c r="G1206" s="58" t="s">
        <v>348</v>
      </c>
      <c r="H1206" s="283" t="s">
        <v>202</v>
      </c>
      <c r="I1206" s="285">
        <v>315018</v>
      </c>
      <c r="J1206" s="330">
        <f t="shared" si="58"/>
        <v>315018</v>
      </c>
      <c r="K1206" s="370" t="s">
        <v>1672</v>
      </c>
      <c r="L1206" s="282"/>
      <c r="M1206" s="282"/>
      <c r="N1206" s="64">
        <f t="shared" si="59"/>
        <v>0</v>
      </c>
      <c r="O1206" s="78"/>
      <c r="P1206" s="78"/>
      <c r="Q1206" s="78"/>
    </row>
    <row r="1207" spans="1:17" s="10" customFormat="1" ht="22.5" customHeight="1" x14ac:dyDescent="0.25">
      <c r="A1207" s="8">
        <v>1202</v>
      </c>
      <c r="B1207" s="280">
        <v>45260</v>
      </c>
      <c r="C1207" s="56" t="s">
        <v>114</v>
      </c>
      <c r="D1207" s="56" t="s">
        <v>1287</v>
      </c>
      <c r="E1207" s="57">
        <v>1</v>
      </c>
      <c r="F1207" s="57" t="s">
        <v>40</v>
      </c>
      <c r="G1207" s="58" t="s">
        <v>1498</v>
      </c>
      <c r="H1207" s="283">
        <v>111</v>
      </c>
      <c r="I1207" s="287">
        <v>2175000</v>
      </c>
      <c r="J1207" s="330">
        <f t="shared" si="58"/>
        <v>2175000</v>
      </c>
      <c r="K1207" s="370" t="s">
        <v>1672</v>
      </c>
      <c r="L1207" s="282" t="s">
        <v>1538</v>
      </c>
      <c r="M1207" s="282"/>
      <c r="N1207" s="64" t="e">
        <f t="shared" si="59"/>
        <v>#VALUE!</v>
      </c>
      <c r="O1207" s="78"/>
      <c r="P1207" s="78"/>
      <c r="Q1207" s="78"/>
    </row>
    <row r="1208" spans="1:17" s="10" customFormat="1" ht="22.5" customHeight="1" x14ac:dyDescent="0.25">
      <c r="A1208" s="8">
        <v>1203</v>
      </c>
      <c r="B1208" s="280">
        <v>45260</v>
      </c>
      <c r="C1208" s="56" t="s">
        <v>114</v>
      </c>
      <c r="D1208" s="56" t="s">
        <v>1135</v>
      </c>
      <c r="E1208" s="57">
        <v>1</v>
      </c>
      <c r="F1208" s="57" t="s">
        <v>40</v>
      </c>
      <c r="G1208" s="58" t="s">
        <v>1498</v>
      </c>
      <c r="H1208" s="283">
        <v>111</v>
      </c>
      <c r="I1208" s="287">
        <v>2175000</v>
      </c>
      <c r="J1208" s="330">
        <f t="shared" si="58"/>
        <v>2175000</v>
      </c>
      <c r="K1208" s="370" t="s">
        <v>1672</v>
      </c>
      <c r="L1208" s="282" t="s">
        <v>1538</v>
      </c>
      <c r="M1208" s="282"/>
      <c r="N1208" s="64" t="e">
        <f t="shared" si="59"/>
        <v>#VALUE!</v>
      </c>
      <c r="O1208" s="78"/>
      <c r="P1208" s="78"/>
      <c r="Q1208" s="78"/>
    </row>
    <row r="1209" spans="1:17" s="10" customFormat="1" ht="22.5" customHeight="1" x14ac:dyDescent="0.25">
      <c r="A1209" s="8">
        <v>1204</v>
      </c>
      <c r="B1209" s="280">
        <v>45260</v>
      </c>
      <c r="C1209" s="56" t="s">
        <v>351</v>
      </c>
      <c r="D1209" s="56" t="s">
        <v>1492</v>
      </c>
      <c r="E1209" s="57">
        <v>1</v>
      </c>
      <c r="F1209" s="57" t="s">
        <v>40</v>
      </c>
      <c r="G1209" s="58" t="s">
        <v>1498</v>
      </c>
      <c r="H1209" s="283">
        <v>111</v>
      </c>
      <c r="I1209" s="285">
        <v>1400000</v>
      </c>
      <c r="J1209" s="330">
        <f t="shared" si="58"/>
        <v>1400000</v>
      </c>
      <c r="K1209" s="370" t="s">
        <v>1672</v>
      </c>
      <c r="L1209" s="282" t="s">
        <v>1534</v>
      </c>
      <c r="M1209" s="282"/>
      <c r="N1209" s="64" t="e">
        <f t="shared" si="59"/>
        <v>#VALUE!</v>
      </c>
      <c r="O1209" s="78"/>
      <c r="P1209" s="78"/>
      <c r="Q1209" s="78"/>
    </row>
    <row r="1210" spans="1:17" s="10" customFormat="1" ht="22.5" customHeight="1" x14ac:dyDescent="0.25">
      <c r="A1210" s="8">
        <v>1205</v>
      </c>
      <c r="B1210" s="280">
        <v>45260</v>
      </c>
      <c r="C1210" s="56" t="s">
        <v>1493</v>
      </c>
      <c r="D1210" s="56" t="s">
        <v>366</v>
      </c>
      <c r="E1210" s="8">
        <v>1</v>
      </c>
      <c r="F1210" s="57" t="s">
        <v>39</v>
      </c>
      <c r="G1210" s="58" t="s">
        <v>260</v>
      </c>
      <c r="H1210" s="283" t="s">
        <v>202</v>
      </c>
      <c r="I1210" s="285">
        <v>1611999.99</v>
      </c>
      <c r="J1210" s="330">
        <f t="shared" si="58"/>
        <v>1611999.99</v>
      </c>
      <c r="K1210" s="370" t="s">
        <v>1673</v>
      </c>
      <c r="L1210" s="282"/>
      <c r="M1210" s="282"/>
      <c r="N1210" s="64">
        <f t="shared" si="59"/>
        <v>0</v>
      </c>
      <c r="O1210" s="78"/>
      <c r="P1210" s="78"/>
      <c r="Q1210" s="78"/>
    </row>
    <row r="1211" spans="1:17" s="10" customFormat="1" ht="22.5" customHeight="1" x14ac:dyDescent="0.25">
      <c r="A1211" s="8">
        <v>1206</v>
      </c>
      <c r="B1211" s="280">
        <v>45260</v>
      </c>
      <c r="C1211" s="56" t="s">
        <v>734</v>
      </c>
      <c r="D1211" s="56" t="s">
        <v>267</v>
      </c>
      <c r="E1211" s="57">
        <v>51.5</v>
      </c>
      <c r="F1211" s="57" t="s">
        <v>43</v>
      </c>
      <c r="G1211" s="172" t="s">
        <v>1497</v>
      </c>
      <c r="H1211" s="315" t="s">
        <v>202</v>
      </c>
      <c r="I1211" s="285">
        <v>22000</v>
      </c>
      <c r="J1211" s="330">
        <f t="shared" si="58"/>
        <v>1133000</v>
      </c>
      <c r="K1211" s="374" t="s">
        <v>1673</v>
      </c>
      <c r="L1211" s="282"/>
      <c r="M1211" s="282"/>
      <c r="N1211" s="64">
        <f t="shared" si="59"/>
        <v>0</v>
      </c>
      <c r="O1211" s="78"/>
      <c r="P1211" s="78"/>
      <c r="Q1211" s="78"/>
    </row>
    <row r="1212" spans="1:17" s="10" customFormat="1" ht="22.5" customHeight="1" x14ac:dyDescent="0.25">
      <c r="A1212" s="8">
        <v>1207</v>
      </c>
      <c r="B1212" s="280">
        <v>45260</v>
      </c>
      <c r="C1212" s="56" t="s">
        <v>1494</v>
      </c>
      <c r="D1212" s="56" t="s">
        <v>196</v>
      </c>
      <c r="E1212" s="57">
        <v>2</v>
      </c>
      <c r="F1212" s="57" t="s">
        <v>39</v>
      </c>
      <c r="G1212" s="172" t="s">
        <v>1497</v>
      </c>
      <c r="H1212" s="315" t="s">
        <v>202</v>
      </c>
      <c r="I1212" s="285">
        <v>125000</v>
      </c>
      <c r="J1212" s="330">
        <f t="shared" si="58"/>
        <v>250000</v>
      </c>
      <c r="K1212" s="374" t="s">
        <v>1673</v>
      </c>
      <c r="L1212" s="282"/>
      <c r="M1212" s="282"/>
      <c r="N1212" s="64">
        <f t="shared" si="59"/>
        <v>0</v>
      </c>
      <c r="O1212" s="78"/>
      <c r="P1212" s="78"/>
      <c r="Q1212" s="78"/>
    </row>
    <row r="1213" spans="1:17" s="10" customFormat="1" ht="22.5" customHeight="1" x14ac:dyDescent="0.25">
      <c r="A1213" s="8">
        <v>1208</v>
      </c>
      <c r="B1213" s="280">
        <v>45260</v>
      </c>
      <c r="C1213" s="60" t="s">
        <v>1084</v>
      </c>
      <c r="D1213" s="56" t="s">
        <v>47</v>
      </c>
      <c r="E1213" s="57">
        <v>1</v>
      </c>
      <c r="F1213" s="122" t="s">
        <v>40</v>
      </c>
      <c r="G1213" s="58" t="s">
        <v>348</v>
      </c>
      <c r="H1213" s="283" t="s">
        <v>202</v>
      </c>
      <c r="I1213" s="287">
        <v>500000</v>
      </c>
      <c r="J1213" s="330">
        <f t="shared" si="58"/>
        <v>500000</v>
      </c>
      <c r="K1213" s="370" t="s">
        <v>1673</v>
      </c>
      <c r="L1213" s="282"/>
      <c r="M1213" s="282"/>
      <c r="N1213" s="64">
        <f t="shared" si="59"/>
        <v>0</v>
      </c>
      <c r="O1213" s="78"/>
      <c r="P1213" s="78"/>
      <c r="Q1213" s="78"/>
    </row>
    <row r="1214" spans="1:17" s="10" customFormat="1" ht="22.5" customHeight="1" x14ac:dyDescent="0.25">
      <c r="A1214" s="8">
        <v>1209</v>
      </c>
      <c r="B1214" s="280">
        <v>45260</v>
      </c>
      <c r="C1214" s="56" t="s">
        <v>23</v>
      </c>
      <c r="D1214" s="126" t="s">
        <v>24</v>
      </c>
      <c r="E1214" s="57">
        <v>1</v>
      </c>
      <c r="F1214" s="57" t="s">
        <v>1168</v>
      </c>
      <c r="G1214" s="58" t="s">
        <v>348</v>
      </c>
      <c r="H1214" s="283" t="s">
        <v>202</v>
      </c>
      <c r="I1214" s="285">
        <v>75000</v>
      </c>
      <c r="J1214" s="330">
        <f t="shared" si="58"/>
        <v>75000</v>
      </c>
      <c r="K1214" s="370" t="s">
        <v>1673</v>
      </c>
      <c r="L1214" s="282"/>
      <c r="M1214" s="282"/>
      <c r="N1214" s="64">
        <f t="shared" si="59"/>
        <v>0</v>
      </c>
      <c r="O1214" s="78"/>
      <c r="P1214" s="78"/>
      <c r="Q1214" s="78"/>
    </row>
    <row r="1215" spans="1:17" s="10" customFormat="1" ht="22.5" customHeight="1" x14ac:dyDescent="0.25">
      <c r="A1215" s="8">
        <v>1210</v>
      </c>
      <c r="B1215" s="280">
        <v>45260</v>
      </c>
      <c r="C1215" s="56" t="s">
        <v>982</v>
      </c>
      <c r="D1215" s="56" t="s">
        <v>236</v>
      </c>
      <c r="E1215" s="57">
        <v>2</v>
      </c>
      <c r="F1215" s="57" t="s">
        <v>39</v>
      </c>
      <c r="G1215" s="58" t="s">
        <v>260</v>
      </c>
      <c r="H1215" s="283" t="s">
        <v>202</v>
      </c>
      <c r="I1215" s="285">
        <v>3850000</v>
      </c>
      <c r="J1215" s="330">
        <f t="shared" si="58"/>
        <v>7700000</v>
      </c>
      <c r="K1215" s="370" t="s">
        <v>1673</v>
      </c>
      <c r="L1215" s="282"/>
      <c r="M1215" s="282"/>
      <c r="N1215" s="64">
        <f t="shared" si="59"/>
        <v>0</v>
      </c>
      <c r="O1215" s="78"/>
      <c r="P1215" s="78"/>
      <c r="Q1215" s="78"/>
    </row>
    <row r="1216" spans="1:17" s="10" customFormat="1" ht="22.5" customHeight="1" x14ac:dyDescent="0.25">
      <c r="A1216" s="8">
        <v>1211</v>
      </c>
      <c r="B1216" s="280">
        <v>45260</v>
      </c>
      <c r="C1216" s="55" t="s">
        <v>1007</v>
      </c>
      <c r="D1216" s="56" t="s">
        <v>90</v>
      </c>
      <c r="E1216" s="57">
        <v>1</v>
      </c>
      <c r="F1216" s="57" t="s">
        <v>39</v>
      </c>
      <c r="G1216" s="172" t="s">
        <v>1499</v>
      </c>
      <c r="H1216" s="260">
        <v>504</v>
      </c>
      <c r="I1216" s="285">
        <v>1350000</v>
      </c>
      <c r="J1216" s="330">
        <f t="shared" si="58"/>
        <v>1350000</v>
      </c>
      <c r="K1216" s="370" t="s">
        <v>1674</v>
      </c>
      <c r="L1216" s="282"/>
      <c r="M1216" s="282"/>
      <c r="N1216" s="64">
        <f t="shared" si="59"/>
        <v>0</v>
      </c>
      <c r="O1216" s="78"/>
      <c r="P1216" s="78"/>
      <c r="Q1216" s="78"/>
    </row>
    <row r="1217" spans="1:17" s="10" customFormat="1" ht="22.5" customHeight="1" x14ac:dyDescent="0.25">
      <c r="A1217" s="8">
        <v>1212</v>
      </c>
      <c r="B1217" s="280">
        <v>45260</v>
      </c>
      <c r="C1217" s="55" t="s">
        <v>886</v>
      </c>
      <c r="D1217" s="56" t="s">
        <v>196</v>
      </c>
      <c r="E1217" s="57">
        <v>1</v>
      </c>
      <c r="F1217" s="57" t="s">
        <v>39</v>
      </c>
      <c r="G1217" s="58" t="s">
        <v>327</v>
      </c>
      <c r="H1217" s="283">
        <v>8</v>
      </c>
      <c r="I1217" s="285">
        <v>150000</v>
      </c>
      <c r="J1217" s="330">
        <f t="shared" si="58"/>
        <v>150000</v>
      </c>
      <c r="K1217" s="374" t="s">
        <v>1674</v>
      </c>
      <c r="L1217" s="282"/>
      <c r="M1217" s="282"/>
      <c r="N1217" s="64">
        <f t="shared" si="59"/>
        <v>0</v>
      </c>
      <c r="O1217" s="78"/>
      <c r="P1217" s="78"/>
      <c r="Q1217" s="78"/>
    </row>
    <row r="1218" spans="1:17" s="10" customFormat="1" ht="22.5" customHeight="1" x14ac:dyDescent="0.25">
      <c r="A1218" s="8">
        <v>1213</v>
      </c>
      <c r="B1218" s="280">
        <v>45260</v>
      </c>
      <c r="C1218" s="56" t="s">
        <v>1495</v>
      </c>
      <c r="D1218" s="56" t="s">
        <v>325</v>
      </c>
      <c r="E1218" s="57">
        <v>1</v>
      </c>
      <c r="F1218" s="57" t="s">
        <v>39</v>
      </c>
      <c r="G1218" s="58" t="s">
        <v>327</v>
      </c>
      <c r="H1218" s="283">
        <v>8</v>
      </c>
      <c r="I1218" s="285">
        <v>600000</v>
      </c>
      <c r="J1218" s="330">
        <f t="shared" si="58"/>
        <v>600000</v>
      </c>
      <c r="K1218" s="374" t="s">
        <v>1674</v>
      </c>
      <c r="L1218" s="282"/>
      <c r="M1218" s="282"/>
      <c r="N1218" s="64">
        <f t="shared" si="59"/>
        <v>0</v>
      </c>
      <c r="O1218" s="78"/>
      <c r="P1218" s="78"/>
      <c r="Q1218" s="78"/>
    </row>
    <row r="1219" spans="1:17" s="10" customFormat="1" ht="22.5" customHeight="1" x14ac:dyDescent="0.25">
      <c r="A1219" s="8">
        <v>1214</v>
      </c>
      <c r="B1219" s="280">
        <v>45260</v>
      </c>
      <c r="C1219" s="56" t="s">
        <v>107</v>
      </c>
      <c r="D1219" s="123" t="s">
        <v>112</v>
      </c>
      <c r="E1219" s="57">
        <v>12</v>
      </c>
      <c r="F1219" s="57" t="s">
        <v>39</v>
      </c>
      <c r="G1219" s="58" t="s">
        <v>327</v>
      </c>
      <c r="H1219" s="283">
        <v>8</v>
      </c>
      <c r="I1219" s="285">
        <v>1565</v>
      </c>
      <c r="J1219" s="330">
        <f t="shared" si="58"/>
        <v>18780</v>
      </c>
      <c r="K1219" s="374" t="s">
        <v>1674</v>
      </c>
      <c r="L1219" s="282"/>
      <c r="M1219" s="282"/>
      <c r="N1219" s="64">
        <f t="shared" si="59"/>
        <v>0</v>
      </c>
      <c r="O1219" s="78"/>
      <c r="P1219" s="78"/>
      <c r="Q1219" s="78"/>
    </row>
    <row r="1220" spans="1:17" s="10" customFormat="1" ht="22.5" customHeight="1" thickBot="1" x14ac:dyDescent="0.3">
      <c r="A1220" s="335">
        <v>1215</v>
      </c>
      <c r="B1220" s="336">
        <v>45260</v>
      </c>
      <c r="C1220" s="337" t="s">
        <v>1496</v>
      </c>
      <c r="D1220" s="337" t="s">
        <v>24</v>
      </c>
      <c r="E1220" s="338">
        <v>1</v>
      </c>
      <c r="F1220" s="338" t="s">
        <v>40</v>
      </c>
      <c r="G1220" s="339" t="s">
        <v>235</v>
      </c>
      <c r="H1220" s="340">
        <v>5</v>
      </c>
      <c r="I1220" s="341">
        <v>0</v>
      </c>
      <c r="J1220" s="342">
        <f t="shared" si="58"/>
        <v>0</v>
      </c>
      <c r="K1220" s="375" t="s">
        <v>1675</v>
      </c>
      <c r="L1220" s="282">
        <f>SUM(J1155:J1220)</f>
        <v>56879514.670000002</v>
      </c>
      <c r="M1220" s="282">
        <f>'[1]30 NOVEMBER 2023'!$X$51</f>
        <v>57126514.670000002</v>
      </c>
      <c r="N1220" s="64">
        <f t="shared" si="59"/>
        <v>-247000</v>
      </c>
      <c r="O1220" s="78"/>
      <c r="P1220" s="78"/>
      <c r="Q1220" s="78"/>
    </row>
    <row r="1221" spans="1:17" ht="22.5" customHeight="1" thickBot="1" x14ac:dyDescent="0.3">
      <c r="A1221" s="807" t="s">
        <v>11</v>
      </c>
      <c r="B1221" s="808"/>
      <c r="C1221" s="808"/>
      <c r="D1221" s="808"/>
      <c r="E1221" s="808"/>
      <c r="F1221" s="808"/>
      <c r="G1221" s="808"/>
      <c r="H1221" s="808"/>
      <c r="I1221" s="808"/>
      <c r="J1221" s="343">
        <f>SUM(J4:J1220)</f>
        <v>771805133.78999996</v>
      </c>
      <c r="K1221" s="376"/>
      <c r="L1221" s="333" t="e">
        <f>SUM(L4:L1220,#REF!)</f>
        <v>#REF!</v>
      </c>
      <c r="M1221" s="223" t="e">
        <f>J1221-L1221</f>
        <v>#REF!</v>
      </c>
      <c r="O1221" s="78"/>
      <c r="P1221" s="78"/>
    </row>
    <row r="1222" spans="1:17" ht="22.5" customHeight="1" x14ac:dyDescent="0.25">
      <c r="C1222" s="3"/>
      <c r="O1222" s="78"/>
      <c r="P1222" s="78"/>
    </row>
    <row r="1223" spans="1:17" ht="22.5" customHeight="1" x14ac:dyDescent="0.25">
      <c r="C1223" s="54"/>
      <c r="E1223" s="320"/>
      <c r="H1223" s="33"/>
      <c r="J1223" s="221">
        <f>'[1]30 NOVEMBER 2023'!$Y$51</f>
        <v>772824133.78999996</v>
      </c>
    </row>
    <row r="1224" spans="1:17" ht="22.5" customHeight="1" x14ac:dyDescent="0.25">
      <c r="J1224" s="221">
        <f>J1221-J1223</f>
        <v>-1019000</v>
      </c>
    </row>
    <row r="1226" spans="1:17" ht="22.5" customHeight="1" x14ac:dyDescent="0.25">
      <c r="B1226" s="3"/>
    </row>
    <row r="1757" spans="1:11" ht="22.5" customHeight="1" x14ac:dyDescent="0.25">
      <c r="A1757" s="2"/>
      <c r="B1757" s="2"/>
      <c r="C1757" s="2"/>
      <c r="G1757" s="1"/>
      <c r="H1757" s="1"/>
      <c r="I1757" s="222"/>
      <c r="J1757" s="222"/>
      <c r="K1757" s="344"/>
    </row>
    <row r="1758" spans="1:11" ht="22.5" customHeight="1" x14ac:dyDescent="0.25">
      <c r="A1758" s="2"/>
      <c r="B1758" s="2"/>
      <c r="C1758" s="2"/>
      <c r="G1758" s="1"/>
      <c r="H1758" s="1"/>
      <c r="I1758" s="222"/>
      <c r="J1758" s="222"/>
      <c r="K1758" s="344"/>
    </row>
    <row r="1759" spans="1:11" ht="22.5" customHeight="1" x14ac:dyDescent="0.25">
      <c r="A1759" s="2"/>
      <c r="B1759" s="2"/>
      <c r="C1759" s="2"/>
      <c r="G1759" s="1"/>
      <c r="H1759" s="1"/>
      <c r="I1759" s="222"/>
      <c r="J1759" s="222"/>
      <c r="K1759" s="344"/>
    </row>
    <row r="1760" spans="1:11" ht="22.5" customHeight="1" x14ac:dyDescent="0.25">
      <c r="A1760" s="2"/>
      <c r="B1760" s="2"/>
      <c r="C1760" s="2"/>
      <c r="G1760" s="1"/>
      <c r="H1760" s="1"/>
      <c r="I1760" s="222"/>
      <c r="J1760" s="222"/>
      <c r="K1760" s="344"/>
    </row>
    <row r="1762" spans="1:11" ht="22.5" customHeight="1" x14ac:dyDescent="0.25">
      <c r="A1762" s="2"/>
      <c r="B1762" s="2"/>
      <c r="C1762" s="2"/>
      <c r="G1762" s="1"/>
      <c r="H1762" s="1"/>
      <c r="I1762" s="222"/>
      <c r="J1762" s="222"/>
      <c r="K1762" s="344"/>
    </row>
    <row r="1763" spans="1:11" ht="22.5" customHeight="1" x14ac:dyDescent="0.25">
      <c r="A1763" s="2"/>
      <c r="B1763" s="2"/>
      <c r="C1763" s="2"/>
      <c r="G1763" s="1"/>
      <c r="H1763" s="1"/>
      <c r="I1763" s="222"/>
      <c r="J1763" s="222"/>
      <c r="K1763" s="344"/>
    </row>
    <row r="1764" spans="1:11" ht="22.5" customHeight="1" x14ac:dyDescent="0.25">
      <c r="A1764" s="2"/>
      <c r="B1764" s="2"/>
      <c r="C1764" s="2"/>
      <c r="G1764" s="1"/>
      <c r="H1764" s="1"/>
      <c r="I1764" s="222"/>
      <c r="J1764" s="222"/>
      <c r="K1764" s="344"/>
    </row>
    <row r="1765" spans="1:11" ht="22.5" customHeight="1" x14ac:dyDescent="0.25">
      <c r="A1765" s="2"/>
      <c r="B1765" s="2"/>
      <c r="C1765" s="2"/>
      <c r="G1765" s="1"/>
      <c r="H1765" s="1"/>
      <c r="I1765" s="222"/>
      <c r="J1765" s="222"/>
      <c r="K1765" s="344"/>
    </row>
    <row r="1766" spans="1:11" ht="22.5" customHeight="1" x14ac:dyDescent="0.25">
      <c r="A1766" s="2"/>
      <c r="B1766" s="2"/>
      <c r="C1766" s="2"/>
      <c r="G1766" s="1"/>
      <c r="H1766" s="1"/>
      <c r="I1766" s="222"/>
      <c r="J1766" s="222"/>
      <c r="K1766" s="344"/>
    </row>
    <row r="1767" spans="1:11" ht="22.5" customHeight="1" x14ac:dyDescent="0.25">
      <c r="A1767" s="2"/>
      <c r="B1767" s="2"/>
      <c r="C1767" s="2"/>
      <c r="G1767" s="1"/>
      <c r="H1767" s="1"/>
      <c r="I1767" s="222"/>
      <c r="J1767" s="222"/>
      <c r="K1767" s="344"/>
    </row>
    <row r="1768" spans="1:11" ht="22.5" customHeight="1" x14ac:dyDescent="0.25">
      <c r="A1768" s="2"/>
      <c r="B1768" s="2"/>
      <c r="C1768" s="2"/>
      <c r="G1768" s="1"/>
      <c r="H1768" s="1"/>
      <c r="I1768" s="222"/>
      <c r="J1768" s="222"/>
      <c r="K1768" s="344"/>
    </row>
    <row r="1769" spans="1:11" ht="22.5" customHeight="1" x14ac:dyDescent="0.25">
      <c r="A1769" s="2"/>
      <c r="B1769" s="2"/>
      <c r="C1769" s="2"/>
      <c r="G1769" s="1"/>
      <c r="H1769" s="1"/>
      <c r="I1769" s="222"/>
      <c r="J1769" s="222"/>
      <c r="K1769" s="344"/>
    </row>
    <row r="1770" spans="1:11" ht="22.5" customHeight="1" x14ac:dyDescent="0.25">
      <c r="A1770" s="2"/>
      <c r="B1770" s="2"/>
      <c r="C1770" s="2"/>
      <c r="G1770" s="1"/>
      <c r="H1770" s="1"/>
      <c r="I1770" s="222"/>
      <c r="J1770" s="222"/>
      <c r="K1770" s="344"/>
    </row>
    <row r="1771" spans="1:11" ht="22.5" customHeight="1" x14ac:dyDescent="0.25">
      <c r="A1771" s="2"/>
      <c r="B1771" s="2"/>
      <c r="C1771" s="2"/>
      <c r="G1771" s="1"/>
      <c r="H1771" s="1"/>
      <c r="I1771" s="222"/>
      <c r="J1771" s="222"/>
      <c r="K1771" s="344"/>
    </row>
    <row r="1772" spans="1:11" ht="22.5" customHeight="1" x14ac:dyDescent="0.25">
      <c r="A1772" s="2"/>
      <c r="B1772" s="2"/>
      <c r="C1772" s="2"/>
      <c r="G1772" s="1"/>
      <c r="H1772" s="1"/>
      <c r="I1772" s="222"/>
      <c r="J1772" s="222"/>
      <c r="K1772" s="344"/>
    </row>
    <row r="1773" spans="1:11" ht="22.5" customHeight="1" x14ac:dyDescent="0.25">
      <c r="A1773" s="2"/>
      <c r="B1773" s="2"/>
      <c r="C1773" s="2"/>
      <c r="G1773" s="1"/>
      <c r="H1773" s="1"/>
      <c r="I1773" s="222"/>
      <c r="J1773" s="222"/>
      <c r="K1773" s="344"/>
    </row>
    <row r="1775" spans="1:11" ht="22.5" customHeight="1" x14ac:dyDescent="0.25">
      <c r="A1775" s="2"/>
      <c r="B1775" s="2"/>
      <c r="C1775" s="2"/>
      <c r="G1775" s="1"/>
      <c r="H1775" s="1"/>
      <c r="I1775" s="222"/>
      <c r="J1775" s="222"/>
      <c r="K1775" s="344"/>
    </row>
    <row r="1776" spans="1:11" ht="22.5" customHeight="1" x14ac:dyDescent="0.25">
      <c r="A1776" s="2"/>
      <c r="B1776" s="2"/>
      <c r="C1776" s="2"/>
      <c r="G1776" s="1"/>
      <c r="H1776" s="1"/>
      <c r="I1776" s="222"/>
      <c r="J1776" s="222"/>
      <c r="K1776" s="344"/>
    </row>
    <row r="1777" spans="1:11" ht="22.5" customHeight="1" x14ac:dyDescent="0.25">
      <c r="A1777" s="2"/>
      <c r="B1777" s="2"/>
      <c r="C1777" s="2"/>
      <c r="G1777" s="1"/>
      <c r="H1777" s="1"/>
      <c r="I1777" s="222"/>
      <c r="J1777" s="222"/>
      <c r="K1777" s="344"/>
    </row>
    <row r="1778" spans="1:11" ht="22.5" customHeight="1" x14ac:dyDescent="0.25">
      <c r="A1778" s="2"/>
      <c r="B1778" s="2"/>
      <c r="C1778" s="2"/>
      <c r="G1778" s="1"/>
      <c r="H1778" s="1"/>
      <c r="I1778" s="222"/>
      <c r="J1778" s="222"/>
      <c r="K1778" s="344"/>
    </row>
    <row r="1779" spans="1:11" ht="22.5" customHeight="1" x14ac:dyDescent="0.25">
      <c r="A1779" s="2"/>
      <c r="B1779" s="2"/>
      <c r="C1779" s="2"/>
      <c r="G1779" s="1"/>
      <c r="H1779" s="1"/>
      <c r="I1779" s="222"/>
      <c r="J1779" s="222"/>
      <c r="K1779" s="344"/>
    </row>
    <row r="1780" spans="1:11" ht="22.5" customHeight="1" x14ac:dyDescent="0.25">
      <c r="A1780" s="2"/>
      <c r="B1780" s="2"/>
      <c r="C1780" s="2"/>
      <c r="G1780" s="1"/>
      <c r="H1780" s="1"/>
      <c r="I1780" s="222"/>
      <c r="J1780" s="222"/>
      <c r="K1780" s="344"/>
    </row>
    <row r="1781" spans="1:11" ht="22.5" customHeight="1" x14ac:dyDescent="0.25">
      <c r="A1781" s="2"/>
      <c r="B1781" s="2"/>
      <c r="C1781" s="2"/>
      <c r="G1781" s="1"/>
      <c r="H1781" s="1"/>
      <c r="I1781" s="222"/>
      <c r="J1781" s="222"/>
      <c r="K1781" s="344"/>
    </row>
    <row r="1782" spans="1:11" ht="22.5" customHeight="1" x14ac:dyDescent="0.25">
      <c r="A1782" s="2"/>
      <c r="B1782" s="2"/>
      <c r="C1782" s="2"/>
      <c r="G1782" s="1"/>
      <c r="H1782" s="1"/>
      <c r="I1782" s="222"/>
      <c r="J1782" s="222"/>
      <c r="K1782" s="344"/>
    </row>
    <row r="1783" spans="1:11" ht="22.5" customHeight="1" x14ac:dyDescent="0.25">
      <c r="A1783" s="2"/>
      <c r="B1783" s="2"/>
      <c r="C1783" s="2"/>
      <c r="G1783" s="1"/>
      <c r="H1783" s="1"/>
      <c r="I1783" s="222"/>
      <c r="J1783" s="222"/>
      <c r="K1783" s="344"/>
    </row>
    <row r="1784" spans="1:11" ht="22.5" customHeight="1" x14ac:dyDescent="0.25">
      <c r="A1784" s="2"/>
      <c r="B1784" s="2"/>
      <c r="C1784" s="2"/>
      <c r="G1784" s="1"/>
      <c r="H1784" s="1"/>
      <c r="I1784" s="222"/>
      <c r="J1784" s="222"/>
      <c r="K1784" s="344"/>
    </row>
    <row r="1785" spans="1:11" ht="22.5" customHeight="1" x14ac:dyDescent="0.25">
      <c r="A1785" s="2"/>
      <c r="B1785" s="2"/>
      <c r="C1785" s="2"/>
      <c r="G1785" s="1"/>
      <c r="H1785" s="1"/>
      <c r="I1785" s="222"/>
      <c r="J1785" s="222"/>
      <c r="K1785" s="344"/>
    </row>
    <row r="1786" spans="1:11" ht="22.5" customHeight="1" x14ac:dyDescent="0.25">
      <c r="A1786" s="2"/>
      <c r="B1786" s="2"/>
      <c r="C1786" s="2"/>
      <c r="G1786" s="1"/>
      <c r="H1786" s="1"/>
      <c r="I1786" s="222"/>
      <c r="J1786" s="222"/>
      <c r="K1786" s="344"/>
    </row>
    <row r="1788" spans="1:11" ht="22.5" customHeight="1" x14ac:dyDescent="0.25">
      <c r="A1788" s="2"/>
      <c r="B1788" s="2"/>
      <c r="C1788" s="2"/>
      <c r="G1788" s="1"/>
      <c r="H1788" s="1"/>
      <c r="I1788" s="222"/>
      <c r="J1788" s="222"/>
      <c r="K1788" s="344"/>
    </row>
    <row r="1789" spans="1:11" ht="22.5" customHeight="1" x14ac:dyDescent="0.25">
      <c r="A1789" s="2"/>
      <c r="B1789" s="2"/>
      <c r="C1789" s="2"/>
      <c r="G1789" s="1"/>
      <c r="H1789" s="1"/>
      <c r="I1789" s="222"/>
      <c r="J1789" s="222"/>
      <c r="K1789" s="344"/>
    </row>
    <row r="1790" spans="1:11" ht="22.5" customHeight="1" x14ac:dyDescent="0.25">
      <c r="A1790" s="2"/>
      <c r="B1790" s="2"/>
      <c r="C1790" s="2"/>
      <c r="G1790" s="1"/>
      <c r="H1790" s="1"/>
      <c r="I1790" s="222"/>
      <c r="J1790" s="222"/>
      <c r="K1790" s="344"/>
    </row>
    <row r="1791" spans="1:11" ht="22.5" customHeight="1" x14ac:dyDescent="0.25">
      <c r="A1791" s="2"/>
      <c r="B1791" s="2"/>
      <c r="C1791" s="2"/>
      <c r="G1791" s="1"/>
      <c r="H1791" s="1"/>
      <c r="I1791" s="222"/>
      <c r="J1791" s="222"/>
      <c r="K1791" s="344"/>
    </row>
    <row r="1792" spans="1:11" ht="22.5" customHeight="1" x14ac:dyDescent="0.25">
      <c r="A1792" s="2"/>
      <c r="B1792" s="2"/>
      <c r="C1792" s="2"/>
      <c r="G1792" s="1"/>
      <c r="H1792" s="1"/>
      <c r="I1792" s="222"/>
      <c r="J1792" s="222"/>
      <c r="K1792" s="344"/>
    </row>
    <row r="1793" spans="1:11" ht="22.5" customHeight="1" x14ac:dyDescent="0.25">
      <c r="A1793" s="2"/>
      <c r="B1793" s="2"/>
      <c r="C1793" s="2"/>
      <c r="G1793" s="1"/>
      <c r="H1793" s="1"/>
      <c r="I1793" s="222"/>
      <c r="J1793" s="222"/>
      <c r="K1793" s="344"/>
    </row>
    <row r="1794" spans="1:11" ht="22.5" customHeight="1" x14ac:dyDescent="0.25">
      <c r="A1794" s="2"/>
      <c r="B1794" s="2"/>
      <c r="C1794" s="2"/>
      <c r="G1794" s="1"/>
      <c r="H1794" s="1"/>
      <c r="I1794" s="222"/>
      <c r="J1794" s="222"/>
      <c r="K1794" s="344"/>
    </row>
    <row r="1795" spans="1:11" ht="22.5" customHeight="1" x14ac:dyDescent="0.25">
      <c r="A1795" s="2"/>
      <c r="B1795" s="2"/>
      <c r="C1795" s="2"/>
      <c r="G1795" s="1"/>
      <c r="H1795" s="1"/>
      <c r="I1795" s="222"/>
      <c r="J1795" s="222"/>
      <c r="K1795" s="344"/>
    </row>
    <row r="1796" spans="1:11" ht="22.5" customHeight="1" x14ac:dyDescent="0.25">
      <c r="A1796" s="2"/>
      <c r="B1796" s="2"/>
      <c r="C1796" s="2"/>
      <c r="G1796" s="1"/>
      <c r="H1796" s="1"/>
      <c r="I1796" s="222"/>
      <c r="J1796" s="222"/>
      <c r="K1796" s="344"/>
    </row>
    <row r="1797" spans="1:11" ht="22.5" customHeight="1" x14ac:dyDescent="0.25">
      <c r="A1797" s="2"/>
      <c r="B1797" s="2"/>
      <c r="C1797" s="2"/>
      <c r="G1797" s="1"/>
      <c r="H1797" s="1"/>
      <c r="I1797" s="222"/>
      <c r="J1797" s="222"/>
      <c r="K1797" s="344"/>
    </row>
    <row r="1798" spans="1:11" ht="22.5" customHeight="1" x14ac:dyDescent="0.25">
      <c r="A1798" s="2"/>
      <c r="B1798" s="2"/>
      <c r="C1798" s="2"/>
      <c r="G1798" s="1"/>
      <c r="H1798" s="1"/>
      <c r="I1798" s="222"/>
      <c r="J1798" s="222"/>
      <c r="K1798" s="344"/>
    </row>
    <row r="1799" spans="1:11" ht="22.5" customHeight="1" x14ac:dyDescent="0.25">
      <c r="A1799" s="2"/>
      <c r="B1799" s="2"/>
      <c r="C1799" s="2"/>
      <c r="G1799" s="1"/>
      <c r="H1799" s="1"/>
      <c r="I1799" s="222"/>
      <c r="J1799" s="222"/>
      <c r="K1799" s="344"/>
    </row>
    <row r="1800" spans="1:11" ht="22.5" customHeight="1" x14ac:dyDescent="0.25">
      <c r="A1800" s="2"/>
      <c r="B1800" s="2"/>
      <c r="C1800" s="2"/>
      <c r="G1800" s="1"/>
      <c r="H1800" s="1"/>
      <c r="I1800" s="222"/>
      <c r="J1800" s="222"/>
      <c r="K1800" s="344"/>
    </row>
    <row r="1802" spans="1:11" ht="22.5" customHeight="1" x14ac:dyDescent="0.25">
      <c r="A1802" s="2"/>
      <c r="B1802" s="2"/>
      <c r="C1802" s="2"/>
      <c r="G1802" s="1"/>
      <c r="H1802" s="1"/>
      <c r="I1802" s="222"/>
      <c r="J1802" s="222"/>
      <c r="K1802" s="344"/>
    </row>
    <row r="1803" spans="1:11" ht="22.5" customHeight="1" x14ac:dyDescent="0.25">
      <c r="A1803" s="2"/>
      <c r="B1803" s="2"/>
      <c r="C1803" s="2"/>
      <c r="G1803" s="1"/>
      <c r="H1803" s="1"/>
      <c r="I1803" s="222"/>
      <c r="J1803" s="222"/>
      <c r="K1803" s="344"/>
    </row>
    <row r="1804" spans="1:11" ht="22.5" customHeight="1" x14ac:dyDescent="0.25">
      <c r="A1804" s="2"/>
      <c r="B1804" s="2"/>
      <c r="C1804" s="2"/>
      <c r="G1804" s="1"/>
      <c r="H1804" s="1"/>
      <c r="I1804" s="222"/>
      <c r="J1804" s="222"/>
      <c r="K1804" s="344"/>
    </row>
    <row r="1805" spans="1:11" ht="22.5" customHeight="1" x14ac:dyDescent="0.25">
      <c r="A1805" s="2"/>
      <c r="B1805" s="2"/>
      <c r="C1805" s="2"/>
      <c r="G1805" s="1"/>
      <c r="H1805" s="1"/>
      <c r="I1805" s="222"/>
      <c r="J1805" s="222"/>
      <c r="K1805" s="344"/>
    </row>
    <row r="1806" spans="1:11" ht="22.5" customHeight="1" x14ac:dyDescent="0.25">
      <c r="A1806" s="2"/>
      <c r="B1806" s="2"/>
      <c r="C1806" s="2"/>
      <c r="G1806" s="1"/>
      <c r="H1806" s="1"/>
      <c r="I1806" s="222"/>
      <c r="J1806" s="222"/>
      <c r="K1806" s="344"/>
    </row>
    <row r="1807" spans="1:11" ht="22.5" customHeight="1" x14ac:dyDescent="0.25">
      <c r="A1807" s="2"/>
      <c r="B1807" s="2"/>
      <c r="C1807" s="2"/>
      <c r="G1807" s="1"/>
      <c r="H1807" s="1"/>
      <c r="I1807" s="222"/>
      <c r="J1807" s="222"/>
      <c r="K1807" s="344"/>
    </row>
    <row r="1808" spans="1:11" ht="22.5" customHeight="1" x14ac:dyDescent="0.25">
      <c r="A1808" s="2"/>
      <c r="B1808" s="2"/>
      <c r="C1808" s="2"/>
      <c r="G1808" s="1"/>
      <c r="H1808" s="1"/>
      <c r="I1808" s="222"/>
      <c r="J1808" s="222"/>
      <c r="K1808" s="344"/>
    </row>
    <row r="1809" spans="1:11" ht="22.5" customHeight="1" x14ac:dyDescent="0.25">
      <c r="A1809" s="2"/>
      <c r="B1809" s="2"/>
      <c r="C1809" s="2"/>
      <c r="G1809" s="1"/>
      <c r="H1809" s="1"/>
      <c r="I1809" s="222"/>
      <c r="J1809" s="222"/>
      <c r="K1809" s="344"/>
    </row>
    <row r="1810" spans="1:11" ht="22.5" customHeight="1" x14ac:dyDescent="0.25">
      <c r="A1810" s="2"/>
      <c r="B1810" s="2"/>
      <c r="C1810" s="2"/>
      <c r="G1810" s="1"/>
      <c r="H1810" s="1"/>
      <c r="I1810" s="222"/>
      <c r="J1810" s="222"/>
      <c r="K1810" s="344"/>
    </row>
    <row r="1811" spans="1:11" ht="22.5" customHeight="1" x14ac:dyDescent="0.25">
      <c r="A1811" s="2"/>
      <c r="B1811" s="2"/>
      <c r="C1811" s="2"/>
      <c r="G1811" s="1"/>
      <c r="H1811" s="1"/>
      <c r="I1811" s="222"/>
      <c r="J1811" s="222"/>
      <c r="K1811" s="344"/>
    </row>
    <row r="1812" spans="1:11" ht="22.5" customHeight="1" x14ac:dyDescent="0.25">
      <c r="A1812" s="2"/>
      <c r="B1812" s="2"/>
      <c r="C1812" s="2"/>
      <c r="G1812" s="1"/>
      <c r="H1812" s="1"/>
      <c r="I1812" s="222"/>
      <c r="J1812" s="222"/>
      <c r="K1812" s="344"/>
    </row>
    <row r="1813" spans="1:11" ht="22.5" customHeight="1" x14ac:dyDescent="0.25">
      <c r="A1813" s="2"/>
      <c r="B1813" s="2"/>
      <c r="C1813" s="2"/>
      <c r="G1813" s="1"/>
      <c r="H1813" s="1"/>
      <c r="I1813" s="222"/>
      <c r="J1813" s="222"/>
      <c r="K1813" s="344"/>
    </row>
    <row r="1814" spans="1:11" ht="22.5" customHeight="1" x14ac:dyDescent="0.25">
      <c r="A1814" s="2"/>
      <c r="B1814" s="2"/>
      <c r="C1814" s="2"/>
      <c r="G1814" s="1"/>
      <c r="H1814" s="1"/>
      <c r="I1814" s="222"/>
      <c r="J1814" s="222"/>
      <c r="K1814" s="344"/>
    </row>
    <row r="1815" spans="1:11" ht="22.5" customHeight="1" x14ac:dyDescent="0.25">
      <c r="A1815" s="2"/>
      <c r="B1815" s="2"/>
      <c r="C1815" s="2"/>
      <c r="G1815" s="1"/>
      <c r="H1815" s="1"/>
      <c r="I1815" s="222"/>
      <c r="J1815" s="222"/>
      <c r="K1815" s="344"/>
    </row>
    <row r="1816" spans="1:11" ht="22.5" customHeight="1" x14ac:dyDescent="0.25">
      <c r="A1816" s="2"/>
      <c r="B1816" s="2"/>
      <c r="C1816" s="2"/>
      <c r="G1816" s="1"/>
      <c r="H1816" s="1"/>
      <c r="I1816" s="222"/>
      <c r="J1816" s="222"/>
      <c r="K1816" s="344"/>
    </row>
    <row r="1817" spans="1:11" ht="22.5" customHeight="1" x14ac:dyDescent="0.25">
      <c r="A1817" s="2"/>
      <c r="B1817" s="2"/>
      <c r="C1817" s="2"/>
      <c r="G1817" s="1"/>
      <c r="H1817" s="1"/>
      <c r="I1817" s="222"/>
      <c r="J1817" s="222"/>
      <c r="K1817" s="344"/>
    </row>
    <row r="1818" spans="1:11" ht="22.5" customHeight="1" x14ac:dyDescent="0.25">
      <c r="A1818" s="2"/>
      <c r="B1818" s="2"/>
      <c r="C1818" s="2"/>
      <c r="G1818" s="1"/>
      <c r="H1818" s="1"/>
      <c r="I1818" s="222"/>
      <c r="J1818" s="222"/>
      <c r="K1818" s="344"/>
    </row>
    <row r="1820" spans="1:11" ht="22.5" customHeight="1" x14ac:dyDescent="0.25">
      <c r="A1820" s="2"/>
      <c r="B1820" s="2"/>
      <c r="C1820" s="2"/>
      <c r="G1820" s="1"/>
      <c r="H1820" s="1"/>
      <c r="I1820" s="222"/>
      <c r="J1820" s="222"/>
      <c r="K1820" s="344"/>
    </row>
    <row r="1821" spans="1:11" ht="22.5" customHeight="1" x14ac:dyDescent="0.25">
      <c r="A1821" s="2"/>
      <c r="B1821" s="2"/>
      <c r="C1821" s="2"/>
      <c r="G1821" s="1"/>
      <c r="H1821" s="1"/>
      <c r="I1821" s="222"/>
      <c r="J1821" s="222"/>
      <c r="K1821" s="344"/>
    </row>
    <row r="1822" spans="1:11" ht="22.5" customHeight="1" x14ac:dyDescent="0.25">
      <c r="A1822" s="2"/>
      <c r="B1822" s="2"/>
      <c r="C1822" s="2"/>
      <c r="G1822" s="1"/>
      <c r="H1822" s="1"/>
      <c r="I1822" s="222"/>
      <c r="J1822" s="222"/>
      <c r="K1822" s="344"/>
    </row>
    <row r="1824" spans="1:11" ht="22.5" customHeight="1" x14ac:dyDescent="0.25">
      <c r="A1824" s="2"/>
      <c r="B1824" s="2"/>
      <c r="C1824" s="2"/>
      <c r="G1824" s="1"/>
      <c r="H1824" s="1"/>
      <c r="I1824" s="222"/>
      <c r="J1824" s="222"/>
      <c r="K1824" s="344"/>
    </row>
    <row r="1827" spans="1:11" ht="22.5" customHeight="1" x14ac:dyDescent="0.25">
      <c r="A1827" s="2"/>
      <c r="B1827" s="2"/>
      <c r="C1827" s="2"/>
      <c r="G1827" s="1"/>
      <c r="H1827" s="1"/>
      <c r="I1827" s="222"/>
      <c r="J1827" s="222"/>
      <c r="K1827" s="344"/>
    </row>
    <row r="1828" spans="1:11" ht="22.5" customHeight="1" x14ac:dyDescent="0.25">
      <c r="A1828" s="2"/>
      <c r="B1828" s="2"/>
      <c r="C1828" s="2"/>
      <c r="G1828" s="1"/>
      <c r="H1828" s="1"/>
      <c r="I1828" s="222"/>
      <c r="J1828" s="222"/>
      <c r="K1828" s="344"/>
    </row>
    <row r="1829" spans="1:11" ht="22.5" customHeight="1" x14ac:dyDescent="0.25">
      <c r="A1829" s="2"/>
      <c r="B1829" s="2"/>
      <c r="C1829" s="2"/>
      <c r="G1829" s="1"/>
      <c r="H1829" s="1"/>
      <c r="I1829" s="222"/>
      <c r="J1829" s="222"/>
      <c r="K1829" s="344"/>
    </row>
  </sheetData>
  <autoFilter ref="A3:L1221"/>
  <mergeCells count="2">
    <mergeCell ref="A1221:I1221"/>
    <mergeCell ref="A1:K1"/>
  </mergeCells>
  <pageMargins left="0.26" right="0.39370078740157483" top="0.39370078740157483" bottom="2.4409448818897639" header="0.31496062992125984" footer="0.31496062992125984"/>
  <pageSetup paperSize="5" scale="60" fitToWidth="0" fitToHeight="0" orientation="portrait" horizontalDpi="4294967293" verticalDpi="144"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197"/>
  <sheetViews>
    <sheetView workbookViewId="0">
      <pane xSplit="3" ySplit="2" topLeftCell="D3" activePane="bottomRight" state="frozen"/>
      <selection pane="topRight" activeCell="D1" sqref="D1"/>
      <selection pane="bottomLeft" activeCell="A3" sqref="A3"/>
      <selection pane="bottomRight" activeCell="C19" sqref="C19"/>
    </sheetView>
  </sheetViews>
  <sheetFormatPr defaultColWidth="9" defaultRowHeight="21.95" customHeight="1" x14ac:dyDescent="0.25"/>
  <cols>
    <col min="1" max="1" width="7.140625" style="2" customWidth="1"/>
    <col min="2" max="2" width="38.5703125" style="2" customWidth="1"/>
    <col min="3" max="3" width="18.7109375" style="2" customWidth="1"/>
    <col min="4" max="4" width="8.42578125" style="1" customWidth="1"/>
    <col min="5" max="5" width="9" style="1"/>
    <col min="6" max="6" width="15.7109375" style="1" customWidth="1"/>
    <col min="7" max="7" width="17.140625" style="158" customWidth="1"/>
    <col min="8" max="8" width="18.28515625" style="158" customWidth="1"/>
    <col min="9" max="9" width="9" style="134" customWidth="1"/>
    <col min="10" max="10" width="9" style="134"/>
    <col min="11" max="11" width="20.85546875" style="187" customWidth="1"/>
    <col min="12" max="16384" width="9" style="2"/>
  </cols>
  <sheetData>
    <row r="1" spans="1:11" ht="21.95" customHeight="1" thickBot="1" x14ac:dyDescent="0.3">
      <c r="A1" s="794"/>
      <c r="B1" s="796"/>
      <c r="C1" s="797"/>
      <c r="D1" s="797"/>
      <c r="E1" s="797"/>
      <c r="F1" s="797"/>
      <c r="G1" s="797"/>
      <c r="H1" s="173"/>
      <c r="I1" s="798"/>
      <c r="J1" s="799"/>
      <c r="K1" s="800"/>
    </row>
    <row r="2" spans="1:11" ht="21.95" customHeight="1" x14ac:dyDescent="0.25">
      <c r="A2" s="795"/>
      <c r="B2" s="174"/>
      <c r="C2" s="174"/>
      <c r="D2" s="174"/>
      <c r="E2" s="174"/>
      <c r="F2" s="174"/>
      <c r="G2" s="175"/>
      <c r="H2" s="175"/>
      <c r="I2" s="198"/>
      <c r="J2" s="198"/>
      <c r="K2" s="199"/>
    </row>
    <row r="3" spans="1:11" ht="21.95" customHeight="1" x14ac:dyDescent="0.25">
      <c r="A3" s="128"/>
      <c r="B3" s="127"/>
      <c r="C3" s="127"/>
      <c r="D3" s="128"/>
      <c r="E3" s="128"/>
      <c r="F3" s="128"/>
      <c r="G3" s="176"/>
      <c r="H3" s="176"/>
      <c r="I3" s="130"/>
      <c r="J3" s="130"/>
      <c r="K3" s="177"/>
    </row>
    <row r="4" spans="1:11" ht="21.95" customHeight="1" x14ac:dyDescent="0.25">
      <c r="A4" s="57"/>
      <c r="B4" s="56"/>
      <c r="C4" s="56"/>
      <c r="D4" s="57"/>
      <c r="E4" s="57"/>
      <c r="F4" s="178"/>
      <c r="G4" s="179"/>
      <c r="H4" s="179"/>
      <c r="I4" s="131"/>
      <c r="J4" s="131"/>
      <c r="K4" s="180"/>
    </row>
    <row r="5" spans="1:11" ht="21.95" customHeight="1" x14ac:dyDescent="0.25">
      <c r="A5" s="57"/>
      <c r="B5" s="56"/>
      <c r="C5" s="56"/>
      <c r="D5" s="57"/>
      <c r="E5" s="57"/>
      <c r="F5" s="178"/>
      <c r="G5" s="179"/>
      <c r="H5" s="179"/>
      <c r="I5" s="131"/>
      <c r="J5" s="131"/>
      <c r="K5" s="180"/>
    </row>
    <row r="6" spans="1:11" ht="21.95" customHeight="1" x14ac:dyDescent="0.25">
      <c r="A6" s="57"/>
      <c r="B6" s="56"/>
      <c r="C6" s="56"/>
      <c r="D6" s="57"/>
      <c r="E6" s="57"/>
      <c r="F6" s="112"/>
      <c r="G6" s="179"/>
      <c r="H6" s="179"/>
      <c r="I6" s="131"/>
      <c r="J6" s="131"/>
      <c r="K6" s="180"/>
    </row>
    <row r="7" spans="1:11" ht="21.95" customHeight="1" x14ac:dyDescent="0.25">
      <c r="A7" s="57"/>
      <c r="B7" s="55"/>
      <c r="C7" s="56"/>
      <c r="D7" s="57"/>
      <c r="E7" s="57"/>
      <c r="F7" s="113"/>
      <c r="G7" s="181"/>
      <c r="H7" s="179"/>
      <c r="I7" s="131"/>
      <c r="J7" s="131"/>
      <c r="K7" s="180"/>
    </row>
    <row r="8" spans="1:11" ht="21.95" customHeight="1" x14ac:dyDescent="0.25">
      <c r="A8" s="57"/>
      <c r="B8" s="55"/>
      <c r="C8" s="55"/>
      <c r="D8" s="57"/>
      <c r="E8" s="57"/>
      <c r="F8" s="114"/>
      <c r="G8" s="179"/>
      <c r="H8" s="179"/>
      <c r="I8" s="131"/>
      <c r="J8" s="131"/>
      <c r="K8" s="180"/>
    </row>
    <row r="9" spans="1:11" ht="21.95" customHeight="1" x14ac:dyDescent="0.25">
      <c r="A9" s="57"/>
      <c r="B9" s="56"/>
      <c r="C9" s="56"/>
      <c r="D9" s="57"/>
      <c r="E9" s="57"/>
      <c r="F9" s="112"/>
      <c r="G9" s="179"/>
      <c r="H9" s="179"/>
      <c r="I9" s="131"/>
      <c r="J9" s="131"/>
      <c r="K9" s="180"/>
    </row>
    <row r="10" spans="1:11" ht="21.95" customHeight="1" x14ac:dyDescent="0.25">
      <c r="A10" s="57"/>
      <c r="B10" s="56"/>
      <c r="C10" s="56"/>
      <c r="D10" s="57"/>
      <c r="E10" s="57"/>
      <c r="F10" s="112"/>
      <c r="G10" s="179"/>
      <c r="H10" s="179"/>
      <c r="I10" s="131"/>
      <c r="J10" s="131"/>
      <c r="K10" s="180"/>
    </row>
    <row r="11" spans="1:11" ht="21.95" customHeight="1" x14ac:dyDescent="0.25">
      <c r="A11" s="57"/>
      <c r="B11" s="56"/>
      <c r="C11" s="56"/>
      <c r="D11" s="57"/>
      <c r="E11" s="57"/>
      <c r="F11" s="178"/>
      <c r="G11" s="181"/>
      <c r="H11" s="179"/>
      <c r="I11" s="131"/>
      <c r="J11" s="131"/>
      <c r="K11" s="180"/>
    </row>
    <row r="12" spans="1:11" ht="21.95" customHeight="1" x14ac:dyDescent="0.25">
      <c r="A12" s="57"/>
      <c r="B12" s="56"/>
      <c r="C12" s="56"/>
      <c r="D12" s="57"/>
      <c r="E12" s="57"/>
      <c r="F12" s="178"/>
      <c r="G12" s="181"/>
      <c r="H12" s="179"/>
      <c r="I12" s="131"/>
      <c r="J12" s="131"/>
      <c r="K12" s="180"/>
    </row>
    <row r="13" spans="1:11" ht="21.95" customHeight="1" x14ac:dyDescent="0.25">
      <c r="A13" s="57"/>
      <c r="B13" s="56"/>
      <c r="C13" s="56"/>
      <c r="D13" s="57"/>
      <c r="E13" s="57"/>
      <c r="F13" s="112"/>
      <c r="G13" s="179"/>
      <c r="H13" s="179"/>
      <c r="I13" s="131"/>
      <c r="J13" s="131"/>
      <c r="K13" s="180"/>
    </row>
    <row r="14" spans="1:11" ht="21.95" customHeight="1" x14ac:dyDescent="0.25">
      <c r="A14" s="57"/>
      <c r="B14" s="56"/>
      <c r="C14" s="56"/>
      <c r="D14" s="8"/>
      <c r="E14" s="8"/>
      <c r="F14" s="178"/>
      <c r="G14" s="179"/>
      <c r="H14" s="179"/>
      <c r="I14" s="131"/>
      <c r="J14" s="131"/>
      <c r="K14" s="180"/>
    </row>
    <row r="15" spans="1:11" ht="21.95" customHeight="1" x14ac:dyDescent="0.25">
      <c r="A15" s="57"/>
      <c r="B15" s="55"/>
      <c r="C15" s="56"/>
      <c r="D15" s="57"/>
      <c r="E15" s="57"/>
      <c r="F15" s="112"/>
      <c r="G15" s="179"/>
      <c r="H15" s="179"/>
      <c r="I15" s="131"/>
      <c r="J15" s="131"/>
      <c r="K15" s="180"/>
    </row>
    <row r="16" spans="1:11" ht="21.95" customHeight="1" x14ac:dyDescent="0.25">
      <c r="A16" s="57"/>
      <c r="B16" s="56"/>
      <c r="C16" s="56"/>
      <c r="D16" s="57"/>
      <c r="E16" s="57"/>
      <c r="F16" s="112"/>
      <c r="G16" s="179"/>
      <c r="H16" s="179"/>
      <c r="I16" s="131"/>
      <c r="J16" s="131"/>
      <c r="K16" s="180"/>
    </row>
    <row r="17" spans="1:11" ht="21.95" customHeight="1" x14ac:dyDescent="0.25">
      <c r="A17" s="57"/>
      <c r="B17" s="55"/>
      <c r="C17" s="56"/>
      <c r="D17" s="57"/>
      <c r="E17" s="57"/>
      <c r="F17" s="112"/>
      <c r="G17" s="179"/>
      <c r="H17" s="179"/>
      <c r="I17" s="131"/>
      <c r="J17" s="131"/>
      <c r="K17" s="180"/>
    </row>
    <row r="18" spans="1:11" ht="21.95" customHeight="1" x14ac:dyDescent="0.25">
      <c r="A18" s="57"/>
      <c r="B18" s="56"/>
      <c r="C18" s="56"/>
      <c r="D18" s="57"/>
      <c r="E18" s="57"/>
      <c r="F18" s="112"/>
      <c r="G18" s="179"/>
      <c r="H18" s="179"/>
      <c r="I18" s="131"/>
      <c r="J18" s="131"/>
      <c r="K18" s="180"/>
    </row>
    <row r="19" spans="1:11" ht="21.95" customHeight="1" x14ac:dyDescent="0.25">
      <c r="A19" s="57"/>
      <c r="B19" s="56"/>
      <c r="C19" s="56"/>
      <c r="D19" s="57"/>
      <c r="E19" s="57"/>
      <c r="F19" s="112"/>
      <c r="G19" s="179"/>
      <c r="H19" s="179"/>
      <c r="I19" s="131"/>
      <c r="J19" s="131"/>
      <c r="K19" s="180"/>
    </row>
    <row r="20" spans="1:11" ht="21.95" customHeight="1" x14ac:dyDescent="0.25">
      <c r="A20" s="57"/>
      <c r="B20" s="56"/>
      <c r="C20" s="56"/>
      <c r="D20" s="57"/>
      <c r="E20" s="57"/>
      <c r="F20" s="112"/>
      <c r="G20" s="179"/>
      <c r="H20" s="179"/>
      <c r="I20" s="131"/>
      <c r="J20" s="131"/>
      <c r="K20" s="180"/>
    </row>
    <row r="21" spans="1:11" ht="21.95" customHeight="1" x14ac:dyDescent="0.25">
      <c r="A21" s="57"/>
      <c r="B21" s="56"/>
      <c r="C21" s="56"/>
      <c r="D21" s="8"/>
      <c r="E21" s="57"/>
      <c r="F21" s="178"/>
      <c r="G21" s="179"/>
      <c r="H21" s="179"/>
      <c r="I21" s="131"/>
      <c r="J21" s="131"/>
      <c r="K21" s="180"/>
    </row>
    <row r="22" spans="1:11" ht="21.95" customHeight="1" x14ac:dyDescent="0.25">
      <c r="A22" s="57"/>
      <c r="B22" s="61"/>
      <c r="C22" s="55"/>
      <c r="D22" s="57"/>
      <c r="E22" s="57"/>
      <c r="F22" s="113"/>
      <c r="G22" s="179"/>
      <c r="H22" s="179"/>
      <c r="I22" s="131"/>
      <c r="J22" s="131"/>
      <c r="K22" s="180"/>
    </row>
    <row r="23" spans="1:11" ht="21.95" customHeight="1" x14ac:dyDescent="0.25">
      <c r="A23" s="57"/>
      <c r="B23" s="56"/>
      <c r="C23" s="56"/>
      <c r="D23" s="57"/>
      <c r="E23" s="57"/>
      <c r="F23" s="112"/>
      <c r="G23" s="179"/>
      <c r="H23" s="179"/>
      <c r="I23" s="131"/>
      <c r="J23" s="131"/>
      <c r="K23" s="180"/>
    </row>
    <row r="24" spans="1:11" ht="21.95" customHeight="1" x14ac:dyDescent="0.25">
      <c r="A24" s="57"/>
      <c r="B24" s="56"/>
      <c r="C24" s="56"/>
      <c r="D24" s="8"/>
      <c r="E24" s="57"/>
      <c r="F24" s="115"/>
      <c r="G24" s="179"/>
      <c r="H24" s="179"/>
      <c r="I24" s="131"/>
      <c r="J24" s="131"/>
      <c r="K24" s="180"/>
    </row>
    <row r="25" spans="1:11" ht="21.95" customHeight="1" x14ac:dyDescent="0.25">
      <c r="A25" s="57"/>
      <c r="B25" s="56"/>
      <c r="C25" s="56"/>
      <c r="D25" s="57"/>
      <c r="E25" s="57"/>
      <c r="F25" s="116"/>
      <c r="G25" s="181"/>
      <c r="H25" s="179"/>
      <c r="I25" s="131"/>
      <c r="J25" s="131"/>
      <c r="K25" s="180"/>
    </row>
    <row r="26" spans="1:11" ht="21.95" customHeight="1" x14ac:dyDescent="0.25">
      <c r="A26" s="57"/>
      <c r="B26" s="56"/>
      <c r="C26" s="56"/>
      <c r="D26" s="57"/>
      <c r="E26" s="57"/>
      <c r="F26" s="116"/>
      <c r="G26" s="181"/>
      <c r="H26" s="179"/>
      <c r="I26" s="131"/>
      <c r="J26" s="131"/>
      <c r="K26" s="180"/>
    </row>
    <row r="27" spans="1:11" ht="21.95" customHeight="1" x14ac:dyDescent="0.25">
      <c r="A27" s="57"/>
      <c r="B27" s="56"/>
      <c r="C27" s="56"/>
      <c r="D27" s="57"/>
      <c r="E27" s="57"/>
      <c r="F27" s="116"/>
      <c r="G27" s="181"/>
      <c r="H27" s="179"/>
      <c r="I27" s="131"/>
      <c r="J27" s="131"/>
      <c r="K27" s="180"/>
    </row>
    <row r="28" spans="1:11" ht="21.95" customHeight="1" x14ac:dyDescent="0.25">
      <c r="A28" s="57"/>
      <c r="B28" s="56"/>
      <c r="C28" s="56"/>
      <c r="D28" s="8"/>
      <c r="E28" s="57"/>
      <c r="F28" s="115"/>
      <c r="G28" s="179"/>
      <c r="H28" s="179"/>
      <c r="I28" s="131"/>
      <c r="J28" s="131"/>
      <c r="K28" s="180"/>
    </row>
    <row r="29" spans="1:11" ht="21.95" customHeight="1" x14ac:dyDescent="0.25">
      <c r="A29" s="57"/>
      <c r="B29" s="55"/>
      <c r="C29" s="56"/>
      <c r="D29" s="57"/>
      <c r="E29" s="57"/>
      <c r="F29" s="116"/>
      <c r="G29" s="181"/>
      <c r="H29" s="179"/>
      <c r="I29" s="131"/>
      <c r="J29" s="131"/>
      <c r="K29" s="180"/>
    </row>
    <row r="30" spans="1:11" ht="21.95" customHeight="1" x14ac:dyDescent="0.25">
      <c r="A30" s="57"/>
      <c r="B30" s="56"/>
      <c r="C30" s="56"/>
      <c r="D30" s="57"/>
      <c r="E30" s="57"/>
      <c r="F30" s="178"/>
      <c r="G30" s="179"/>
      <c r="H30" s="179"/>
      <c r="I30" s="131"/>
      <c r="J30" s="131"/>
      <c r="K30" s="180"/>
    </row>
    <row r="31" spans="1:11" ht="21.95" customHeight="1" x14ac:dyDescent="0.25">
      <c r="A31" s="57"/>
      <c r="B31" s="56"/>
      <c r="C31" s="56"/>
      <c r="D31" s="57"/>
      <c r="E31" s="57"/>
      <c r="F31" s="178"/>
      <c r="G31" s="179"/>
      <c r="H31" s="179"/>
      <c r="I31" s="131"/>
      <c r="J31" s="131"/>
      <c r="K31" s="180"/>
    </row>
    <row r="32" spans="1:11" ht="21.95" customHeight="1" x14ac:dyDescent="0.25">
      <c r="A32" s="57"/>
      <c r="B32" s="56"/>
      <c r="C32" s="56"/>
      <c r="D32" s="8"/>
      <c r="E32" s="57"/>
      <c r="F32" s="178"/>
      <c r="G32" s="179"/>
      <c r="H32" s="179"/>
      <c r="I32" s="131"/>
      <c r="J32" s="131"/>
      <c r="K32" s="180"/>
    </row>
    <row r="33" spans="1:11" ht="21.95" customHeight="1" x14ac:dyDescent="0.25">
      <c r="A33" s="57"/>
      <c r="B33" s="56"/>
      <c r="C33" s="56"/>
      <c r="D33" s="8"/>
      <c r="E33" s="57"/>
      <c r="F33" s="178"/>
      <c r="G33" s="179"/>
      <c r="H33" s="179"/>
      <c r="I33" s="131"/>
      <c r="J33" s="131"/>
      <c r="K33" s="180"/>
    </row>
    <row r="34" spans="1:11" ht="21.95" customHeight="1" x14ac:dyDescent="0.25">
      <c r="A34" s="57"/>
      <c r="B34" s="56"/>
      <c r="C34" s="61"/>
      <c r="D34" s="57"/>
      <c r="E34" s="57"/>
      <c r="F34" s="178"/>
      <c r="G34" s="181"/>
      <c r="H34" s="179"/>
      <c r="I34" s="131"/>
      <c r="J34" s="131"/>
      <c r="K34" s="180"/>
    </row>
    <row r="35" spans="1:11" ht="21.95" customHeight="1" x14ac:dyDescent="0.25">
      <c r="A35" s="57"/>
      <c r="B35" s="56"/>
      <c r="C35" s="56"/>
      <c r="D35" s="57"/>
      <c r="E35" s="57"/>
      <c r="F35" s="178"/>
      <c r="G35" s="181"/>
      <c r="H35" s="179"/>
      <c r="I35" s="131"/>
      <c r="J35" s="131"/>
      <c r="K35" s="180"/>
    </row>
    <row r="36" spans="1:11" ht="21.95" customHeight="1" x14ac:dyDescent="0.25">
      <c r="A36" s="57"/>
      <c r="B36" s="55"/>
      <c r="C36" s="56"/>
      <c r="D36" s="57"/>
      <c r="E36" s="57"/>
      <c r="F36" s="113"/>
      <c r="G36" s="179"/>
      <c r="H36" s="179"/>
      <c r="I36" s="131"/>
      <c r="J36" s="131"/>
      <c r="K36" s="180"/>
    </row>
    <row r="37" spans="1:11" ht="21.95" customHeight="1" x14ac:dyDescent="0.25">
      <c r="A37" s="57"/>
      <c r="B37" s="56"/>
      <c r="C37" s="56"/>
      <c r="D37" s="8"/>
      <c r="E37" s="57"/>
      <c r="F37" s="178"/>
      <c r="G37" s="179"/>
      <c r="H37" s="179"/>
      <c r="I37" s="131"/>
      <c r="J37" s="131"/>
      <c r="K37" s="180"/>
    </row>
    <row r="38" spans="1:11" ht="21.95" customHeight="1" x14ac:dyDescent="0.25">
      <c r="A38" s="57"/>
      <c r="B38" s="56"/>
      <c r="C38" s="56"/>
      <c r="D38" s="8"/>
      <c r="E38" s="57"/>
      <c r="F38" s="115"/>
      <c r="G38" s="179"/>
      <c r="H38" s="179"/>
      <c r="I38" s="131"/>
      <c r="J38" s="131"/>
      <c r="K38" s="180"/>
    </row>
    <row r="39" spans="1:11" ht="21.95" customHeight="1" x14ac:dyDescent="0.25">
      <c r="A39" s="57"/>
      <c r="B39" s="56"/>
      <c r="C39" s="56"/>
      <c r="D39" s="57"/>
      <c r="E39" s="8"/>
      <c r="F39" s="178"/>
      <c r="G39" s="179"/>
      <c r="H39" s="179"/>
      <c r="I39" s="131"/>
      <c r="J39" s="131"/>
      <c r="K39" s="180"/>
    </row>
    <row r="40" spans="1:11" ht="21.95" customHeight="1" x14ac:dyDescent="0.25">
      <c r="A40" s="57"/>
      <c r="B40" s="55"/>
      <c r="C40" s="61"/>
      <c r="D40" s="57"/>
      <c r="E40" s="57"/>
      <c r="F40" s="112"/>
      <c r="G40" s="179"/>
      <c r="H40" s="179"/>
      <c r="I40" s="131"/>
      <c r="J40" s="131"/>
      <c r="K40" s="180"/>
    </row>
    <row r="41" spans="1:11" ht="21.95" customHeight="1" x14ac:dyDescent="0.25">
      <c r="A41" s="57"/>
      <c r="B41" s="61"/>
      <c r="C41" s="61"/>
      <c r="D41" s="57"/>
      <c r="E41" s="57"/>
      <c r="F41" s="112"/>
      <c r="G41" s="179"/>
      <c r="H41" s="179"/>
      <c r="I41" s="131"/>
      <c r="J41" s="131"/>
      <c r="K41" s="180"/>
    </row>
    <row r="42" spans="1:11" ht="21.95" customHeight="1" x14ac:dyDescent="0.25">
      <c r="A42" s="57"/>
      <c r="B42" s="56"/>
      <c r="C42" s="56"/>
      <c r="D42" s="57"/>
      <c r="E42" s="8"/>
      <c r="F42" s="115"/>
      <c r="G42" s="179"/>
      <c r="H42" s="179"/>
      <c r="I42" s="131"/>
      <c r="J42" s="131"/>
      <c r="K42" s="180"/>
    </row>
    <row r="43" spans="1:11" ht="21.95" customHeight="1" x14ac:dyDescent="0.25">
      <c r="A43" s="57"/>
      <c r="B43" s="61"/>
      <c r="C43" s="56"/>
      <c r="D43" s="117"/>
      <c r="E43" s="57"/>
      <c r="F43" s="57"/>
      <c r="G43" s="179"/>
      <c r="H43" s="179"/>
      <c r="I43" s="131"/>
      <c r="J43" s="131"/>
      <c r="K43" s="180"/>
    </row>
    <row r="44" spans="1:11" ht="21.95" customHeight="1" x14ac:dyDescent="0.25">
      <c r="A44" s="57"/>
      <c r="B44" s="56"/>
      <c r="C44" s="56"/>
      <c r="D44" s="57"/>
      <c r="E44" s="57"/>
      <c r="F44" s="178"/>
      <c r="G44" s="179"/>
      <c r="H44" s="179"/>
      <c r="I44" s="131"/>
      <c r="J44" s="131"/>
      <c r="K44" s="180"/>
    </row>
    <row r="45" spans="1:11" ht="21.95" customHeight="1" x14ac:dyDescent="0.25">
      <c r="A45" s="57"/>
      <c r="B45" s="56"/>
      <c r="C45" s="56"/>
      <c r="D45" s="8"/>
      <c r="E45" s="57"/>
      <c r="F45" s="8"/>
      <c r="G45" s="179"/>
      <c r="H45" s="179"/>
      <c r="I45" s="131"/>
      <c r="J45" s="131"/>
      <c r="K45" s="180"/>
    </row>
    <row r="46" spans="1:11" ht="21.95" customHeight="1" x14ac:dyDescent="0.25">
      <c r="A46" s="57"/>
      <c r="B46" s="56"/>
      <c r="C46" s="56"/>
      <c r="D46" s="8"/>
      <c r="E46" s="57"/>
      <c r="F46" s="115"/>
      <c r="G46" s="179"/>
      <c r="H46" s="179"/>
      <c r="I46" s="131"/>
      <c r="J46" s="131"/>
      <c r="K46" s="180"/>
    </row>
    <row r="47" spans="1:11" ht="21.95" customHeight="1" x14ac:dyDescent="0.25">
      <c r="A47" s="57"/>
      <c r="B47" s="56"/>
      <c r="C47" s="56"/>
      <c r="D47" s="57"/>
      <c r="E47" s="57"/>
      <c r="F47" s="116"/>
      <c r="G47" s="181"/>
      <c r="H47" s="179"/>
      <c r="I47" s="131"/>
      <c r="J47" s="131"/>
      <c r="K47" s="180"/>
    </row>
    <row r="48" spans="1:11" ht="21.95" customHeight="1" x14ac:dyDescent="0.25">
      <c r="A48" s="57"/>
      <c r="B48" s="55"/>
      <c r="C48" s="55"/>
      <c r="D48" s="57"/>
      <c r="E48" s="57"/>
      <c r="F48" s="112"/>
      <c r="G48" s="179"/>
      <c r="H48" s="179"/>
      <c r="I48" s="131"/>
      <c r="J48" s="131"/>
      <c r="K48" s="180"/>
    </row>
    <row r="49" spans="1:11" ht="21.95" customHeight="1" x14ac:dyDescent="0.25">
      <c r="A49" s="57"/>
      <c r="B49" s="55"/>
      <c r="C49" s="56"/>
      <c r="D49" s="57"/>
      <c r="E49" s="57"/>
      <c r="F49" s="112"/>
      <c r="G49" s="179"/>
      <c r="H49" s="179"/>
      <c r="I49" s="131"/>
      <c r="J49" s="131"/>
      <c r="K49" s="180"/>
    </row>
    <row r="50" spans="1:11" ht="21.95" customHeight="1" x14ac:dyDescent="0.25">
      <c r="A50" s="57"/>
      <c r="B50" s="61"/>
      <c r="C50" s="118"/>
      <c r="D50" s="57"/>
      <c r="E50" s="57"/>
      <c r="F50" s="112"/>
      <c r="G50" s="179"/>
      <c r="H50" s="179"/>
      <c r="I50" s="131"/>
      <c r="J50" s="131"/>
      <c r="K50" s="180"/>
    </row>
    <row r="51" spans="1:11" ht="21.95" customHeight="1" x14ac:dyDescent="0.25">
      <c r="A51" s="57"/>
      <c r="B51" s="55"/>
      <c r="C51" s="55"/>
      <c r="D51" s="57"/>
      <c r="E51" s="57"/>
      <c r="F51" s="178"/>
      <c r="G51" s="179"/>
      <c r="H51" s="179"/>
      <c r="I51" s="131"/>
      <c r="J51" s="131"/>
      <c r="K51" s="180"/>
    </row>
    <row r="52" spans="1:11" ht="21.95" customHeight="1" x14ac:dyDescent="0.25">
      <c r="A52" s="57"/>
      <c r="B52" s="61"/>
      <c r="C52" s="118"/>
      <c r="D52" s="57"/>
      <c r="E52" s="57"/>
      <c r="F52" s="112"/>
      <c r="G52" s="179"/>
      <c r="H52" s="179"/>
      <c r="I52" s="131"/>
      <c r="J52" s="131"/>
      <c r="K52" s="180"/>
    </row>
    <row r="53" spans="1:11" ht="21.95" customHeight="1" x14ac:dyDescent="0.25">
      <c r="A53" s="57"/>
      <c r="B53" s="55"/>
      <c r="C53" s="56"/>
      <c r="D53" s="57"/>
      <c r="E53" s="57"/>
      <c r="F53" s="112"/>
      <c r="G53" s="179"/>
      <c r="H53" s="179"/>
      <c r="I53" s="131"/>
      <c r="J53" s="131"/>
      <c r="K53" s="180"/>
    </row>
    <row r="54" spans="1:11" ht="21.95" customHeight="1" x14ac:dyDescent="0.25">
      <c r="A54" s="57"/>
      <c r="B54" s="55"/>
      <c r="C54" s="56"/>
      <c r="D54" s="57"/>
      <c r="E54" s="57"/>
      <c r="F54" s="112"/>
      <c r="G54" s="179"/>
      <c r="H54" s="179"/>
      <c r="I54" s="131"/>
      <c r="J54" s="131"/>
      <c r="K54" s="180"/>
    </row>
    <row r="55" spans="1:11" ht="21.95" customHeight="1" x14ac:dyDescent="0.25">
      <c r="A55" s="57"/>
      <c r="B55" s="55"/>
      <c r="C55" s="55"/>
      <c r="D55" s="57"/>
      <c r="E55" s="57"/>
      <c r="F55" s="112"/>
      <c r="G55" s="179"/>
      <c r="H55" s="179"/>
      <c r="I55" s="131"/>
      <c r="J55" s="131"/>
      <c r="K55" s="180"/>
    </row>
    <row r="56" spans="1:11" ht="21.95" customHeight="1" x14ac:dyDescent="0.25">
      <c r="A56" s="57"/>
      <c r="B56" s="55"/>
      <c r="C56" s="55"/>
      <c r="D56" s="57"/>
      <c r="E56" s="57"/>
      <c r="F56" s="112"/>
      <c r="G56" s="179"/>
      <c r="H56" s="179"/>
      <c r="I56" s="131"/>
      <c r="J56" s="131"/>
      <c r="K56" s="180"/>
    </row>
    <row r="57" spans="1:11" ht="21.95" customHeight="1" x14ac:dyDescent="0.25">
      <c r="A57" s="57"/>
      <c r="B57" s="55"/>
      <c r="C57" s="60"/>
      <c r="D57" s="57"/>
      <c r="E57" s="57"/>
      <c r="F57" s="178"/>
      <c r="G57" s="179"/>
      <c r="H57" s="179"/>
      <c r="I57" s="131"/>
      <c r="J57" s="131"/>
      <c r="K57" s="180"/>
    </row>
    <row r="58" spans="1:11" ht="21.95" customHeight="1" x14ac:dyDescent="0.25">
      <c r="A58" s="57"/>
      <c r="B58" s="56"/>
      <c r="C58" s="56"/>
      <c r="D58" s="57"/>
      <c r="E58" s="57"/>
      <c r="F58" s="112"/>
      <c r="G58" s="179"/>
      <c r="H58" s="179"/>
      <c r="I58" s="131"/>
      <c r="J58" s="131"/>
      <c r="K58" s="180"/>
    </row>
    <row r="59" spans="1:11" ht="21.95" customHeight="1" x14ac:dyDescent="0.25">
      <c r="A59" s="57"/>
      <c r="B59" s="56"/>
      <c r="C59" s="56"/>
      <c r="D59" s="57"/>
      <c r="E59" s="57"/>
      <c r="F59" s="112"/>
      <c r="G59" s="179"/>
      <c r="H59" s="179"/>
      <c r="I59" s="131"/>
      <c r="J59" s="131"/>
      <c r="K59" s="180"/>
    </row>
    <row r="60" spans="1:11" ht="21.95" customHeight="1" x14ac:dyDescent="0.25">
      <c r="A60" s="57"/>
      <c r="B60" s="56"/>
      <c r="C60" s="56"/>
      <c r="D60" s="57"/>
      <c r="E60" s="57"/>
      <c r="F60" s="57"/>
      <c r="G60" s="179"/>
      <c r="H60" s="179"/>
      <c r="I60" s="131"/>
      <c r="J60" s="131"/>
      <c r="K60" s="180"/>
    </row>
    <row r="61" spans="1:11" ht="21.95" customHeight="1" x14ac:dyDescent="0.25">
      <c r="A61" s="57"/>
      <c r="B61" s="55"/>
      <c r="C61" s="60"/>
      <c r="D61" s="57"/>
      <c r="E61" s="57"/>
      <c r="F61" s="112"/>
      <c r="G61" s="179"/>
      <c r="H61" s="179"/>
      <c r="I61" s="131"/>
      <c r="J61" s="131"/>
      <c r="K61" s="180"/>
    </row>
    <row r="62" spans="1:11" ht="21.95" customHeight="1" x14ac:dyDescent="0.25">
      <c r="A62" s="57"/>
      <c r="B62" s="55"/>
      <c r="C62" s="56"/>
      <c r="D62" s="57"/>
      <c r="E62" s="57"/>
      <c r="F62" s="112"/>
      <c r="G62" s="179"/>
      <c r="H62" s="179"/>
      <c r="I62" s="131"/>
      <c r="J62" s="131"/>
      <c r="K62" s="180"/>
    </row>
    <row r="63" spans="1:11" ht="21.95" customHeight="1" x14ac:dyDescent="0.25">
      <c r="A63" s="57"/>
      <c r="B63" s="56"/>
      <c r="C63" s="120"/>
      <c r="D63" s="8"/>
      <c r="E63" s="57"/>
      <c r="F63" s="178"/>
      <c r="G63" s="179"/>
      <c r="H63" s="179"/>
      <c r="I63" s="131"/>
      <c r="J63" s="131"/>
      <c r="K63" s="180"/>
    </row>
    <row r="64" spans="1:11" ht="21.95" customHeight="1" x14ac:dyDescent="0.25">
      <c r="A64" s="57"/>
      <c r="B64" s="56"/>
      <c r="C64" s="56"/>
      <c r="D64" s="57"/>
      <c r="E64" s="57"/>
      <c r="F64" s="178"/>
      <c r="G64" s="179"/>
      <c r="H64" s="179"/>
      <c r="I64" s="131"/>
      <c r="J64" s="131"/>
      <c r="K64" s="180"/>
    </row>
    <row r="65" spans="1:11" ht="21.95" customHeight="1" x14ac:dyDescent="0.25">
      <c r="A65" s="57"/>
      <c r="B65" s="56"/>
      <c r="C65" s="55"/>
      <c r="D65" s="57"/>
      <c r="E65" s="57"/>
      <c r="F65" s="112"/>
      <c r="G65" s="179"/>
      <c r="H65" s="179"/>
      <c r="I65" s="131"/>
      <c r="J65" s="131"/>
      <c r="K65" s="180"/>
    </row>
    <row r="66" spans="1:11" ht="21.95" customHeight="1" x14ac:dyDescent="0.25">
      <c r="A66" s="57"/>
      <c r="B66" s="56"/>
      <c r="C66" s="56"/>
      <c r="D66" s="57"/>
      <c r="E66" s="57"/>
      <c r="F66" s="112"/>
      <c r="G66" s="179"/>
      <c r="H66" s="179"/>
      <c r="I66" s="131"/>
      <c r="J66" s="131"/>
      <c r="K66" s="180"/>
    </row>
    <row r="67" spans="1:11" ht="21.95" customHeight="1" x14ac:dyDescent="0.25">
      <c r="A67" s="57"/>
      <c r="B67" s="61"/>
      <c r="C67" s="61"/>
      <c r="D67" s="57"/>
      <c r="E67" s="8"/>
      <c r="F67" s="57"/>
      <c r="G67" s="179"/>
      <c r="H67" s="179"/>
      <c r="I67" s="131"/>
      <c r="J67" s="131"/>
      <c r="K67" s="180"/>
    </row>
    <row r="68" spans="1:11" ht="21.95" customHeight="1" x14ac:dyDescent="0.25">
      <c r="A68" s="57"/>
      <c r="B68" s="56"/>
      <c r="C68" s="56"/>
      <c r="D68" s="57"/>
      <c r="E68" s="57"/>
      <c r="F68" s="178"/>
      <c r="G68" s="179"/>
      <c r="H68" s="179"/>
      <c r="I68" s="131"/>
      <c r="J68" s="131"/>
      <c r="K68" s="180"/>
    </row>
    <row r="69" spans="1:11" ht="21.95" customHeight="1" x14ac:dyDescent="0.25">
      <c r="A69" s="57"/>
      <c r="B69" s="56"/>
      <c r="C69" s="56"/>
      <c r="D69" s="57"/>
      <c r="E69" s="57"/>
      <c r="F69" s="178"/>
      <c r="G69" s="179"/>
      <c r="H69" s="179"/>
      <c r="I69" s="131"/>
      <c r="J69" s="131"/>
      <c r="K69" s="180"/>
    </row>
    <row r="70" spans="1:11" ht="21.95" customHeight="1" x14ac:dyDescent="0.25">
      <c r="A70" s="57"/>
      <c r="B70" s="56"/>
      <c r="C70" s="56"/>
      <c r="D70" s="8"/>
      <c r="E70" s="8"/>
      <c r="F70" s="8"/>
      <c r="G70" s="179"/>
      <c r="H70" s="179"/>
      <c r="I70" s="131"/>
      <c r="J70" s="131"/>
      <c r="K70" s="180"/>
    </row>
    <row r="71" spans="1:11" ht="21.95" customHeight="1" x14ac:dyDescent="0.25">
      <c r="A71" s="57"/>
      <c r="B71" s="55"/>
      <c r="C71" s="55"/>
      <c r="D71" s="57"/>
      <c r="E71" s="57"/>
      <c r="F71" s="112"/>
      <c r="G71" s="181"/>
      <c r="H71" s="179"/>
      <c r="I71" s="131"/>
      <c r="J71" s="131"/>
      <c r="K71" s="180"/>
    </row>
    <row r="72" spans="1:11" ht="21.95" customHeight="1" x14ac:dyDescent="0.25">
      <c r="A72" s="57"/>
      <c r="B72" s="56"/>
      <c r="C72" s="56"/>
      <c r="D72" s="57"/>
      <c r="E72" s="57"/>
      <c r="F72" s="112"/>
      <c r="G72" s="179"/>
      <c r="H72" s="179"/>
      <c r="I72" s="131"/>
      <c r="J72" s="131"/>
      <c r="K72" s="180"/>
    </row>
    <row r="73" spans="1:11" ht="21.95" customHeight="1" x14ac:dyDescent="0.25">
      <c r="A73" s="57"/>
      <c r="B73" s="55"/>
      <c r="C73" s="56"/>
      <c r="D73" s="57"/>
      <c r="E73" s="57"/>
      <c r="F73" s="178"/>
      <c r="G73" s="179"/>
      <c r="H73" s="179"/>
      <c r="I73" s="131"/>
      <c r="J73" s="131"/>
      <c r="K73" s="180"/>
    </row>
    <row r="74" spans="1:11" ht="21.95" customHeight="1" x14ac:dyDescent="0.25">
      <c r="A74" s="57"/>
      <c r="B74" s="56"/>
      <c r="C74" s="56"/>
      <c r="D74" s="8"/>
      <c r="E74" s="57"/>
      <c r="F74" s="115"/>
      <c r="G74" s="179"/>
      <c r="H74" s="179"/>
      <c r="I74" s="131"/>
      <c r="J74" s="131"/>
      <c r="K74" s="180"/>
    </row>
    <row r="75" spans="1:11" ht="21.95" customHeight="1" x14ac:dyDescent="0.25">
      <c r="A75" s="57"/>
      <c r="B75" s="56"/>
      <c r="C75" s="56"/>
      <c r="D75" s="57"/>
      <c r="E75" s="8"/>
      <c r="F75" s="178"/>
      <c r="G75" s="179"/>
      <c r="H75" s="179"/>
      <c r="I75" s="131"/>
      <c r="J75" s="131"/>
      <c r="K75" s="180"/>
    </row>
    <row r="76" spans="1:11" ht="21.95" customHeight="1" x14ac:dyDescent="0.25">
      <c r="A76" s="57"/>
      <c r="B76" s="56"/>
      <c r="C76" s="56"/>
      <c r="D76" s="57"/>
      <c r="E76" s="57"/>
      <c r="F76" s="178"/>
      <c r="G76" s="179"/>
      <c r="H76" s="179"/>
      <c r="I76" s="132"/>
      <c r="J76" s="132"/>
      <c r="K76" s="180"/>
    </row>
    <row r="77" spans="1:11" ht="21.95" customHeight="1" x14ac:dyDescent="0.25">
      <c r="A77" s="57"/>
      <c r="B77" s="56"/>
      <c r="C77" s="55"/>
      <c r="D77" s="57"/>
      <c r="E77" s="57"/>
      <c r="F77" s="112"/>
      <c r="G77" s="179"/>
      <c r="H77" s="179"/>
      <c r="I77" s="131"/>
      <c r="J77" s="131"/>
      <c r="K77" s="180"/>
    </row>
    <row r="78" spans="1:11" ht="21.95" customHeight="1" x14ac:dyDescent="0.25">
      <c r="A78" s="57"/>
      <c r="B78" s="56"/>
      <c r="C78" s="56"/>
      <c r="D78" s="57"/>
      <c r="E78" s="57"/>
      <c r="F78" s="178"/>
      <c r="G78" s="179"/>
      <c r="H78" s="179"/>
      <c r="I78" s="131"/>
      <c r="J78" s="131"/>
      <c r="K78" s="180"/>
    </row>
    <row r="79" spans="1:11" ht="21.95" customHeight="1" x14ac:dyDescent="0.25">
      <c r="A79" s="57"/>
      <c r="B79" s="56"/>
      <c r="C79" s="56"/>
      <c r="D79" s="57"/>
      <c r="E79" s="57"/>
      <c r="F79" s="115"/>
      <c r="G79" s="179"/>
      <c r="H79" s="179"/>
      <c r="I79" s="131"/>
      <c r="J79" s="131"/>
      <c r="K79" s="180"/>
    </row>
    <row r="80" spans="1:11" ht="21.95" customHeight="1" x14ac:dyDescent="0.25">
      <c r="A80" s="57"/>
      <c r="B80" s="55"/>
      <c r="C80" s="86"/>
      <c r="D80" s="57"/>
      <c r="E80" s="57"/>
      <c r="F80" s="115"/>
      <c r="G80" s="179"/>
      <c r="H80" s="179"/>
      <c r="I80" s="131"/>
      <c r="J80" s="132"/>
      <c r="K80" s="180"/>
    </row>
    <row r="81" spans="1:11" ht="21.95" customHeight="1" x14ac:dyDescent="0.25">
      <c r="A81" s="57"/>
      <c r="B81" s="56"/>
      <c r="C81" s="56"/>
      <c r="D81" s="8"/>
      <c r="E81" s="57"/>
      <c r="F81" s="178"/>
      <c r="G81" s="179"/>
      <c r="H81" s="179"/>
      <c r="I81" s="131"/>
      <c r="J81" s="132"/>
      <c r="K81" s="180"/>
    </row>
    <row r="82" spans="1:11" ht="21.95" customHeight="1" x14ac:dyDescent="0.25">
      <c r="A82" s="57"/>
      <c r="B82" s="56"/>
      <c r="C82" s="56"/>
      <c r="D82" s="8"/>
      <c r="E82" s="57"/>
      <c r="F82" s="112"/>
      <c r="G82" s="179"/>
      <c r="H82" s="179"/>
      <c r="I82" s="131"/>
      <c r="J82" s="132"/>
      <c r="K82" s="180"/>
    </row>
    <row r="83" spans="1:11" ht="21.95" customHeight="1" x14ac:dyDescent="0.25">
      <c r="A83" s="57"/>
      <c r="B83" s="56"/>
      <c r="C83" s="56"/>
      <c r="D83" s="8"/>
      <c r="E83" s="57"/>
      <c r="F83" s="112"/>
      <c r="G83" s="179"/>
      <c r="H83" s="179"/>
      <c r="I83" s="131"/>
      <c r="J83" s="132"/>
      <c r="K83" s="180"/>
    </row>
    <row r="84" spans="1:11" ht="21.95" customHeight="1" x14ac:dyDescent="0.25">
      <c r="A84" s="57"/>
      <c r="B84" s="56"/>
      <c r="C84" s="56"/>
      <c r="D84" s="8"/>
      <c r="E84" s="57"/>
      <c r="F84" s="112"/>
      <c r="G84" s="179"/>
      <c r="H84" s="179"/>
      <c r="I84" s="131"/>
      <c r="J84" s="132"/>
      <c r="K84" s="180"/>
    </row>
    <row r="85" spans="1:11" ht="21.95" customHeight="1" x14ac:dyDescent="0.25">
      <c r="A85" s="57"/>
      <c r="B85" s="56"/>
      <c r="C85" s="56"/>
      <c r="D85" s="57"/>
      <c r="E85" s="57"/>
      <c r="F85" s="178"/>
      <c r="G85" s="181"/>
      <c r="H85" s="179"/>
      <c r="I85" s="131"/>
      <c r="J85" s="131"/>
      <c r="K85" s="180"/>
    </row>
    <row r="86" spans="1:11" ht="21.95" customHeight="1" x14ac:dyDescent="0.25">
      <c r="A86" s="57"/>
      <c r="B86" s="55"/>
      <c r="C86" s="56"/>
      <c r="D86" s="57"/>
      <c r="E86" s="57"/>
      <c r="F86" s="112"/>
      <c r="G86" s="179"/>
      <c r="H86" s="179"/>
      <c r="I86" s="131"/>
      <c r="J86" s="131"/>
      <c r="K86" s="180"/>
    </row>
    <row r="87" spans="1:11" ht="21.95" customHeight="1" x14ac:dyDescent="0.25">
      <c r="A87" s="57"/>
      <c r="B87" s="56"/>
      <c r="C87" s="56"/>
      <c r="D87" s="8"/>
      <c r="E87" s="57"/>
      <c r="F87" s="178"/>
      <c r="G87" s="179"/>
      <c r="H87" s="179"/>
      <c r="I87" s="131"/>
      <c r="J87" s="131"/>
      <c r="K87" s="180"/>
    </row>
    <row r="88" spans="1:11" ht="21.95" customHeight="1" x14ac:dyDescent="0.25">
      <c r="A88" s="57"/>
      <c r="B88" s="56"/>
      <c r="C88" s="56"/>
      <c r="D88" s="57"/>
      <c r="E88" s="57"/>
      <c r="F88" s="112"/>
      <c r="G88" s="179"/>
      <c r="H88" s="179"/>
      <c r="I88" s="131"/>
      <c r="J88" s="131"/>
      <c r="K88" s="180"/>
    </row>
    <row r="89" spans="1:11" ht="21.95" customHeight="1" x14ac:dyDescent="0.25">
      <c r="A89" s="57"/>
      <c r="B89" s="55"/>
      <c r="C89" s="56"/>
      <c r="D89" s="57"/>
      <c r="E89" s="57"/>
      <c r="F89" s="178"/>
      <c r="G89" s="179"/>
      <c r="H89" s="179"/>
      <c r="I89" s="131"/>
      <c r="J89" s="132"/>
      <c r="K89" s="180"/>
    </row>
    <row r="90" spans="1:11" ht="21.95" customHeight="1" x14ac:dyDescent="0.25">
      <c r="A90" s="57"/>
      <c r="B90" s="55"/>
      <c r="C90" s="56"/>
      <c r="D90" s="57"/>
      <c r="E90" s="57"/>
      <c r="F90" s="113"/>
      <c r="G90" s="179"/>
      <c r="H90" s="179"/>
      <c r="I90" s="131"/>
      <c r="J90" s="132"/>
      <c r="K90" s="180"/>
    </row>
    <row r="91" spans="1:11" ht="21.95" customHeight="1" x14ac:dyDescent="0.25">
      <c r="A91" s="57"/>
      <c r="B91" s="56"/>
      <c r="C91" s="56"/>
      <c r="D91" s="57"/>
      <c r="E91" s="57"/>
      <c r="F91" s="113"/>
      <c r="G91" s="179"/>
      <c r="H91" s="179"/>
      <c r="I91" s="131"/>
      <c r="J91" s="132"/>
      <c r="K91" s="180"/>
    </row>
    <row r="92" spans="1:11" ht="21.95" customHeight="1" x14ac:dyDescent="0.25">
      <c r="A92" s="57"/>
      <c r="B92" s="61"/>
      <c r="C92" s="56"/>
      <c r="D92" s="57"/>
      <c r="E92" s="57"/>
      <c r="F92" s="57"/>
      <c r="G92" s="179"/>
      <c r="H92" s="179"/>
      <c r="I92" s="131"/>
      <c r="J92" s="131"/>
      <c r="K92" s="180"/>
    </row>
    <row r="93" spans="1:11" ht="21.95" customHeight="1" x14ac:dyDescent="0.25">
      <c r="A93" s="57"/>
      <c r="B93" s="55"/>
      <c r="C93" s="55"/>
      <c r="D93" s="57"/>
      <c r="E93" s="57"/>
      <c r="F93" s="112"/>
      <c r="G93" s="181"/>
      <c r="H93" s="179"/>
      <c r="I93" s="131"/>
      <c r="J93" s="131"/>
      <c r="K93" s="180"/>
    </row>
    <row r="94" spans="1:11" ht="21.95" customHeight="1" x14ac:dyDescent="0.25">
      <c r="A94" s="57"/>
      <c r="B94" s="56"/>
      <c r="C94" s="56"/>
      <c r="D94" s="57"/>
      <c r="E94" s="57"/>
      <c r="F94" s="112"/>
      <c r="G94" s="179"/>
      <c r="H94" s="179"/>
      <c r="I94" s="131"/>
      <c r="J94" s="131"/>
      <c r="K94" s="180"/>
    </row>
    <row r="95" spans="1:11" ht="21.95" customHeight="1" x14ac:dyDescent="0.25">
      <c r="A95" s="57"/>
      <c r="B95" s="56"/>
      <c r="C95" s="56"/>
      <c r="D95" s="57"/>
      <c r="E95" s="57"/>
      <c r="F95" s="112"/>
      <c r="G95" s="179"/>
      <c r="H95" s="179"/>
      <c r="I95" s="131"/>
      <c r="J95" s="131"/>
      <c r="K95" s="180"/>
    </row>
    <row r="96" spans="1:11" ht="21.95" customHeight="1" x14ac:dyDescent="0.25">
      <c r="A96" s="57"/>
      <c r="B96" s="56"/>
      <c r="C96" s="56"/>
      <c r="D96" s="57"/>
      <c r="E96" s="57"/>
      <c r="F96" s="178"/>
      <c r="G96" s="179"/>
      <c r="H96" s="179"/>
      <c r="I96" s="131"/>
      <c r="J96" s="131"/>
      <c r="K96" s="180"/>
    </row>
    <row r="97" spans="1:11" ht="21.95" customHeight="1" x14ac:dyDescent="0.25">
      <c r="A97" s="57"/>
      <c r="B97" s="56"/>
      <c r="C97" s="97"/>
      <c r="D97" s="57"/>
      <c r="E97" s="57"/>
      <c r="F97" s="112"/>
      <c r="G97" s="179"/>
      <c r="H97" s="179"/>
      <c r="I97" s="131"/>
      <c r="J97" s="131"/>
      <c r="K97" s="180"/>
    </row>
    <row r="98" spans="1:11" ht="21.95" customHeight="1" x14ac:dyDescent="0.25">
      <c r="A98" s="57"/>
      <c r="B98" s="56"/>
      <c r="C98" s="60"/>
      <c r="D98" s="57"/>
      <c r="E98" s="57"/>
      <c r="F98" s="112"/>
      <c r="G98" s="179"/>
      <c r="H98" s="179"/>
      <c r="I98" s="131"/>
      <c r="J98" s="131"/>
      <c r="K98" s="180"/>
    </row>
    <row r="99" spans="1:11" ht="21.95" customHeight="1" x14ac:dyDescent="0.25">
      <c r="A99" s="57"/>
      <c r="B99" s="56"/>
      <c r="C99" s="61"/>
      <c r="D99" s="57"/>
      <c r="E99" s="57"/>
      <c r="F99" s="178"/>
      <c r="G99" s="179"/>
      <c r="H99" s="179"/>
      <c r="I99" s="131"/>
      <c r="J99" s="131"/>
      <c r="K99" s="180"/>
    </row>
    <row r="100" spans="1:11" ht="21.95" customHeight="1" x14ac:dyDescent="0.25">
      <c r="A100" s="57"/>
      <c r="B100" s="56"/>
      <c r="C100" s="61"/>
      <c r="D100" s="57"/>
      <c r="E100" s="57"/>
      <c r="F100" s="112"/>
      <c r="G100" s="179"/>
      <c r="H100" s="179"/>
      <c r="I100" s="131"/>
      <c r="J100" s="131"/>
      <c r="K100" s="180"/>
    </row>
    <row r="101" spans="1:11" ht="21.95" customHeight="1" x14ac:dyDescent="0.25">
      <c r="A101" s="57"/>
      <c r="B101" s="56"/>
      <c r="C101" s="61"/>
      <c r="D101" s="8"/>
      <c r="E101" s="57"/>
      <c r="F101" s="57"/>
      <c r="G101" s="179"/>
      <c r="H101" s="179"/>
      <c r="I101" s="131"/>
      <c r="J101" s="131"/>
      <c r="K101" s="180"/>
    </row>
    <row r="102" spans="1:11" ht="21.95" customHeight="1" x14ac:dyDescent="0.25">
      <c r="A102" s="57"/>
      <c r="B102" s="56"/>
      <c r="C102" s="56"/>
      <c r="D102" s="57"/>
      <c r="E102" s="57"/>
      <c r="F102" s="178"/>
      <c r="G102" s="179"/>
      <c r="H102" s="179"/>
      <c r="I102" s="131"/>
      <c r="J102" s="131"/>
      <c r="K102" s="180"/>
    </row>
    <row r="103" spans="1:11" ht="21.95" customHeight="1" x14ac:dyDescent="0.25">
      <c r="A103" s="57"/>
      <c r="B103" s="56"/>
      <c r="C103" s="56"/>
      <c r="D103" s="8"/>
      <c r="E103" s="57"/>
      <c r="F103" s="112"/>
      <c r="G103" s="179"/>
      <c r="H103" s="179"/>
      <c r="I103" s="131"/>
      <c r="J103" s="131"/>
      <c r="K103" s="180"/>
    </row>
    <row r="104" spans="1:11" ht="21.95" customHeight="1" x14ac:dyDescent="0.25">
      <c r="A104" s="57"/>
      <c r="B104" s="56"/>
      <c r="C104" s="56"/>
      <c r="D104" s="57"/>
      <c r="E104" s="57"/>
      <c r="F104" s="112"/>
      <c r="G104" s="179"/>
      <c r="H104" s="179"/>
      <c r="I104" s="131"/>
      <c r="J104" s="131"/>
      <c r="K104" s="180"/>
    </row>
    <row r="105" spans="1:11" ht="21.95" customHeight="1" x14ac:dyDescent="0.25">
      <c r="A105" s="57"/>
      <c r="B105" s="56"/>
      <c r="C105" s="56"/>
      <c r="D105" s="8"/>
      <c r="E105" s="57"/>
      <c r="F105" s="178"/>
      <c r="G105" s="179"/>
      <c r="H105" s="179"/>
      <c r="I105" s="131"/>
      <c r="J105" s="131"/>
      <c r="K105" s="180"/>
    </row>
    <row r="106" spans="1:11" ht="21.95" customHeight="1" x14ac:dyDescent="0.25">
      <c r="A106" s="57"/>
      <c r="B106" s="56"/>
      <c r="C106" s="56"/>
      <c r="D106" s="8"/>
      <c r="E106" s="57"/>
      <c r="F106" s="178"/>
      <c r="G106" s="179"/>
      <c r="H106" s="179"/>
      <c r="I106" s="131"/>
      <c r="J106" s="131"/>
      <c r="K106" s="180"/>
    </row>
    <row r="107" spans="1:11" ht="21.95" customHeight="1" x14ac:dyDescent="0.25">
      <c r="A107" s="57"/>
      <c r="B107" s="55"/>
      <c r="C107" s="55"/>
      <c r="D107" s="57"/>
      <c r="E107" s="57"/>
      <c r="F107" s="115"/>
      <c r="G107" s="179"/>
      <c r="H107" s="179"/>
      <c r="I107" s="131"/>
      <c r="J107" s="131"/>
      <c r="K107" s="180"/>
    </row>
    <row r="108" spans="1:11" ht="21.95" customHeight="1" x14ac:dyDescent="0.25">
      <c r="A108" s="57"/>
      <c r="B108" s="55"/>
      <c r="C108" s="55"/>
      <c r="D108" s="57"/>
      <c r="E108" s="57"/>
      <c r="F108" s="57"/>
      <c r="G108" s="179"/>
      <c r="H108" s="179"/>
      <c r="I108" s="131"/>
      <c r="J108" s="131"/>
      <c r="K108" s="180"/>
    </row>
    <row r="109" spans="1:11" ht="21.95" customHeight="1" x14ac:dyDescent="0.25">
      <c r="A109" s="57"/>
      <c r="B109" s="56"/>
      <c r="C109" s="56"/>
      <c r="D109" s="57"/>
      <c r="E109" s="57"/>
      <c r="F109" s="8"/>
      <c r="G109" s="179"/>
      <c r="H109" s="179"/>
      <c r="I109" s="131"/>
      <c r="J109" s="131"/>
      <c r="K109" s="180"/>
    </row>
    <row r="110" spans="1:11" ht="21.95" customHeight="1" x14ac:dyDescent="0.25">
      <c r="A110" s="57"/>
      <c r="B110" s="56"/>
      <c r="C110" s="56"/>
      <c r="D110" s="8"/>
      <c r="E110" s="57"/>
      <c r="F110" s="115"/>
      <c r="G110" s="179"/>
      <c r="H110" s="179"/>
      <c r="I110" s="131"/>
      <c r="J110" s="131"/>
      <c r="K110" s="180"/>
    </row>
    <row r="111" spans="1:11" ht="21.95" customHeight="1" x14ac:dyDescent="0.25">
      <c r="A111" s="57"/>
      <c r="B111" s="56"/>
      <c r="C111" s="56"/>
      <c r="D111" s="8"/>
      <c r="E111" s="8"/>
      <c r="F111" s="112"/>
      <c r="G111" s="181"/>
      <c r="H111" s="179"/>
      <c r="I111" s="131"/>
      <c r="J111" s="131"/>
      <c r="K111" s="180"/>
    </row>
    <row r="112" spans="1:11" ht="21.95" customHeight="1" x14ac:dyDescent="0.25">
      <c r="A112" s="57"/>
      <c r="B112" s="56"/>
      <c r="C112" s="56"/>
      <c r="D112" s="57"/>
      <c r="E112" s="8"/>
      <c r="F112" s="112"/>
      <c r="G112" s="181"/>
      <c r="H112" s="179"/>
      <c r="I112" s="131"/>
      <c r="J112" s="131"/>
      <c r="K112" s="180"/>
    </row>
    <row r="113" spans="1:11" ht="21.95" customHeight="1" x14ac:dyDescent="0.25">
      <c r="A113" s="57"/>
      <c r="B113" s="56"/>
      <c r="C113" s="56"/>
      <c r="D113" s="8"/>
      <c r="E113" s="8"/>
      <c r="F113" s="112"/>
      <c r="G113" s="181"/>
      <c r="H113" s="179"/>
      <c r="I113" s="131"/>
      <c r="J113" s="131"/>
      <c r="K113" s="180"/>
    </row>
    <row r="114" spans="1:11" ht="21.95" customHeight="1" x14ac:dyDescent="0.25">
      <c r="A114" s="57"/>
      <c r="B114" s="56"/>
      <c r="C114" s="56"/>
      <c r="D114" s="8"/>
      <c r="E114" s="8"/>
      <c r="F114" s="112"/>
      <c r="G114" s="181"/>
      <c r="H114" s="179"/>
      <c r="I114" s="131"/>
      <c r="J114" s="131"/>
      <c r="K114" s="180"/>
    </row>
    <row r="115" spans="1:11" ht="21.95" customHeight="1" x14ac:dyDescent="0.25">
      <c r="A115" s="57"/>
      <c r="B115" s="56"/>
      <c r="C115" s="56"/>
      <c r="D115" s="8"/>
      <c r="E115" s="8"/>
      <c r="F115" s="112"/>
      <c r="G115" s="181"/>
      <c r="H115" s="179"/>
      <c r="I115" s="131"/>
      <c r="J115" s="131"/>
      <c r="K115" s="180"/>
    </row>
    <row r="116" spans="1:11" ht="21.95" customHeight="1" x14ac:dyDescent="0.25">
      <c r="A116" s="57"/>
      <c r="B116" s="55"/>
      <c r="C116" s="56"/>
      <c r="D116" s="57"/>
      <c r="E116" s="57"/>
      <c r="F116" s="112"/>
      <c r="G116" s="179"/>
      <c r="H116" s="179"/>
      <c r="I116" s="131"/>
      <c r="J116" s="131"/>
      <c r="K116" s="180"/>
    </row>
    <row r="117" spans="1:11" ht="21.95" customHeight="1" x14ac:dyDescent="0.25">
      <c r="A117" s="57"/>
      <c r="B117" s="56"/>
      <c r="C117" s="93"/>
      <c r="D117" s="8"/>
      <c r="E117" s="57"/>
      <c r="F117" s="115"/>
      <c r="G117" s="179"/>
      <c r="H117" s="179"/>
      <c r="I117" s="131"/>
      <c r="J117" s="131"/>
      <c r="K117" s="180"/>
    </row>
    <row r="118" spans="1:11" ht="21.95" customHeight="1" x14ac:dyDescent="0.25">
      <c r="A118" s="57"/>
      <c r="B118" s="56"/>
      <c r="C118" s="56"/>
      <c r="D118" s="57"/>
      <c r="E118" s="57"/>
      <c r="F118" s="178"/>
      <c r="G118" s="179"/>
      <c r="H118" s="179"/>
      <c r="I118" s="131"/>
      <c r="J118" s="131"/>
      <c r="K118" s="180"/>
    </row>
    <row r="119" spans="1:11" ht="21.95" customHeight="1" x14ac:dyDescent="0.25">
      <c r="A119" s="57"/>
      <c r="B119" s="56"/>
      <c r="C119" s="56"/>
      <c r="D119" s="8"/>
      <c r="E119" s="57"/>
      <c r="F119" s="178"/>
      <c r="G119" s="179"/>
      <c r="H119" s="179"/>
      <c r="I119" s="131"/>
      <c r="J119" s="131"/>
      <c r="K119" s="180"/>
    </row>
    <row r="120" spans="1:11" ht="21.95" customHeight="1" x14ac:dyDescent="0.25">
      <c r="A120" s="57"/>
      <c r="B120" s="56"/>
      <c r="C120" s="56"/>
      <c r="D120" s="57"/>
      <c r="E120" s="57"/>
      <c r="F120" s="178"/>
      <c r="G120" s="179"/>
      <c r="H120" s="179"/>
      <c r="I120" s="131"/>
      <c r="J120" s="131"/>
      <c r="K120" s="180"/>
    </row>
    <row r="121" spans="1:11" ht="21.95" customHeight="1" x14ac:dyDescent="0.25">
      <c r="A121" s="57"/>
      <c r="B121" s="55"/>
      <c r="C121" s="55"/>
      <c r="D121" s="57"/>
      <c r="E121" s="57"/>
      <c r="F121" s="178"/>
      <c r="G121" s="179"/>
      <c r="H121" s="179"/>
      <c r="I121" s="131"/>
      <c r="J121" s="131"/>
      <c r="K121" s="180"/>
    </row>
    <row r="122" spans="1:11" ht="21.95" customHeight="1" x14ac:dyDescent="0.25">
      <c r="A122" s="57"/>
      <c r="B122" s="56"/>
      <c r="C122" s="56"/>
      <c r="D122" s="8"/>
      <c r="E122" s="57"/>
      <c r="F122" s="57"/>
      <c r="G122" s="179"/>
      <c r="H122" s="179"/>
      <c r="I122" s="131"/>
      <c r="J122" s="131"/>
      <c r="K122" s="180"/>
    </row>
    <row r="123" spans="1:11" ht="21.95" customHeight="1" x14ac:dyDescent="0.25">
      <c r="A123" s="57"/>
      <c r="B123" s="55"/>
      <c r="C123" s="55"/>
      <c r="D123" s="57"/>
      <c r="E123" s="57"/>
      <c r="F123" s="112"/>
      <c r="G123" s="181"/>
      <c r="H123" s="179"/>
      <c r="I123" s="131"/>
      <c r="J123" s="131"/>
      <c r="K123" s="180"/>
    </row>
    <row r="124" spans="1:11" ht="21.95" customHeight="1" x14ac:dyDescent="0.25">
      <c r="A124" s="57"/>
      <c r="B124" s="55"/>
      <c r="C124" s="55"/>
      <c r="D124" s="57"/>
      <c r="E124" s="57"/>
      <c r="F124" s="112"/>
      <c r="G124" s="181"/>
      <c r="H124" s="179"/>
      <c r="I124" s="131"/>
      <c r="J124" s="131"/>
      <c r="K124" s="180"/>
    </row>
    <row r="125" spans="1:11" ht="21.95" customHeight="1" x14ac:dyDescent="0.25">
      <c r="A125" s="57"/>
      <c r="B125" s="60"/>
      <c r="C125" s="60"/>
      <c r="D125" s="57"/>
      <c r="E125" s="57"/>
      <c r="F125" s="112"/>
      <c r="G125" s="179"/>
      <c r="H125" s="179"/>
      <c r="I125" s="131"/>
      <c r="J125" s="131"/>
      <c r="K125" s="180"/>
    </row>
    <row r="126" spans="1:11" ht="21.95" customHeight="1" x14ac:dyDescent="0.25">
      <c r="A126" s="57"/>
      <c r="B126" s="60"/>
      <c r="C126" s="60"/>
      <c r="D126" s="57"/>
      <c r="E126" s="57"/>
      <c r="F126" s="112"/>
      <c r="G126" s="179"/>
      <c r="H126" s="179"/>
      <c r="I126" s="131"/>
      <c r="J126" s="131"/>
      <c r="K126" s="180"/>
    </row>
    <row r="127" spans="1:11" ht="21.95" customHeight="1" x14ac:dyDescent="0.25">
      <c r="A127" s="57"/>
      <c r="B127" s="60"/>
      <c r="C127" s="97"/>
      <c r="D127" s="57"/>
      <c r="E127" s="57"/>
      <c r="F127" s="112"/>
      <c r="G127" s="179"/>
      <c r="H127" s="179"/>
      <c r="I127" s="131"/>
      <c r="J127" s="131"/>
      <c r="K127" s="180"/>
    </row>
    <row r="128" spans="1:11" ht="21.95" customHeight="1" x14ac:dyDescent="0.25">
      <c r="A128" s="57"/>
      <c r="B128" s="56"/>
      <c r="C128" s="56"/>
      <c r="D128" s="57"/>
      <c r="E128" s="57"/>
      <c r="F128" s="178"/>
      <c r="G128" s="179"/>
      <c r="H128" s="179"/>
      <c r="I128" s="131"/>
      <c r="J128" s="131"/>
      <c r="K128" s="180"/>
    </row>
    <row r="129" spans="1:11" ht="21.95" customHeight="1" x14ac:dyDescent="0.25">
      <c r="A129" s="57"/>
      <c r="B129" s="61"/>
      <c r="C129" s="56"/>
      <c r="D129" s="57"/>
      <c r="E129" s="57"/>
      <c r="F129" s="112"/>
      <c r="G129" s="179"/>
      <c r="H129" s="179"/>
      <c r="I129" s="131"/>
      <c r="J129" s="131"/>
      <c r="K129" s="180"/>
    </row>
    <row r="130" spans="1:11" ht="21.95" customHeight="1" x14ac:dyDescent="0.25">
      <c r="A130" s="57"/>
      <c r="B130" s="56"/>
      <c r="C130" s="56"/>
      <c r="D130" s="57"/>
      <c r="E130" s="121"/>
      <c r="F130" s="119"/>
      <c r="G130" s="182"/>
      <c r="H130" s="179"/>
      <c r="I130" s="131"/>
      <c r="J130" s="131"/>
      <c r="K130" s="180"/>
    </row>
    <row r="131" spans="1:11" ht="21.95" customHeight="1" x14ac:dyDescent="0.25">
      <c r="A131" s="57"/>
      <c r="B131" s="55"/>
      <c r="C131" s="60"/>
      <c r="D131" s="57"/>
      <c r="E131" s="57"/>
      <c r="F131" s="178"/>
      <c r="G131" s="181"/>
      <c r="H131" s="179"/>
      <c r="I131" s="131"/>
      <c r="J131" s="131"/>
      <c r="K131" s="180"/>
    </row>
    <row r="132" spans="1:11" ht="21.95" customHeight="1" x14ac:dyDescent="0.25">
      <c r="A132" s="57"/>
      <c r="B132" s="55"/>
      <c r="C132" s="60"/>
      <c r="D132" s="57"/>
      <c r="E132" s="57"/>
      <c r="F132" s="178"/>
      <c r="G132" s="181"/>
      <c r="H132" s="179"/>
      <c r="I132" s="131"/>
      <c r="J132" s="131"/>
      <c r="K132" s="180"/>
    </row>
    <row r="133" spans="1:11" ht="21.95" customHeight="1" x14ac:dyDescent="0.25">
      <c r="A133" s="57"/>
      <c r="B133" s="55"/>
      <c r="C133" s="60"/>
      <c r="D133" s="57"/>
      <c r="E133" s="121"/>
      <c r="F133" s="121"/>
      <c r="G133" s="181"/>
      <c r="H133" s="179"/>
      <c r="I133" s="131"/>
      <c r="J133" s="131"/>
      <c r="K133" s="180"/>
    </row>
    <row r="134" spans="1:11" ht="21.95" customHeight="1" x14ac:dyDescent="0.25">
      <c r="A134" s="57"/>
      <c r="B134" s="56"/>
      <c r="C134" s="56"/>
      <c r="D134" s="57"/>
      <c r="E134" s="57"/>
      <c r="F134" s="112"/>
      <c r="G134" s="179"/>
      <c r="H134" s="179"/>
      <c r="I134" s="131"/>
      <c r="J134" s="131"/>
      <c r="K134" s="180"/>
    </row>
    <row r="135" spans="1:11" ht="21.95" customHeight="1" x14ac:dyDescent="0.25">
      <c r="A135" s="57"/>
      <c r="B135" s="55"/>
      <c r="C135" s="55"/>
      <c r="D135" s="57"/>
      <c r="E135" s="121"/>
      <c r="F135" s="112"/>
      <c r="G135" s="181"/>
      <c r="H135" s="181"/>
      <c r="I135" s="131"/>
      <c r="J135" s="131"/>
      <c r="K135" s="180"/>
    </row>
    <row r="136" spans="1:11" ht="21.95" customHeight="1" x14ac:dyDescent="0.25">
      <c r="A136" s="57"/>
      <c r="B136" s="55"/>
      <c r="C136" s="55"/>
      <c r="D136" s="57"/>
      <c r="E136" s="121"/>
      <c r="F136" s="112"/>
      <c r="G136" s="179"/>
      <c r="H136" s="181"/>
      <c r="I136" s="131"/>
      <c r="J136" s="131"/>
      <c r="K136" s="180"/>
    </row>
    <row r="137" spans="1:11" ht="21.95" customHeight="1" x14ac:dyDescent="0.25">
      <c r="A137" s="57"/>
      <c r="B137" s="60"/>
      <c r="C137" s="56"/>
      <c r="D137" s="57"/>
      <c r="E137" s="121"/>
      <c r="F137" s="112"/>
      <c r="G137" s="179"/>
      <c r="H137" s="179"/>
      <c r="I137" s="131"/>
      <c r="J137" s="131"/>
      <c r="K137" s="180"/>
    </row>
    <row r="138" spans="1:11" ht="21.95" customHeight="1" x14ac:dyDescent="0.25">
      <c r="A138" s="57"/>
      <c r="B138" s="55"/>
      <c r="C138" s="55"/>
      <c r="D138" s="57"/>
      <c r="E138" s="121"/>
      <c r="F138" s="112"/>
      <c r="G138" s="179"/>
      <c r="H138" s="179"/>
      <c r="I138" s="131"/>
      <c r="J138" s="131"/>
      <c r="K138" s="180"/>
    </row>
    <row r="139" spans="1:11" ht="21.95" customHeight="1" x14ac:dyDescent="0.25">
      <c r="A139" s="57"/>
      <c r="B139" s="94"/>
      <c r="C139" s="55"/>
      <c r="D139" s="57"/>
      <c r="E139" s="57"/>
      <c r="F139" s="112"/>
      <c r="G139" s="179"/>
      <c r="H139" s="179"/>
      <c r="I139" s="131"/>
      <c r="J139" s="131"/>
      <c r="K139" s="180"/>
    </row>
    <row r="140" spans="1:11" ht="21.95" customHeight="1" x14ac:dyDescent="0.25">
      <c r="A140" s="57"/>
      <c r="B140" s="56"/>
      <c r="C140" s="56"/>
      <c r="D140" s="57"/>
      <c r="E140" s="57"/>
      <c r="F140" s="112"/>
      <c r="G140" s="179"/>
      <c r="H140" s="179"/>
      <c r="I140" s="131"/>
      <c r="J140" s="131"/>
      <c r="K140" s="180"/>
    </row>
    <row r="141" spans="1:11" ht="21.95" customHeight="1" x14ac:dyDescent="0.25">
      <c r="A141" s="57"/>
      <c r="B141" s="55"/>
      <c r="C141" s="86"/>
      <c r="D141" s="57"/>
      <c r="E141" s="57"/>
      <c r="F141" s="178"/>
      <c r="G141" s="181"/>
      <c r="H141" s="179"/>
      <c r="I141" s="131"/>
      <c r="J141" s="131"/>
      <c r="K141" s="180"/>
    </row>
    <row r="142" spans="1:11" ht="21.95" customHeight="1" x14ac:dyDescent="0.25">
      <c r="A142" s="57"/>
      <c r="B142" s="56"/>
      <c r="C142" s="86"/>
      <c r="D142" s="57"/>
      <c r="E142" s="57"/>
      <c r="F142" s="178"/>
      <c r="G142" s="181"/>
      <c r="H142" s="179"/>
      <c r="I142" s="131"/>
      <c r="J142" s="131"/>
      <c r="K142" s="180"/>
    </row>
    <row r="143" spans="1:11" ht="21.95" customHeight="1" x14ac:dyDescent="0.25">
      <c r="A143" s="57"/>
      <c r="B143" s="56"/>
      <c r="C143" s="86"/>
      <c r="D143" s="57"/>
      <c r="E143" s="57"/>
      <c r="F143" s="178"/>
      <c r="G143" s="181"/>
      <c r="H143" s="179"/>
      <c r="I143" s="131"/>
      <c r="J143" s="131"/>
      <c r="K143" s="180"/>
    </row>
    <row r="144" spans="1:11" ht="21.95" customHeight="1" x14ac:dyDescent="0.25">
      <c r="A144" s="57"/>
      <c r="B144" s="56"/>
      <c r="C144" s="56"/>
      <c r="D144" s="57"/>
      <c r="E144" s="57"/>
      <c r="F144" s="178"/>
      <c r="G144" s="181"/>
      <c r="H144" s="179"/>
      <c r="I144" s="131"/>
      <c r="J144" s="131"/>
      <c r="K144" s="180"/>
    </row>
    <row r="145" spans="1:11" ht="21.95" customHeight="1" x14ac:dyDescent="0.25">
      <c r="A145" s="57"/>
      <c r="B145" s="56"/>
      <c r="C145" s="56"/>
      <c r="D145" s="57"/>
      <c r="E145" s="57"/>
      <c r="F145" s="178"/>
      <c r="G145" s="179"/>
      <c r="H145" s="179"/>
      <c r="I145" s="131"/>
      <c r="J145" s="131"/>
      <c r="K145" s="180"/>
    </row>
    <row r="146" spans="1:11" ht="21.95" customHeight="1" x14ac:dyDescent="0.25">
      <c r="A146" s="57"/>
      <c r="B146" s="60"/>
      <c r="C146" s="55"/>
      <c r="D146" s="57"/>
      <c r="E146" s="122"/>
      <c r="F146" s="119"/>
      <c r="G146" s="179"/>
      <c r="H146" s="179"/>
      <c r="I146" s="131"/>
      <c r="J146" s="131"/>
      <c r="K146" s="180"/>
    </row>
    <row r="147" spans="1:11" ht="21.95" customHeight="1" x14ac:dyDescent="0.25">
      <c r="A147" s="57"/>
      <c r="B147" s="123"/>
      <c r="C147" s="123"/>
      <c r="D147" s="117"/>
      <c r="E147" s="117"/>
      <c r="F147" s="119"/>
      <c r="G147" s="183"/>
      <c r="H147" s="179"/>
      <c r="I147" s="131"/>
      <c r="J147" s="131"/>
      <c r="K147" s="180"/>
    </row>
    <row r="148" spans="1:11" ht="21.95" customHeight="1" x14ac:dyDescent="0.25">
      <c r="A148" s="57"/>
      <c r="B148" s="55"/>
      <c r="C148" s="86"/>
      <c r="D148" s="57"/>
      <c r="E148" s="57"/>
      <c r="F148" s="178"/>
      <c r="G148" s="181"/>
      <c r="H148" s="179"/>
      <c r="I148" s="131"/>
      <c r="J148" s="131"/>
      <c r="K148" s="180"/>
    </row>
    <row r="149" spans="1:11" ht="21.95" customHeight="1" x14ac:dyDescent="0.25">
      <c r="A149" s="57"/>
      <c r="B149" s="56"/>
      <c r="C149" s="120"/>
      <c r="D149" s="57"/>
      <c r="E149" s="57"/>
      <c r="F149" s="178"/>
      <c r="G149" s="181"/>
      <c r="H149" s="179"/>
      <c r="I149" s="131"/>
      <c r="J149" s="131"/>
      <c r="K149" s="180"/>
    </row>
    <row r="150" spans="1:11" ht="21.95" customHeight="1" x14ac:dyDescent="0.25">
      <c r="A150" s="57"/>
      <c r="B150" s="56"/>
      <c r="C150" s="86"/>
      <c r="D150" s="57"/>
      <c r="E150" s="57"/>
      <c r="F150" s="178"/>
      <c r="G150" s="181"/>
      <c r="H150" s="179"/>
      <c r="I150" s="131"/>
      <c r="J150" s="131"/>
      <c r="K150" s="180"/>
    </row>
    <row r="151" spans="1:11" ht="21.95" customHeight="1" x14ac:dyDescent="0.25">
      <c r="A151" s="57"/>
      <c r="B151" s="56"/>
      <c r="C151" s="56"/>
      <c r="D151" s="184"/>
      <c r="E151" s="96"/>
      <c r="F151" s="178"/>
      <c r="G151" s="183"/>
      <c r="H151" s="179"/>
      <c r="I151" s="131"/>
      <c r="J151" s="131"/>
      <c r="K151" s="180"/>
    </row>
    <row r="152" spans="1:11" ht="21.95" customHeight="1" x14ac:dyDescent="0.25">
      <c r="A152" s="57"/>
      <c r="B152" s="55"/>
      <c r="C152" s="56"/>
      <c r="D152" s="184"/>
      <c r="E152" s="121"/>
      <c r="F152" s="178"/>
      <c r="G152" s="181"/>
      <c r="H152" s="179"/>
      <c r="I152" s="131"/>
      <c r="J152" s="131"/>
      <c r="K152" s="180"/>
    </row>
    <row r="153" spans="1:11" ht="21.95" customHeight="1" x14ac:dyDescent="0.25">
      <c r="A153" s="57"/>
      <c r="B153" s="56"/>
      <c r="C153" s="56"/>
      <c r="D153" s="57"/>
      <c r="E153" s="57"/>
      <c r="F153" s="178"/>
      <c r="G153" s="179"/>
      <c r="H153" s="179"/>
      <c r="I153" s="131"/>
      <c r="J153" s="131"/>
      <c r="K153" s="180"/>
    </row>
    <row r="154" spans="1:11" s="24" customFormat="1" ht="21.95" customHeight="1" x14ac:dyDescent="0.25">
      <c r="A154" s="169"/>
      <c r="B154" s="168"/>
      <c r="C154" s="168"/>
      <c r="D154" s="169"/>
      <c r="E154" s="169"/>
      <c r="F154" s="193"/>
      <c r="G154" s="195"/>
      <c r="H154" s="195"/>
      <c r="I154" s="196"/>
      <c r="J154" s="196"/>
      <c r="K154" s="197"/>
    </row>
    <row r="155" spans="1:11" ht="21.95" customHeight="1" x14ac:dyDescent="0.25">
      <c r="A155" s="57"/>
      <c r="B155" s="56"/>
      <c r="C155" s="94"/>
      <c r="D155" s="57"/>
      <c r="E155" s="122"/>
      <c r="F155" s="121"/>
      <c r="G155" s="179"/>
      <c r="H155" s="179"/>
      <c r="I155" s="131"/>
      <c r="J155" s="131"/>
      <c r="K155" s="180"/>
    </row>
    <row r="156" spans="1:11" ht="21.95" customHeight="1" x14ac:dyDescent="0.25">
      <c r="A156" s="57"/>
      <c r="B156" s="56"/>
      <c r="C156" s="56"/>
      <c r="D156" s="57"/>
      <c r="E156" s="122"/>
      <c r="F156" s="121"/>
      <c r="G156" s="181"/>
      <c r="H156" s="179"/>
      <c r="I156" s="131"/>
      <c r="J156" s="131"/>
      <c r="K156" s="180"/>
    </row>
    <row r="157" spans="1:11" ht="21.95" customHeight="1" x14ac:dyDescent="0.25">
      <c r="A157" s="57"/>
      <c r="B157" s="56"/>
      <c r="C157" s="94"/>
      <c r="D157" s="57"/>
      <c r="E157" s="122"/>
      <c r="F157" s="121"/>
      <c r="G157" s="181"/>
      <c r="H157" s="179"/>
      <c r="I157" s="131"/>
      <c r="J157" s="131"/>
      <c r="K157" s="180"/>
    </row>
    <row r="158" spans="1:11" ht="21.95" customHeight="1" x14ac:dyDescent="0.25">
      <c r="A158" s="57"/>
      <c r="B158" s="56"/>
      <c r="C158" s="94"/>
      <c r="D158" s="57"/>
      <c r="E158" s="122"/>
      <c r="F158" s="119"/>
      <c r="G158" s="179"/>
      <c r="H158" s="179"/>
      <c r="I158" s="131"/>
      <c r="J158" s="131"/>
      <c r="K158" s="180"/>
    </row>
    <row r="159" spans="1:11" ht="21.95" customHeight="1" x14ac:dyDescent="0.25">
      <c r="A159" s="57"/>
      <c r="B159" s="55"/>
      <c r="C159" s="94"/>
      <c r="D159" s="57"/>
      <c r="E159" s="122"/>
      <c r="F159" s="119"/>
      <c r="G159" s="181"/>
      <c r="H159" s="179"/>
      <c r="I159" s="131"/>
      <c r="J159" s="131"/>
      <c r="K159" s="180"/>
    </row>
    <row r="160" spans="1:11" ht="21.95" customHeight="1" x14ac:dyDescent="0.25">
      <c r="A160" s="57"/>
      <c r="B160" s="56"/>
      <c r="C160" s="94"/>
      <c r="D160" s="57"/>
      <c r="E160" s="122"/>
      <c r="F160" s="119"/>
      <c r="G160" s="181"/>
      <c r="H160" s="179"/>
      <c r="I160" s="131"/>
      <c r="J160" s="131"/>
      <c r="K160" s="180"/>
    </row>
    <row r="161" spans="1:11" s="24" customFormat="1" ht="21.95" customHeight="1" x14ac:dyDescent="0.25">
      <c r="A161" s="169"/>
      <c r="B161" s="168"/>
      <c r="C161" s="190"/>
      <c r="D161" s="191"/>
      <c r="E161" s="192"/>
      <c r="F161" s="193"/>
      <c r="G161" s="194"/>
      <c r="H161" s="195"/>
      <c r="I161" s="196"/>
      <c r="J161" s="196"/>
      <c r="K161" s="197"/>
    </row>
    <row r="162" spans="1:11" ht="21.95" customHeight="1" x14ac:dyDescent="0.25">
      <c r="A162" s="57"/>
      <c r="B162" s="56"/>
      <c r="C162" s="94"/>
      <c r="D162" s="57"/>
      <c r="E162" s="57"/>
      <c r="F162" s="57"/>
      <c r="G162" s="179"/>
      <c r="H162" s="179"/>
      <c r="I162" s="131"/>
      <c r="J162" s="131"/>
      <c r="K162" s="180"/>
    </row>
    <row r="163" spans="1:11" ht="21.95" customHeight="1" x14ac:dyDescent="0.25">
      <c r="A163" s="57"/>
      <c r="B163" s="55"/>
      <c r="C163" s="94"/>
      <c r="D163" s="57"/>
      <c r="E163" s="57"/>
      <c r="F163" s="57"/>
      <c r="G163" s="179"/>
      <c r="H163" s="179"/>
      <c r="I163" s="131"/>
      <c r="J163" s="131"/>
      <c r="K163" s="180"/>
    </row>
    <row r="164" spans="1:11" ht="21.95" customHeight="1" x14ac:dyDescent="0.25">
      <c r="A164" s="57"/>
      <c r="B164" s="56"/>
      <c r="C164" s="94"/>
      <c r="D164" s="57"/>
      <c r="E164" s="122"/>
      <c r="F164" s="119"/>
      <c r="G164" s="181"/>
      <c r="H164" s="179"/>
      <c r="I164" s="131"/>
      <c r="J164" s="131"/>
      <c r="K164" s="180"/>
    </row>
    <row r="165" spans="1:11" ht="21.95" customHeight="1" x14ac:dyDescent="0.25">
      <c r="A165" s="57"/>
      <c r="B165" s="56"/>
      <c r="C165" s="94"/>
      <c r="D165" s="57"/>
      <c r="E165" s="122"/>
      <c r="F165" s="121"/>
      <c r="G165" s="181"/>
      <c r="H165" s="179"/>
      <c r="I165" s="131"/>
      <c r="J165" s="131"/>
      <c r="K165" s="180"/>
    </row>
    <row r="166" spans="1:11" ht="21.95" customHeight="1" x14ac:dyDescent="0.25">
      <c r="A166" s="57"/>
      <c r="B166" s="55"/>
      <c r="C166" s="94"/>
      <c r="D166" s="57"/>
      <c r="E166" s="122"/>
      <c r="F166" s="121"/>
      <c r="G166" s="181"/>
      <c r="H166" s="179"/>
      <c r="I166" s="131"/>
      <c r="J166" s="131"/>
      <c r="K166" s="180"/>
    </row>
    <row r="167" spans="1:11" ht="21.95" customHeight="1" x14ac:dyDescent="0.25">
      <c r="A167" s="57"/>
      <c r="B167" s="123"/>
      <c r="C167" s="94"/>
      <c r="D167" s="117"/>
      <c r="E167" s="117"/>
      <c r="F167" s="124"/>
      <c r="G167" s="183"/>
      <c r="H167" s="179"/>
      <c r="I167" s="131"/>
      <c r="J167" s="131"/>
      <c r="K167" s="180"/>
    </row>
    <row r="168" spans="1:11" ht="21.95" customHeight="1" x14ac:dyDescent="0.25">
      <c r="A168" s="57"/>
      <c r="B168" s="60"/>
      <c r="C168" s="94"/>
      <c r="D168" s="57"/>
      <c r="E168" s="57"/>
      <c r="F168" s="121"/>
      <c r="G168" s="181"/>
      <c r="H168" s="179"/>
      <c r="I168" s="131"/>
      <c r="J168" s="131"/>
      <c r="K168" s="180"/>
    </row>
    <row r="169" spans="1:11" ht="21.95" customHeight="1" x14ac:dyDescent="0.25">
      <c r="A169" s="57"/>
      <c r="B169" s="56"/>
      <c r="C169" s="56"/>
      <c r="D169" s="57"/>
      <c r="E169" s="57"/>
      <c r="F169" s="119"/>
      <c r="G169" s="181"/>
      <c r="H169" s="179"/>
      <c r="I169" s="131"/>
      <c r="J169" s="131"/>
      <c r="K169" s="180"/>
    </row>
    <row r="170" spans="1:11" ht="21.95" customHeight="1" x14ac:dyDescent="0.25">
      <c r="A170" s="57"/>
      <c r="B170" s="56"/>
      <c r="C170" s="56"/>
      <c r="D170" s="57"/>
      <c r="E170" s="57"/>
      <c r="F170" s="119"/>
      <c r="G170" s="181"/>
      <c r="H170" s="179"/>
      <c r="I170" s="131"/>
      <c r="J170" s="131"/>
      <c r="K170" s="180"/>
    </row>
    <row r="171" spans="1:11" ht="21.95" customHeight="1" x14ac:dyDescent="0.25">
      <c r="A171" s="57"/>
      <c r="B171" s="55"/>
      <c r="C171" s="56"/>
      <c r="D171" s="57"/>
      <c r="E171" s="57"/>
      <c r="F171" s="119"/>
      <c r="G171" s="179"/>
      <c r="H171" s="179"/>
      <c r="I171" s="131"/>
      <c r="J171" s="131"/>
      <c r="K171" s="180"/>
    </row>
    <row r="172" spans="1:11" ht="21.95" customHeight="1" x14ac:dyDescent="0.25">
      <c r="A172" s="57"/>
      <c r="B172" s="56"/>
      <c r="C172" s="56"/>
      <c r="D172" s="57"/>
      <c r="E172" s="57"/>
      <c r="F172" s="125"/>
      <c r="G172" s="179"/>
      <c r="H172" s="179"/>
      <c r="I172" s="131"/>
      <c r="J172" s="131"/>
      <c r="K172" s="180"/>
    </row>
    <row r="173" spans="1:11" ht="21.95" customHeight="1" x14ac:dyDescent="0.25">
      <c r="A173" s="57"/>
      <c r="B173" s="56"/>
      <c r="C173" s="56"/>
      <c r="D173" s="57"/>
      <c r="E173" s="57"/>
      <c r="F173" s="125"/>
      <c r="G173" s="179"/>
      <c r="H173" s="179"/>
      <c r="I173" s="131"/>
      <c r="J173" s="131"/>
      <c r="K173" s="180"/>
    </row>
    <row r="174" spans="1:11" ht="21.95" customHeight="1" x14ac:dyDescent="0.25">
      <c r="A174" s="57"/>
      <c r="B174" s="56"/>
      <c r="C174" s="56"/>
      <c r="D174" s="57"/>
      <c r="E174" s="57"/>
      <c r="F174" s="125"/>
      <c r="G174" s="179"/>
      <c r="H174" s="179"/>
      <c r="I174" s="131"/>
      <c r="J174" s="131"/>
      <c r="K174" s="180"/>
    </row>
    <row r="175" spans="1:11" ht="21.95" customHeight="1" x14ac:dyDescent="0.25">
      <c r="A175" s="57"/>
      <c r="B175" s="56"/>
      <c r="C175" s="56"/>
      <c r="D175" s="57"/>
      <c r="E175" s="57"/>
      <c r="F175" s="57"/>
      <c r="G175" s="179"/>
      <c r="H175" s="179"/>
      <c r="I175" s="131"/>
      <c r="J175" s="131"/>
      <c r="K175" s="180"/>
    </row>
    <row r="176" spans="1:11" ht="21.95" customHeight="1" x14ac:dyDescent="0.25">
      <c r="A176" s="57"/>
      <c r="B176" s="56"/>
      <c r="C176" s="56"/>
      <c r="D176" s="57"/>
      <c r="E176" s="57"/>
      <c r="F176" s="57"/>
      <c r="G176" s="181"/>
      <c r="H176" s="179"/>
      <c r="I176" s="131"/>
      <c r="J176" s="131"/>
      <c r="K176" s="180"/>
    </row>
    <row r="177" spans="1:11" ht="21.95" customHeight="1" x14ac:dyDescent="0.25">
      <c r="A177" s="57"/>
      <c r="B177" s="56"/>
      <c r="C177" s="56"/>
      <c r="D177" s="57"/>
      <c r="E177" s="57"/>
      <c r="F177" s="57"/>
      <c r="G177" s="181"/>
      <c r="H177" s="179"/>
      <c r="I177" s="131"/>
      <c r="J177" s="131"/>
      <c r="K177" s="180"/>
    </row>
    <row r="178" spans="1:11" ht="21.95" customHeight="1" x14ac:dyDescent="0.25">
      <c r="A178" s="57"/>
      <c r="B178" s="56"/>
      <c r="C178" s="56"/>
      <c r="D178" s="57"/>
      <c r="E178" s="57"/>
      <c r="F178" s="57"/>
      <c r="G178" s="181"/>
      <c r="H178" s="179"/>
      <c r="I178" s="131"/>
      <c r="J178" s="131"/>
      <c r="K178" s="180"/>
    </row>
    <row r="179" spans="1:11" ht="21.95" customHeight="1" x14ac:dyDescent="0.25">
      <c r="A179" s="57"/>
      <c r="B179" s="61"/>
      <c r="C179" s="56"/>
      <c r="D179" s="57"/>
      <c r="E179" s="57"/>
      <c r="F179" s="57"/>
      <c r="G179" s="185"/>
      <c r="H179" s="179"/>
      <c r="I179" s="131"/>
      <c r="J179" s="131"/>
      <c r="K179" s="180"/>
    </row>
    <row r="180" spans="1:11" ht="21.95" customHeight="1" x14ac:dyDescent="0.25">
      <c r="A180" s="57"/>
      <c r="B180" s="55"/>
      <c r="C180" s="56"/>
      <c r="D180" s="57"/>
      <c r="E180" s="57"/>
      <c r="F180" s="57"/>
      <c r="G180" s="181"/>
      <c r="H180" s="179"/>
      <c r="I180" s="131"/>
      <c r="J180" s="131"/>
      <c r="K180" s="180"/>
    </row>
    <row r="181" spans="1:11" ht="21.95" customHeight="1" x14ac:dyDescent="0.25">
      <c r="A181" s="57"/>
      <c r="B181" s="56"/>
      <c r="C181" s="56"/>
      <c r="D181" s="57"/>
      <c r="E181" s="57"/>
      <c r="F181" s="113"/>
      <c r="G181" s="181"/>
      <c r="H181" s="179"/>
      <c r="I181" s="131"/>
      <c r="J181" s="131"/>
      <c r="K181" s="180"/>
    </row>
    <row r="182" spans="1:11" ht="21.95" customHeight="1" x14ac:dyDescent="0.25">
      <c r="A182" s="57"/>
      <c r="B182" s="56"/>
      <c r="C182" s="56"/>
      <c r="D182" s="117"/>
      <c r="E182" s="122"/>
      <c r="F182" s="121"/>
      <c r="G182" s="181"/>
      <c r="H182" s="179"/>
      <c r="I182" s="131"/>
      <c r="J182" s="131"/>
      <c r="K182" s="180"/>
    </row>
    <row r="183" spans="1:11" ht="21.95" customHeight="1" x14ac:dyDescent="0.25">
      <c r="A183" s="57"/>
      <c r="B183" s="56"/>
      <c r="C183" s="126"/>
      <c r="D183" s="57"/>
      <c r="E183" s="57"/>
      <c r="F183" s="113"/>
      <c r="G183" s="179"/>
      <c r="H183" s="179"/>
      <c r="I183" s="131"/>
      <c r="J183" s="131"/>
      <c r="K183" s="180"/>
    </row>
    <row r="184" spans="1:11" ht="21.95" customHeight="1" x14ac:dyDescent="0.25">
      <c r="A184" s="57"/>
      <c r="B184" s="56"/>
      <c r="C184" s="56"/>
      <c r="D184" s="57"/>
      <c r="E184" s="57"/>
      <c r="F184" s="178"/>
      <c r="G184" s="181"/>
      <c r="H184" s="179"/>
      <c r="I184" s="131"/>
      <c r="J184" s="131"/>
      <c r="K184" s="180"/>
    </row>
    <row r="185" spans="1:11" ht="21.95" customHeight="1" x14ac:dyDescent="0.25">
      <c r="A185" s="57"/>
      <c r="B185" s="56"/>
      <c r="C185" s="56"/>
      <c r="D185" s="57"/>
      <c r="E185" s="57"/>
      <c r="F185" s="57"/>
      <c r="G185" s="179"/>
      <c r="H185" s="179"/>
      <c r="I185" s="131"/>
      <c r="J185" s="131"/>
      <c r="K185" s="180"/>
    </row>
    <row r="186" spans="1:11" ht="21.95" customHeight="1" x14ac:dyDescent="0.25">
      <c r="A186" s="57"/>
      <c r="B186" s="55"/>
      <c r="C186" s="86"/>
      <c r="D186" s="57"/>
      <c r="E186" s="57"/>
      <c r="F186" s="57"/>
      <c r="G186" s="181"/>
      <c r="H186" s="179"/>
      <c r="I186" s="131"/>
      <c r="J186" s="131"/>
      <c r="K186" s="180"/>
    </row>
    <row r="187" spans="1:11" ht="21.95" customHeight="1" x14ac:dyDescent="0.25">
      <c r="A187" s="57"/>
      <c r="B187" s="55"/>
      <c r="C187" s="86"/>
      <c r="D187" s="57"/>
      <c r="E187" s="57"/>
      <c r="F187" s="178"/>
      <c r="G187" s="181"/>
      <c r="H187" s="179"/>
      <c r="I187" s="131"/>
      <c r="J187" s="131"/>
      <c r="K187" s="180"/>
    </row>
    <row r="188" spans="1:11" ht="21.95" customHeight="1" x14ac:dyDescent="0.25">
      <c r="A188" s="57"/>
      <c r="B188" s="60"/>
      <c r="C188" s="86"/>
      <c r="D188" s="57"/>
      <c r="E188" s="121"/>
      <c r="F188" s="112"/>
      <c r="G188" s="181"/>
      <c r="H188" s="179"/>
      <c r="I188" s="131"/>
      <c r="J188" s="131"/>
      <c r="K188" s="180"/>
    </row>
    <row r="189" spans="1:11" ht="21.95" customHeight="1" x14ac:dyDescent="0.25">
      <c r="A189" s="57"/>
      <c r="B189" s="55"/>
      <c r="C189" s="86"/>
      <c r="D189" s="57"/>
      <c r="E189" s="121"/>
      <c r="F189" s="112"/>
      <c r="G189" s="181"/>
      <c r="H189" s="179"/>
      <c r="I189" s="131"/>
      <c r="J189" s="131"/>
      <c r="K189" s="180"/>
    </row>
    <row r="190" spans="1:11" ht="21.95" customHeight="1" x14ac:dyDescent="0.25">
      <c r="A190" s="57"/>
      <c r="B190" s="60"/>
      <c r="C190" s="86"/>
      <c r="D190" s="57"/>
      <c r="E190" s="57"/>
      <c r="F190" s="112"/>
      <c r="G190" s="179"/>
      <c r="H190" s="179"/>
      <c r="I190" s="131"/>
      <c r="J190" s="131"/>
      <c r="K190" s="180"/>
    </row>
    <row r="191" spans="1:11" ht="21.95" customHeight="1" x14ac:dyDescent="0.25">
      <c r="A191" s="57"/>
      <c r="B191" s="56"/>
      <c r="C191" s="86"/>
      <c r="D191" s="8"/>
      <c r="E191" s="57"/>
      <c r="F191" s="112"/>
      <c r="G191" s="181"/>
      <c r="H191" s="179"/>
      <c r="I191" s="131"/>
      <c r="J191" s="131"/>
      <c r="K191" s="180"/>
    </row>
    <row r="192" spans="1:11" ht="21.95" customHeight="1" x14ac:dyDescent="0.25">
      <c r="A192" s="57"/>
      <c r="B192" s="56"/>
      <c r="C192" s="56"/>
      <c r="D192" s="57"/>
      <c r="E192" s="57"/>
      <c r="F192" s="57"/>
      <c r="G192" s="179"/>
      <c r="H192" s="179"/>
      <c r="I192" s="131"/>
      <c r="J192" s="131"/>
      <c r="K192" s="180"/>
    </row>
    <row r="193" spans="1:11" ht="21.95" customHeight="1" x14ac:dyDescent="0.25">
      <c r="A193" s="57"/>
      <c r="B193" s="56"/>
      <c r="C193" s="56"/>
      <c r="D193" s="57"/>
      <c r="E193" s="57"/>
      <c r="F193" s="57"/>
      <c r="G193" s="179"/>
      <c r="H193" s="179"/>
      <c r="I193" s="131"/>
      <c r="J193" s="131"/>
      <c r="K193" s="180"/>
    </row>
    <row r="194" spans="1:11" ht="21.95" customHeight="1" x14ac:dyDescent="0.25">
      <c r="A194" s="57"/>
      <c r="B194" s="56"/>
      <c r="C194" s="56"/>
      <c r="D194" s="57"/>
      <c r="E194" s="57"/>
      <c r="F194" s="57"/>
      <c r="G194" s="179"/>
      <c r="H194" s="179"/>
      <c r="I194" s="131"/>
      <c r="J194" s="131"/>
      <c r="K194" s="180"/>
    </row>
    <row r="195" spans="1:11" ht="21.95" customHeight="1" x14ac:dyDescent="0.25">
      <c r="A195" s="57"/>
      <c r="B195" s="56"/>
      <c r="C195" s="56"/>
      <c r="D195" s="57"/>
      <c r="E195" s="57"/>
      <c r="F195" s="57"/>
      <c r="G195" s="179"/>
      <c r="H195" s="179"/>
      <c r="I195" s="131"/>
      <c r="J195" s="131"/>
      <c r="K195" s="180"/>
    </row>
    <row r="196" spans="1:11" ht="21.95" customHeight="1" x14ac:dyDescent="0.25">
      <c r="A196" s="111"/>
      <c r="B196" s="110"/>
      <c r="C196" s="129"/>
      <c r="D196" s="111"/>
      <c r="E196" s="111"/>
      <c r="F196" s="111"/>
      <c r="G196" s="188"/>
      <c r="H196" s="188"/>
      <c r="I196" s="133"/>
      <c r="J196" s="133"/>
      <c r="K196" s="189"/>
    </row>
    <row r="197" spans="1:11" ht="21.95" customHeight="1" x14ac:dyDescent="0.25">
      <c r="A197" s="801"/>
      <c r="B197" s="801"/>
      <c r="C197" s="801"/>
      <c r="D197" s="801"/>
      <c r="E197" s="801"/>
      <c r="F197" s="801"/>
      <c r="G197" s="801"/>
      <c r="H197" s="186"/>
      <c r="I197" s="171"/>
      <c r="J197" s="171"/>
      <c r="K197" s="186"/>
    </row>
  </sheetData>
  <mergeCells count="4">
    <mergeCell ref="A1:A2"/>
    <mergeCell ref="B1:G1"/>
    <mergeCell ref="I1:K1"/>
    <mergeCell ref="A197:G19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766"/>
  <sheetViews>
    <sheetView zoomScale="85" zoomScaleNormal="85" workbookViewId="0">
      <pane ySplit="4" topLeftCell="A935" activePane="bottomLeft" state="frozen"/>
      <selection activeCell="C383" sqref="C383"/>
      <selection pane="bottomLeft" activeCell="G942" sqref="G942"/>
    </sheetView>
  </sheetViews>
  <sheetFormatPr defaultRowHeight="22.5" customHeight="1" x14ac:dyDescent="0.25"/>
  <cols>
    <col min="1" max="1" width="4.42578125" style="1" customWidth="1"/>
    <col min="2" max="2" width="12.140625" style="525" customWidth="1"/>
    <col min="3" max="3" width="25.28515625" style="3" customWidth="1"/>
    <col min="4" max="4" width="14" style="3" customWidth="1"/>
    <col min="5" max="5" width="8.42578125" style="1" customWidth="1"/>
    <col min="6" max="6" width="3.85546875" style="1" customWidth="1"/>
    <col min="7" max="7" width="15.85546875" style="1" customWidth="1"/>
    <col min="8" max="8" width="5.140625" style="6" customWidth="1"/>
    <col min="9" max="9" width="16.42578125" style="75" customWidth="1"/>
    <col min="10" max="10" width="19.140625" style="75" customWidth="1"/>
    <col min="11" max="11" width="18.42578125" style="7" customWidth="1"/>
    <col min="12" max="12" width="18.28515625" style="79" customWidth="1"/>
    <col min="13" max="13" width="17.85546875" style="10" customWidth="1"/>
    <col min="14" max="14" width="19.85546875" style="10" customWidth="1"/>
    <col min="15" max="15" width="15.7109375" style="2" bestFit="1" customWidth="1"/>
    <col min="16" max="17" width="5.42578125" style="2" customWidth="1"/>
    <col min="18" max="18" width="23.5703125" style="2" customWidth="1"/>
    <col min="19" max="19" width="19.42578125" style="2" customWidth="1"/>
    <col min="20" max="20" width="15.42578125" style="2" customWidth="1"/>
    <col min="21" max="21" width="18.85546875" style="2" customWidth="1"/>
    <col min="22" max="16384" width="9.140625" style="2"/>
  </cols>
  <sheetData>
    <row r="1" spans="1:14" ht="22.5" customHeight="1" x14ac:dyDescent="0.25">
      <c r="A1" s="816" t="s">
        <v>8</v>
      </c>
      <c r="B1" s="816"/>
      <c r="C1" s="816"/>
      <c r="D1" s="816"/>
      <c r="E1" s="816"/>
      <c r="F1" s="816"/>
      <c r="G1" s="816"/>
      <c r="H1" s="816"/>
      <c r="I1" s="816"/>
      <c r="J1" s="816"/>
      <c r="K1" s="816"/>
    </row>
    <row r="2" spans="1:14" ht="22.5" customHeight="1" x14ac:dyDescent="0.25">
      <c r="A2" s="816" t="s">
        <v>1688</v>
      </c>
      <c r="B2" s="816"/>
      <c r="C2" s="816"/>
      <c r="D2" s="816"/>
      <c r="E2" s="816"/>
      <c r="F2" s="816"/>
      <c r="G2" s="816"/>
      <c r="H2" s="816"/>
      <c r="I2" s="816"/>
      <c r="J2" s="816"/>
      <c r="K2" s="816"/>
    </row>
    <row r="3" spans="1:14" ht="22.5" customHeight="1" thickBot="1" x14ac:dyDescent="0.3">
      <c r="G3" s="25"/>
      <c r="H3" s="12"/>
      <c r="I3" s="80"/>
      <c r="J3" s="80"/>
    </row>
    <row r="4" spans="1:14" s="11" customFormat="1" ht="22.5" customHeight="1" thickBot="1" x14ac:dyDescent="0.3">
      <c r="A4" s="17" t="s">
        <v>0</v>
      </c>
      <c r="B4" s="526" t="s">
        <v>1</v>
      </c>
      <c r="C4" s="15" t="s">
        <v>4</v>
      </c>
      <c r="D4" s="16" t="s">
        <v>3</v>
      </c>
      <c r="E4" s="15" t="s">
        <v>2</v>
      </c>
      <c r="F4" s="15" t="s">
        <v>46</v>
      </c>
      <c r="G4" s="15" t="s">
        <v>7</v>
      </c>
      <c r="H4" s="14" t="s">
        <v>12</v>
      </c>
      <c r="I4" s="81" t="s">
        <v>60</v>
      </c>
      <c r="J4" s="81" t="s">
        <v>6</v>
      </c>
      <c r="K4" s="13" t="s">
        <v>11</v>
      </c>
      <c r="L4" s="98"/>
      <c r="M4" s="22"/>
      <c r="N4" s="22"/>
    </row>
    <row r="5" spans="1:14" s="10" customFormat="1" ht="22.5" customHeight="1" x14ac:dyDescent="0.25">
      <c r="A5" s="418">
        <v>1</v>
      </c>
      <c r="B5" s="634">
        <v>45233</v>
      </c>
      <c r="C5" s="635" t="s">
        <v>355</v>
      </c>
      <c r="D5" s="635" t="s">
        <v>105</v>
      </c>
      <c r="E5" s="636">
        <v>8</v>
      </c>
      <c r="F5" s="637" t="s">
        <v>451</v>
      </c>
      <c r="G5" s="638" t="s">
        <v>313</v>
      </c>
      <c r="H5" s="639">
        <v>0</v>
      </c>
      <c r="I5" s="640">
        <v>12500</v>
      </c>
      <c r="J5" s="641">
        <v>100000</v>
      </c>
      <c r="K5" s="642"/>
      <c r="L5" s="79"/>
    </row>
    <row r="6" spans="1:14" s="10" customFormat="1" ht="22.5" customHeight="1" x14ac:dyDescent="0.25">
      <c r="A6" s="419">
        <v>2</v>
      </c>
      <c r="B6" s="280">
        <v>45233</v>
      </c>
      <c r="C6" s="56" t="s">
        <v>466</v>
      </c>
      <c r="D6" s="291" t="s">
        <v>464</v>
      </c>
      <c r="E6" s="57">
        <v>1</v>
      </c>
      <c r="F6" s="57" t="s">
        <v>40</v>
      </c>
      <c r="G6" s="58" t="s">
        <v>486</v>
      </c>
      <c r="H6" s="260">
        <v>0</v>
      </c>
      <c r="I6" s="285">
        <v>225000</v>
      </c>
      <c r="J6" s="286">
        <v>225000</v>
      </c>
      <c r="K6" s="643"/>
      <c r="L6" s="79"/>
    </row>
    <row r="7" spans="1:14" s="10" customFormat="1" ht="22.5" customHeight="1" x14ac:dyDescent="0.25">
      <c r="A7" s="420">
        <v>3</v>
      </c>
      <c r="B7" s="280">
        <v>45236</v>
      </c>
      <c r="C7" s="56" t="s">
        <v>1142</v>
      </c>
      <c r="D7" s="56" t="s">
        <v>103</v>
      </c>
      <c r="E7" s="57">
        <v>2</v>
      </c>
      <c r="F7" s="57" t="s">
        <v>39</v>
      </c>
      <c r="G7" s="58" t="s">
        <v>313</v>
      </c>
      <c r="H7" s="260">
        <v>0</v>
      </c>
      <c r="I7" s="285">
        <v>55000</v>
      </c>
      <c r="J7" s="286">
        <v>110000</v>
      </c>
      <c r="K7" s="529"/>
      <c r="L7" s="79"/>
    </row>
    <row r="8" spans="1:14" s="10" customFormat="1" ht="22.5" customHeight="1" x14ac:dyDescent="0.25">
      <c r="A8" s="419">
        <v>4</v>
      </c>
      <c r="B8" s="280">
        <v>45236</v>
      </c>
      <c r="C8" s="56" t="s">
        <v>499</v>
      </c>
      <c r="D8" s="56" t="s">
        <v>117</v>
      </c>
      <c r="E8" s="57">
        <v>1</v>
      </c>
      <c r="F8" s="57" t="s">
        <v>39</v>
      </c>
      <c r="G8" s="58" t="s">
        <v>313</v>
      </c>
      <c r="H8" s="260">
        <v>0</v>
      </c>
      <c r="I8" s="285">
        <v>25000</v>
      </c>
      <c r="J8" s="286">
        <v>25000</v>
      </c>
      <c r="K8" s="529"/>
      <c r="L8" s="79"/>
    </row>
    <row r="9" spans="1:14" s="10" customFormat="1" ht="22.5" customHeight="1" x14ac:dyDescent="0.25">
      <c r="A9" s="420">
        <v>5</v>
      </c>
      <c r="B9" s="280">
        <v>45236</v>
      </c>
      <c r="C9" s="55" t="s">
        <v>525</v>
      </c>
      <c r="D9" s="56" t="s">
        <v>102</v>
      </c>
      <c r="E9" s="184" t="s">
        <v>526</v>
      </c>
      <c r="F9" s="96" t="s">
        <v>39</v>
      </c>
      <c r="G9" s="58" t="s">
        <v>530</v>
      </c>
      <c r="H9" s="260">
        <v>0</v>
      </c>
      <c r="I9" s="290">
        <v>120769</v>
      </c>
      <c r="J9" s="286">
        <v>3139994</v>
      </c>
      <c r="K9" s="529"/>
      <c r="L9" s="79"/>
    </row>
    <row r="10" spans="1:14" s="10" customFormat="1" ht="22.5" customHeight="1" x14ac:dyDescent="0.25">
      <c r="A10" s="419">
        <v>6</v>
      </c>
      <c r="B10" s="280">
        <v>45237</v>
      </c>
      <c r="C10" s="55" t="s">
        <v>538</v>
      </c>
      <c r="D10" s="56" t="s">
        <v>117</v>
      </c>
      <c r="E10" s="57">
        <v>6</v>
      </c>
      <c r="F10" s="57" t="s">
        <v>229</v>
      </c>
      <c r="G10" s="58" t="s">
        <v>313</v>
      </c>
      <c r="H10" s="260">
        <v>0</v>
      </c>
      <c r="I10" s="285">
        <v>4500</v>
      </c>
      <c r="J10" s="286">
        <v>27000</v>
      </c>
      <c r="K10" s="644"/>
      <c r="L10" s="79"/>
    </row>
    <row r="11" spans="1:14" s="10" customFormat="1" ht="22.5" customHeight="1" x14ac:dyDescent="0.25">
      <c r="A11" s="420">
        <v>7</v>
      </c>
      <c r="B11" s="280">
        <v>45237</v>
      </c>
      <c r="C11" s="56" t="s">
        <v>539</v>
      </c>
      <c r="D11" s="56" t="s">
        <v>117</v>
      </c>
      <c r="E11" s="57">
        <v>2</v>
      </c>
      <c r="F11" s="57" t="s">
        <v>42</v>
      </c>
      <c r="G11" s="58" t="s">
        <v>313</v>
      </c>
      <c r="H11" s="260">
        <v>0</v>
      </c>
      <c r="I11" s="285">
        <v>7500</v>
      </c>
      <c r="J11" s="286">
        <v>15000</v>
      </c>
      <c r="K11" s="644"/>
      <c r="L11" s="79"/>
    </row>
    <row r="12" spans="1:14" s="10" customFormat="1" ht="22.5" customHeight="1" x14ac:dyDescent="0.25">
      <c r="A12" s="419">
        <v>8</v>
      </c>
      <c r="B12" s="280">
        <v>45238</v>
      </c>
      <c r="C12" s="55" t="s">
        <v>570</v>
      </c>
      <c r="D12" s="86" t="s">
        <v>1184</v>
      </c>
      <c r="E12" s="57">
        <v>1</v>
      </c>
      <c r="F12" s="121" t="s">
        <v>39</v>
      </c>
      <c r="G12" s="58" t="s">
        <v>18</v>
      </c>
      <c r="H12" s="260">
        <v>0</v>
      </c>
      <c r="I12" s="285">
        <v>100000</v>
      </c>
      <c r="J12" s="286">
        <v>100000</v>
      </c>
      <c r="K12" s="529"/>
      <c r="L12" s="79"/>
    </row>
    <row r="13" spans="1:14" s="521" customFormat="1" ht="22.5" customHeight="1" x14ac:dyDescent="0.25">
      <c r="A13" s="420">
        <v>9</v>
      </c>
      <c r="B13" s="591">
        <v>45238</v>
      </c>
      <c r="C13" s="596" t="s">
        <v>2011</v>
      </c>
      <c r="D13" s="597"/>
      <c r="E13" s="598">
        <v>1</v>
      </c>
      <c r="F13" s="598" t="s">
        <v>2012</v>
      </c>
      <c r="G13" s="598" t="s">
        <v>2013</v>
      </c>
      <c r="H13" s="599">
        <v>0</v>
      </c>
      <c r="I13" s="600">
        <v>740000</v>
      </c>
      <c r="J13" s="595">
        <f>E13*I13</f>
        <v>740000</v>
      </c>
      <c r="K13" s="645" t="s">
        <v>2014</v>
      </c>
    </row>
    <row r="14" spans="1:14" s="10" customFormat="1" ht="22.5" customHeight="1" x14ac:dyDescent="0.25">
      <c r="A14" s="419">
        <v>10</v>
      </c>
      <c r="B14" s="280">
        <v>45239</v>
      </c>
      <c r="C14" s="56" t="s">
        <v>76</v>
      </c>
      <c r="D14" s="120" t="s">
        <v>96</v>
      </c>
      <c r="E14" s="117">
        <v>1</v>
      </c>
      <c r="F14" s="300" t="s">
        <v>39</v>
      </c>
      <c r="G14" s="58" t="s">
        <v>1239</v>
      </c>
      <c r="H14" s="260">
        <v>0</v>
      </c>
      <c r="I14" s="287">
        <v>90675</v>
      </c>
      <c r="J14" s="286">
        <v>90675</v>
      </c>
      <c r="K14" s="646" t="s">
        <v>1571</v>
      </c>
      <c r="L14" s="79"/>
    </row>
    <row r="15" spans="1:14" s="10" customFormat="1" ht="22.5" customHeight="1" x14ac:dyDescent="0.25">
      <c r="A15" s="420">
        <v>11</v>
      </c>
      <c r="B15" s="280">
        <v>45239</v>
      </c>
      <c r="C15" s="55" t="s">
        <v>598</v>
      </c>
      <c r="D15" s="123" t="s">
        <v>599</v>
      </c>
      <c r="E15" s="57">
        <v>2</v>
      </c>
      <c r="F15" s="57" t="s">
        <v>39</v>
      </c>
      <c r="G15" s="58" t="s">
        <v>18</v>
      </c>
      <c r="H15" s="260">
        <v>0</v>
      </c>
      <c r="I15" s="285">
        <v>35000</v>
      </c>
      <c r="J15" s="286">
        <v>70000</v>
      </c>
      <c r="K15" s="529"/>
      <c r="L15" s="79"/>
    </row>
    <row r="16" spans="1:14" s="10" customFormat="1" ht="22.5" customHeight="1" x14ac:dyDescent="0.25">
      <c r="A16" s="419">
        <v>12</v>
      </c>
      <c r="B16" s="280">
        <v>45240</v>
      </c>
      <c r="C16" s="56" t="s">
        <v>1242</v>
      </c>
      <c r="D16" s="56" t="s">
        <v>89</v>
      </c>
      <c r="E16" s="57">
        <v>1</v>
      </c>
      <c r="F16" s="122" t="s">
        <v>39</v>
      </c>
      <c r="G16" s="58" t="s">
        <v>313</v>
      </c>
      <c r="H16" s="260">
        <v>0</v>
      </c>
      <c r="I16" s="285">
        <v>7500</v>
      </c>
      <c r="J16" s="286">
        <v>7500</v>
      </c>
      <c r="K16" s="529"/>
      <c r="L16" s="79"/>
    </row>
    <row r="17" spans="1:12" s="10" customFormat="1" ht="22.5" customHeight="1" x14ac:dyDescent="0.25">
      <c r="A17" s="420">
        <v>13</v>
      </c>
      <c r="B17" s="280">
        <v>45241</v>
      </c>
      <c r="C17" s="56" t="s">
        <v>45</v>
      </c>
      <c r="D17" s="56" t="s">
        <v>20</v>
      </c>
      <c r="E17" s="317" t="s">
        <v>99</v>
      </c>
      <c r="F17" s="57" t="s">
        <v>38</v>
      </c>
      <c r="G17" s="58" t="s">
        <v>557</v>
      </c>
      <c r="H17" s="260">
        <v>0</v>
      </c>
      <c r="I17" s="287">
        <v>29200</v>
      </c>
      <c r="J17" s="286">
        <v>146000</v>
      </c>
      <c r="K17" s="646" t="s">
        <v>1581</v>
      </c>
      <c r="L17" s="79"/>
    </row>
    <row r="18" spans="1:12" s="10" customFormat="1" ht="22.5" customHeight="1" x14ac:dyDescent="0.25">
      <c r="A18" s="419">
        <v>14</v>
      </c>
      <c r="B18" s="280">
        <v>45241</v>
      </c>
      <c r="C18" s="56" t="s">
        <v>535</v>
      </c>
      <c r="D18" s="56" t="s">
        <v>109</v>
      </c>
      <c r="E18" s="57">
        <v>1</v>
      </c>
      <c r="F18" s="57" t="s">
        <v>263</v>
      </c>
      <c r="G18" s="58" t="s">
        <v>557</v>
      </c>
      <c r="H18" s="260">
        <v>0</v>
      </c>
      <c r="I18" s="285">
        <v>9583</v>
      </c>
      <c r="J18" s="286">
        <v>9583</v>
      </c>
      <c r="K18" s="644"/>
      <c r="L18" s="79"/>
    </row>
    <row r="19" spans="1:12" s="10" customFormat="1" ht="22.5" customHeight="1" x14ac:dyDescent="0.25">
      <c r="A19" s="420">
        <v>15</v>
      </c>
      <c r="B19" s="280">
        <v>45241</v>
      </c>
      <c r="C19" s="56" t="s">
        <v>1271</v>
      </c>
      <c r="D19" s="56" t="s">
        <v>1272</v>
      </c>
      <c r="E19" s="57">
        <v>1</v>
      </c>
      <c r="F19" s="122" t="s">
        <v>39</v>
      </c>
      <c r="G19" s="58" t="s">
        <v>557</v>
      </c>
      <c r="H19" s="260">
        <v>0</v>
      </c>
      <c r="I19" s="285">
        <v>35000</v>
      </c>
      <c r="J19" s="286">
        <v>35000</v>
      </c>
      <c r="K19" s="646" t="s">
        <v>1581</v>
      </c>
      <c r="L19" s="79"/>
    </row>
    <row r="20" spans="1:12" s="10" customFormat="1" ht="22.5" customHeight="1" x14ac:dyDescent="0.25">
      <c r="A20" s="419">
        <v>16</v>
      </c>
      <c r="B20" s="280">
        <v>45241</v>
      </c>
      <c r="C20" s="55" t="s">
        <v>650</v>
      </c>
      <c r="D20" s="86" t="s">
        <v>109</v>
      </c>
      <c r="E20" s="57">
        <v>2</v>
      </c>
      <c r="F20" s="121" t="s">
        <v>39</v>
      </c>
      <c r="G20" s="58" t="s">
        <v>653</v>
      </c>
      <c r="H20" s="260">
        <v>0</v>
      </c>
      <c r="I20" s="285">
        <v>25000</v>
      </c>
      <c r="J20" s="286">
        <v>50000</v>
      </c>
      <c r="K20" s="529"/>
      <c r="L20" s="79"/>
    </row>
    <row r="21" spans="1:12" s="10" customFormat="1" ht="22.5" customHeight="1" x14ac:dyDescent="0.25">
      <c r="A21" s="420">
        <v>17</v>
      </c>
      <c r="B21" s="280">
        <v>45244</v>
      </c>
      <c r="C21" s="55" t="s">
        <v>1134</v>
      </c>
      <c r="D21" s="86" t="s">
        <v>24</v>
      </c>
      <c r="E21" s="57">
        <v>1</v>
      </c>
      <c r="F21" s="122" t="s">
        <v>39</v>
      </c>
      <c r="G21" s="58" t="s">
        <v>1319</v>
      </c>
      <c r="H21" s="260">
        <v>0</v>
      </c>
      <c r="I21" s="285">
        <v>11500</v>
      </c>
      <c r="J21" s="286">
        <v>11500</v>
      </c>
      <c r="K21" s="529"/>
      <c r="L21" s="79"/>
    </row>
    <row r="22" spans="1:12" s="10" customFormat="1" ht="22.5" customHeight="1" x14ac:dyDescent="0.25">
      <c r="A22" s="419">
        <v>18</v>
      </c>
      <c r="B22" s="280">
        <v>45244</v>
      </c>
      <c r="C22" s="55" t="s">
        <v>686</v>
      </c>
      <c r="D22" s="123" t="s">
        <v>502</v>
      </c>
      <c r="E22" s="57">
        <v>1</v>
      </c>
      <c r="F22" s="122" t="s">
        <v>39</v>
      </c>
      <c r="G22" s="58" t="s">
        <v>18</v>
      </c>
      <c r="H22" s="260">
        <v>0</v>
      </c>
      <c r="I22" s="285">
        <v>80000</v>
      </c>
      <c r="J22" s="286">
        <v>80000</v>
      </c>
      <c r="K22" s="529"/>
      <c r="L22" s="79"/>
    </row>
    <row r="23" spans="1:12" s="10" customFormat="1" ht="22.5" customHeight="1" x14ac:dyDescent="0.25">
      <c r="A23" s="420">
        <v>19</v>
      </c>
      <c r="B23" s="280">
        <v>45246</v>
      </c>
      <c r="C23" s="55" t="s">
        <v>758</v>
      </c>
      <c r="D23" s="56" t="s">
        <v>184</v>
      </c>
      <c r="E23" s="57">
        <v>1</v>
      </c>
      <c r="F23" s="57" t="s">
        <v>39</v>
      </c>
      <c r="G23" s="58" t="s">
        <v>766</v>
      </c>
      <c r="H23" s="260">
        <v>0</v>
      </c>
      <c r="I23" s="285">
        <v>416000</v>
      </c>
      <c r="J23" s="286">
        <v>416000</v>
      </c>
      <c r="K23" s="529"/>
      <c r="L23" s="79"/>
    </row>
    <row r="24" spans="1:12" ht="22.5" customHeight="1" x14ac:dyDescent="0.25">
      <c r="A24" s="419">
        <v>20</v>
      </c>
      <c r="B24" s="280">
        <v>45247</v>
      </c>
      <c r="C24" s="60" t="s">
        <v>258</v>
      </c>
      <c r="D24" s="56" t="s">
        <v>109</v>
      </c>
      <c r="E24" s="57">
        <v>2</v>
      </c>
      <c r="F24" s="57" t="s">
        <v>39</v>
      </c>
      <c r="G24" s="58" t="s">
        <v>18</v>
      </c>
      <c r="H24" s="260">
        <v>0</v>
      </c>
      <c r="I24" s="285">
        <v>55000</v>
      </c>
      <c r="J24" s="286">
        <v>110000</v>
      </c>
      <c r="K24" s="529"/>
    </row>
    <row r="25" spans="1:12" s="62" customFormat="1" ht="22.5" customHeight="1" x14ac:dyDescent="0.25">
      <c r="A25" s="420">
        <v>21</v>
      </c>
      <c r="B25" s="280">
        <v>45250</v>
      </c>
      <c r="C25" s="55" t="s">
        <v>355</v>
      </c>
      <c r="D25" s="56" t="s">
        <v>105</v>
      </c>
      <c r="E25" s="184" t="s">
        <v>835</v>
      </c>
      <c r="F25" s="57" t="s">
        <v>451</v>
      </c>
      <c r="G25" s="58" t="s">
        <v>313</v>
      </c>
      <c r="H25" s="260">
        <v>0</v>
      </c>
      <c r="I25" s="285">
        <v>12500</v>
      </c>
      <c r="J25" s="286">
        <v>100000</v>
      </c>
      <c r="K25" s="529"/>
      <c r="L25" s="139"/>
    </row>
    <row r="26" spans="1:12" s="10" customFormat="1" ht="22.5" customHeight="1" x14ac:dyDescent="0.25">
      <c r="A26" s="419">
        <v>22</v>
      </c>
      <c r="B26" s="280">
        <v>45250</v>
      </c>
      <c r="C26" s="56" t="s">
        <v>1379</v>
      </c>
      <c r="D26" s="56" t="s">
        <v>117</v>
      </c>
      <c r="E26" s="57">
        <v>1</v>
      </c>
      <c r="F26" s="57" t="s">
        <v>39</v>
      </c>
      <c r="G26" s="58" t="s">
        <v>313</v>
      </c>
      <c r="H26" s="260">
        <v>0</v>
      </c>
      <c r="I26" s="289">
        <v>16500</v>
      </c>
      <c r="J26" s="286">
        <v>16500</v>
      </c>
      <c r="K26" s="529"/>
      <c r="L26" s="79"/>
    </row>
    <row r="27" spans="1:12" s="10" customFormat="1" ht="22.5" customHeight="1" x14ac:dyDescent="0.25">
      <c r="A27" s="420">
        <v>23</v>
      </c>
      <c r="B27" s="280">
        <v>45251</v>
      </c>
      <c r="C27" s="55" t="s">
        <v>856</v>
      </c>
      <c r="D27" s="56" t="s">
        <v>103</v>
      </c>
      <c r="E27" s="57">
        <v>1</v>
      </c>
      <c r="F27" s="57" t="s">
        <v>39</v>
      </c>
      <c r="G27" s="58" t="s">
        <v>313</v>
      </c>
      <c r="H27" s="260">
        <v>0</v>
      </c>
      <c r="I27" s="285">
        <v>95000</v>
      </c>
      <c r="J27" s="286">
        <v>95000</v>
      </c>
      <c r="K27" s="529"/>
      <c r="L27" s="79"/>
    </row>
    <row r="28" spans="1:12" s="10" customFormat="1" ht="22.5" customHeight="1" x14ac:dyDescent="0.25">
      <c r="A28" s="419">
        <v>24</v>
      </c>
      <c r="B28" s="280">
        <v>45252</v>
      </c>
      <c r="C28" s="55" t="s">
        <v>873</v>
      </c>
      <c r="D28" s="56" t="s">
        <v>24</v>
      </c>
      <c r="E28" s="57">
        <v>2</v>
      </c>
      <c r="F28" s="57" t="s">
        <v>179</v>
      </c>
      <c r="G28" s="58" t="s">
        <v>882</v>
      </c>
      <c r="H28" s="260">
        <v>0</v>
      </c>
      <c r="I28" s="285">
        <v>8500</v>
      </c>
      <c r="J28" s="286">
        <v>17000</v>
      </c>
      <c r="K28" s="529"/>
      <c r="L28" s="79"/>
    </row>
    <row r="29" spans="1:12" s="10" customFormat="1" ht="22.5" customHeight="1" x14ac:dyDescent="0.25">
      <c r="A29" s="420">
        <v>25</v>
      </c>
      <c r="B29" s="280">
        <v>45252</v>
      </c>
      <c r="C29" s="56" t="s">
        <v>879</v>
      </c>
      <c r="D29" s="56" t="s">
        <v>480</v>
      </c>
      <c r="E29" s="57">
        <v>2</v>
      </c>
      <c r="F29" s="57" t="s">
        <v>39</v>
      </c>
      <c r="G29" s="58" t="s">
        <v>18</v>
      </c>
      <c r="H29" s="260">
        <v>0</v>
      </c>
      <c r="I29" s="285">
        <v>7500</v>
      </c>
      <c r="J29" s="286">
        <v>15000</v>
      </c>
      <c r="K29" s="529"/>
      <c r="L29" s="79"/>
    </row>
    <row r="30" spans="1:12" s="10" customFormat="1" ht="22.5" customHeight="1" x14ac:dyDescent="0.25">
      <c r="A30" s="419">
        <v>26</v>
      </c>
      <c r="B30" s="280">
        <v>45252</v>
      </c>
      <c r="C30" s="56" t="s">
        <v>880</v>
      </c>
      <c r="D30" s="56" t="s">
        <v>480</v>
      </c>
      <c r="E30" s="57">
        <v>2</v>
      </c>
      <c r="F30" s="57" t="s">
        <v>39</v>
      </c>
      <c r="G30" s="58" t="s">
        <v>18</v>
      </c>
      <c r="H30" s="260">
        <v>0</v>
      </c>
      <c r="I30" s="285">
        <v>8500</v>
      </c>
      <c r="J30" s="286">
        <v>17000</v>
      </c>
      <c r="K30" s="529"/>
      <c r="L30" s="79"/>
    </row>
    <row r="31" spans="1:12" s="10" customFormat="1" ht="22.5" customHeight="1" x14ac:dyDescent="0.25">
      <c r="A31" s="420">
        <v>27</v>
      </c>
      <c r="B31" s="280">
        <v>45252</v>
      </c>
      <c r="C31" s="56" t="s">
        <v>881</v>
      </c>
      <c r="D31" s="56" t="s">
        <v>102</v>
      </c>
      <c r="E31" s="57">
        <v>2</v>
      </c>
      <c r="F31" s="57" t="s">
        <v>39</v>
      </c>
      <c r="G31" s="58" t="s">
        <v>884</v>
      </c>
      <c r="H31" s="260">
        <v>0</v>
      </c>
      <c r="I31" s="285">
        <v>20000</v>
      </c>
      <c r="J31" s="286">
        <v>40000</v>
      </c>
      <c r="K31" s="529"/>
      <c r="L31" s="79"/>
    </row>
    <row r="32" spans="1:12" s="10" customFormat="1" ht="22.5" customHeight="1" x14ac:dyDescent="0.25">
      <c r="A32" s="419">
        <v>28</v>
      </c>
      <c r="B32" s="280">
        <v>45253</v>
      </c>
      <c r="C32" s="56" t="s">
        <v>901</v>
      </c>
      <c r="D32" s="56" t="s">
        <v>59</v>
      </c>
      <c r="E32" s="117">
        <v>1</v>
      </c>
      <c r="F32" s="57" t="s">
        <v>39</v>
      </c>
      <c r="G32" s="58" t="s">
        <v>313</v>
      </c>
      <c r="H32" s="260">
        <v>0</v>
      </c>
      <c r="I32" s="287">
        <v>180000</v>
      </c>
      <c r="J32" s="286">
        <v>180000</v>
      </c>
      <c r="K32" s="643"/>
      <c r="L32" s="79"/>
    </row>
    <row r="33" spans="1:12" s="10" customFormat="1" ht="22.5" customHeight="1" x14ac:dyDescent="0.25">
      <c r="A33" s="420">
        <v>29</v>
      </c>
      <c r="B33" s="280">
        <v>45253</v>
      </c>
      <c r="C33" s="55" t="s">
        <v>906</v>
      </c>
      <c r="D33" s="56" t="s">
        <v>117</v>
      </c>
      <c r="E33" s="57">
        <v>1</v>
      </c>
      <c r="F33" s="57" t="s">
        <v>166</v>
      </c>
      <c r="G33" s="58" t="s">
        <v>393</v>
      </c>
      <c r="H33" s="283">
        <v>0</v>
      </c>
      <c r="I33" s="287">
        <v>127000</v>
      </c>
      <c r="J33" s="286">
        <v>127000</v>
      </c>
      <c r="K33" s="643"/>
      <c r="L33" s="79"/>
    </row>
    <row r="34" spans="1:12" s="10" customFormat="1" ht="22.5" customHeight="1" x14ac:dyDescent="0.25">
      <c r="A34" s="419">
        <v>30</v>
      </c>
      <c r="B34" s="280">
        <v>45254</v>
      </c>
      <c r="C34" s="55" t="s">
        <v>909</v>
      </c>
      <c r="D34" s="56" t="s">
        <v>257</v>
      </c>
      <c r="E34" s="57">
        <v>2</v>
      </c>
      <c r="F34" s="57" t="s">
        <v>40</v>
      </c>
      <c r="G34" s="58" t="s">
        <v>939</v>
      </c>
      <c r="H34" s="260">
        <v>0</v>
      </c>
      <c r="I34" s="285">
        <v>15000</v>
      </c>
      <c r="J34" s="286">
        <v>30000</v>
      </c>
      <c r="K34" s="529"/>
      <c r="L34" s="79"/>
    </row>
    <row r="35" spans="1:12" s="10" customFormat="1" ht="22.5" customHeight="1" x14ac:dyDescent="0.25">
      <c r="A35" s="420">
        <v>31</v>
      </c>
      <c r="B35" s="280">
        <v>45255</v>
      </c>
      <c r="C35" s="56" t="s">
        <v>946</v>
      </c>
      <c r="D35" s="56" t="s">
        <v>220</v>
      </c>
      <c r="E35" s="57">
        <v>1</v>
      </c>
      <c r="F35" s="57" t="s">
        <v>39</v>
      </c>
      <c r="G35" s="58" t="s">
        <v>18</v>
      </c>
      <c r="H35" s="260">
        <v>0</v>
      </c>
      <c r="I35" s="287">
        <v>55000</v>
      </c>
      <c r="J35" s="286">
        <v>55000</v>
      </c>
      <c r="K35" s="529"/>
      <c r="L35" s="79"/>
    </row>
    <row r="36" spans="1:12" s="10" customFormat="1" ht="22.5" customHeight="1" x14ac:dyDescent="0.25">
      <c r="A36" s="419">
        <v>32</v>
      </c>
      <c r="B36" s="280">
        <v>45255</v>
      </c>
      <c r="C36" s="55" t="s">
        <v>965</v>
      </c>
      <c r="D36" s="56" t="s">
        <v>102</v>
      </c>
      <c r="E36" s="57">
        <v>1</v>
      </c>
      <c r="F36" s="57"/>
      <c r="G36" s="58" t="s">
        <v>969</v>
      </c>
      <c r="H36" s="260">
        <v>0</v>
      </c>
      <c r="I36" s="287">
        <v>2000</v>
      </c>
      <c r="J36" s="286">
        <v>2000</v>
      </c>
      <c r="K36" s="529"/>
      <c r="L36" s="79"/>
    </row>
    <row r="37" spans="1:12" s="10" customFormat="1" ht="22.5" customHeight="1" x14ac:dyDescent="0.25">
      <c r="A37" s="420">
        <v>33</v>
      </c>
      <c r="B37" s="280">
        <v>45257</v>
      </c>
      <c r="C37" s="56" t="s">
        <v>985</v>
      </c>
      <c r="D37" s="56" t="s">
        <v>52</v>
      </c>
      <c r="E37" s="57">
        <v>1</v>
      </c>
      <c r="F37" s="57" t="s">
        <v>39</v>
      </c>
      <c r="G37" s="58" t="s">
        <v>989</v>
      </c>
      <c r="H37" s="260">
        <v>0</v>
      </c>
      <c r="I37" s="285">
        <v>155000</v>
      </c>
      <c r="J37" s="286">
        <v>155000</v>
      </c>
      <c r="K37" s="529"/>
      <c r="L37" s="79"/>
    </row>
    <row r="38" spans="1:12" s="10" customFormat="1" ht="22.5" customHeight="1" x14ac:dyDescent="0.25">
      <c r="A38" s="419">
        <v>34</v>
      </c>
      <c r="B38" s="280">
        <v>45259</v>
      </c>
      <c r="C38" s="56" t="s">
        <v>1021</v>
      </c>
      <c r="D38" s="56" t="s">
        <v>187</v>
      </c>
      <c r="E38" s="57">
        <v>1</v>
      </c>
      <c r="F38" s="57" t="s">
        <v>39</v>
      </c>
      <c r="G38" s="58" t="s">
        <v>393</v>
      </c>
      <c r="H38" s="260">
        <v>0</v>
      </c>
      <c r="I38" s="287">
        <v>60051</v>
      </c>
      <c r="J38" s="286">
        <v>60051</v>
      </c>
      <c r="K38" s="529"/>
      <c r="L38" s="79"/>
    </row>
    <row r="39" spans="1:12" s="10" customFormat="1" ht="22.5" customHeight="1" x14ac:dyDescent="0.25">
      <c r="A39" s="420">
        <v>35</v>
      </c>
      <c r="B39" s="280">
        <v>45259</v>
      </c>
      <c r="C39" s="55" t="s">
        <v>355</v>
      </c>
      <c r="D39" s="291" t="s">
        <v>834</v>
      </c>
      <c r="E39" s="57">
        <v>8</v>
      </c>
      <c r="F39" s="57" t="s">
        <v>43</v>
      </c>
      <c r="G39" s="162" t="s">
        <v>313</v>
      </c>
      <c r="H39" s="260">
        <v>0</v>
      </c>
      <c r="I39" s="285">
        <v>12500</v>
      </c>
      <c r="J39" s="286">
        <v>100000</v>
      </c>
      <c r="K39" s="529"/>
      <c r="L39" s="79"/>
    </row>
    <row r="40" spans="1:12" s="10" customFormat="1" ht="22.5" customHeight="1" x14ac:dyDescent="0.25">
      <c r="A40" s="227"/>
      <c r="B40" s="225"/>
      <c r="C40" s="429"/>
      <c r="D40" s="430"/>
      <c r="E40" s="226"/>
      <c r="F40" s="226"/>
      <c r="G40" s="431"/>
      <c r="H40" s="226"/>
      <c r="I40" s="432"/>
      <c r="J40" s="433"/>
      <c r="K40" s="528">
        <f>SUM(J5:J39)</f>
        <v>6517803</v>
      </c>
      <c r="L40" s="139" t="s">
        <v>2283</v>
      </c>
    </row>
    <row r="41" spans="1:12" s="10" customFormat="1" ht="22.5" customHeight="1" x14ac:dyDescent="0.25">
      <c r="A41" s="419">
        <v>1</v>
      </c>
      <c r="B41" s="280">
        <v>45231</v>
      </c>
      <c r="C41" s="56" t="s">
        <v>54</v>
      </c>
      <c r="D41" s="56" t="s">
        <v>55</v>
      </c>
      <c r="E41" s="57">
        <v>5</v>
      </c>
      <c r="F41" s="57" t="s">
        <v>38</v>
      </c>
      <c r="G41" s="58" t="s">
        <v>62</v>
      </c>
      <c r="H41" s="260">
        <v>1</v>
      </c>
      <c r="I41" s="287">
        <v>29000</v>
      </c>
      <c r="J41" s="286">
        <v>145000</v>
      </c>
      <c r="K41" s="529"/>
      <c r="L41" s="79"/>
    </row>
    <row r="42" spans="1:12" s="10" customFormat="1" ht="22.5" customHeight="1" x14ac:dyDescent="0.25">
      <c r="A42" s="420">
        <v>2</v>
      </c>
      <c r="B42" s="280">
        <v>45231</v>
      </c>
      <c r="C42" s="55" t="s">
        <v>75</v>
      </c>
      <c r="D42" s="86" t="s">
        <v>66</v>
      </c>
      <c r="E42" s="57">
        <v>3</v>
      </c>
      <c r="F42" s="57" t="s">
        <v>38</v>
      </c>
      <c r="G42" s="58" t="s">
        <v>62</v>
      </c>
      <c r="H42" s="260">
        <v>1</v>
      </c>
      <c r="I42" s="287">
        <v>27000</v>
      </c>
      <c r="J42" s="286">
        <v>81000</v>
      </c>
      <c r="K42" s="529"/>
      <c r="L42" s="79"/>
    </row>
    <row r="43" spans="1:12" s="10" customFormat="1" ht="22.5" customHeight="1" x14ac:dyDescent="0.25">
      <c r="A43" s="419">
        <v>3</v>
      </c>
      <c r="B43" s="280">
        <v>45231</v>
      </c>
      <c r="C43" s="56" t="s">
        <v>45</v>
      </c>
      <c r="D43" s="56" t="s">
        <v>20</v>
      </c>
      <c r="E43" s="317" t="s">
        <v>97</v>
      </c>
      <c r="F43" s="57" t="s">
        <v>38</v>
      </c>
      <c r="G43" s="58" t="s">
        <v>62</v>
      </c>
      <c r="H43" s="260">
        <v>1</v>
      </c>
      <c r="I43" s="287">
        <v>29200</v>
      </c>
      <c r="J43" s="286">
        <v>29200</v>
      </c>
      <c r="K43" s="529"/>
      <c r="L43" s="79"/>
    </row>
    <row r="44" spans="1:12" s="10" customFormat="1" ht="22.5" customHeight="1" x14ac:dyDescent="0.25">
      <c r="A44" s="420">
        <v>4</v>
      </c>
      <c r="B44" s="280">
        <v>45232</v>
      </c>
      <c r="C44" s="56" t="s">
        <v>54</v>
      </c>
      <c r="D44" s="56" t="s">
        <v>55</v>
      </c>
      <c r="E44" s="57">
        <v>5</v>
      </c>
      <c r="F44" s="57" t="s">
        <v>38</v>
      </c>
      <c r="G44" s="58" t="s">
        <v>62</v>
      </c>
      <c r="H44" s="260">
        <v>1</v>
      </c>
      <c r="I44" s="287">
        <v>29000</v>
      </c>
      <c r="J44" s="286">
        <v>145000</v>
      </c>
      <c r="K44" s="529"/>
      <c r="L44" s="79"/>
    </row>
    <row r="45" spans="1:12" s="10" customFormat="1" ht="22.5" customHeight="1" x14ac:dyDescent="0.25">
      <c r="A45" s="419">
        <v>5</v>
      </c>
      <c r="B45" s="280">
        <v>45232</v>
      </c>
      <c r="C45" s="55" t="s">
        <v>75</v>
      </c>
      <c r="D45" s="86" t="s">
        <v>66</v>
      </c>
      <c r="E45" s="57">
        <v>3</v>
      </c>
      <c r="F45" s="57" t="s">
        <v>38</v>
      </c>
      <c r="G45" s="58" t="s">
        <v>62</v>
      </c>
      <c r="H45" s="260">
        <v>1</v>
      </c>
      <c r="I45" s="287">
        <v>27000</v>
      </c>
      <c r="J45" s="286">
        <v>81000</v>
      </c>
      <c r="K45" s="529"/>
      <c r="L45" s="79"/>
    </row>
    <row r="46" spans="1:12" s="10" customFormat="1" ht="22.5" customHeight="1" x14ac:dyDescent="0.25">
      <c r="A46" s="420">
        <v>6</v>
      </c>
      <c r="B46" s="280">
        <v>45232</v>
      </c>
      <c r="C46" s="56" t="s">
        <v>261</v>
      </c>
      <c r="D46" s="56" t="s">
        <v>262</v>
      </c>
      <c r="E46" s="57">
        <v>2</v>
      </c>
      <c r="F46" s="57" t="s">
        <v>263</v>
      </c>
      <c r="G46" s="58" t="s">
        <v>62</v>
      </c>
      <c r="H46" s="260">
        <v>1</v>
      </c>
      <c r="I46" s="285">
        <v>10000</v>
      </c>
      <c r="J46" s="286">
        <v>20000</v>
      </c>
      <c r="K46" s="529"/>
      <c r="L46" s="79"/>
    </row>
    <row r="47" spans="1:12" s="10" customFormat="1" ht="22.5" customHeight="1" x14ac:dyDescent="0.25">
      <c r="A47" s="419">
        <v>7</v>
      </c>
      <c r="B47" s="280">
        <v>45233</v>
      </c>
      <c r="C47" s="56" t="s">
        <v>54</v>
      </c>
      <c r="D47" s="56" t="s">
        <v>55</v>
      </c>
      <c r="E47" s="57">
        <v>6</v>
      </c>
      <c r="F47" s="57" t="s">
        <v>38</v>
      </c>
      <c r="G47" s="58" t="s">
        <v>62</v>
      </c>
      <c r="H47" s="260">
        <v>1</v>
      </c>
      <c r="I47" s="287">
        <v>29000</v>
      </c>
      <c r="J47" s="286">
        <v>174000</v>
      </c>
      <c r="K47" s="529"/>
      <c r="L47" s="79"/>
    </row>
    <row r="48" spans="1:12" s="62" customFormat="1" ht="22.5" customHeight="1" x14ac:dyDescent="0.25">
      <c r="A48" s="420">
        <v>8</v>
      </c>
      <c r="B48" s="280">
        <v>45233</v>
      </c>
      <c r="C48" s="55" t="s">
        <v>75</v>
      </c>
      <c r="D48" s="86" t="s">
        <v>66</v>
      </c>
      <c r="E48" s="57">
        <v>6</v>
      </c>
      <c r="F48" s="57" t="s">
        <v>38</v>
      </c>
      <c r="G48" s="58" t="s">
        <v>62</v>
      </c>
      <c r="H48" s="260">
        <v>1</v>
      </c>
      <c r="I48" s="287">
        <v>27000</v>
      </c>
      <c r="J48" s="286">
        <v>162000</v>
      </c>
      <c r="K48" s="529"/>
      <c r="L48" s="98"/>
    </row>
    <row r="49" spans="1:12" s="10" customFormat="1" ht="22.5" customHeight="1" x14ac:dyDescent="0.25">
      <c r="A49" s="419">
        <v>9</v>
      </c>
      <c r="B49" s="280">
        <v>45234</v>
      </c>
      <c r="C49" s="56" t="s">
        <v>107</v>
      </c>
      <c r="D49" s="123" t="s">
        <v>24</v>
      </c>
      <c r="E49" s="57">
        <v>25</v>
      </c>
      <c r="F49" s="57" t="s">
        <v>39</v>
      </c>
      <c r="G49" s="58" t="s">
        <v>528</v>
      </c>
      <c r="H49" s="260">
        <v>1</v>
      </c>
      <c r="I49" s="285">
        <v>1565</v>
      </c>
      <c r="J49" s="286">
        <v>39125</v>
      </c>
      <c r="K49" s="529"/>
      <c r="L49" s="79"/>
    </row>
    <row r="50" spans="1:12" s="10" customFormat="1" ht="22.5" customHeight="1" x14ac:dyDescent="0.25">
      <c r="A50" s="420">
        <v>10</v>
      </c>
      <c r="B50" s="280">
        <v>45234</v>
      </c>
      <c r="C50" s="56" t="s">
        <v>54</v>
      </c>
      <c r="D50" s="56" t="s">
        <v>55</v>
      </c>
      <c r="E50" s="57">
        <v>6</v>
      </c>
      <c r="F50" s="57" t="s">
        <v>38</v>
      </c>
      <c r="G50" s="58" t="s">
        <v>62</v>
      </c>
      <c r="H50" s="260">
        <v>1</v>
      </c>
      <c r="I50" s="287">
        <v>29000</v>
      </c>
      <c r="J50" s="286">
        <v>174000</v>
      </c>
      <c r="K50" s="529"/>
      <c r="L50" s="79"/>
    </row>
    <row r="51" spans="1:12" s="10" customFormat="1" ht="22.5" customHeight="1" x14ac:dyDescent="0.25">
      <c r="A51" s="419">
        <v>11</v>
      </c>
      <c r="B51" s="280">
        <v>45234</v>
      </c>
      <c r="C51" s="55" t="s">
        <v>75</v>
      </c>
      <c r="D51" s="86" t="s">
        <v>66</v>
      </c>
      <c r="E51" s="57">
        <v>6</v>
      </c>
      <c r="F51" s="57" t="s">
        <v>38</v>
      </c>
      <c r="G51" s="58" t="s">
        <v>62</v>
      </c>
      <c r="H51" s="260">
        <v>1</v>
      </c>
      <c r="I51" s="287">
        <v>27000</v>
      </c>
      <c r="J51" s="286">
        <v>162000</v>
      </c>
      <c r="K51" s="529"/>
      <c r="L51" s="79"/>
    </row>
    <row r="52" spans="1:12" s="10" customFormat="1" ht="22.5" customHeight="1" x14ac:dyDescent="0.25">
      <c r="A52" s="420">
        <v>12</v>
      </c>
      <c r="B52" s="280">
        <v>45234</v>
      </c>
      <c r="C52" s="56" t="s">
        <v>45</v>
      </c>
      <c r="D52" s="56" t="s">
        <v>20</v>
      </c>
      <c r="E52" s="317" t="s">
        <v>97</v>
      </c>
      <c r="F52" s="57" t="s">
        <v>38</v>
      </c>
      <c r="G52" s="58" t="s">
        <v>62</v>
      </c>
      <c r="H52" s="260">
        <v>1</v>
      </c>
      <c r="I52" s="287">
        <v>29200</v>
      </c>
      <c r="J52" s="286">
        <v>29200</v>
      </c>
      <c r="K52" s="529"/>
      <c r="L52" s="79"/>
    </row>
    <row r="53" spans="1:12" s="10" customFormat="1" ht="22.5" customHeight="1" x14ac:dyDescent="0.25">
      <c r="A53" s="419">
        <v>13</v>
      </c>
      <c r="B53" s="280">
        <v>45236</v>
      </c>
      <c r="C53" s="56" t="s">
        <v>1138</v>
      </c>
      <c r="D53" s="61" t="s">
        <v>1139</v>
      </c>
      <c r="E53" s="57">
        <v>1</v>
      </c>
      <c r="F53" s="57" t="s">
        <v>39</v>
      </c>
      <c r="G53" s="58" t="s">
        <v>528</v>
      </c>
      <c r="H53" s="260">
        <v>1</v>
      </c>
      <c r="I53" s="286">
        <v>0</v>
      </c>
      <c r="J53" s="286">
        <v>0</v>
      </c>
      <c r="K53" s="529"/>
      <c r="L53" s="79"/>
    </row>
    <row r="54" spans="1:12" s="10" customFormat="1" ht="22.5" customHeight="1" x14ac:dyDescent="0.25">
      <c r="A54" s="420">
        <v>14</v>
      </c>
      <c r="B54" s="280">
        <v>45236</v>
      </c>
      <c r="C54" s="56" t="s">
        <v>107</v>
      </c>
      <c r="D54" s="123" t="s">
        <v>24</v>
      </c>
      <c r="E54" s="57">
        <v>40</v>
      </c>
      <c r="F54" s="57" t="s">
        <v>39</v>
      </c>
      <c r="G54" s="57" t="s">
        <v>62</v>
      </c>
      <c r="H54" s="260">
        <v>1</v>
      </c>
      <c r="I54" s="285">
        <v>1565</v>
      </c>
      <c r="J54" s="286">
        <v>62600</v>
      </c>
      <c r="K54" s="529"/>
      <c r="L54" s="79"/>
    </row>
    <row r="55" spans="1:12" s="10" customFormat="1" ht="22.5" customHeight="1" x14ac:dyDescent="0.25">
      <c r="A55" s="419">
        <v>15</v>
      </c>
      <c r="B55" s="280">
        <v>45236</v>
      </c>
      <c r="C55" s="56" t="s">
        <v>371</v>
      </c>
      <c r="D55" s="86" t="s">
        <v>89</v>
      </c>
      <c r="E55" s="298" t="s">
        <v>126</v>
      </c>
      <c r="F55" s="57" t="s">
        <v>39</v>
      </c>
      <c r="G55" s="58" t="s">
        <v>62</v>
      </c>
      <c r="H55" s="260">
        <v>1</v>
      </c>
      <c r="I55" s="285">
        <v>7500</v>
      </c>
      <c r="J55" s="286">
        <v>75000</v>
      </c>
      <c r="K55" s="529"/>
      <c r="L55" s="79"/>
    </row>
    <row r="56" spans="1:12" s="10" customFormat="1" ht="22.5" customHeight="1" x14ac:dyDescent="0.25">
      <c r="A56" s="420">
        <v>16</v>
      </c>
      <c r="B56" s="280">
        <v>45236</v>
      </c>
      <c r="C56" s="56" t="s">
        <v>1141</v>
      </c>
      <c r="D56" s="56" t="s">
        <v>89</v>
      </c>
      <c r="E56" s="57">
        <v>10</v>
      </c>
      <c r="F56" s="57" t="s">
        <v>39</v>
      </c>
      <c r="G56" s="58" t="s">
        <v>62</v>
      </c>
      <c r="H56" s="260">
        <v>1</v>
      </c>
      <c r="I56" s="285">
        <v>4000</v>
      </c>
      <c r="J56" s="286">
        <v>40000</v>
      </c>
      <c r="K56" s="529"/>
      <c r="L56" s="79"/>
    </row>
    <row r="57" spans="1:12" s="10" customFormat="1" ht="22.5" customHeight="1" x14ac:dyDescent="0.25">
      <c r="A57" s="419">
        <v>17</v>
      </c>
      <c r="B57" s="280">
        <v>45236</v>
      </c>
      <c r="C57" s="56" t="s">
        <v>493</v>
      </c>
      <c r="D57" s="56" t="s">
        <v>103</v>
      </c>
      <c r="E57" s="57">
        <v>15</v>
      </c>
      <c r="F57" s="57" t="s">
        <v>39</v>
      </c>
      <c r="G57" s="58" t="s">
        <v>62</v>
      </c>
      <c r="H57" s="260">
        <v>1</v>
      </c>
      <c r="I57" s="285">
        <v>2000</v>
      </c>
      <c r="J57" s="286">
        <v>30000</v>
      </c>
      <c r="K57" s="529"/>
      <c r="L57" s="79"/>
    </row>
    <row r="58" spans="1:12" s="10" customFormat="1" ht="22.5" customHeight="1" x14ac:dyDescent="0.25">
      <c r="A58" s="420">
        <v>18</v>
      </c>
      <c r="B58" s="280">
        <v>45236</v>
      </c>
      <c r="C58" s="55" t="s">
        <v>494</v>
      </c>
      <c r="D58" s="56" t="s">
        <v>103</v>
      </c>
      <c r="E58" s="57">
        <v>15</v>
      </c>
      <c r="F58" s="57" t="s">
        <v>39</v>
      </c>
      <c r="G58" s="58" t="s">
        <v>62</v>
      </c>
      <c r="H58" s="260">
        <v>1</v>
      </c>
      <c r="I58" s="285">
        <v>2000</v>
      </c>
      <c r="J58" s="286">
        <v>30000</v>
      </c>
      <c r="K58" s="529"/>
      <c r="L58" s="79"/>
    </row>
    <row r="59" spans="1:12" s="10" customFormat="1" ht="22.5" customHeight="1" x14ac:dyDescent="0.25">
      <c r="A59" s="419">
        <v>19</v>
      </c>
      <c r="B59" s="280">
        <v>45236</v>
      </c>
      <c r="C59" s="56" t="s">
        <v>107</v>
      </c>
      <c r="D59" s="123" t="s">
        <v>24</v>
      </c>
      <c r="E59" s="57">
        <v>40</v>
      </c>
      <c r="F59" s="57" t="s">
        <v>39</v>
      </c>
      <c r="G59" s="57" t="s">
        <v>62</v>
      </c>
      <c r="H59" s="260">
        <v>1</v>
      </c>
      <c r="I59" s="285">
        <v>1565</v>
      </c>
      <c r="J59" s="286">
        <v>62600</v>
      </c>
      <c r="K59" s="529"/>
      <c r="L59" s="79"/>
    </row>
    <row r="60" spans="1:12" s="10" customFormat="1" ht="22.5" customHeight="1" x14ac:dyDescent="0.25">
      <c r="A60" s="420">
        <v>20</v>
      </c>
      <c r="B60" s="280">
        <v>45236</v>
      </c>
      <c r="C60" s="56" t="s">
        <v>233</v>
      </c>
      <c r="D60" s="56" t="s">
        <v>333</v>
      </c>
      <c r="E60" s="57">
        <v>2</v>
      </c>
      <c r="F60" s="57" t="s">
        <v>65</v>
      </c>
      <c r="G60" s="58" t="s">
        <v>528</v>
      </c>
      <c r="H60" s="260">
        <v>1</v>
      </c>
      <c r="I60" s="285">
        <v>405000</v>
      </c>
      <c r="J60" s="286">
        <v>810000</v>
      </c>
      <c r="K60" s="529"/>
      <c r="L60" s="79"/>
    </row>
    <row r="61" spans="1:12" s="10" customFormat="1" ht="22.5" customHeight="1" x14ac:dyDescent="0.25">
      <c r="A61" s="419">
        <v>21</v>
      </c>
      <c r="B61" s="280">
        <v>45236</v>
      </c>
      <c r="C61" s="56" t="s">
        <v>23</v>
      </c>
      <c r="D61" s="56" t="s">
        <v>1083</v>
      </c>
      <c r="E61" s="57">
        <v>1</v>
      </c>
      <c r="F61" s="57" t="s">
        <v>44</v>
      </c>
      <c r="G61" s="58" t="s">
        <v>528</v>
      </c>
      <c r="H61" s="260">
        <v>1</v>
      </c>
      <c r="I61" s="285">
        <v>75000</v>
      </c>
      <c r="J61" s="286">
        <v>75000</v>
      </c>
      <c r="K61" s="529"/>
      <c r="L61" s="79"/>
    </row>
    <row r="62" spans="1:12" s="10" customFormat="1" ht="22.5" customHeight="1" x14ac:dyDescent="0.25">
      <c r="A62" s="420">
        <v>22</v>
      </c>
      <c r="B62" s="280">
        <v>45236</v>
      </c>
      <c r="C62" s="60" t="s">
        <v>510</v>
      </c>
      <c r="D62" s="56" t="s">
        <v>189</v>
      </c>
      <c r="E62" s="57">
        <v>1</v>
      </c>
      <c r="F62" s="57" t="s">
        <v>39</v>
      </c>
      <c r="G62" s="58" t="s">
        <v>528</v>
      </c>
      <c r="H62" s="260">
        <v>1</v>
      </c>
      <c r="I62" s="285">
        <v>50000</v>
      </c>
      <c r="J62" s="286">
        <v>50000</v>
      </c>
      <c r="K62" s="529"/>
      <c r="L62" s="79"/>
    </row>
    <row r="63" spans="1:12" s="10" customFormat="1" ht="22.5" customHeight="1" x14ac:dyDescent="0.25">
      <c r="A63" s="419">
        <v>23</v>
      </c>
      <c r="B63" s="280">
        <v>45236</v>
      </c>
      <c r="C63" s="55" t="s">
        <v>1134</v>
      </c>
      <c r="D63" s="86"/>
      <c r="E63" s="57">
        <v>2</v>
      </c>
      <c r="F63" s="122" t="s">
        <v>39</v>
      </c>
      <c r="G63" s="58" t="s">
        <v>528</v>
      </c>
      <c r="H63" s="260">
        <v>1</v>
      </c>
      <c r="I63" s="285">
        <v>11500</v>
      </c>
      <c r="J63" s="286">
        <v>23000</v>
      </c>
      <c r="K63" s="529"/>
      <c r="L63" s="79"/>
    </row>
    <row r="64" spans="1:12" s="10" customFormat="1" ht="22.5" customHeight="1" x14ac:dyDescent="0.25">
      <c r="A64" s="420">
        <v>24</v>
      </c>
      <c r="B64" s="280">
        <v>45237</v>
      </c>
      <c r="C64" s="56" t="s">
        <v>1165</v>
      </c>
      <c r="D64" s="56" t="s">
        <v>1166</v>
      </c>
      <c r="E64" s="57">
        <v>1</v>
      </c>
      <c r="F64" s="57" t="s">
        <v>39</v>
      </c>
      <c r="G64" s="58" t="s">
        <v>528</v>
      </c>
      <c r="H64" s="260">
        <v>1</v>
      </c>
      <c r="I64" s="285">
        <v>1612000</v>
      </c>
      <c r="J64" s="286">
        <v>1612000</v>
      </c>
      <c r="K64" s="529"/>
      <c r="L64" s="79"/>
    </row>
    <row r="65" spans="1:12" s="10" customFormat="1" ht="22.5" customHeight="1" x14ac:dyDescent="0.25">
      <c r="A65" s="419">
        <v>25</v>
      </c>
      <c r="B65" s="280">
        <v>45237</v>
      </c>
      <c r="C65" s="60" t="s">
        <v>510</v>
      </c>
      <c r="D65" s="56" t="s">
        <v>189</v>
      </c>
      <c r="E65" s="57">
        <v>2</v>
      </c>
      <c r="F65" s="57" t="s">
        <v>39</v>
      </c>
      <c r="G65" s="58" t="s">
        <v>528</v>
      </c>
      <c r="H65" s="260">
        <v>1</v>
      </c>
      <c r="I65" s="285">
        <v>50000</v>
      </c>
      <c r="J65" s="286">
        <v>100000</v>
      </c>
      <c r="K65" s="529"/>
      <c r="L65" s="79"/>
    </row>
    <row r="66" spans="1:12" s="10" customFormat="1" ht="22.5" customHeight="1" x14ac:dyDescent="0.25">
      <c r="A66" s="420">
        <v>26</v>
      </c>
      <c r="B66" s="280">
        <v>45237</v>
      </c>
      <c r="C66" s="56" t="s">
        <v>23</v>
      </c>
      <c r="D66" s="123" t="s">
        <v>1083</v>
      </c>
      <c r="E66" s="57">
        <v>1</v>
      </c>
      <c r="F66" s="57" t="s">
        <v>44</v>
      </c>
      <c r="G66" s="57" t="s">
        <v>528</v>
      </c>
      <c r="H66" s="260">
        <v>1</v>
      </c>
      <c r="I66" s="285">
        <v>75000</v>
      </c>
      <c r="J66" s="286">
        <v>75000</v>
      </c>
      <c r="K66" s="529"/>
      <c r="L66" s="79"/>
    </row>
    <row r="67" spans="1:12" s="10" customFormat="1" ht="22.5" customHeight="1" x14ac:dyDescent="0.25">
      <c r="A67" s="419">
        <v>27</v>
      </c>
      <c r="B67" s="280">
        <v>45237</v>
      </c>
      <c r="C67" s="56" t="s">
        <v>531</v>
      </c>
      <c r="D67" s="56" t="s">
        <v>1167</v>
      </c>
      <c r="E67" s="57">
        <v>30</v>
      </c>
      <c r="F67" s="122" t="s">
        <v>39</v>
      </c>
      <c r="G67" s="58" t="s">
        <v>528</v>
      </c>
      <c r="H67" s="260">
        <v>1</v>
      </c>
      <c r="I67" s="285">
        <v>3310</v>
      </c>
      <c r="J67" s="286">
        <v>99300</v>
      </c>
      <c r="K67" s="529"/>
      <c r="L67" s="79"/>
    </row>
    <row r="68" spans="1:12" s="10" customFormat="1" ht="22.5" customHeight="1" x14ac:dyDescent="0.25">
      <c r="A68" s="420">
        <v>28</v>
      </c>
      <c r="B68" s="280">
        <v>45237</v>
      </c>
      <c r="C68" s="60" t="s">
        <v>537</v>
      </c>
      <c r="D68" s="56" t="s">
        <v>103</v>
      </c>
      <c r="E68" s="57">
        <v>1</v>
      </c>
      <c r="F68" s="122" t="s">
        <v>39</v>
      </c>
      <c r="G68" s="58" t="s">
        <v>528</v>
      </c>
      <c r="H68" s="260">
        <v>1</v>
      </c>
      <c r="I68" s="285">
        <v>28000</v>
      </c>
      <c r="J68" s="286">
        <v>28000</v>
      </c>
      <c r="K68" s="529"/>
      <c r="L68" s="79"/>
    </row>
    <row r="69" spans="1:12" s="10" customFormat="1" ht="22.5" customHeight="1" x14ac:dyDescent="0.25">
      <c r="A69" s="419">
        <v>29</v>
      </c>
      <c r="B69" s="280">
        <v>45237</v>
      </c>
      <c r="C69" s="56" t="s">
        <v>413</v>
      </c>
      <c r="D69" s="56" t="s">
        <v>104</v>
      </c>
      <c r="E69" s="57">
        <v>60</v>
      </c>
      <c r="F69" s="57" t="s">
        <v>39</v>
      </c>
      <c r="G69" s="58" t="s">
        <v>528</v>
      </c>
      <c r="H69" s="260">
        <v>1</v>
      </c>
      <c r="I69" s="287">
        <v>300</v>
      </c>
      <c r="J69" s="286">
        <v>18000</v>
      </c>
      <c r="K69" s="529"/>
      <c r="L69" s="79"/>
    </row>
    <row r="70" spans="1:12" s="10" customFormat="1" ht="22.5" customHeight="1" x14ac:dyDescent="0.25">
      <c r="A70" s="420">
        <v>30</v>
      </c>
      <c r="B70" s="280">
        <v>45237</v>
      </c>
      <c r="C70" s="56" t="s">
        <v>552</v>
      </c>
      <c r="D70" s="56" t="s">
        <v>104</v>
      </c>
      <c r="E70" s="57">
        <v>15</v>
      </c>
      <c r="F70" s="122" t="s">
        <v>39</v>
      </c>
      <c r="G70" s="58" t="s">
        <v>528</v>
      </c>
      <c r="H70" s="260">
        <v>1</v>
      </c>
      <c r="I70" s="285">
        <v>5800</v>
      </c>
      <c r="J70" s="286">
        <v>87000</v>
      </c>
      <c r="K70" s="529"/>
      <c r="L70" s="79"/>
    </row>
    <row r="71" spans="1:12" s="10" customFormat="1" ht="22.5" customHeight="1" x14ac:dyDescent="0.25">
      <c r="A71" s="419">
        <v>31</v>
      </c>
      <c r="B71" s="280">
        <v>45237</v>
      </c>
      <c r="C71" s="56" t="s">
        <v>255</v>
      </c>
      <c r="D71" s="56" t="s">
        <v>103</v>
      </c>
      <c r="E71" s="57">
        <v>5</v>
      </c>
      <c r="F71" s="57" t="s">
        <v>39</v>
      </c>
      <c r="G71" s="58" t="s">
        <v>528</v>
      </c>
      <c r="H71" s="260">
        <v>1</v>
      </c>
      <c r="I71" s="285">
        <v>900</v>
      </c>
      <c r="J71" s="286">
        <v>4500</v>
      </c>
      <c r="K71" s="529"/>
      <c r="L71" s="79"/>
    </row>
    <row r="72" spans="1:12" s="10" customFormat="1" ht="22.5" customHeight="1" x14ac:dyDescent="0.25">
      <c r="A72" s="420">
        <v>32</v>
      </c>
      <c r="B72" s="280">
        <v>45237</v>
      </c>
      <c r="C72" s="56" t="s">
        <v>23</v>
      </c>
      <c r="D72" s="126" t="s">
        <v>1083</v>
      </c>
      <c r="E72" s="57">
        <v>2</v>
      </c>
      <c r="F72" s="57" t="s">
        <v>1168</v>
      </c>
      <c r="G72" s="58" t="s">
        <v>528</v>
      </c>
      <c r="H72" s="260">
        <v>1</v>
      </c>
      <c r="I72" s="285">
        <v>75000</v>
      </c>
      <c r="J72" s="286">
        <v>150000</v>
      </c>
      <c r="K72" s="529"/>
      <c r="L72" s="79"/>
    </row>
    <row r="73" spans="1:12" s="10" customFormat="1" ht="22.5" customHeight="1" x14ac:dyDescent="0.25">
      <c r="A73" s="419">
        <v>33</v>
      </c>
      <c r="B73" s="280">
        <v>45237</v>
      </c>
      <c r="C73" s="55" t="s">
        <v>391</v>
      </c>
      <c r="D73" s="123" t="s">
        <v>71</v>
      </c>
      <c r="E73" s="57">
        <v>1</v>
      </c>
      <c r="F73" s="57" t="s">
        <v>39</v>
      </c>
      <c r="G73" s="58" t="s">
        <v>528</v>
      </c>
      <c r="H73" s="260">
        <v>1</v>
      </c>
      <c r="I73" s="285">
        <v>2500</v>
      </c>
      <c r="J73" s="286">
        <v>2500</v>
      </c>
      <c r="K73" s="529"/>
      <c r="L73" s="79"/>
    </row>
    <row r="74" spans="1:12" s="10" customFormat="1" ht="22.5" customHeight="1" x14ac:dyDescent="0.25">
      <c r="A74" s="420">
        <v>34</v>
      </c>
      <c r="B74" s="280">
        <v>45237</v>
      </c>
      <c r="C74" s="56" t="s">
        <v>107</v>
      </c>
      <c r="D74" s="123" t="s">
        <v>1169</v>
      </c>
      <c r="E74" s="57">
        <v>1</v>
      </c>
      <c r="F74" s="57" t="s">
        <v>179</v>
      </c>
      <c r="G74" s="58" t="s">
        <v>528</v>
      </c>
      <c r="H74" s="260">
        <v>1</v>
      </c>
      <c r="I74" s="289">
        <v>160000</v>
      </c>
      <c r="J74" s="286">
        <v>160000</v>
      </c>
      <c r="K74" s="529"/>
      <c r="L74" s="79"/>
    </row>
    <row r="75" spans="1:12" s="10" customFormat="1" ht="22.5" customHeight="1" x14ac:dyDescent="0.25">
      <c r="A75" s="419">
        <v>35</v>
      </c>
      <c r="B75" s="280">
        <v>45237</v>
      </c>
      <c r="C75" s="56" t="s">
        <v>54</v>
      </c>
      <c r="D75" s="56" t="s">
        <v>55</v>
      </c>
      <c r="E75" s="57">
        <v>6</v>
      </c>
      <c r="F75" s="57" t="s">
        <v>38</v>
      </c>
      <c r="G75" s="58" t="s">
        <v>62</v>
      </c>
      <c r="H75" s="260">
        <v>1</v>
      </c>
      <c r="I75" s="287">
        <v>29000</v>
      </c>
      <c r="J75" s="286">
        <v>174000</v>
      </c>
      <c r="K75" s="529"/>
      <c r="L75" s="91"/>
    </row>
    <row r="76" spans="1:12" s="10" customFormat="1" ht="22.5" customHeight="1" x14ac:dyDescent="0.25">
      <c r="A76" s="420">
        <v>36</v>
      </c>
      <c r="B76" s="280">
        <v>45237</v>
      </c>
      <c r="C76" s="55" t="s">
        <v>75</v>
      </c>
      <c r="D76" s="86" t="s">
        <v>66</v>
      </c>
      <c r="E76" s="57">
        <v>4</v>
      </c>
      <c r="F76" s="57" t="s">
        <v>38</v>
      </c>
      <c r="G76" s="58" t="s">
        <v>62</v>
      </c>
      <c r="H76" s="260">
        <v>1</v>
      </c>
      <c r="I76" s="287">
        <v>27000</v>
      </c>
      <c r="J76" s="286">
        <v>108000</v>
      </c>
      <c r="K76" s="529"/>
      <c r="L76" s="79"/>
    </row>
    <row r="77" spans="1:12" s="10" customFormat="1" ht="22.5" customHeight="1" x14ac:dyDescent="0.25">
      <c r="A77" s="419">
        <v>37</v>
      </c>
      <c r="B77" s="280">
        <v>45238</v>
      </c>
      <c r="C77" s="56" t="s">
        <v>54</v>
      </c>
      <c r="D77" s="56" t="s">
        <v>55</v>
      </c>
      <c r="E77" s="57">
        <v>3</v>
      </c>
      <c r="F77" s="57" t="s">
        <v>38</v>
      </c>
      <c r="G77" s="58" t="s">
        <v>62</v>
      </c>
      <c r="H77" s="260">
        <v>1</v>
      </c>
      <c r="I77" s="287">
        <v>29000</v>
      </c>
      <c r="J77" s="286">
        <v>87000</v>
      </c>
      <c r="K77" s="529"/>
      <c r="L77" s="79"/>
    </row>
    <row r="78" spans="1:12" s="10" customFormat="1" ht="22.5" customHeight="1" x14ac:dyDescent="0.25">
      <c r="A78" s="420">
        <v>38</v>
      </c>
      <c r="B78" s="280">
        <v>45238</v>
      </c>
      <c r="C78" s="55" t="s">
        <v>75</v>
      </c>
      <c r="D78" s="86" t="s">
        <v>66</v>
      </c>
      <c r="E78" s="57">
        <v>2</v>
      </c>
      <c r="F78" s="57" t="s">
        <v>38</v>
      </c>
      <c r="G78" s="58" t="s">
        <v>62</v>
      </c>
      <c r="H78" s="260">
        <v>1</v>
      </c>
      <c r="I78" s="287">
        <v>27000</v>
      </c>
      <c r="J78" s="286">
        <v>54000</v>
      </c>
      <c r="K78" s="529"/>
      <c r="L78" s="79"/>
    </row>
    <row r="79" spans="1:12" s="10" customFormat="1" ht="22.5" customHeight="1" x14ac:dyDescent="0.25">
      <c r="A79" s="419">
        <v>39</v>
      </c>
      <c r="B79" s="280">
        <v>45238</v>
      </c>
      <c r="C79" s="56" t="s">
        <v>23</v>
      </c>
      <c r="D79" s="126" t="s">
        <v>24</v>
      </c>
      <c r="E79" s="57">
        <v>1</v>
      </c>
      <c r="F79" s="57" t="s">
        <v>1168</v>
      </c>
      <c r="G79" s="58" t="s">
        <v>528</v>
      </c>
      <c r="H79" s="260">
        <v>1</v>
      </c>
      <c r="I79" s="285">
        <v>75000</v>
      </c>
      <c r="J79" s="286">
        <v>75000</v>
      </c>
      <c r="K79" s="529"/>
      <c r="L79" s="79"/>
    </row>
    <row r="80" spans="1:12" s="10" customFormat="1" ht="22.5" customHeight="1" x14ac:dyDescent="0.25">
      <c r="A80" s="420">
        <v>40</v>
      </c>
      <c r="B80" s="280">
        <v>45238</v>
      </c>
      <c r="C80" s="56" t="s">
        <v>107</v>
      </c>
      <c r="D80" s="123" t="s">
        <v>24</v>
      </c>
      <c r="E80" s="57">
        <v>90</v>
      </c>
      <c r="F80" s="57" t="s">
        <v>39</v>
      </c>
      <c r="G80" s="58" t="s">
        <v>528</v>
      </c>
      <c r="H80" s="260">
        <v>1</v>
      </c>
      <c r="I80" s="285">
        <v>1565</v>
      </c>
      <c r="J80" s="286">
        <v>140850</v>
      </c>
      <c r="K80" s="529"/>
      <c r="L80" s="79"/>
    </row>
    <row r="81" spans="1:12" s="10" customFormat="1" ht="22.5" customHeight="1" x14ac:dyDescent="0.25">
      <c r="A81" s="419">
        <v>41</v>
      </c>
      <c r="B81" s="280">
        <v>45238</v>
      </c>
      <c r="C81" s="56" t="s">
        <v>560</v>
      </c>
      <c r="D81" s="56" t="s">
        <v>1186</v>
      </c>
      <c r="E81" s="57">
        <v>1</v>
      </c>
      <c r="F81" s="122" t="s">
        <v>39</v>
      </c>
      <c r="G81" s="58" t="s">
        <v>528</v>
      </c>
      <c r="H81" s="260">
        <v>1</v>
      </c>
      <c r="I81" s="285">
        <v>200000</v>
      </c>
      <c r="J81" s="286">
        <v>200000</v>
      </c>
      <c r="K81" s="529"/>
      <c r="L81" s="79"/>
    </row>
    <row r="82" spans="1:12" s="10" customFormat="1" ht="22.5" customHeight="1" x14ac:dyDescent="0.25">
      <c r="A82" s="420">
        <v>42</v>
      </c>
      <c r="B82" s="280">
        <v>45238</v>
      </c>
      <c r="C82" s="56" t="s">
        <v>107</v>
      </c>
      <c r="D82" s="123" t="s">
        <v>1169</v>
      </c>
      <c r="E82" s="57">
        <v>2</v>
      </c>
      <c r="F82" s="57" t="s">
        <v>179</v>
      </c>
      <c r="G82" s="58" t="s">
        <v>528</v>
      </c>
      <c r="H82" s="260">
        <v>1</v>
      </c>
      <c r="I82" s="289">
        <v>160000</v>
      </c>
      <c r="J82" s="286">
        <v>320000</v>
      </c>
      <c r="K82" s="529"/>
      <c r="L82" s="79"/>
    </row>
    <row r="83" spans="1:12" s="10" customFormat="1" ht="22.5" customHeight="1" x14ac:dyDescent="0.25">
      <c r="A83" s="419">
        <v>43</v>
      </c>
      <c r="B83" s="280">
        <v>45238</v>
      </c>
      <c r="C83" s="55" t="s">
        <v>391</v>
      </c>
      <c r="D83" s="123" t="s">
        <v>71</v>
      </c>
      <c r="E83" s="57">
        <v>1</v>
      </c>
      <c r="F83" s="57" t="s">
        <v>39</v>
      </c>
      <c r="G83" s="58" t="s">
        <v>528</v>
      </c>
      <c r="H83" s="260">
        <v>1</v>
      </c>
      <c r="I83" s="285">
        <v>2500</v>
      </c>
      <c r="J83" s="286">
        <v>2500</v>
      </c>
      <c r="K83" s="529"/>
      <c r="L83" s="79"/>
    </row>
    <row r="84" spans="1:12" s="10" customFormat="1" ht="22.5" customHeight="1" x14ac:dyDescent="0.25">
      <c r="A84" s="420">
        <v>44</v>
      </c>
      <c r="B84" s="280">
        <v>45238</v>
      </c>
      <c r="C84" s="55" t="s">
        <v>1134</v>
      </c>
      <c r="D84" s="86"/>
      <c r="E84" s="57">
        <v>1</v>
      </c>
      <c r="F84" s="122" t="s">
        <v>39</v>
      </c>
      <c r="G84" s="58" t="s">
        <v>528</v>
      </c>
      <c r="H84" s="260">
        <v>1</v>
      </c>
      <c r="I84" s="285">
        <v>11500</v>
      </c>
      <c r="J84" s="286">
        <v>11500</v>
      </c>
      <c r="K84" s="529"/>
      <c r="L84" s="79"/>
    </row>
    <row r="85" spans="1:12" s="10" customFormat="1" ht="22.5" customHeight="1" x14ac:dyDescent="0.25">
      <c r="A85" s="419">
        <v>45</v>
      </c>
      <c r="B85" s="280">
        <v>45238</v>
      </c>
      <c r="C85" s="56" t="s">
        <v>282</v>
      </c>
      <c r="D85" s="56" t="s">
        <v>157</v>
      </c>
      <c r="E85" s="57">
        <v>3</v>
      </c>
      <c r="F85" s="57" t="s">
        <v>39</v>
      </c>
      <c r="G85" s="58" t="s">
        <v>528</v>
      </c>
      <c r="H85" s="260">
        <v>1</v>
      </c>
      <c r="I85" s="285">
        <v>37500</v>
      </c>
      <c r="J85" s="286">
        <v>112500</v>
      </c>
      <c r="K85" s="529"/>
      <c r="L85" s="79"/>
    </row>
    <row r="86" spans="1:12" s="10" customFormat="1" ht="22.5" customHeight="1" x14ac:dyDescent="0.25">
      <c r="A86" s="420">
        <v>46</v>
      </c>
      <c r="B86" s="280">
        <v>45238</v>
      </c>
      <c r="C86" s="56" t="s">
        <v>473</v>
      </c>
      <c r="D86" s="56" t="s">
        <v>89</v>
      </c>
      <c r="E86" s="57">
        <v>1</v>
      </c>
      <c r="F86" s="57" t="s">
        <v>39</v>
      </c>
      <c r="G86" s="58" t="s">
        <v>168</v>
      </c>
      <c r="H86" s="260">
        <v>1</v>
      </c>
      <c r="I86" s="285">
        <v>45000</v>
      </c>
      <c r="J86" s="286">
        <v>45000</v>
      </c>
      <c r="K86" s="529"/>
      <c r="L86" s="79"/>
    </row>
    <row r="87" spans="1:12" s="10" customFormat="1" ht="22.5" customHeight="1" x14ac:dyDescent="0.25">
      <c r="A87" s="419">
        <v>47</v>
      </c>
      <c r="B87" s="280">
        <v>45238</v>
      </c>
      <c r="C87" s="56" t="s">
        <v>1187</v>
      </c>
      <c r="D87" s="126" t="s">
        <v>243</v>
      </c>
      <c r="E87" s="57">
        <v>1</v>
      </c>
      <c r="F87" s="121" t="s">
        <v>39</v>
      </c>
      <c r="G87" s="58" t="s">
        <v>168</v>
      </c>
      <c r="H87" s="260">
        <v>1</v>
      </c>
      <c r="I87" s="285">
        <v>7500</v>
      </c>
      <c r="J87" s="286">
        <v>7500</v>
      </c>
      <c r="K87" s="529"/>
      <c r="L87" s="79"/>
    </row>
    <row r="88" spans="1:12" s="10" customFormat="1" ht="22.5" customHeight="1" x14ac:dyDescent="0.25">
      <c r="A88" s="420">
        <v>48</v>
      </c>
      <c r="B88" s="280">
        <v>45239</v>
      </c>
      <c r="C88" s="56" t="s">
        <v>54</v>
      </c>
      <c r="D88" s="56" t="s">
        <v>55</v>
      </c>
      <c r="E88" s="57">
        <v>3</v>
      </c>
      <c r="F88" s="57" t="s">
        <v>38</v>
      </c>
      <c r="G88" s="58" t="s">
        <v>62</v>
      </c>
      <c r="H88" s="260">
        <v>1</v>
      </c>
      <c r="I88" s="287">
        <v>29000</v>
      </c>
      <c r="J88" s="286">
        <v>87000</v>
      </c>
      <c r="K88" s="529"/>
      <c r="L88" s="79"/>
    </row>
    <row r="89" spans="1:12" s="10" customFormat="1" ht="22.5" customHeight="1" x14ac:dyDescent="0.25">
      <c r="A89" s="419">
        <v>49</v>
      </c>
      <c r="B89" s="280">
        <v>45239</v>
      </c>
      <c r="C89" s="55" t="s">
        <v>75</v>
      </c>
      <c r="D89" s="86" t="s">
        <v>66</v>
      </c>
      <c r="E89" s="57">
        <v>5</v>
      </c>
      <c r="F89" s="57" t="s">
        <v>38</v>
      </c>
      <c r="G89" s="58" t="s">
        <v>62</v>
      </c>
      <c r="H89" s="260">
        <v>1</v>
      </c>
      <c r="I89" s="287">
        <v>27000</v>
      </c>
      <c r="J89" s="286">
        <v>135000</v>
      </c>
      <c r="K89" s="529"/>
      <c r="L89" s="79"/>
    </row>
    <row r="90" spans="1:12" s="10" customFormat="1" ht="22.5" customHeight="1" x14ac:dyDescent="0.25">
      <c r="A90" s="420">
        <v>50</v>
      </c>
      <c r="B90" s="280">
        <v>45239</v>
      </c>
      <c r="C90" s="61" t="s">
        <v>577</v>
      </c>
      <c r="D90" s="61" t="s">
        <v>217</v>
      </c>
      <c r="E90" s="57">
        <v>2</v>
      </c>
      <c r="F90" s="57" t="s">
        <v>39</v>
      </c>
      <c r="G90" s="58" t="s">
        <v>528</v>
      </c>
      <c r="H90" s="260">
        <v>1</v>
      </c>
      <c r="I90" s="285">
        <v>180000</v>
      </c>
      <c r="J90" s="286">
        <v>360000</v>
      </c>
      <c r="K90" s="529"/>
      <c r="L90" s="79"/>
    </row>
    <row r="91" spans="1:12" s="10" customFormat="1" ht="22.5" customHeight="1" x14ac:dyDescent="0.25">
      <c r="A91" s="419">
        <v>51</v>
      </c>
      <c r="B91" s="280">
        <v>45239</v>
      </c>
      <c r="C91" s="55" t="s">
        <v>588</v>
      </c>
      <c r="D91" s="86" t="s">
        <v>236</v>
      </c>
      <c r="E91" s="57">
        <v>2</v>
      </c>
      <c r="F91" s="121" t="s">
        <v>39</v>
      </c>
      <c r="G91" s="58" t="s">
        <v>22</v>
      </c>
      <c r="H91" s="260">
        <v>1</v>
      </c>
      <c r="I91" s="285">
        <v>55000</v>
      </c>
      <c r="J91" s="286">
        <v>110000</v>
      </c>
      <c r="K91" s="529"/>
      <c r="L91" s="79"/>
    </row>
    <row r="92" spans="1:12" s="10" customFormat="1" ht="22.5" customHeight="1" x14ac:dyDescent="0.25">
      <c r="A92" s="420">
        <v>52</v>
      </c>
      <c r="B92" s="280">
        <v>45239</v>
      </c>
      <c r="C92" s="55" t="s">
        <v>391</v>
      </c>
      <c r="D92" s="123" t="s">
        <v>71</v>
      </c>
      <c r="E92" s="57">
        <v>2</v>
      </c>
      <c r="F92" s="57" t="s">
        <v>39</v>
      </c>
      <c r="G92" s="58" t="s">
        <v>22</v>
      </c>
      <c r="H92" s="260">
        <v>1</v>
      </c>
      <c r="I92" s="285">
        <v>2500</v>
      </c>
      <c r="J92" s="286">
        <v>5000</v>
      </c>
      <c r="K92" s="529"/>
      <c r="L92" s="79"/>
    </row>
    <row r="93" spans="1:12" s="10" customFormat="1" ht="22.5" customHeight="1" x14ac:dyDescent="0.25">
      <c r="A93" s="419">
        <v>53</v>
      </c>
      <c r="B93" s="280">
        <v>45239</v>
      </c>
      <c r="C93" s="56" t="s">
        <v>587</v>
      </c>
      <c r="D93" s="56" t="s">
        <v>58</v>
      </c>
      <c r="E93" s="57">
        <v>5</v>
      </c>
      <c r="F93" s="122" t="s">
        <v>39</v>
      </c>
      <c r="G93" s="58" t="s">
        <v>22</v>
      </c>
      <c r="H93" s="260">
        <v>1</v>
      </c>
      <c r="I93" s="285">
        <v>14500</v>
      </c>
      <c r="J93" s="286">
        <v>72500</v>
      </c>
      <c r="K93" s="529"/>
      <c r="L93" s="79"/>
    </row>
    <row r="94" spans="1:12" s="10" customFormat="1" ht="22.5" customHeight="1" x14ac:dyDescent="0.25">
      <c r="A94" s="420">
        <v>54</v>
      </c>
      <c r="B94" s="280">
        <v>45240</v>
      </c>
      <c r="C94" s="56" t="s">
        <v>54</v>
      </c>
      <c r="D94" s="56" t="s">
        <v>55</v>
      </c>
      <c r="E94" s="57">
        <v>7</v>
      </c>
      <c r="F94" s="57" t="s">
        <v>38</v>
      </c>
      <c r="G94" s="58" t="s">
        <v>62</v>
      </c>
      <c r="H94" s="260">
        <v>1</v>
      </c>
      <c r="I94" s="287">
        <v>29000</v>
      </c>
      <c r="J94" s="286">
        <v>203000</v>
      </c>
      <c r="K94" s="529"/>
      <c r="L94" s="79"/>
    </row>
    <row r="95" spans="1:12" s="10" customFormat="1" ht="22.5" customHeight="1" x14ac:dyDescent="0.25">
      <c r="A95" s="419">
        <v>55</v>
      </c>
      <c r="B95" s="280">
        <v>45240</v>
      </c>
      <c r="C95" s="55" t="s">
        <v>75</v>
      </c>
      <c r="D95" s="86" t="s">
        <v>66</v>
      </c>
      <c r="E95" s="57">
        <v>3</v>
      </c>
      <c r="F95" s="57" t="s">
        <v>38</v>
      </c>
      <c r="G95" s="58" t="s">
        <v>62</v>
      </c>
      <c r="H95" s="260">
        <v>1</v>
      </c>
      <c r="I95" s="287">
        <v>27000</v>
      </c>
      <c r="J95" s="286">
        <v>81000</v>
      </c>
      <c r="K95" s="529"/>
      <c r="L95" s="79"/>
    </row>
    <row r="96" spans="1:12" s="10" customFormat="1" ht="22.5" customHeight="1" x14ac:dyDescent="0.25">
      <c r="A96" s="420">
        <v>56</v>
      </c>
      <c r="B96" s="280">
        <v>45241</v>
      </c>
      <c r="C96" s="56" t="s">
        <v>640</v>
      </c>
      <c r="D96" s="56" t="s">
        <v>1266</v>
      </c>
      <c r="E96" s="57">
        <v>1</v>
      </c>
      <c r="F96" s="122" t="s">
        <v>81</v>
      </c>
      <c r="G96" s="58" t="s">
        <v>22</v>
      </c>
      <c r="H96" s="260">
        <v>1</v>
      </c>
      <c r="I96" s="285">
        <v>630000</v>
      </c>
      <c r="J96" s="286">
        <v>630000</v>
      </c>
      <c r="K96" s="529"/>
      <c r="L96" s="79"/>
    </row>
    <row r="97" spans="1:12" s="10" customFormat="1" ht="22.5" customHeight="1" x14ac:dyDescent="0.25">
      <c r="A97" s="419">
        <v>57</v>
      </c>
      <c r="B97" s="280">
        <v>45241</v>
      </c>
      <c r="C97" s="56" t="s">
        <v>54</v>
      </c>
      <c r="D97" s="56" t="s">
        <v>55</v>
      </c>
      <c r="E97" s="57">
        <v>10</v>
      </c>
      <c r="F97" s="57" t="s">
        <v>38</v>
      </c>
      <c r="G97" s="58" t="s">
        <v>62</v>
      </c>
      <c r="H97" s="260">
        <v>1</v>
      </c>
      <c r="I97" s="287">
        <v>29000</v>
      </c>
      <c r="J97" s="286">
        <v>290000</v>
      </c>
      <c r="K97" s="529"/>
      <c r="L97" s="79"/>
    </row>
    <row r="98" spans="1:12" s="10" customFormat="1" ht="22.5" customHeight="1" x14ac:dyDescent="0.25">
      <c r="A98" s="420">
        <v>58</v>
      </c>
      <c r="B98" s="280">
        <v>45241</v>
      </c>
      <c r="C98" s="55" t="s">
        <v>75</v>
      </c>
      <c r="D98" s="86" t="s">
        <v>66</v>
      </c>
      <c r="E98" s="57">
        <v>5</v>
      </c>
      <c r="F98" s="57" t="s">
        <v>38</v>
      </c>
      <c r="G98" s="58" t="s">
        <v>62</v>
      </c>
      <c r="H98" s="260">
        <v>1</v>
      </c>
      <c r="I98" s="287">
        <v>27000</v>
      </c>
      <c r="J98" s="286">
        <v>135000</v>
      </c>
      <c r="K98" s="529"/>
      <c r="L98" s="79"/>
    </row>
    <row r="99" spans="1:12" s="10" customFormat="1" ht="22.5" customHeight="1" x14ac:dyDescent="0.25">
      <c r="A99" s="419">
        <v>59</v>
      </c>
      <c r="B99" s="280">
        <v>45241</v>
      </c>
      <c r="C99" s="56" t="s">
        <v>45</v>
      </c>
      <c r="D99" s="56" t="s">
        <v>20</v>
      </c>
      <c r="E99" s="317" t="s">
        <v>1093</v>
      </c>
      <c r="F99" s="57" t="s">
        <v>38</v>
      </c>
      <c r="G99" s="58" t="s">
        <v>62</v>
      </c>
      <c r="H99" s="260">
        <v>1</v>
      </c>
      <c r="I99" s="287">
        <v>29200</v>
      </c>
      <c r="J99" s="286">
        <v>43800</v>
      </c>
      <c r="K99" s="529"/>
      <c r="L99" s="79"/>
    </row>
    <row r="100" spans="1:12" s="10" customFormat="1" ht="22.5" customHeight="1" x14ac:dyDescent="0.25">
      <c r="A100" s="420">
        <v>60</v>
      </c>
      <c r="B100" s="280">
        <v>45243</v>
      </c>
      <c r="C100" s="56" t="s">
        <v>54</v>
      </c>
      <c r="D100" s="56" t="s">
        <v>55</v>
      </c>
      <c r="E100" s="57">
        <v>7</v>
      </c>
      <c r="F100" s="57" t="s">
        <v>38</v>
      </c>
      <c r="G100" s="58" t="s">
        <v>62</v>
      </c>
      <c r="H100" s="260">
        <v>1</v>
      </c>
      <c r="I100" s="287">
        <v>29000</v>
      </c>
      <c r="J100" s="286">
        <v>203000</v>
      </c>
      <c r="K100" s="529"/>
      <c r="L100" s="79"/>
    </row>
    <row r="101" spans="1:12" s="10" customFormat="1" ht="22.5" customHeight="1" x14ac:dyDescent="0.25">
      <c r="A101" s="419">
        <v>61</v>
      </c>
      <c r="B101" s="280">
        <v>45243</v>
      </c>
      <c r="C101" s="55" t="s">
        <v>75</v>
      </c>
      <c r="D101" s="86" t="s">
        <v>66</v>
      </c>
      <c r="E101" s="57">
        <v>6</v>
      </c>
      <c r="F101" s="57" t="s">
        <v>38</v>
      </c>
      <c r="G101" s="58" t="s">
        <v>62</v>
      </c>
      <c r="H101" s="260">
        <v>1</v>
      </c>
      <c r="I101" s="287">
        <v>27000</v>
      </c>
      <c r="J101" s="286">
        <v>162000</v>
      </c>
      <c r="K101" s="529"/>
      <c r="L101" s="79"/>
    </row>
    <row r="102" spans="1:12" ht="22.5" customHeight="1" x14ac:dyDescent="0.25">
      <c r="A102" s="420">
        <v>62</v>
      </c>
      <c r="B102" s="280">
        <v>45243</v>
      </c>
      <c r="C102" s="56" t="s">
        <v>45</v>
      </c>
      <c r="D102" s="56" t="s">
        <v>20</v>
      </c>
      <c r="E102" s="317" t="s">
        <v>97</v>
      </c>
      <c r="F102" s="57" t="s">
        <v>38</v>
      </c>
      <c r="G102" s="58" t="s">
        <v>62</v>
      </c>
      <c r="H102" s="260">
        <v>1</v>
      </c>
      <c r="I102" s="287">
        <v>29200</v>
      </c>
      <c r="J102" s="286">
        <v>29200</v>
      </c>
      <c r="K102" s="529"/>
    </row>
    <row r="103" spans="1:12" ht="22.5" customHeight="1" x14ac:dyDescent="0.25">
      <c r="A103" s="419">
        <v>63</v>
      </c>
      <c r="B103" s="280">
        <v>45243</v>
      </c>
      <c r="C103" s="55" t="s">
        <v>266</v>
      </c>
      <c r="D103" s="60" t="s">
        <v>149</v>
      </c>
      <c r="E103" s="57">
        <v>1</v>
      </c>
      <c r="F103" s="57" t="s">
        <v>39</v>
      </c>
      <c r="G103" s="58" t="s">
        <v>62</v>
      </c>
      <c r="H103" s="260">
        <v>1</v>
      </c>
      <c r="I103" s="285">
        <v>72000</v>
      </c>
      <c r="J103" s="286">
        <v>72000</v>
      </c>
      <c r="K103" s="529"/>
    </row>
    <row r="104" spans="1:12" ht="22.5" customHeight="1" x14ac:dyDescent="0.25">
      <c r="A104" s="420">
        <v>64</v>
      </c>
      <c r="B104" s="280">
        <v>45244</v>
      </c>
      <c r="C104" s="56" t="s">
        <v>54</v>
      </c>
      <c r="D104" s="56" t="s">
        <v>55</v>
      </c>
      <c r="E104" s="57">
        <v>8</v>
      </c>
      <c r="F104" s="57" t="s">
        <v>38</v>
      </c>
      <c r="G104" s="58" t="s">
        <v>62</v>
      </c>
      <c r="H104" s="260">
        <v>1</v>
      </c>
      <c r="I104" s="287">
        <v>29000</v>
      </c>
      <c r="J104" s="286">
        <v>232000</v>
      </c>
      <c r="K104" s="529"/>
    </row>
    <row r="105" spans="1:12" s="10" customFormat="1" ht="22.5" customHeight="1" x14ac:dyDescent="0.25">
      <c r="A105" s="419">
        <v>65</v>
      </c>
      <c r="B105" s="280">
        <v>45244</v>
      </c>
      <c r="C105" s="55" t="s">
        <v>75</v>
      </c>
      <c r="D105" s="86" t="s">
        <v>66</v>
      </c>
      <c r="E105" s="57">
        <v>5</v>
      </c>
      <c r="F105" s="57" t="s">
        <v>38</v>
      </c>
      <c r="G105" s="58" t="s">
        <v>62</v>
      </c>
      <c r="H105" s="260">
        <v>1</v>
      </c>
      <c r="I105" s="287">
        <v>27000</v>
      </c>
      <c r="J105" s="286">
        <v>135000</v>
      </c>
      <c r="K105" s="529"/>
      <c r="L105" s="139"/>
    </row>
    <row r="106" spans="1:12" s="10" customFormat="1" ht="22.5" customHeight="1" x14ac:dyDescent="0.25">
      <c r="A106" s="420">
        <v>66</v>
      </c>
      <c r="B106" s="280">
        <v>45244</v>
      </c>
      <c r="C106" s="55" t="s">
        <v>682</v>
      </c>
      <c r="D106" s="56" t="s">
        <v>252</v>
      </c>
      <c r="E106" s="57">
        <v>1</v>
      </c>
      <c r="F106" s="57" t="s">
        <v>39</v>
      </c>
      <c r="G106" s="58" t="s">
        <v>22</v>
      </c>
      <c r="H106" s="260">
        <v>1</v>
      </c>
      <c r="I106" s="285">
        <v>625000</v>
      </c>
      <c r="J106" s="286">
        <v>625000</v>
      </c>
      <c r="K106" s="529"/>
      <c r="L106" s="79"/>
    </row>
    <row r="107" spans="1:12" s="10" customFormat="1" ht="22.5" customHeight="1" x14ac:dyDescent="0.25">
      <c r="A107" s="419">
        <v>67</v>
      </c>
      <c r="B107" s="280">
        <v>45244</v>
      </c>
      <c r="C107" s="55" t="s">
        <v>1134</v>
      </c>
      <c r="D107" s="86" t="s">
        <v>24</v>
      </c>
      <c r="E107" s="57">
        <v>1</v>
      </c>
      <c r="F107" s="122" t="s">
        <v>39</v>
      </c>
      <c r="G107" s="58" t="s">
        <v>22</v>
      </c>
      <c r="H107" s="260">
        <v>1</v>
      </c>
      <c r="I107" s="285">
        <v>11500</v>
      </c>
      <c r="J107" s="286">
        <v>11500</v>
      </c>
      <c r="K107" s="529"/>
      <c r="L107" s="79"/>
    </row>
    <row r="108" spans="1:12" s="10" customFormat="1" ht="22.5" customHeight="1" x14ac:dyDescent="0.25">
      <c r="A108" s="420">
        <v>68</v>
      </c>
      <c r="B108" s="280">
        <v>45244</v>
      </c>
      <c r="C108" s="56" t="s">
        <v>107</v>
      </c>
      <c r="D108" s="123" t="s">
        <v>24</v>
      </c>
      <c r="E108" s="57">
        <v>45</v>
      </c>
      <c r="F108" s="57" t="s">
        <v>39</v>
      </c>
      <c r="G108" s="58" t="s">
        <v>22</v>
      </c>
      <c r="H108" s="260">
        <v>1</v>
      </c>
      <c r="I108" s="285">
        <v>1565</v>
      </c>
      <c r="J108" s="286">
        <v>70425</v>
      </c>
      <c r="K108" s="529"/>
      <c r="L108" s="79"/>
    </row>
    <row r="109" spans="1:12" s="10" customFormat="1" ht="22.5" customHeight="1" x14ac:dyDescent="0.25">
      <c r="A109" s="419">
        <v>69</v>
      </c>
      <c r="B109" s="280">
        <v>45245</v>
      </c>
      <c r="C109" s="56" t="s">
        <v>54</v>
      </c>
      <c r="D109" s="56" t="s">
        <v>55</v>
      </c>
      <c r="E109" s="57">
        <v>8</v>
      </c>
      <c r="F109" s="57" t="s">
        <v>38</v>
      </c>
      <c r="G109" s="58" t="s">
        <v>62</v>
      </c>
      <c r="H109" s="260">
        <v>1</v>
      </c>
      <c r="I109" s="287">
        <v>29000</v>
      </c>
      <c r="J109" s="286">
        <v>232000</v>
      </c>
      <c r="K109" s="529"/>
      <c r="L109" s="79"/>
    </row>
    <row r="110" spans="1:12" s="10" customFormat="1" ht="22.5" customHeight="1" x14ac:dyDescent="0.25">
      <c r="A110" s="420">
        <v>70</v>
      </c>
      <c r="B110" s="280">
        <v>45245</v>
      </c>
      <c r="C110" s="55" t="s">
        <v>75</v>
      </c>
      <c r="D110" s="86" t="s">
        <v>66</v>
      </c>
      <c r="E110" s="57">
        <v>5</v>
      </c>
      <c r="F110" s="57" t="s">
        <v>38</v>
      </c>
      <c r="G110" s="58" t="s">
        <v>62</v>
      </c>
      <c r="H110" s="260">
        <v>1</v>
      </c>
      <c r="I110" s="287">
        <v>27000</v>
      </c>
      <c r="J110" s="286">
        <v>135000</v>
      </c>
      <c r="K110" s="529"/>
      <c r="L110" s="79"/>
    </row>
    <row r="111" spans="1:12" s="10" customFormat="1" ht="22.5" customHeight="1" x14ac:dyDescent="0.25">
      <c r="A111" s="419">
        <v>71</v>
      </c>
      <c r="B111" s="280">
        <v>45245</v>
      </c>
      <c r="C111" s="56" t="s">
        <v>716</v>
      </c>
      <c r="D111" s="291" t="s">
        <v>717</v>
      </c>
      <c r="E111" s="57">
        <v>2</v>
      </c>
      <c r="F111" s="122" t="s">
        <v>39</v>
      </c>
      <c r="G111" s="162" t="s">
        <v>168</v>
      </c>
      <c r="H111" s="260">
        <v>1</v>
      </c>
      <c r="I111" s="287">
        <v>6660000</v>
      </c>
      <c r="J111" s="286">
        <f>E111*I111</f>
        <v>13320000</v>
      </c>
      <c r="K111" s="529"/>
      <c r="L111" s="92"/>
    </row>
    <row r="112" spans="1:12" s="10" customFormat="1" ht="22.5" customHeight="1" x14ac:dyDescent="0.25">
      <c r="A112" s="420">
        <v>72</v>
      </c>
      <c r="B112" s="280">
        <v>45246</v>
      </c>
      <c r="C112" s="56" t="s">
        <v>54</v>
      </c>
      <c r="D112" s="56" t="s">
        <v>55</v>
      </c>
      <c r="E112" s="57">
        <v>8</v>
      </c>
      <c r="F112" s="57" t="s">
        <v>38</v>
      </c>
      <c r="G112" s="58" t="s">
        <v>62</v>
      </c>
      <c r="H112" s="260">
        <v>1</v>
      </c>
      <c r="I112" s="287">
        <v>29000</v>
      </c>
      <c r="J112" s="286">
        <v>232000</v>
      </c>
      <c r="K112" s="529"/>
      <c r="L112" s="79"/>
    </row>
    <row r="113" spans="1:12" s="10" customFormat="1" ht="22.5" customHeight="1" x14ac:dyDescent="0.25">
      <c r="A113" s="419">
        <v>73</v>
      </c>
      <c r="B113" s="280">
        <v>45246</v>
      </c>
      <c r="C113" s="55" t="s">
        <v>75</v>
      </c>
      <c r="D113" s="86" t="s">
        <v>66</v>
      </c>
      <c r="E113" s="57">
        <v>4</v>
      </c>
      <c r="F113" s="57" t="s">
        <v>38</v>
      </c>
      <c r="G113" s="58" t="s">
        <v>62</v>
      </c>
      <c r="H113" s="260">
        <v>1</v>
      </c>
      <c r="I113" s="287">
        <v>27000</v>
      </c>
      <c r="J113" s="286">
        <v>108000</v>
      </c>
      <c r="K113" s="529"/>
      <c r="L113" s="79"/>
    </row>
    <row r="114" spans="1:12" s="10" customFormat="1" ht="22.5" customHeight="1" x14ac:dyDescent="0.25">
      <c r="A114" s="420">
        <v>74</v>
      </c>
      <c r="B114" s="280">
        <v>45247</v>
      </c>
      <c r="C114" s="56" t="s">
        <v>245</v>
      </c>
      <c r="D114" s="86" t="s">
        <v>66</v>
      </c>
      <c r="E114" s="57">
        <v>20</v>
      </c>
      <c r="F114" s="122" t="s">
        <v>38</v>
      </c>
      <c r="G114" s="57" t="s">
        <v>1363</v>
      </c>
      <c r="H114" s="260">
        <v>1</v>
      </c>
      <c r="I114" s="307">
        <v>28200</v>
      </c>
      <c r="J114" s="286">
        <v>586000</v>
      </c>
      <c r="K114" s="529"/>
      <c r="L114" s="79"/>
    </row>
    <row r="115" spans="1:12" s="10" customFormat="1" ht="22.5" customHeight="1" x14ac:dyDescent="0.25">
      <c r="A115" s="419">
        <v>75</v>
      </c>
      <c r="B115" s="280">
        <v>45247</v>
      </c>
      <c r="C115" s="56" t="s">
        <v>778</v>
      </c>
      <c r="D115" s="56" t="s">
        <v>182</v>
      </c>
      <c r="E115" s="57">
        <v>25</v>
      </c>
      <c r="F115" s="121" t="s">
        <v>39</v>
      </c>
      <c r="G115" s="58" t="s">
        <v>168</v>
      </c>
      <c r="H115" s="260">
        <v>1</v>
      </c>
      <c r="I115" s="285">
        <v>6270</v>
      </c>
      <c r="J115" s="286">
        <v>156750</v>
      </c>
      <c r="K115" s="529"/>
      <c r="L115" s="79"/>
    </row>
    <row r="116" spans="1:12" s="10" customFormat="1" ht="22.5" customHeight="1" x14ac:dyDescent="0.25">
      <c r="A116" s="420">
        <v>76</v>
      </c>
      <c r="B116" s="280">
        <v>45247</v>
      </c>
      <c r="C116" s="56" t="s">
        <v>54</v>
      </c>
      <c r="D116" s="56" t="s">
        <v>55</v>
      </c>
      <c r="E116" s="57">
        <v>8</v>
      </c>
      <c r="F116" s="57" t="s">
        <v>38</v>
      </c>
      <c r="G116" s="58" t="s">
        <v>62</v>
      </c>
      <c r="H116" s="260">
        <v>1</v>
      </c>
      <c r="I116" s="287">
        <v>29000</v>
      </c>
      <c r="J116" s="286">
        <v>232000</v>
      </c>
      <c r="K116" s="529"/>
      <c r="L116" s="79"/>
    </row>
    <row r="117" spans="1:12" s="10" customFormat="1" ht="22.5" customHeight="1" x14ac:dyDescent="0.25">
      <c r="A117" s="419">
        <v>77</v>
      </c>
      <c r="B117" s="280">
        <v>45247</v>
      </c>
      <c r="C117" s="55" t="s">
        <v>75</v>
      </c>
      <c r="D117" s="86" t="s">
        <v>66</v>
      </c>
      <c r="E117" s="57">
        <v>5</v>
      </c>
      <c r="F117" s="57" t="s">
        <v>38</v>
      </c>
      <c r="G117" s="58" t="s">
        <v>62</v>
      </c>
      <c r="H117" s="260">
        <v>1</v>
      </c>
      <c r="I117" s="287">
        <v>27000</v>
      </c>
      <c r="J117" s="286">
        <v>135000</v>
      </c>
      <c r="K117" s="529"/>
      <c r="L117" s="79"/>
    </row>
    <row r="118" spans="1:12" s="10" customFormat="1" ht="22.5" customHeight="1" x14ac:dyDescent="0.25">
      <c r="A118" s="420">
        <v>78</v>
      </c>
      <c r="B118" s="280">
        <v>45248</v>
      </c>
      <c r="C118" s="55" t="s">
        <v>23</v>
      </c>
      <c r="D118" s="56" t="s">
        <v>24</v>
      </c>
      <c r="E118" s="117">
        <v>1</v>
      </c>
      <c r="F118" s="57" t="s">
        <v>44</v>
      </c>
      <c r="G118" s="58" t="s">
        <v>22</v>
      </c>
      <c r="H118" s="260">
        <v>1</v>
      </c>
      <c r="I118" s="287">
        <v>75000</v>
      </c>
      <c r="J118" s="286">
        <v>75000</v>
      </c>
      <c r="K118" s="529"/>
      <c r="L118" s="79"/>
    </row>
    <row r="119" spans="1:12" s="10" customFormat="1" ht="22.5" customHeight="1" x14ac:dyDescent="0.25">
      <c r="A119" s="419">
        <v>79</v>
      </c>
      <c r="B119" s="280">
        <v>45248</v>
      </c>
      <c r="C119" s="56" t="s">
        <v>107</v>
      </c>
      <c r="D119" s="123" t="s">
        <v>24</v>
      </c>
      <c r="E119" s="57">
        <v>30</v>
      </c>
      <c r="F119" s="57" t="s">
        <v>39</v>
      </c>
      <c r="G119" s="58" t="s">
        <v>22</v>
      </c>
      <c r="H119" s="260">
        <v>1</v>
      </c>
      <c r="I119" s="285">
        <v>1565</v>
      </c>
      <c r="J119" s="286">
        <v>46950</v>
      </c>
      <c r="K119" s="529"/>
      <c r="L119" s="79"/>
    </row>
    <row r="120" spans="1:12" s="10" customFormat="1" ht="22.5" customHeight="1" x14ac:dyDescent="0.25">
      <c r="A120" s="420">
        <v>80</v>
      </c>
      <c r="B120" s="280">
        <v>45248</v>
      </c>
      <c r="C120" s="60" t="s">
        <v>553</v>
      </c>
      <c r="D120" s="56" t="s">
        <v>189</v>
      </c>
      <c r="E120" s="57">
        <v>1</v>
      </c>
      <c r="F120" s="57" t="s">
        <v>39</v>
      </c>
      <c r="G120" s="58" t="s">
        <v>22</v>
      </c>
      <c r="H120" s="260">
        <v>1</v>
      </c>
      <c r="I120" s="285">
        <v>50000</v>
      </c>
      <c r="J120" s="286">
        <v>50000</v>
      </c>
      <c r="K120" s="529"/>
      <c r="L120" s="79"/>
    </row>
    <row r="121" spans="1:12" s="10" customFormat="1" ht="22.5" customHeight="1" x14ac:dyDescent="0.25">
      <c r="A121" s="419">
        <v>81</v>
      </c>
      <c r="B121" s="280">
        <v>45248</v>
      </c>
      <c r="C121" s="56" t="s">
        <v>54</v>
      </c>
      <c r="D121" s="56" t="s">
        <v>55</v>
      </c>
      <c r="E121" s="57">
        <v>8</v>
      </c>
      <c r="F121" s="57" t="s">
        <v>38</v>
      </c>
      <c r="G121" s="58" t="s">
        <v>62</v>
      </c>
      <c r="H121" s="260">
        <v>1</v>
      </c>
      <c r="I121" s="287">
        <v>29000</v>
      </c>
      <c r="J121" s="286">
        <v>232000</v>
      </c>
      <c r="K121" s="529"/>
      <c r="L121" s="79"/>
    </row>
    <row r="122" spans="1:12" s="10" customFormat="1" ht="22.5" customHeight="1" x14ac:dyDescent="0.25">
      <c r="A122" s="420">
        <v>82</v>
      </c>
      <c r="B122" s="280">
        <v>45248</v>
      </c>
      <c r="C122" s="55" t="s">
        <v>75</v>
      </c>
      <c r="D122" s="86" t="s">
        <v>66</v>
      </c>
      <c r="E122" s="57">
        <v>5</v>
      </c>
      <c r="F122" s="57" t="s">
        <v>38</v>
      </c>
      <c r="G122" s="58" t="s">
        <v>62</v>
      </c>
      <c r="H122" s="260">
        <v>1</v>
      </c>
      <c r="I122" s="287">
        <v>27000</v>
      </c>
      <c r="J122" s="286">
        <v>135000</v>
      </c>
      <c r="K122" s="529"/>
      <c r="L122" s="79"/>
    </row>
    <row r="123" spans="1:12" s="10" customFormat="1" ht="22.5" customHeight="1" x14ac:dyDescent="0.25">
      <c r="A123" s="419">
        <v>83</v>
      </c>
      <c r="B123" s="280">
        <v>45250</v>
      </c>
      <c r="C123" s="56" t="s">
        <v>1377</v>
      </c>
      <c r="D123" s="56" t="s">
        <v>1378</v>
      </c>
      <c r="E123" s="117">
        <v>1</v>
      </c>
      <c r="F123" s="57" t="s">
        <v>127</v>
      </c>
      <c r="G123" s="58" t="s">
        <v>22</v>
      </c>
      <c r="H123" s="260">
        <v>1</v>
      </c>
      <c r="I123" s="287">
        <v>1500000</v>
      </c>
      <c r="J123" s="286">
        <v>1500000</v>
      </c>
      <c r="K123" s="529"/>
      <c r="L123" s="79"/>
    </row>
    <row r="124" spans="1:12" s="10" customFormat="1" ht="22.5" customHeight="1" x14ac:dyDescent="0.25">
      <c r="A124" s="420">
        <v>84</v>
      </c>
      <c r="B124" s="280">
        <v>45250</v>
      </c>
      <c r="C124" s="56" t="s">
        <v>54</v>
      </c>
      <c r="D124" s="56" t="s">
        <v>55</v>
      </c>
      <c r="E124" s="57">
        <v>15</v>
      </c>
      <c r="F124" s="57" t="s">
        <v>38</v>
      </c>
      <c r="G124" s="58" t="s">
        <v>62</v>
      </c>
      <c r="H124" s="260">
        <v>1</v>
      </c>
      <c r="I124" s="287">
        <v>29000</v>
      </c>
      <c r="J124" s="286">
        <v>435000</v>
      </c>
      <c r="K124" s="529"/>
      <c r="L124" s="79"/>
    </row>
    <row r="125" spans="1:12" s="10" customFormat="1" ht="22.5" customHeight="1" x14ac:dyDescent="0.25">
      <c r="A125" s="419">
        <v>85</v>
      </c>
      <c r="B125" s="280">
        <v>45250</v>
      </c>
      <c r="C125" s="55" t="s">
        <v>75</v>
      </c>
      <c r="D125" s="86" t="s">
        <v>66</v>
      </c>
      <c r="E125" s="57">
        <v>7</v>
      </c>
      <c r="F125" s="57" t="s">
        <v>38</v>
      </c>
      <c r="G125" s="58" t="s">
        <v>62</v>
      </c>
      <c r="H125" s="260">
        <v>1</v>
      </c>
      <c r="I125" s="287">
        <v>27000</v>
      </c>
      <c r="J125" s="286">
        <v>189000</v>
      </c>
      <c r="K125" s="529"/>
      <c r="L125" s="79"/>
    </row>
    <row r="126" spans="1:12" s="10" customFormat="1" ht="22.5" customHeight="1" x14ac:dyDescent="0.25">
      <c r="A126" s="420">
        <v>86</v>
      </c>
      <c r="B126" s="280">
        <v>45250</v>
      </c>
      <c r="C126" s="56" t="s">
        <v>45</v>
      </c>
      <c r="D126" s="56" t="s">
        <v>20</v>
      </c>
      <c r="E126" s="317" t="s">
        <v>97</v>
      </c>
      <c r="F126" s="57" t="s">
        <v>38</v>
      </c>
      <c r="G126" s="58" t="s">
        <v>62</v>
      </c>
      <c r="H126" s="260">
        <v>1</v>
      </c>
      <c r="I126" s="287">
        <v>29200</v>
      </c>
      <c r="J126" s="286">
        <v>29200</v>
      </c>
      <c r="K126" s="529"/>
      <c r="L126" s="79"/>
    </row>
    <row r="127" spans="1:12" s="10" customFormat="1" ht="22.5" customHeight="1" x14ac:dyDescent="0.25">
      <c r="A127" s="419">
        <v>87</v>
      </c>
      <c r="B127" s="280">
        <v>45250</v>
      </c>
      <c r="C127" s="55" t="s">
        <v>851</v>
      </c>
      <c r="D127" s="56" t="s">
        <v>852</v>
      </c>
      <c r="E127" s="57">
        <v>1</v>
      </c>
      <c r="F127" s="57" t="s">
        <v>81</v>
      </c>
      <c r="G127" s="58" t="s">
        <v>22</v>
      </c>
      <c r="H127" s="260">
        <v>1</v>
      </c>
      <c r="I127" s="285">
        <v>2180000</v>
      </c>
      <c r="J127" s="286">
        <v>2180000</v>
      </c>
      <c r="K127" s="530"/>
      <c r="L127" s="79"/>
    </row>
    <row r="128" spans="1:12" s="10" customFormat="1" ht="22.5" customHeight="1" x14ac:dyDescent="0.25">
      <c r="A128" s="420">
        <v>88</v>
      </c>
      <c r="B128" s="280">
        <v>45251</v>
      </c>
      <c r="C128" s="56" t="s">
        <v>1393</v>
      </c>
      <c r="D128" s="56" t="s">
        <v>236</v>
      </c>
      <c r="E128" s="57">
        <v>1</v>
      </c>
      <c r="F128" s="57" t="s">
        <v>39</v>
      </c>
      <c r="G128" s="58" t="s">
        <v>168</v>
      </c>
      <c r="H128" s="260">
        <v>1</v>
      </c>
      <c r="I128" s="285">
        <v>549000</v>
      </c>
      <c r="J128" s="286">
        <v>549000</v>
      </c>
      <c r="K128" s="529"/>
      <c r="L128" s="79"/>
    </row>
    <row r="129" spans="1:12" s="63" customFormat="1" ht="22.5" customHeight="1" x14ac:dyDescent="0.25">
      <c r="A129" s="419">
        <v>89</v>
      </c>
      <c r="B129" s="280">
        <v>45251</v>
      </c>
      <c r="C129" s="56" t="s">
        <v>866</v>
      </c>
      <c r="D129" s="56" t="s">
        <v>103</v>
      </c>
      <c r="E129" s="57">
        <v>20</v>
      </c>
      <c r="F129" s="122" t="s">
        <v>39</v>
      </c>
      <c r="G129" s="58" t="s">
        <v>62</v>
      </c>
      <c r="H129" s="260">
        <v>1</v>
      </c>
      <c r="I129" s="285">
        <v>2000</v>
      </c>
      <c r="J129" s="286">
        <v>40000</v>
      </c>
      <c r="K129" s="529"/>
      <c r="L129" s="99"/>
    </row>
    <row r="130" spans="1:12" s="10" customFormat="1" ht="22.5" customHeight="1" x14ac:dyDescent="0.25">
      <c r="A130" s="420">
        <v>90</v>
      </c>
      <c r="B130" s="280">
        <v>45251</v>
      </c>
      <c r="C130" s="56" t="s">
        <v>54</v>
      </c>
      <c r="D130" s="56" t="s">
        <v>55</v>
      </c>
      <c r="E130" s="57">
        <v>8</v>
      </c>
      <c r="F130" s="57" t="s">
        <v>38</v>
      </c>
      <c r="G130" s="58" t="s">
        <v>62</v>
      </c>
      <c r="H130" s="260">
        <v>1</v>
      </c>
      <c r="I130" s="287">
        <v>29000</v>
      </c>
      <c r="J130" s="286">
        <v>232000</v>
      </c>
      <c r="K130" s="529"/>
      <c r="L130" s="79"/>
    </row>
    <row r="131" spans="1:12" s="10" customFormat="1" ht="22.5" customHeight="1" x14ac:dyDescent="0.25">
      <c r="A131" s="419">
        <v>91</v>
      </c>
      <c r="B131" s="280">
        <v>45251</v>
      </c>
      <c r="C131" s="55" t="s">
        <v>75</v>
      </c>
      <c r="D131" s="86" t="s">
        <v>66</v>
      </c>
      <c r="E131" s="57">
        <v>3</v>
      </c>
      <c r="F131" s="57" t="s">
        <v>38</v>
      </c>
      <c r="G131" s="58" t="s">
        <v>62</v>
      </c>
      <c r="H131" s="260">
        <v>1</v>
      </c>
      <c r="I131" s="287">
        <v>27000</v>
      </c>
      <c r="J131" s="286">
        <v>81000</v>
      </c>
      <c r="K131" s="529"/>
      <c r="L131" s="79"/>
    </row>
    <row r="132" spans="1:12" s="10" customFormat="1" ht="22.5" customHeight="1" x14ac:dyDescent="0.25">
      <c r="A132" s="420">
        <v>92</v>
      </c>
      <c r="B132" s="280">
        <v>45252</v>
      </c>
      <c r="C132" s="56" t="s">
        <v>54</v>
      </c>
      <c r="D132" s="56" t="s">
        <v>55</v>
      </c>
      <c r="E132" s="57">
        <v>8</v>
      </c>
      <c r="F132" s="57" t="s">
        <v>38</v>
      </c>
      <c r="G132" s="58" t="s">
        <v>62</v>
      </c>
      <c r="H132" s="260">
        <v>1</v>
      </c>
      <c r="I132" s="287">
        <v>29000</v>
      </c>
      <c r="J132" s="286">
        <v>232000</v>
      </c>
      <c r="K132" s="529"/>
      <c r="L132" s="79"/>
    </row>
    <row r="133" spans="1:12" s="10" customFormat="1" ht="22.5" customHeight="1" x14ac:dyDescent="0.25">
      <c r="A133" s="419">
        <v>93</v>
      </c>
      <c r="B133" s="280">
        <v>45252</v>
      </c>
      <c r="C133" s="55" t="s">
        <v>75</v>
      </c>
      <c r="D133" s="86" t="s">
        <v>66</v>
      </c>
      <c r="E133" s="57">
        <v>5</v>
      </c>
      <c r="F133" s="57" t="s">
        <v>38</v>
      </c>
      <c r="G133" s="58" t="s">
        <v>62</v>
      </c>
      <c r="H133" s="260">
        <v>1</v>
      </c>
      <c r="I133" s="287">
        <v>27000</v>
      </c>
      <c r="J133" s="286">
        <v>135000</v>
      </c>
      <c r="K133" s="529"/>
      <c r="L133" s="79"/>
    </row>
    <row r="134" spans="1:12" s="63" customFormat="1" ht="22.5" customHeight="1" x14ac:dyDescent="0.25">
      <c r="A134" s="420">
        <v>94</v>
      </c>
      <c r="B134" s="280">
        <v>45253</v>
      </c>
      <c r="C134" s="56" t="s">
        <v>54</v>
      </c>
      <c r="D134" s="56" t="s">
        <v>55</v>
      </c>
      <c r="E134" s="57">
        <v>10</v>
      </c>
      <c r="F134" s="57" t="s">
        <v>38</v>
      </c>
      <c r="G134" s="58" t="s">
        <v>62</v>
      </c>
      <c r="H134" s="260">
        <v>1</v>
      </c>
      <c r="I134" s="287">
        <v>29000</v>
      </c>
      <c r="J134" s="286">
        <v>290000</v>
      </c>
      <c r="K134" s="529"/>
      <c r="L134" s="99"/>
    </row>
    <row r="135" spans="1:12" s="10" customFormat="1" ht="22.5" customHeight="1" x14ac:dyDescent="0.25">
      <c r="A135" s="419">
        <v>95</v>
      </c>
      <c r="B135" s="280">
        <v>45253</v>
      </c>
      <c r="C135" s="56" t="s">
        <v>45</v>
      </c>
      <c r="D135" s="56" t="s">
        <v>20</v>
      </c>
      <c r="E135" s="319">
        <v>2</v>
      </c>
      <c r="F135" s="57" t="s">
        <v>38</v>
      </c>
      <c r="G135" s="58" t="s">
        <v>62</v>
      </c>
      <c r="H135" s="260">
        <v>1</v>
      </c>
      <c r="I135" s="285">
        <v>29200</v>
      </c>
      <c r="J135" s="286">
        <v>58400</v>
      </c>
      <c r="K135" s="529"/>
      <c r="L135" s="79"/>
    </row>
    <row r="136" spans="1:12" s="10" customFormat="1" ht="22.5" customHeight="1" x14ac:dyDescent="0.25">
      <c r="A136" s="420">
        <v>96</v>
      </c>
      <c r="B136" s="280">
        <v>45254</v>
      </c>
      <c r="C136" s="56" t="s">
        <v>54</v>
      </c>
      <c r="D136" s="56" t="s">
        <v>55</v>
      </c>
      <c r="E136" s="57">
        <v>9</v>
      </c>
      <c r="F136" s="57" t="s">
        <v>38</v>
      </c>
      <c r="G136" s="58" t="s">
        <v>62</v>
      </c>
      <c r="H136" s="260">
        <v>1</v>
      </c>
      <c r="I136" s="287">
        <v>29000</v>
      </c>
      <c r="J136" s="286">
        <v>261000</v>
      </c>
      <c r="K136" s="529"/>
      <c r="L136" s="79"/>
    </row>
    <row r="137" spans="1:12" s="10" customFormat="1" ht="22.5" customHeight="1" x14ac:dyDescent="0.25">
      <c r="A137" s="419">
        <v>97</v>
      </c>
      <c r="B137" s="280">
        <v>45254</v>
      </c>
      <c r="C137" s="55" t="s">
        <v>75</v>
      </c>
      <c r="D137" s="86" t="s">
        <v>66</v>
      </c>
      <c r="E137" s="57">
        <v>6</v>
      </c>
      <c r="F137" s="57" t="s">
        <v>38</v>
      </c>
      <c r="G137" s="58" t="s">
        <v>62</v>
      </c>
      <c r="H137" s="260">
        <v>1</v>
      </c>
      <c r="I137" s="287">
        <v>27000</v>
      </c>
      <c r="J137" s="286">
        <v>162000</v>
      </c>
      <c r="K137" s="529"/>
      <c r="L137" s="79"/>
    </row>
    <row r="138" spans="1:12" s="10" customFormat="1" ht="22.5" customHeight="1" x14ac:dyDescent="0.25">
      <c r="A138" s="420">
        <v>98</v>
      </c>
      <c r="B138" s="280">
        <v>45255</v>
      </c>
      <c r="C138" s="56" t="s">
        <v>1431</v>
      </c>
      <c r="D138" s="56" t="s">
        <v>242</v>
      </c>
      <c r="E138" s="8">
        <v>1</v>
      </c>
      <c r="F138" s="298" t="s">
        <v>39</v>
      </c>
      <c r="G138" s="58" t="s">
        <v>62</v>
      </c>
      <c r="H138" s="260">
        <v>1</v>
      </c>
      <c r="I138" s="285">
        <v>72000</v>
      </c>
      <c r="J138" s="286">
        <v>72000</v>
      </c>
      <c r="K138" s="529"/>
      <c r="L138" s="79"/>
    </row>
    <row r="139" spans="1:12" s="10" customFormat="1" ht="22.5" customHeight="1" x14ac:dyDescent="0.25">
      <c r="A139" s="419">
        <v>99</v>
      </c>
      <c r="B139" s="280">
        <v>45255</v>
      </c>
      <c r="C139" s="56" t="s">
        <v>54</v>
      </c>
      <c r="D139" s="56" t="s">
        <v>55</v>
      </c>
      <c r="E139" s="57">
        <v>19</v>
      </c>
      <c r="F139" s="57" t="s">
        <v>38</v>
      </c>
      <c r="G139" s="58" t="s">
        <v>62</v>
      </c>
      <c r="H139" s="260">
        <v>1</v>
      </c>
      <c r="I139" s="287">
        <v>29000</v>
      </c>
      <c r="J139" s="286">
        <v>551000</v>
      </c>
      <c r="K139" s="529"/>
      <c r="L139" s="79"/>
    </row>
    <row r="140" spans="1:12" s="10" customFormat="1" ht="22.5" customHeight="1" x14ac:dyDescent="0.25">
      <c r="A140" s="420">
        <v>100</v>
      </c>
      <c r="B140" s="280">
        <v>45255</v>
      </c>
      <c r="C140" s="161" t="s">
        <v>75</v>
      </c>
      <c r="D140" s="164" t="s">
        <v>66</v>
      </c>
      <c r="E140" s="8">
        <v>14</v>
      </c>
      <c r="F140" s="8" t="s">
        <v>38</v>
      </c>
      <c r="G140" s="162" t="s">
        <v>62</v>
      </c>
      <c r="H140" s="260">
        <v>1</v>
      </c>
      <c r="I140" s="329">
        <v>30250</v>
      </c>
      <c r="J140" s="414">
        <v>423500</v>
      </c>
      <c r="K140" s="529"/>
      <c r="L140" s="79"/>
    </row>
    <row r="141" spans="1:12" s="10" customFormat="1" ht="22.5" customHeight="1" x14ac:dyDescent="0.25">
      <c r="A141" s="419">
        <v>101</v>
      </c>
      <c r="B141" s="280">
        <v>45257</v>
      </c>
      <c r="C141" s="56" t="s">
        <v>45</v>
      </c>
      <c r="D141" s="56" t="s">
        <v>20</v>
      </c>
      <c r="E141" s="319">
        <v>2</v>
      </c>
      <c r="F141" s="57" t="s">
        <v>38</v>
      </c>
      <c r="G141" s="58" t="s">
        <v>62</v>
      </c>
      <c r="H141" s="260">
        <v>1</v>
      </c>
      <c r="I141" s="287">
        <v>29200</v>
      </c>
      <c r="J141" s="286">
        <v>58400</v>
      </c>
      <c r="K141" s="529"/>
      <c r="L141" s="79"/>
    </row>
    <row r="142" spans="1:12" s="10" customFormat="1" ht="22.5" customHeight="1" x14ac:dyDescent="0.25">
      <c r="A142" s="420">
        <v>102</v>
      </c>
      <c r="B142" s="280">
        <v>45257</v>
      </c>
      <c r="C142" s="56" t="s">
        <v>54</v>
      </c>
      <c r="D142" s="56" t="s">
        <v>55</v>
      </c>
      <c r="E142" s="57">
        <v>9</v>
      </c>
      <c r="F142" s="57" t="s">
        <v>38</v>
      </c>
      <c r="G142" s="58" t="s">
        <v>62</v>
      </c>
      <c r="H142" s="260">
        <v>1</v>
      </c>
      <c r="I142" s="287">
        <v>29000</v>
      </c>
      <c r="J142" s="286">
        <v>261000</v>
      </c>
      <c r="K142" s="529"/>
      <c r="L142" s="79"/>
    </row>
    <row r="143" spans="1:12" s="10" customFormat="1" ht="22.5" customHeight="1" x14ac:dyDescent="0.25">
      <c r="A143" s="419">
        <v>103</v>
      </c>
      <c r="B143" s="280">
        <v>45257</v>
      </c>
      <c r="C143" s="161" t="s">
        <v>75</v>
      </c>
      <c r="D143" s="164" t="s">
        <v>66</v>
      </c>
      <c r="E143" s="8">
        <v>6</v>
      </c>
      <c r="F143" s="8" t="s">
        <v>38</v>
      </c>
      <c r="G143" s="162" t="s">
        <v>62</v>
      </c>
      <c r="H143" s="260">
        <v>1</v>
      </c>
      <c r="I143" s="329">
        <v>30250</v>
      </c>
      <c r="J143" s="414">
        <v>181500</v>
      </c>
      <c r="K143" s="529"/>
      <c r="L143" s="79"/>
    </row>
    <row r="144" spans="1:12" s="10" customFormat="1" ht="22.5" customHeight="1" x14ac:dyDescent="0.25">
      <c r="A144" s="420">
        <v>104</v>
      </c>
      <c r="B144" s="280">
        <v>45257</v>
      </c>
      <c r="C144" s="56" t="s">
        <v>983</v>
      </c>
      <c r="D144" s="56" t="s">
        <v>236</v>
      </c>
      <c r="E144" s="57">
        <v>2</v>
      </c>
      <c r="F144" s="57" t="s">
        <v>39</v>
      </c>
      <c r="G144" s="58" t="s">
        <v>168</v>
      </c>
      <c r="H144" s="260">
        <v>1</v>
      </c>
      <c r="I144" s="285">
        <v>2500000</v>
      </c>
      <c r="J144" s="286">
        <v>5000000</v>
      </c>
      <c r="K144" s="529"/>
      <c r="L144" s="79"/>
    </row>
    <row r="145" spans="1:15" s="10" customFormat="1" ht="22.5" customHeight="1" x14ac:dyDescent="0.25">
      <c r="A145" s="419">
        <v>105</v>
      </c>
      <c r="B145" s="280">
        <v>45257</v>
      </c>
      <c r="C145" s="56" t="s">
        <v>970</v>
      </c>
      <c r="D145" s="56" t="s">
        <v>104</v>
      </c>
      <c r="E145" s="57">
        <v>10</v>
      </c>
      <c r="F145" s="57" t="s">
        <v>39</v>
      </c>
      <c r="G145" s="58" t="s">
        <v>168</v>
      </c>
      <c r="H145" s="260">
        <v>1</v>
      </c>
      <c r="I145" s="285">
        <v>2700</v>
      </c>
      <c r="J145" s="286">
        <v>27000</v>
      </c>
      <c r="K145" s="529"/>
      <c r="L145" s="79"/>
    </row>
    <row r="146" spans="1:15" s="10" customFormat="1" ht="22.5" customHeight="1" x14ac:dyDescent="0.25">
      <c r="A146" s="420">
        <v>106</v>
      </c>
      <c r="B146" s="280">
        <v>45257</v>
      </c>
      <c r="C146" s="56" t="s">
        <v>971</v>
      </c>
      <c r="D146" s="56" t="s">
        <v>1266</v>
      </c>
      <c r="E146" s="57">
        <v>1</v>
      </c>
      <c r="F146" s="57" t="s">
        <v>81</v>
      </c>
      <c r="G146" s="58" t="s">
        <v>168</v>
      </c>
      <c r="H146" s="260">
        <v>1</v>
      </c>
      <c r="I146" s="285">
        <v>630000</v>
      </c>
      <c r="J146" s="286">
        <v>630000</v>
      </c>
      <c r="K146" s="529"/>
      <c r="L146" s="79"/>
    </row>
    <row r="147" spans="1:15" s="10" customFormat="1" ht="22.5" customHeight="1" x14ac:dyDescent="0.25">
      <c r="A147" s="419">
        <v>107</v>
      </c>
      <c r="B147" s="280">
        <v>45257</v>
      </c>
      <c r="C147" s="56" t="s">
        <v>23</v>
      </c>
      <c r="D147" s="56" t="s">
        <v>24</v>
      </c>
      <c r="E147" s="57">
        <v>1</v>
      </c>
      <c r="F147" s="57" t="s">
        <v>39</v>
      </c>
      <c r="G147" s="58" t="s">
        <v>168</v>
      </c>
      <c r="H147" s="260">
        <v>1</v>
      </c>
      <c r="I147" s="285">
        <v>75000</v>
      </c>
      <c r="J147" s="286">
        <v>75000</v>
      </c>
      <c r="K147" s="529"/>
      <c r="L147" s="79"/>
    </row>
    <row r="148" spans="1:15" s="10" customFormat="1" ht="22.5" customHeight="1" x14ac:dyDescent="0.25">
      <c r="A148" s="420">
        <v>108</v>
      </c>
      <c r="B148" s="280">
        <v>45257</v>
      </c>
      <c r="C148" s="56" t="s">
        <v>107</v>
      </c>
      <c r="D148" s="123" t="s">
        <v>24</v>
      </c>
      <c r="E148" s="57">
        <v>40</v>
      </c>
      <c r="F148" s="57" t="s">
        <v>39</v>
      </c>
      <c r="G148" s="58" t="s">
        <v>168</v>
      </c>
      <c r="H148" s="260">
        <v>1</v>
      </c>
      <c r="I148" s="285">
        <v>1565</v>
      </c>
      <c r="J148" s="286">
        <v>62600</v>
      </c>
      <c r="K148" s="529"/>
      <c r="L148" s="79"/>
    </row>
    <row r="149" spans="1:15" s="10" customFormat="1" ht="22.5" customHeight="1" x14ac:dyDescent="0.25">
      <c r="A149" s="419">
        <v>109</v>
      </c>
      <c r="B149" s="280">
        <v>45258</v>
      </c>
      <c r="C149" s="56" t="s">
        <v>54</v>
      </c>
      <c r="D149" s="56" t="s">
        <v>55</v>
      </c>
      <c r="E149" s="57">
        <v>12</v>
      </c>
      <c r="F149" s="57" t="s">
        <v>38</v>
      </c>
      <c r="G149" s="58" t="s">
        <v>62</v>
      </c>
      <c r="H149" s="260">
        <v>1</v>
      </c>
      <c r="I149" s="287">
        <v>29000</v>
      </c>
      <c r="J149" s="286">
        <v>348000</v>
      </c>
      <c r="K149" s="529"/>
      <c r="L149" s="140"/>
      <c r="M149" s="64"/>
      <c r="N149" s="159"/>
      <c r="O149" s="62"/>
    </row>
    <row r="150" spans="1:15" s="10" customFormat="1" ht="22.5" customHeight="1" x14ac:dyDescent="0.25">
      <c r="A150" s="420">
        <v>110</v>
      </c>
      <c r="B150" s="280">
        <v>45258</v>
      </c>
      <c r="C150" s="161" t="s">
        <v>75</v>
      </c>
      <c r="D150" s="164" t="s">
        <v>66</v>
      </c>
      <c r="E150" s="8">
        <v>6</v>
      </c>
      <c r="F150" s="8" t="s">
        <v>38</v>
      </c>
      <c r="G150" s="162" t="s">
        <v>62</v>
      </c>
      <c r="H150" s="260">
        <v>1</v>
      </c>
      <c r="I150" s="329">
        <v>30250</v>
      </c>
      <c r="J150" s="414">
        <v>181500</v>
      </c>
      <c r="K150" s="529"/>
      <c r="L150" s="79"/>
    </row>
    <row r="151" spans="1:15" s="10" customFormat="1" ht="22.5" customHeight="1" x14ac:dyDescent="0.25">
      <c r="A151" s="419">
        <v>111</v>
      </c>
      <c r="B151" s="280">
        <v>45259</v>
      </c>
      <c r="C151" s="56" t="s">
        <v>54</v>
      </c>
      <c r="D151" s="56" t="s">
        <v>55</v>
      </c>
      <c r="E151" s="57">
        <v>10</v>
      </c>
      <c r="F151" s="57" t="s">
        <v>38</v>
      </c>
      <c r="G151" s="58" t="s">
        <v>62</v>
      </c>
      <c r="H151" s="260">
        <v>1</v>
      </c>
      <c r="I151" s="287">
        <v>29000</v>
      </c>
      <c r="J151" s="286">
        <v>290000</v>
      </c>
      <c r="K151" s="529"/>
      <c r="L151" s="79"/>
    </row>
    <row r="152" spans="1:15" s="10" customFormat="1" ht="22.5" customHeight="1" x14ac:dyDescent="0.25">
      <c r="A152" s="420">
        <v>112</v>
      </c>
      <c r="B152" s="280">
        <v>45259</v>
      </c>
      <c r="C152" s="161" t="s">
        <v>75</v>
      </c>
      <c r="D152" s="164" t="s">
        <v>66</v>
      </c>
      <c r="E152" s="8">
        <v>6</v>
      </c>
      <c r="F152" s="8" t="s">
        <v>38</v>
      </c>
      <c r="G152" s="162" t="s">
        <v>62</v>
      </c>
      <c r="H152" s="260">
        <v>1</v>
      </c>
      <c r="I152" s="329">
        <v>30250</v>
      </c>
      <c r="J152" s="414">
        <v>181500</v>
      </c>
      <c r="K152" s="529"/>
      <c r="L152" s="79"/>
    </row>
    <row r="153" spans="1:15" s="10" customFormat="1" ht="22.5" customHeight="1" x14ac:dyDescent="0.25">
      <c r="A153" s="419">
        <v>113</v>
      </c>
      <c r="B153" s="280">
        <v>45260</v>
      </c>
      <c r="C153" s="56" t="s">
        <v>54</v>
      </c>
      <c r="D153" s="56" t="s">
        <v>55</v>
      </c>
      <c r="E153" s="57">
        <v>12</v>
      </c>
      <c r="F153" s="57" t="s">
        <v>38</v>
      </c>
      <c r="G153" s="58" t="s">
        <v>62</v>
      </c>
      <c r="H153" s="260">
        <v>1</v>
      </c>
      <c r="I153" s="287">
        <v>29000</v>
      </c>
      <c r="J153" s="286">
        <v>348000</v>
      </c>
      <c r="K153" s="529"/>
      <c r="L153" s="79"/>
    </row>
    <row r="154" spans="1:15" s="10" customFormat="1" ht="22.5" customHeight="1" x14ac:dyDescent="0.25">
      <c r="A154" s="420">
        <v>114</v>
      </c>
      <c r="B154" s="280">
        <v>45260</v>
      </c>
      <c r="C154" s="161" t="s">
        <v>75</v>
      </c>
      <c r="D154" s="164" t="s">
        <v>66</v>
      </c>
      <c r="E154" s="8">
        <v>9</v>
      </c>
      <c r="F154" s="8" t="s">
        <v>38</v>
      </c>
      <c r="G154" s="162" t="s">
        <v>62</v>
      </c>
      <c r="H154" s="260">
        <v>1</v>
      </c>
      <c r="I154" s="329">
        <v>30250</v>
      </c>
      <c r="J154" s="414">
        <v>272250</v>
      </c>
      <c r="K154" s="529"/>
      <c r="L154" s="79"/>
    </row>
    <row r="155" spans="1:15" s="10" customFormat="1" ht="22.5" customHeight="1" x14ac:dyDescent="0.25">
      <c r="A155" s="419">
        <v>115</v>
      </c>
      <c r="B155" s="280">
        <v>45260</v>
      </c>
      <c r="C155" s="56" t="s">
        <v>45</v>
      </c>
      <c r="D155" s="56" t="s">
        <v>20</v>
      </c>
      <c r="E155" s="319">
        <v>2</v>
      </c>
      <c r="F155" s="57" t="s">
        <v>38</v>
      </c>
      <c r="G155" s="58" t="s">
        <v>62</v>
      </c>
      <c r="H155" s="260">
        <v>1</v>
      </c>
      <c r="I155" s="287">
        <v>29200</v>
      </c>
      <c r="J155" s="286">
        <v>58400</v>
      </c>
      <c r="K155" s="529"/>
      <c r="L155" s="79"/>
    </row>
    <row r="156" spans="1:15" s="10" customFormat="1" ht="22.5" customHeight="1" x14ac:dyDescent="0.25">
      <c r="A156" s="420">
        <v>116</v>
      </c>
      <c r="B156" s="280">
        <v>45260</v>
      </c>
      <c r="C156" s="56" t="s">
        <v>364</v>
      </c>
      <c r="D156" s="56" t="s">
        <v>89</v>
      </c>
      <c r="E156" s="57">
        <v>0.5</v>
      </c>
      <c r="F156" s="57" t="s">
        <v>179</v>
      </c>
      <c r="G156" s="58" t="s">
        <v>62</v>
      </c>
      <c r="H156" s="260">
        <v>1</v>
      </c>
      <c r="I156" s="285">
        <v>20000</v>
      </c>
      <c r="J156" s="286">
        <v>10000</v>
      </c>
      <c r="K156" s="529"/>
      <c r="L156" s="79"/>
    </row>
    <row r="157" spans="1:15" s="10" customFormat="1" ht="22.5" customHeight="1" x14ac:dyDescent="0.25">
      <c r="A157" s="419">
        <v>117</v>
      </c>
      <c r="B157" s="280">
        <v>45260</v>
      </c>
      <c r="C157" s="56" t="s">
        <v>245</v>
      </c>
      <c r="D157" s="86" t="s">
        <v>66</v>
      </c>
      <c r="E157" s="57">
        <v>20</v>
      </c>
      <c r="F157" s="122" t="s">
        <v>38</v>
      </c>
      <c r="G157" s="57" t="s">
        <v>1363</v>
      </c>
      <c r="H157" s="260">
        <v>1</v>
      </c>
      <c r="I157" s="307">
        <v>28200</v>
      </c>
      <c r="J157" s="286">
        <v>586000</v>
      </c>
      <c r="K157" s="529"/>
      <c r="L157" s="79"/>
    </row>
    <row r="158" spans="1:15" s="10" customFormat="1" ht="22.5" customHeight="1" x14ac:dyDescent="0.25">
      <c r="A158" s="422"/>
      <c r="B158" s="423"/>
      <c r="C158" s="424"/>
      <c r="D158" s="425"/>
      <c r="E158" s="411"/>
      <c r="F158" s="434"/>
      <c r="G158" s="435"/>
      <c r="H158" s="411"/>
      <c r="I158" s="428"/>
      <c r="J158" s="428"/>
      <c r="K158" s="528">
        <f>SUM(J41:J157)</f>
        <v>41533250</v>
      </c>
      <c r="L158" s="139" t="s">
        <v>2283</v>
      </c>
    </row>
    <row r="159" spans="1:15" s="10" customFormat="1" ht="22.5" customHeight="1" x14ac:dyDescent="0.25">
      <c r="A159" s="419">
        <v>1</v>
      </c>
      <c r="B159" s="280">
        <v>45233</v>
      </c>
      <c r="C159" s="55" t="s">
        <v>75</v>
      </c>
      <c r="D159" s="86" t="s">
        <v>66</v>
      </c>
      <c r="E159" s="57">
        <v>2</v>
      </c>
      <c r="F159" s="57" t="s">
        <v>38</v>
      </c>
      <c r="G159" s="58" t="s">
        <v>338</v>
      </c>
      <c r="H159" s="260">
        <v>2</v>
      </c>
      <c r="I159" s="287">
        <v>27000</v>
      </c>
      <c r="J159" s="286">
        <v>54000</v>
      </c>
      <c r="K159" s="529"/>
      <c r="L159" s="79"/>
    </row>
    <row r="160" spans="1:15" s="10" customFormat="1" ht="22.5" customHeight="1" x14ac:dyDescent="0.25">
      <c r="A160" s="420">
        <v>2</v>
      </c>
      <c r="B160" s="280">
        <v>45234</v>
      </c>
      <c r="C160" s="55" t="s">
        <v>180</v>
      </c>
      <c r="D160" s="86" t="s">
        <v>24</v>
      </c>
      <c r="E160" s="57">
        <v>10</v>
      </c>
      <c r="F160" s="57" t="s">
        <v>39</v>
      </c>
      <c r="G160" s="58" t="s">
        <v>128</v>
      </c>
      <c r="H160" s="260">
        <v>2</v>
      </c>
      <c r="I160" s="285">
        <v>1000</v>
      </c>
      <c r="J160" s="286">
        <v>10000</v>
      </c>
      <c r="K160" s="529"/>
      <c r="L160" s="79"/>
    </row>
    <row r="161" spans="1:12" s="10" customFormat="1" ht="22.5" customHeight="1" x14ac:dyDescent="0.25">
      <c r="A161" s="419">
        <v>3</v>
      </c>
      <c r="B161" s="280">
        <v>45234</v>
      </c>
      <c r="C161" s="55" t="s">
        <v>1068</v>
      </c>
      <c r="D161" s="56" t="s">
        <v>36</v>
      </c>
      <c r="E161" s="57">
        <v>3</v>
      </c>
      <c r="F161" s="57" t="s">
        <v>38</v>
      </c>
      <c r="G161" s="58" t="s">
        <v>338</v>
      </c>
      <c r="H161" s="260">
        <v>2</v>
      </c>
      <c r="I161" s="287">
        <v>36500</v>
      </c>
      <c r="J161" s="286">
        <v>109500</v>
      </c>
      <c r="K161" s="529"/>
      <c r="L161" s="79"/>
    </row>
    <row r="162" spans="1:12" s="10" customFormat="1" ht="22.5" customHeight="1" x14ac:dyDescent="0.25">
      <c r="A162" s="420">
        <v>4</v>
      </c>
      <c r="B162" s="280">
        <v>45236</v>
      </c>
      <c r="C162" s="55" t="s">
        <v>501</v>
      </c>
      <c r="D162" s="86" t="s">
        <v>349</v>
      </c>
      <c r="E162" s="57">
        <v>1</v>
      </c>
      <c r="F162" s="57" t="s">
        <v>39</v>
      </c>
      <c r="G162" s="58" t="s">
        <v>128</v>
      </c>
      <c r="H162" s="260">
        <v>2</v>
      </c>
      <c r="I162" s="285">
        <v>8000</v>
      </c>
      <c r="J162" s="286">
        <v>8000</v>
      </c>
      <c r="K162" s="529"/>
      <c r="L162" s="79"/>
    </row>
    <row r="163" spans="1:12" s="10" customFormat="1" ht="22.5" customHeight="1" x14ac:dyDescent="0.25">
      <c r="A163" s="419">
        <v>5</v>
      </c>
      <c r="B163" s="280">
        <v>45236</v>
      </c>
      <c r="C163" s="55" t="s">
        <v>501</v>
      </c>
      <c r="D163" s="86" t="s">
        <v>349</v>
      </c>
      <c r="E163" s="57">
        <v>1</v>
      </c>
      <c r="F163" s="57" t="s">
        <v>39</v>
      </c>
      <c r="G163" s="58" t="s">
        <v>167</v>
      </c>
      <c r="H163" s="260">
        <v>2</v>
      </c>
      <c r="I163" s="285">
        <v>8000</v>
      </c>
      <c r="J163" s="286">
        <v>8000</v>
      </c>
      <c r="K163" s="529"/>
      <c r="L163" s="79"/>
    </row>
    <row r="164" spans="1:12" s="10" customFormat="1" ht="22.5" customHeight="1" x14ac:dyDescent="0.25">
      <c r="A164" s="420">
        <v>6</v>
      </c>
      <c r="B164" s="280">
        <v>45236</v>
      </c>
      <c r="C164" s="55" t="s">
        <v>501</v>
      </c>
      <c r="D164" s="86" t="s">
        <v>349</v>
      </c>
      <c r="E164" s="57">
        <v>1</v>
      </c>
      <c r="F164" s="57" t="s">
        <v>39</v>
      </c>
      <c r="G164" s="58" t="s">
        <v>222</v>
      </c>
      <c r="H164" s="260">
        <v>2</v>
      </c>
      <c r="I164" s="285">
        <v>8000</v>
      </c>
      <c r="J164" s="286">
        <v>8000</v>
      </c>
      <c r="K164" s="529"/>
      <c r="L164" s="79"/>
    </row>
    <row r="165" spans="1:12" s="10" customFormat="1" ht="22.5" customHeight="1" x14ac:dyDescent="0.25">
      <c r="A165" s="419">
        <v>7</v>
      </c>
      <c r="B165" s="280">
        <v>45236</v>
      </c>
      <c r="C165" s="56" t="s">
        <v>504</v>
      </c>
      <c r="D165" s="56" t="s">
        <v>333</v>
      </c>
      <c r="E165" s="57">
        <v>1</v>
      </c>
      <c r="F165" s="57" t="s">
        <v>229</v>
      </c>
      <c r="G165" s="58" t="s">
        <v>167</v>
      </c>
      <c r="H165" s="260">
        <v>2</v>
      </c>
      <c r="I165" s="285">
        <v>2423000</v>
      </c>
      <c r="J165" s="286">
        <v>2423000</v>
      </c>
      <c r="K165" s="529"/>
      <c r="L165" s="79"/>
    </row>
    <row r="166" spans="1:12" s="10" customFormat="1" ht="22.5" customHeight="1" x14ac:dyDescent="0.25">
      <c r="A166" s="420">
        <v>8</v>
      </c>
      <c r="B166" s="280">
        <v>45236</v>
      </c>
      <c r="C166" s="56" t="s">
        <v>508</v>
      </c>
      <c r="D166" s="291" t="s">
        <v>509</v>
      </c>
      <c r="E166" s="57">
        <v>10</v>
      </c>
      <c r="F166" s="122" t="s">
        <v>223</v>
      </c>
      <c r="G166" s="58" t="s">
        <v>392</v>
      </c>
      <c r="H166" s="260">
        <v>2</v>
      </c>
      <c r="I166" s="285">
        <v>14500</v>
      </c>
      <c r="J166" s="286">
        <v>145000</v>
      </c>
      <c r="K166" s="529"/>
      <c r="L166" s="79"/>
    </row>
    <row r="167" spans="1:12" s="10" customFormat="1" ht="22.5" customHeight="1" x14ac:dyDescent="0.25">
      <c r="A167" s="419">
        <v>9</v>
      </c>
      <c r="B167" s="280">
        <v>45238</v>
      </c>
      <c r="C167" s="61" t="s">
        <v>562</v>
      </c>
      <c r="D167" s="61" t="s">
        <v>188</v>
      </c>
      <c r="E167" s="57">
        <v>2</v>
      </c>
      <c r="F167" s="57" t="s">
        <v>39</v>
      </c>
      <c r="G167" s="58" t="s">
        <v>222</v>
      </c>
      <c r="H167" s="260">
        <v>2</v>
      </c>
      <c r="I167" s="285">
        <v>185000</v>
      </c>
      <c r="J167" s="286">
        <v>370000</v>
      </c>
      <c r="K167" s="529"/>
      <c r="L167" s="79"/>
    </row>
    <row r="168" spans="1:12" s="10" customFormat="1" ht="22.5" customHeight="1" x14ac:dyDescent="0.25">
      <c r="A168" s="420">
        <v>10</v>
      </c>
      <c r="B168" s="280">
        <v>45238</v>
      </c>
      <c r="C168" s="56" t="s">
        <v>564</v>
      </c>
      <c r="D168" s="56" t="s">
        <v>200</v>
      </c>
      <c r="E168" s="57">
        <v>8</v>
      </c>
      <c r="F168" s="57" t="s">
        <v>39</v>
      </c>
      <c r="G168" s="58" t="s">
        <v>222</v>
      </c>
      <c r="H168" s="260">
        <v>2</v>
      </c>
      <c r="I168" s="285">
        <v>15000</v>
      </c>
      <c r="J168" s="286">
        <v>120000</v>
      </c>
      <c r="K168" s="529"/>
      <c r="L168" s="79"/>
    </row>
    <row r="169" spans="1:12" s="10" customFormat="1" ht="22.5" customHeight="1" x14ac:dyDescent="0.25">
      <c r="A169" s="419">
        <v>11</v>
      </c>
      <c r="B169" s="280">
        <v>45238</v>
      </c>
      <c r="C169" s="56" t="s">
        <v>572</v>
      </c>
      <c r="D169" s="56" t="s">
        <v>1185</v>
      </c>
      <c r="E169" s="57">
        <v>1</v>
      </c>
      <c r="F169" s="57" t="s">
        <v>39</v>
      </c>
      <c r="G169" s="58" t="s">
        <v>222</v>
      </c>
      <c r="H169" s="260">
        <v>2</v>
      </c>
      <c r="I169" s="285">
        <v>160000</v>
      </c>
      <c r="J169" s="286">
        <v>160000</v>
      </c>
      <c r="K169" s="529"/>
      <c r="L169" s="79"/>
    </row>
    <row r="170" spans="1:12" s="10" customFormat="1" ht="22.5" customHeight="1" x14ac:dyDescent="0.25">
      <c r="A170" s="420">
        <v>12</v>
      </c>
      <c r="B170" s="280">
        <v>45238</v>
      </c>
      <c r="C170" s="56" t="s">
        <v>567</v>
      </c>
      <c r="D170" s="56" t="s">
        <v>58</v>
      </c>
      <c r="E170" s="57">
        <v>2</v>
      </c>
      <c r="F170" s="122" t="s">
        <v>39</v>
      </c>
      <c r="G170" s="58" t="s">
        <v>128</v>
      </c>
      <c r="H170" s="260">
        <v>2</v>
      </c>
      <c r="I170" s="285">
        <v>9500</v>
      </c>
      <c r="J170" s="286">
        <v>19000</v>
      </c>
      <c r="K170" s="529"/>
      <c r="L170" s="79"/>
    </row>
    <row r="171" spans="1:12" s="10" customFormat="1" ht="22.5" customHeight="1" x14ac:dyDescent="0.25">
      <c r="A171" s="419">
        <v>13</v>
      </c>
      <c r="B171" s="280">
        <v>45238</v>
      </c>
      <c r="C171" s="56" t="s">
        <v>569</v>
      </c>
      <c r="D171" s="56" t="s">
        <v>58</v>
      </c>
      <c r="E171" s="57">
        <v>5</v>
      </c>
      <c r="F171" s="122" t="s">
        <v>39</v>
      </c>
      <c r="G171" s="58" t="s">
        <v>128</v>
      </c>
      <c r="H171" s="260">
        <v>2</v>
      </c>
      <c r="I171" s="285">
        <v>1500</v>
      </c>
      <c r="J171" s="286">
        <v>7500</v>
      </c>
      <c r="K171" s="530"/>
      <c r="L171" s="79"/>
    </row>
    <row r="172" spans="1:12" s="10" customFormat="1" ht="22.5" customHeight="1" x14ac:dyDescent="0.25">
      <c r="A172" s="420">
        <v>14</v>
      </c>
      <c r="B172" s="280">
        <v>45239</v>
      </c>
      <c r="C172" s="56" t="s">
        <v>578</v>
      </c>
      <c r="D172" s="56" t="s">
        <v>217</v>
      </c>
      <c r="E172" s="57">
        <v>1</v>
      </c>
      <c r="F172" s="57" t="s">
        <v>39</v>
      </c>
      <c r="G172" s="58" t="s">
        <v>222</v>
      </c>
      <c r="H172" s="260">
        <v>2</v>
      </c>
      <c r="I172" s="285">
        <v>160000</v>
      </c>
      <c r="J172" s="286">
        <v>160000</v>
      </c>
      <c r="K172" s="529"/>
      <c r="L172" s="79"/>
    </row>
    <row r="173" spans="1:12" s="10" customFormat="1" ht="22.5" customHeight="1" x14ac:dyDescent="0.25">
      <c r="A173" s="419">
        <v>15</v>
      </c>
      <c r="B173" s="280">
        <v>45239</v>
      </c>
      <c r="C173" s="60" t="s">
        <v>579</v>
      </c>
      <c r="D173" s="56" t="s">
        <v>217</v>
      </c>
      <c r="E173" s="57">
        <v>2</v>
      </c>
      <c r="F173" s="122" t="s">
        <v>39</v>
      </c>
      <c r="G173" s="58" t="s">
        <v>222</v>
      </c>
      <c r="H173" s="260">
        <v>2</v>
      </c>
      <c r="I173" s="285">
        <v>85000</v>
      </c>
      <c r="J173" s="286">
        <v>170000</v>
      </c>
      <c r="K173" s="529"/>
      <c r="L173" s="79"/>
    </row>
    <row r="174" spans="1:12" s="10" customFormat="1" ht="22.5" customHeight="1" x14ac:dyDescent="0.25">
      <c r="A174" s="420">
        <v>16</v>
      </c>
      <c r="B174" s="280">
        <v>45239</v>
      </c>
      <c r="C174" s="55" t="s">
        <v>75</v>
      </c>
      <c r="D174" s="86" t="s">
        <v>66</v>
      </c>
      <c r="E174" s="57">
        <v>4</v>
      </c>
      <c r="F174" s="57" t="s">
        <v>38</v>
      </c>
      <c r="G174" s="58" t="s">
        <v>222</v>
      </c>
      <c r="H174" s="260">
        <v>2</v>
      </c>
      <c r="I174" s="287">
        <v>27000</v>
      </c>
      <c r="J174" s="286">
        <v>108000</v>
      </c>
      <c r="K174" s="529"/>
      <c r="L174" s="79"/>
    </row>
    <row r="175" spans="1:12" ht="22.5" customHeight="1" x14ac:dyDescent="0.25">
      <c r="A175" s="419">
        <v>17</v>
      </c>
      <c r="B175" s="280">
        <v>45240</v>
      </c>
      <c r="C175" s="55" t="s">
        <v>635</v>
      </c>
      <c r="D175" s="123" t="s">
        <v>102</v>
      </c>
      <c r="E175" s="57">
        <v>1</v>
      </c>
      <c r="F175" s="122" t="s">
        <v>39</v>
      </c>
      <c r="G175" s="58" t="s">
        <v>639</v>
      </c>
      <c r="H175" s="260">
        <v>2</v>
      </c>
      <c r="I175" s="285">
        <v>50000</v>
      </c>
      <c r="J175" s="286">
        <v>50000</v>
      </c>
      <c r="K175" s="529"/>
    </row>
    <row r="176" spans="1:12" s="10" customFormat="1" ht="22.5" customHeight="1" x14ac:dyDescent="0.25">
      <c r="A176" s="420">
        <v>18</v>
      </c>
      <c r="B176" s="280">
        <v>45241</v>
      </c>
      <c r="C176" s="55" t="s">
        <v>1068</v>
      </c>
      <c r="D176" s="56" t="s">
        <v>36</v>
      </c>
      <c r="E176" s="57">
        <v>2</v>
      </c>
      <c r="F176" s="57" t="s">
        <v>38</v>
      </c>
      <c r="G176" s="58" t="s">
        <v>338</v>
      </c>
      <c r="H176" s="260">
        <v>2</v>
      </c>
      <c r="I176" s="287">
        <v>36500</v>
      </c>
      <c r="J176" s="286">
        <v>73000</v>
      </c>
      <c r="K176" s="529"/>
      <c r="L176" s="79"/>
    </row>
    <row r="177" spans="1:12" s="10" customFormat="1" ht="22.5" customHeight="1" x14ac:dyDescent="0.25">
      <c r="A177" s="419">
        <v>19</v>
      </c>
      <c r="B177" s="280">
        <v>45244</v>
      </c>
      <c r="C177" s="56" t="s">
        <v>677</v>
      </c>
      <c r="D177" s="291" t="s">
        <v>500</v>
      </c>
      <c r="E177" s="57">
        <v>3</v>
      </c>
      <c r="F177" s="57" t="s">
        <v>39</v>
      </c>
      <c r="G177" s="162" t="s">
        <v>392</v>
      </c>
      <c r="H177" s="260">
        <v>2</v>
      </c>
      <c r="I177" s="285">
        <v>7500</v>
      </c>
      <c r="J177" s="286">
        <v>22500</v>
      </c>
      <c r="K177" s="529"/>
      <c r="L177" s="79"/>
    </row>
    <row r="178" spans="1:12" s="10" customFormat="1" ht="22.5" customHeight="1" x14ac:dyDescent="0.25">
      <c r="A178" s="420">
        <v>20</v>
      </c>
      <c r="B178" s="280">
        <v>45245</v>
      </c>
      <c r="C178" s="55" t="s">
        <v>75</v>
      </c>
      <c r="D178" s="86" t="s">
        <v>66</v>
      </c>
      <c r="E178" s="57">
        <v>5</v>
      </c>
      <c r="F178" s="57" t="s">
        <v>38</v>
      </c>
      <c r="G178" s="58" t="s">
        <v>128</v>
      </c>
      <c r="H178" s="260">
        <v>2</v>
      </c>
      <c r="I178" s="287">
        <v>27000</v>
      </c>
      <c r="J178" s="286">
        <v>135000</v>
      </c>
      <c r="K178" s="529"/>
      <c r="L178" s="79"/>
    </row>
    <row r="179" spans="1:12" s="10" customFormat="1" ht="22.5" customHeight="1" x14ac:dyDescent="0.25">
      <c r="A179" s="419">
        <v>21</v>
      </c>
      <c r="B179" s="280">
        <v>45246</v>
      </c>
      <c r="C179" s="55" t="s">
        <v>1333</v>
      </c>
      <c r="D179" s="86"/>
      <c r="E179" s="57">
        <v>1</v>
      </c>
      <c r="F179" s="57" t="s">
        <v>39</v>
      </c>
      <c r="G179" s="58" t="s">
        <v>222</v>
      </c>
      <c r="H179" s="260">
        <v>2</v>
      </c>
      <c r="I179" s="287">
        <v>75000</v>
      </c>
      <c r="J179" s="286">
        <v>75000</v>
      </c>
      <c r="K179" s="529"/>
      <c r="L179" s="79"/>
    </row>
    <row r="180" spans="1:12" s="10" customFormat="1" ht="22.5" customHeight="1" x14ac:dyDescent="0.25">
      <c r="A180" s="420">
        <v>22</v>
      </c>
      <c r="B180" s="280">
        <v>45246</v>
      </c>
      <c r="C180" s="60" t="s">
        <v>729</v>
      </c>
      <c r="D180" s="56" t="s">
        <v>257</v>
      </c>
      <c r="E180" s="57">
        <v>10</v>
      </c>
      <c r="F180" s="57" t="s">
        <v>39</v>
      </c>
      <c r="G180" s="58" t="s">
        <v>338</v>
      </c>
      <c r="H180" s="260">
        <v>2</v>
      </c>
      <c r="I180" s="285">
        <v>6500</v>
      </c>
      <c r="J180" s="286">
        <v>65000</v>
      </c>
      <c r="K180" s="529"/>
      <c r="L180" s="79"/>
    </row>
    <row r="181" spans="1:12" s="10" customFormat="1" ht="22.5" customHeight="1" x14ac:dyDescent="0.25">
      <c r="A181" s="419">
        <v>23</v>
      </c>
      <c r="B181" s="280">
        <v>45246</v>
      </c>
      <c r="C181" s="56" t="s">
        <v>731</v>
      </c>
      <c r="D181" s="56" t="s">
        <v>186</v>
      </c>
      <c r="E181" s="57">
        <v>1</v>
      </c>
      <c r="F181" s="122" t="s">
        <v>39</v>
      </c>
      <c r="G181" s="58" t="s">
        <v>338</v>
      </c>
      <c r="H181" s="260">
        <v>2</v>
      </c>
      <c r="I181" s="285">
        <v>85000</v>
      </c>
      <c r="J181" s="286">
        <v>85000</v>
      </c>
      <c r="K181" s="529"/>
      <c r="L181" s="79"/>
    </row>
    <row r="182" spans="1:12" s="10" customFormat="1" ht="22.5" customHeight="1" x14ac:dyDescent="0.25">
      <c r="A182" s="420">
        <v>24</v>
      </c>
      <c r="B182" s="280">
        <v>45246</v>
      </c>
      <c r="C182" s="56" t="s">
        <v>733</v>
      </c>
      <c r="D182" s="56" t="s">
        <v>186</v>
      </c>
      <c r="E182" s="57">
        <v>1</v>
      </c>
      <c r="F182" s="57" t="s">
        <v>39</v>
      </c>
      <c r="G182" s="58" t="s">
        <v>338</v>
      </c>
      <c r="H182" s="260">
        <v>2</v>
      </c>
      <c r="I182" s="285">
        <v>85000</v>
      </c>
      <c r="J182" s="286">
        <v>85000</v>
      </c>
      <c r="K182" s="529"/>
      <c r="L182" s="79"/>
    </row>
    <row r="183" spans="1:12" s="10" customFormat="1" ht="22.5" customHeight="1" x14ac:dyDescent="0.25">
      <c r="A183" s="419">
        <v>25</v>
      </c>
      <c r="B183" s="280">
        <v>45246</v>
      </c>
      <c r="C183" s="56" t="s">
        <v>1324</v>
      </c>
      <c r="D183" s="123" t="s">
        <v>24</v>
      </c>
      <c r="E183" s="57">
        <v>3</v>
      </c>
      <c r="F183" s="122" t="s">
        <v>39</v>
      </c>
      <c r="G183" s="57" t="s">
        <v>222</v>
      </c>
      <c r="H183" s="260">
        <v>2</v>
      </c>
      <c r="I183" s="307">
        <v>3000</v>
      </c>
      <c r="J183" s="286">
        <v>9000</v>
      </c>
      <c r="K183" s="529"/>
      <c r="L183" s="79"/>
    </row>
    <row r="184" spans="1:12" s="10" customFormat="1" ht="22.5" customHeight="1" x14ac:dyDescent="0.25">
      <c r="A184" s="420">
        <v>26</v>
      </c>
      <c r="B184" s="280">
        <v>45246</v>
      </c>
      <c r="C184" s="56" t="s">
        <v>107</v>
      </c>
      <c r="D184" s="123" t="s">
        <v>24</v>
      </c>
      <c r="E184" s="57">
        <v>5</v>
      </c>
      <c r="F184" s="57" t="s">
        <v>39</v>
      </c>
      <c r="G184" s="58" t="s">
        <v>222</v>
      </c>
      <c r="H184" s="260">
        <v>2</v>
      </c>
      <c r="I184" s="285">
        <v>1565</v>
      </c>
      <c r="J184" s="286">
        <v>7825</v>
      </c>
      <c r="K184" s="529"/>
      <c r="L184" s="79"/>
    </row>
    <row r="185" spans="1:12" s="10" customFormat="1" ht="22.5" customHeight="1" x14ac:dyDescent="0.25">
      <c r="A185" s="419">
        <v>27</v>
      </c>
      <c r="B185" s="280">
        <v>45246</v>
      </c>
      <c r="C185" s="56" t="s">
        <v>255</v>
      </c>
      <c r="D185" s="56" t="s">
        <v>103</v>
      </c>
      <c r="E185" s="57">
        <v>5</v>
      </c>
      <c r="F185" s="57" t="s">
        <v>39</v>
      </c>
      <c r="G185" s="58" t="s">
        <v>222</v>
      </c>
      <c r="H185" s="260">
        <v>2</v>
      </c>
      <c r="I185" s="285">
        <v>900</v>
      </c>
      <c r="J185" s="286">
        <v>4500</v>
      </c>
      <c r="K185" s="529"/>
      <c r="L185" s="79"/>
    </row>
    <row r="186" spans="1:12" s="10" customFormat="1" ht="22.5" customHeight="1" x14ac:dyDescent="0.25">
      <c r="A186" s="420">
        <v>28</v>
      </c>
      <c r="B186" s="280">
        <v>45248</v>
      </c>
      <c r="C186" s="55" t="s">
        <v>1369</v>
      </c>
      <c r="D186" s="56" t="s">
        <v>236</v>
      </c>
      <c r="E186" s="57">
        <v>1</v>
      </c>
      <c r="F186" s="57" t="s">
        <v>39</v>
      </c>
      <c r="G186" s="58" t="s">
        <v>222</v>
      </c>
      <c r="H186" s="260">
        <v>2</v>
      </c>
      <c r="I186" s="285">
        <v>54000</v>
      </c>
      <c r="J186" s="286">
        <v>54000</v>
      </c>
      <c r="K186" s="529"/>
      <c r="L186" s="79"/>
    </row>
    <row r="187" spans="1:12" s="10" customFormat="1" ht="22.5" customHeight="1" x14ac:dyDescent="0.25">
      <c r="A187" s="419">
        <v>29</v>
      </c>
      <c r="B187" s="280">
        <v>45248</v>
      </c>
      <c r="C187" s="56" t="s">
        <v>825</v>
      </c>
      <c r="D187" s="56" t="s">
        <v>826</v>
      </c>
      <c r="E187" s="57">
        <v>1</v>
      </c>
      <c r="F187" s="57" t="s">
        <v>39</v>
      </c>
      <c r="G187" s="58" t="s">
        <v>831</v>
      </c>
      <c r="H187" s="283">
        <v>2</v>
      </c>
      <c r="I187" s="289">
        <v>48000</v>
      </c>
      <c r="J187" s="286">
        <v>48000</v>
      </c>
      <c r="K187" s="529"/>
      <c r="L187" s="79"/>
    </row>
    <row r="188" spans="1:12" s="10" customFormat="1" ht="22.5" customHeight="1" x14ac:dyDescent="0.25">
      <c r="A188" s="420">
        <v>30</v>
      </c>
      <c r="B188" s="280">
        <v>45250</v>
      </c>
      <c r="C188" s="55" t="s">
        <v>849</v>
      </c>
      <c r="D188" s="56" t="s">
        <v>850</v>
      </c>
      <c r="E188" s="57">
        <v>1</v>
      </c>
      <c r="F188" s="57" t="s">
        <v>39</v>
      </c>
      <c r="G188" s="58" t="s">
        <v>855</v>
      </c>
      <c r="H188" s="260">
        <v>2</v>
      </c>
      <c r="I188" s="287">
        <v>60000</v>
      </c>
      <c r="J188" s="286">
        <v>60000</v>
      </c>
      <c r="K188" s="529"/>
      <c r="L188" s="79"/>
    </row>
    <row r="189" spans="1:12" s="10" customFormat="1" ht="22.5" customHeight="1" x14ac:dyDescent="0.25">
      <c r="A189" s="419">
        <v>31</v>
      </c>
      <c r="B189" s="280">
        <v>45253</v>
      </c>
      <c r="C189" s="60" t="s">
        <v>891</v>
      </c>
      <c r="D189" s="56" t="s">
        <v>274</v>
      </c>
      <c r="E189" s="57">
        <v>10</v>
      </c>
      <c r="F189" s="122" t="s">
        <v>223</v>
      </c>
      <c r="G189" s="58" t="s">
        <v>392</v>
      </c>
      <c r="H189" s="260">
        <v>2</v>
      </c>
      <c r="I189" s="285">
        <v>13500</v>
      </c>
      <c r="J189" s="286">
        <v>135000</v>
      </c>
      <c r="K189" s="529"/>
      <c r="L189" s="79"/>
    </row>
    <row r="190" spans="1:12" s="10" customFormat="1" ht="22.5" customHeight="1" x14ac:dyDescent="0.25">
      <c r="A190" s="420">
        <v>32</v>
      </c>
      <c r="B190" s="280">
        <v>45254</v>
      </c>
      <c r="C190" s="55" t="s">
        <v>75</v>
      </c>
      <c r="D190" s="86" t="s">
        <v>66</v>
      </c>
      <c r="E190" s="57">
        <v>6</v>
      </c>
      <c r="F190" s="57" t="s">
        <v>38</v>
      </c>
      <c r="G190" s="58" t="s">
        <v>167</v>
      </c>
      <c r="H190" s="260">
        <v>2</v>
      </c>
      <c r="I190" s="287">
        <v>27000</v>
      </c>
      <c r="J190" s="286">
        <v>162000</v>
      </c>
      <c r="K190" s="529"/>
      <c r="L190" s="79"/>
    </row>
    <row r="191" spans="1:12" s="10" customFormat="1" ht="22.5" customHeight="1" x14ac:dyDescent="0.25">
      <c r="A191" s="419">
        <v>33</v>
      </c>
      <c r="B191" s="280">
        <v>45259</v>
      </c>
      <c r="C191" s="55" t="s">
        <v>381</v>
      </c>
      <c r="D191" s="123" t="s">
        <v>268</v>
      </c>
      <c r="E191" s="57">
        <v>1</v>
      </c>
      <c r="F191" s="122" t="s">
        <v>39</v>
      </c>
      <c r="G191" s="58" t="s">
        <v>222</v>
      </c>
      <c r="H191" s="260">
        <v>2</v>
      </c>
      <c r="I191" s="285">
        <v>75000</v>
      </c>
      <c r="J191" s="286">
        <v>75000</v>
      </c>
      <c r="K191" s="529"/>
      <c r="L191" s="100"/>
    </row>
    <row r="192" spans="1:12" s="10" customFormat="1" ht="22.5" customHeight="1" x14ac:dyDescent="0.25">
      <c r="A192" s="420">
        <v>34</v>
      </c>
      <c r="B192" s="280">
        <v>45260</v>
      </c>
      <c r="C192" s="56" t="s">
        <v>1034</v>
      </c>
      <c r="D192" s="56" t="s">
        <v>143</v>
      </c>
      <c r="E192" s="57">
        <v>1</v>
      </c>
      <c r="F192" s="57" t="s">
        <v>37</v>
      </c>
      <c r="G192" s="58" t="s">
        <v>128</v>
      </c>
      <c r="H192" s="260">
        <v>2</v>
      </c>
      <c r="I192" s="287">
        <v>340000</v>
      </c>
      <c r="J192" s="286">
        <v>340000</v>
      </c>
      <c r="K192" s="529"/>
      <c r="L192" s="79"/>
    </row>
    <row r="193" spans="1:12" s="10" customFormat="1" ht="22.5" customHeight="1" x14ac:dyDescent="0.25">
      <c r="A193" s="419">
        <v>35</v>
      </c>
      <c r="B193" s="280">
        <v>45260</v>
      </c>
      <c r="C193" s="56" t="s">
        <v>1035</v>
      </c>
      <c r="D193" s="56" t="s">
        <v>143</v>
      </c>
      <c r="E193" s="57">
        <v>1</v>
      </c>
      <c r="F193" s="57" t="s">
        <v>37</v>
      </c>
      <c r="G193" s="58" t="s">
        <v>128</v>
      </c>
      <c r="H193" s="260">
        <v>2</v>
      </c>
      <c r="I193" s="285">
        <v>176000</v>
      </c>
      <c r="J193" s="286">
        <v>176000</v>
      </c>
      <c r="K193" s="529"/>
      <c r="L193" s="79"/>
    </row>
    <row r="194" spans="1:12" s="10" customFormat="1" ht="22.5" customHeight="1" x14ac:dyDescent="0.25">
      <c r="A194" s="420">
        <v>36</v>
      </c>
      <c r="B194" s="280">
        <v>45260</v>
      </c>
      <c r="C194" s="56" t="s">
        <v>1087</v>
      </c>
      <c r="D194" s="56" t="s">
        <v>28</v>
      </c>
      <c r="E194" s="57">
        <v>0.3</v>
      </c>
      <c r="F194" s="57" t="s">
        <v>39</v>
      </c>
      <c r="G194" s="58" t="s">
        <v>193</v>
      </c>
      <c r="H194" s="260">
        <v>2</v>
      </c>
      <c r="I194" s="287">
        <v>75000</v>
      </c>
      <c r="J194" s="286">
        <v>22500</v>
      </c>
      <c r="K194" s="529"/>
      <c r="L194" s="79"/>
    </row>
    <row r="195" spans="1:12" s="10" customFormat="1" ht="22.5" customHeight="1" x14ac:dyDescent="0.25">
      <c r="A195" s="419">
        <v>37</v>
      </c>
      <c r="B195" s="280">
        <v>45260</v>
      </c>
      <c r="C195" s="161" t="s">
        <v>75</v>
      </c>
      <c r="D195" s="164" t="s">
        <v>66</v>
      </c>
      <c r="E195" s="8">
        <v>3</v>
      </c>
      <c r="F195" s="8" t="s">
        <v>38</v>
      </c>
      <c r="G195" s="162" t="s">
        <v>338</v>
      </c>
      <c r="H195" s="260">
        <v>2</v>
      </c>
      <c r="I195" s="329">
        <v>30250</v>
      </c>
      <c r="J195" s="414">
        <v>90750</v>
      </c>
      <c r="K195" s="529"/>
      <c r="L195" s="79"/>
    </row>
    <row r="196" spans="1:12" s="10" customFormat="1" ht="22.5" customHeight="1" x14ac:dyDescent="0.25">
      <c r="A196" s="420">
        <v>38</v>
      </c>
      <c r="B196" s="280">
        <v>45260</v>
      </c>
      <c r="C196" s="56" t="s">
        <v>1048</v>
      </c>
      <c r="D196" s="123" t="s">
        <v>1049</v>
      </c>
      <c r="E196" s="57">
        <v>1</v>
      </c>
      <c r="F196" s="122" t="s">
        <v>39</v>
      </c>
      <c r="G196" s="58" t="s">
        <v>1064</v>
      </c>
      <c r="H196" s="260">
        <v>2</v>
      </c>
      <c r="I196" s="285">
        <v>350000</v>
      </c>
      <c r="J196" s="286">
        <v>350000</v>
      </c>
      <c r="K196" s="529"/>
      <c r="L196" s="79"/>
    </row>
    <row r="197" spans="1:12" s="10" customFormat="1" ht="22.5" customHeight="1" x14ac:dyDescent="0.25">
      <c r="A197" s="419">
        <v>39</v>
      </c>
      <c r="B197" s="280">
        <v>45260</v>
      </c>
      <c r="C197" s="55" t="s">
        <v>1050</v>
      </c>
      <c r="D197" s="123" t="s">
        <v>1049</v>
      </c>
      <c r="E197" s="57">
        <v>1</v>
      </c>
      <c r="F197" s="122" t="s">
        <v>39</v>
      </c>
      <c r="G197" s="58" t="s">
        <v>1064</v>
      </c>
      <c r="H197" s="260">
        <v>2</v>
      </c>
      <c r="I197" s="285">
        <v>25000</v>
      </c>
      <c r="J197" s="286">
        <v>25000</v>
      </c>
      <c r="K197" s="529"/>
      <c r="L197" s="79"/>
    </row>
    <row r="198" spans="1:12" s="10" customFormat="1" ht="22.5" customHeight="1" x14ac:dyDescent="0.25">
      <c r="A198" s="420">
        <v>40</v>
      </c>
      <c r="B198" s="280">
        <v>45260</v>
      </c>
      <c r="C198" s="55" t="s">
        <v>1051</v>
      </c>
      <c r="D198" s="123" t="s">
        <v>1049</v>
      </c>
      <c r="E198" s="117">
        <v>1</v>
      </c>
      <c r="F198" s="122" t="s">
        <v>166</v>
      </c>
      <c r="G198" s="58" t="s">
        <v>1064</v>
      </c>
      <c r="H198" s="283">
        <v>2</v>
      </c>
      <c r="I198" s="287">
        <v>45000</v>
      </c>
      <c r="J198" s="286">
        <v>45000</v>
      </c>
      <c r="K198" s="529"/>
      <c r="L198" s="79"/>
    </row>
    <row r="199" spans="1:12" s="10" customFormat="1" ht="22.5" customHeight="1" x14ac:dyDescent="0.25">
      <c r="A199" s="422"/>
      <c r="B199" s="423"/>
      <c r="C199" s="424"/>
      <c r="D199" s="425"/>
      <c r="E199" s="411"/>
      <c r="F199" s="411"/>
      <c r="G199" s="426"/>
      <c r="H199" s="411"/>
      <c r="I199" s="428"/>
      <c r="J199" s="428"/>
      <c r="K199" s="528">
        <f>SUM(J159:J198)</f>
        <v>6075075</v>
      </c>
      <c r="L199" s="139" t="s">
        <v>2283</v>
      </c>
    </row>
    <row r="200" spans="1:12" s="10" customFormat="1" ht="22.5" customHeight="1" x14ac:dyDescent="0.25">
      <c r="A200" s="419">
        <v>1</v>
      </c>
      <c r="B200" s="280">
        <v>45231</v>
      </c>
      <c r="C200" s="55" t="s">
        <v>1068</v>
      </c>
      <c r="D200" s="56" t="s">
        <v>36</v>
      </c>
      <c r="E200" s="57">
        <v>25</v>
      </c>
      <c r="F200" s="57" t="s">
        <v>38</v>
      </c>
      <c r="G200" s="58" t="s">
        <v>32</v>
      </c>
      <c r="H200" s="260">
        <v>3</v>
      </c>
      <c r="I200" s="285">
        <v>36500</v>
      </c>
      <c r="J200" s="286">
        <v>912500</v>
      </c>
      <c r="K200" s="647" t="s">
        <v>1540</v>
      </c>
      <c r="L200" s="79"/>
    </row>
    <row r="201" spans="1:12" s="10" customFormat="1" ht="22.5" customHeight="1" x14ac:dyDescent="0.25">
      <c r="A201" s="419">
        <v>2</v>
      </c>
      <c r="B201" s="280">
        <v>45231</v>
      </c>
      <c r="C201" s="56" t="s">
        <v>421</v>
      </c>
      <c r="D201" s="56" t="s">
        <v>1070</v>
      </c>
      <c r="E201" s="57">
        <v>10</v>
      </c>
      <c r="F201" s="57" t="s">
        <v>39</v>
      </c>
      <c r="G201" s="58" t="s">
        <v>436</v>
      </c>
      <c r="H201" s="260">
        <v>3</v>
      </c>
      <c r="I201" s="285">
        <v>12550</v>
      </c>
      <c r="J201" s="286">
        <v>125500</v>
      </c>
      <c r="K201" s="647" t="s">
        <v>1540</v>
      </c>
      <c r="L201" s="79"/>
    </row>
    <row r="202" spans="1:12" s="10" customFormat="1" ht="22.5" customHeight="1" x14ac:dyDescent="0.25">
      <c r="A202" s="419">
        <v>3</v>
      </c>
      <c r="B202" s="280">
        <v>45232</v>
      </c>
      <c r="C202" s="56" t="s">
        <v>93</v>
      </c>
      <c r="D202" s="56" t="s">
        <v>94</v>
      </c>
      <c r="E202" s="57">
        <v>20</v>
      </c>
      <c r="F202" s="121" t="s">
        <v>38</v>
      </c>
      <c r="G202" s="58" t="s">
        <v>32</v>
      </c>
      <c r="H202" s="260">
        <v>3</v>
      </c>
      <c r="I202" s="285">
        <v>32800</v>
      </c>
      <c r="J202" s="286">
        <v>656000</v>
      </c>
      <c r="K202" s="647" t="s">
        <v>1548</v>
      </c>
      <c r="L202" s="79"/>
    </row>
    <row r="203" spans="1:12" s="10" customFormat="1" ht="22.5" customHeight="1" x14ac:dyDescent="0.25">
      <c r="A203" s="419">
        <v>4</v>
      </c>
      <c r="B203" s="280">
        <v>45232</v>
      </c>
      <c r="C203" s="56" t="s">
        <v>23</v>
      </c>
      <c r="D203" s="56" t="s">
        <v>1097</v>
      </c>
      <c r="E203" s="57">
        <v>2</v>
      </c>
      <c r="F203" s="57" t="s">
        <v>44</v>
      </c>
      <c r="G203" s="58" t="s">
        <v>32</v>
      </c>
      <c r="H203" s="260">
        <v>3</v>
      </c>
      <c r="I203" s="285">
        <v>75000</v>
      </c>
      <c r="J203" s="286">
        <v>150000</v>
      </c>
      <c r="K203" s="647" t="s">
        <v>1548</v>
      </c>
      <c r="L203" s="79"/>
    </row>
    <row r="204" spans="1:12" s="10" customFormat="1" ht="22.5" customHeight="1" x14ac:dyDescent="0.25">
      <c r="A204" s="419">
        <v>5</v>
      </c>
      <c r="B204" s="280">
        <v>45232</v>
      </c>
      <c r="C204" s="61" t="s">
        <v>489</v>
      </c>
      <c r="D204" s="56" t="s">
        <v>1098</v>
      </c>
      <c r="E204" s="57">
        <v>1</v>
      </c>
      <c r="F204" s="122" t="s">
        <v>39</v>
      </c>
      <c r="G204" s="58" t="s">
        <v>32</v>
      </c>
      <c r="H204" s="260">
        <v>3</v>
      </c>
      <c r="I204" s="285">
        <v>1450000</v>
      </c>
      <c r="J204" s="286">
        <v>1450000</v>
      </c>
      <c r="K204" s="647" t="s">
        <v>1548</v>
      </c>
      <c r="L204" s="79"/>
    </row>
    <row r="205" spans="1:12" s="10" customFormat="1" ht="22.5" customHeight="1" x14ac:dyDescent="0.25">
      <c r="A205" s="419">
        <v>6</v>
      </c>
      <c r="B205" s="280">
        <v>45232</v>
      </c>
      <c r="C205" s="61" t="s">
        <v>489</v>
      </c>
      <c r="D205" s="56" t="s">
        <v>1099</v>
      </c>
      <c r="E205" s="57">
        <v>1</v>
      </c>
      <c r="F205" s="57" t="s">
        <v>39</v>
      </c>
      <c r="G205" s="58" t="s">
        <v>32</v>
      </c>
      <c r="H205" s="260">
        <v>3</v>
      </c>
      <c r="I205" s="285">
        <v>1450000</v>
      </c>
      <c r="J205" s="286">
        <v>1450000</v>
      </c>
      <c r="K205" s="647" t="s">
        <v>1548</v>
      </c>
      <c r="L205" s="79"/>
    </row>
    <row r="206" spans="1:12" s="10" customFormat="1" ht="22.5" customHeight="1" x14ac:dyDescent="0.25">
      <c r="A206" s="419">
        <v>7</v>
      </c>
      <c r="B206" s="280">
        <v>45232</v>
      </c>
      <c r="C206" s="61" t="s">
        <v>489</v>
      </c>
      <c r="D206" s="56" t="s">
        <v>1100</v>
      </c>
      <c r="E206" s="57">
        <v>1</v>
      </c>
      <c r="F206" s="57" t="s">
        <v>39</v>
      </c>
      <c r="G206" s="58" t="s">
        <v>32</v>
      </c>
      <c r="H206" s="260">
        <v>3</v>
      </c>
      <c r="I206" s="285">
        <v>1450000</v>
      </c>
      <c r="J206" s="286">
        <v>1450000</v>
      </c>
      <c r="K206" s="647" t="s">
        <v>1548</v>
      </c>
      <c r="L206" s="79"/>
    </row>
    <row r="207" spans="1:12" s="10" customFormat="1" ht="22.5" customHeight="1" x14ac:dyDescent="0.25">
      <c r="A207" s="419">
        <v>8</v>
      </c>
      <c r="B207" s="280">
        <v>45232</v>
      </c>
      <c r="C207" s="61" t="s">
        <v>489</v>
      </c>
      <c r="D207" s="56" t="s">
        <v>1101</v>
      </c>
      <c r="E207" s="57">
        <v>1</v>
      </c>
      <c r="F207" s="57" t="s">
        <v>39</v>
      </c>
      <c r="G207" s="58" t="s">
        <v>32</v>
      </c>
      <c r="H207" s="260">
        <v>3</v>
      </c>
      <c r="I207" s="285">
        <v>1450000</v>
      </c>
      <c r="J207" s="286">
        <v>1450000</v>
      </c>
      <c r="K207" s="647" t="s">
        <v>1548</v>
      </c>
      <c r="L207" s="79"/>
    </row>
    <row r="208" spans="1:12" s="10" customFormat="1" ht="22.5" customHeight="1" x14ac:dyDescent="0.25">
      <c r="A208" s="419">
        <v>9</v>
      </c>
      <c r="B208" s="280">
        <v>45232</v>
      </c>
      <c r="C208" s="56" t="s">
        <v>231</v>
      </c>
      <c r="D208" s="86" t="s">
        <v>101</v>
      </c>
      <c r="E208" s="57">
        <v>2</v>
      </c>
      <c r="F208" s="57" t="s">
        <v>39</v>
      </c>
      <c r="G208" s="58" t="s">
        <v>32</v>
      </c>
      <c r="H208" s="260">
        <v>3</v>
      </c>
      <c r="I208" s="285">
        <v>70586</v>
      </c>
      <c r="J208" s="286">
        <v>141172</v>
      </c>
      <c r="K208" s="647" t="s">
        <v>1548</v>
      </c>
      <c r="L208" s="79"/>
    </row>
    <row r="209" spans="1:13" s="10" customFormat="1" ht="22.5" customHeight="1" x14ac:dyDescent="0.25">
      <c r="A209" s="419">
        <v>10</v>
      </c>
      <c r="B209" s="280">
        <v>45232</v>
      </c>
      <c r="C209" s="56" t="s">
        <v>226</v>
      </c>
      <c r="D209" s="56" t="s">
        <v>101</v>
      </c>
      <c r="E209" s="57">
        <v>2</v>
      </c>
      <c r="F209" s="122" t="s">
        <v>39</v>
      </c>
      <c r="G209" s="58" t="s">
        <v>32</v>
      </c>
      <c r="H209" s="260">
        <v>3</v>
      </c>
      <c r="I209" s="290">
        <v>241500</v>
      </c>
      <c r="J209" s="286">
        <v>483000</v>
      </c>
      <c r="K209" s="647" t="s">
        <v>1548</v>
      </c>
      <c r="L209" s="79"/>
    </row>
    <row r="210" spans="1:13" s="10" customFormat="1" ht="22.5" customHeight="1" x14ac:dyDescent="0.25">
      <c r="A210" s="419">
        <v>11</v>
      </c>
      <c r="B210" s="280">
        <v>45232</v>
      </c>
      <c r="C210" s="56" t="s">
        <v>1102</v>
      </c>
      <c r="D210" s="56" t="s">
        <v>89</v>
      </c>
      <c r="E210" s="57">
        <v>2</v>
      </c>
      <c r="F210" s="57" t="s">
        <v>39</v>
      </c>
      <c r="G210" s="58" t="s">
        <v>1104</v>
      </c>
      <c r="H210" s="260">
        <v>3</v>
      </c>
      <c r="I210" s="285">
        <v>20000</v>
      </c>
      <c r="J210" s="286">
        <v>40000</v>
      </c>
      <c r="K210" s="647" t="s">
        <v>1549</v>
      </c>
      <c r="L210" s="79"/>
    </row>
    <row r="211" spans="1:13" s="10" customFormat="1" ht="22.5" customHeight="1" x14ac:dyDescent="0.25">
      <c r="A211" s="419">
        <v>12</v>
      </c>
      <c r="B211" s="280">
        <v>45234</v>
      </c>
      <c r="C211" s="56" t="s">
        <v>177</v>
      </c>
      <c r="D211" s="56" t="s">
        <v>176</v>
      </c>
      <c r="E211" s="57">
        <v>1</v>
      </c>
      <c r="F211" s="122" t="s">
        <v>277</v>
      </c>
      <c r="G211" s="58" t="s">
        <v>87</v>
      </c>
      <c r="H211" s="260">
        <v>3</v>
      </c>
      <c r="I211" s="285">
        <v>1500000</v>
      </c>
      <c r="J211" s="286">
        <v>1500000</v>
      </c>
      <c r="K211" s="647" t="s">
        <v>1556</v>
      </c>
      <c r="L211" s="79"/>
    </row>
    <row r="212" spans="1:13" s="10" customFormat="1" ht="22.5" customHeight="1" x14ac:dyDescent="0.25">
      <c r="A212" s="419">
        <v>13</v>
      </c>
      <c r="B212" s="280">
        <v>45234</v>
      </c>
      <c r="C212" s="61" t="s">
        <v>489</v>
      </c>
      <c r="D212" s="61" t="s">
        <v>1128</v>
      </c>
      <c r="E212" s="57">
        <v>1</v>
      </c>
      <c r="F212" s="57" t="s">
        <v>39</v>
      </c>
      <c r="G212" s="58" t="s">
        <v>87</v>
      </c>
      <c r="H212" s="260">
        <v>3</v>
      </c>
      <c r="I212" s="285">
        <v>1450000</v>
      </c>
      <c r="J212" s="286">
        <v>1450000</v>
      </c>
      <c r="K212" s="647" t="s">
        <v>1556</v>
      </c>
      <c r="L212" s="79"/>
    </row>
    <row r="213" spans="1:13" s="10" customFormat="1" ht="22.5" customHeight="1" x14ac:dyDescent="0.25">
      <c r="A213" s="419">
        <v>14</v>
      </c>
      <c r="B213" s="280">
        <v>45236</v>
      </c>
      <c r="C213" s="56" t="s">
        <v>495</v>
      </c>
      <c r="D213" s="291" t="s">
        <v>275</v>
      </c>
      <c r="E213" s="57">
        <v>22</v>
      </c>
      <c r="F213" s="57" t="s">
        <v>42</v>
      </c>
      <c r="G213" s="58" t="s">
        <v>87</v>
      </c>
      <c r="H213" s="260">
        <v>3</v>
      </c>
      <c r="I213" s="285">
        <v>20000</v>
      </c>
      <c r="J213" s="286">
        <v>440000</v>
      </c>
      <c r="K213" s="647" t="s">
        <v>1561</v>
      </c>
      <c r="L213" s="79"/>
    </row>
    <row r="214" spans="1:13" s="10" customFormat="1" ht="22.5" customHeight="1" x14ac:dyDescent="0.25">
      <c r="A214" s="419">
        <v>15</v>
      </c>
      <c r="B214" s="280">
        <v>45236</v>
      </c>
      <c r="C214" s="56" t="s">
        <v>497</v>
      </c>
      <c r="D214" s="56" t="s">
        <v>275</v>
      </c>
      <c r="E214" s="57">
        <v>2</v>
      </c>
      <c r="F214" s="57" t="s">
        <v>37</v>
      </c>
      <c r="G214" s="58" t="s">
        <v>87</v>
      </c>
      <c r="H214" s="260">
        <v>3</v>
      </c>
      <c r="I214" s="285">
        <v>125000</v>
      </c>
      <c r="J214" s="286">
        <v>250000</v>
      </c>
      <c r="K214" s="647" t="s">
        <v>1561</v>
      </c>
      <c r="L214" s="79"/>
    </row>
    <row r="215" spans="1:13" s="10" customFormat="1" ht="22.5" customHeight="1" x14ac:dyDescent="0.25">
      <c r="A215" s="419">
        <v>16</v>
      </c>
      <c r="B215" s="280">
        <v>45236</v>
      </c>
      <c r="C215" s="56" t="s">
        <v>231</v>
      </c>
      <c r="D215" s="86" t="s">
        <v>101</v>
      </c>
      <c r="E215" s="57">
        <v>2</v>
      </c>
      <c r="F215" s="121" t="s">
        <v>39</v>
      </c>
      <c r="G215" s="58" t="s">
        <v>32</v>
      </c>
      <c r="H215" s="260">
        <v>3</v>
      </c>
      <c r="I215" s="285">
        <v>70586</v>
      </c>
      <c r="J215" s="286">
        <v>141172</v>
      </c>
      <c r="K215" s="647" t="s">
        <v>1561</v>
      </c>
      <c r="L215" s="79"/>
    </row>
    <row r="216" spans="1:13" s="10" customFormat="1" ht="22.5" customHeight="1" x14ac:dyDescent="0.25">
      <c r="A216" s="419">
        <v>17</v>
      </c>
      <c r="B216" s="280">
        <v>45236</v>
      </c>
      <c r="C216" s="56" t="s">
        <v>1146</v>
      </c>
      <c r="D216" s="56" t="s">
        <v>1147</v>
      </c>
      <c r="E216" s="57">
        <v>1</v>
      </c>
      <c r="F216" s="57" t="s">
        <v>37</v>
      </c>
      <c r="G216" s="58" t="s">
        <v>32</v>
      </c>
      <c r="H216" s="260">
        <v>3</v>
      </c>
      <c r="I216" s="285">
        <v>1150000</v>
      </c>
      <c r="J216" s="286">
        <v>1150000</v>
      </c>
      <c r="K216" s="647" t="s">
        <v>1561</v>
      </c>
      <c r="L216" s="79"/>
    </row>
    <row r="217" spans="1:13" s="10" customFormat="1" ht="22.5" customHeight="1" x14ac:dyDescent="0.25">
      <c r="A217" s="419">
        <v>18</v>
      </c>
      <c r="B217" s="280">
        <v>45240</v>
      </c>
      <c r="C217" s="56" t="s">
        <v>535</v>
      </c>
      <c r="D217" s="56" t="s">
        <v>109</v>
      </c>
      <c r="E217" s="57">
        <v>2</v>
      </c>
      <c r="F217" s="57" t="s">
        <v>263</v>
      </c>
      <c r="G217" s="58" t="s">
        <v>87</v>
      </c>
      <c r="H217" s="260">
        <v>3</v>
      </c>
      <c r="I217" s="285">
        <v>9583</v>
      </c>
      <c r="J217" s="286">
        <v>19166</v>
      </c>
      <c r="K217" s="647" t="s">
        <v>309</v>
      </c>
      <c r="L217" s="79"/>
    </row>
    <row r="218" spans="1:13" s="10" customFormat="1" ht="22.5" customHeight="1" x14ac:dyDescent="0.25">
      <c r="A218" s="419">
        <v>19</v>
      </c>
      <c r="B218" s="280">
        <v>45240</v>
      </c>
      <c r="C218" s="55" t="s">
        <v>1249</v>
      </c>
      <c r="D218" s="56" t="s">
        <v>90</v>
      </c>
      <c r="E218" s="57">
        <v>1</v>
      </c>
      <c r="F218" s="57" t="s">
        <v>39</v>
      </c>
      <c r="G218" s="58" t="s">
        <v>1254</v>
      </c>
      <c r="H218" s="260">
        <v>3</v>
      </c>
      <c r="I218" s="285">
        <v>40000</v>
      </c>
      <c r="J218" s="286">
        <v>40000</v>
      </c>
      <c r="K218" s="647" t="s">
        <v>309</v>
      </c>
      <c r="L218" s="79"/>
    </row>
    <row r="219" spans="1:13" s="10" customFormat="1" ht="22.5" customHeight="1" x14ac:dyDescent="0.25">
      <c r="A219" s="736">
        <v>20</v>
      </c>
      <c r="B219" s="624">
        <v>45240</v>
      </c>
      <c r="C219" s="625" t="s">
        <v>832</v>
      </c>
      <c r="D219" s="626" t="s">
        <v>1250</v>
      </c>
      <c r="E219" s="627">
        <v>1</v>
      </c>
      <c r="F219" s="718" t="s">
        <v>39</v>
      </c>
      <c r="G219" s="714" t="s">
        <v>1255</v>
      </c>
      <c r="H219" s="628">
        <v>3</v>
      </c>
      <c r="I219" s="630">
        <v>925000</v>
      </c>
      <c r="J219" s="630">
        <v>925000</v>
      </c>
      <c r="K219" s="727" t="s">
        <v>309</v>
      </c>
      <c r="L219" s="767" t="s">
        <v>2291</v>
      </c>
    </row>
    <row r="220" spans="1:13" s="10" customFormat="1" ht="22.5" customHeight="1" x14ac:dyDescent="0.25">
      <c r="A220" s="736">
        <v>21</v>
      </c>
      <c r="B220" s="728">
        <v>45240</v>
      </c>
      <c r="C220" s="729" t="s">
        <v>832</v>
      </c>
      <c r="D220" s="730" t="s">
        <v>1251</v>
      </c>
      <c r="E220" s="731">
        <v>1</v>
      </c>
      <c r="F220" s="732" t="s">
        <v>39</v>
      </c>
      <c r="G220" s="733" t="s">
        <v>1255</v>
      </c>
      <c r="H220" s="731">
        <v>3</v>
      </c>
      <c r="I220" s="734">
        <v>925000</v>
      </c>
      <c r="J220" s="734">
        <v>925000</v>
      </c>
      <c r="K220" s="727" t="s">
        <v>309</v>
      </c>
      <c r="L220" s="767" t="s">
        <v>2291</v>
      </c>
    </row>
    <row r="221" spans="1:13" s="10" customFormat="1" ht="22.5" customHeight="1" x14ac:dyDescent="0.25">
      <c r="A221" s="736">
        <v>22</v>
      </c>
      <c r="B221" s="624">
        <v>45240</v>
      </c>
      <c r="C221" s="625" t="s">
        <v>369</v>
      </c>
      <c r="D221" s="626" t="s">
        <v>101</v>
      </c>
      <c r="E221" s="735" t="s">
        <v>98</v>
      </c>
      <c r="F221" s="718" t="s">
        <v>39</v>
      </c>
      <c r="G221" s="714" t="s">
        <v>1255</v>
      </c>
      <c r="H221" s="628">
        <v>3</v>
      </c>
      <c r="I221" s="630">
        <v>269000</v>
      </c>
      <c r="J221" s="630">
        <v>538000</v>
      </c>
      <c r="K221" s="727" t="s">
        <v>309</v>
      </c>
      <c r="L221" s="767" t="s">
        <v>2291</v>
      </c>
      <c r="M221" s="62"/>
    </row>
    <row r="222" spans="1:13" s="10" customFormat="1" ht="22.5" customHeight="1" x14ac:dyDescent="0.25">
      <c r="A222" s="736">
        <v>23</v>
      </c>
      <c r="B222" s="624">
        <v>45240</v>
      </c>
      <c r="C222" s="626" t="s">
        <v>877</v>
      </c>
      <c r="D222" s="626" t="s">
        <v>101</v>
      </c>
      <c r="E222" s="627">
        <v>2</v>
      </c>
      <c r="F222" s="627" t="s">
        <v>39</v>
      </c>
      <c r="G222" s="714" t="s">
        <v>853</v>
      </c>
      <c r="H222" s="628">
        <v>3</v>
      </c>
      <c r="I222" s="717">
        <v>70585.36</v>
      </c>
      <c r="J222" s="630">
        <v>141170.72</v>
      </c>
      <c r="K222" s="727" t="s">
        <v>309</v>
      </c>
      <c r="L222" s="767" t="s">
        <v>2291</v>
      </c>
    </row>
    <row r="223" spans="1:13" s="10" customFormat="1" ht="22.5" customHeight="1" x14ac:dyDescent="0.25">
      <c r="A223" s="419">
        <v>24</v>
      </c>
      <c r="B223" s="280">
        <v>45240</v>
      </c>
      <c r="C223" s="55" t="s">
        <v>1134</v>
      </c>
      <c r="D223" s="86" t="s">
        <v>24</v>
      </c>
      <c r="E223" s="57">
        <v>2</v>
      </c>
      <c r="F223" s="122" t="s">
        <v>39</v>
      </c>
      <c r="G223" s="58" t="s">
        <v>87</v>
      </c>
      <c r="H223" s="260">
        <v>3</v>
      </c>
      <c r="I223" s="285">
        <v>11500</v>
      </c>
      <c r="J223" s="286">
        <v>23000</v>
      </c>
      <c r="K223" s="647" t="s">
        <v>309</v>
      </c>
      <c r="L223" s="79"/>
    </row>
    <row r="224" spans="1:13" s="10" customFormat="1" ht="22.5" customHeight="1" x14ac:dyDescent="0.25">
      <c r="A224" s="419">
        <v>25</v>
      </c>
      <c r="B224" s="280">
        <v>45240</v>
      </c>
      <c r="C224" s="56" t="s">
        <v>1252</v>
      </c>
      <c r="D224" s="56" t="s">
        <v>1253</v>
      </c>
      <c r="E224" s="57">
        <v>1</v>
      </c>
      <c r="F224" s="57" t="s">
        <v>39</v>
      </c>
      <c r="G224" s="58" t="s">
        <v>87</v>
      </c>
      <c r="H224" s="260">
        <v>3</v>
      </c>
      <c r="I224" s="285">
        <v>0</v>
      </c>
      <c r="J224" s="286">
        <v>0</v>
      </c>
      <c r="K224" s="647" t="s">
        <v>309</v>
      </c>
      <c r="L224" s="79"/>
    </row>
    <row r="225" spans="1:14" s="10" customFormat="1" ht="22.5" customHeight="1" x14ac:dyDescent="0.25">
      <c r="A225" s="419">
        <v>26</v>
      </c>
      <c r="B225" s="280">
        <v>45240</v>
      </c>
      <c r="C225" s="60" t="s">
        <v>618</v>
      </c>
      <c r="D225" s="86" t="s">
        <v>187</v>
      </c>
      <c r="E225" s="57">
        <v>1</v>
      </c>
      <c r="F225" s="57" t="s">
        <v>39</v>
      </c>
      <c r="G225" s="58" t="s">
        <v>87</v>
      </c>
      <c r="H225" s="260">
        <v>3</v>
      </c>
      <c r="I225" s="285">
        <v>49950</v>
      </c>
      <c r="J225" s="286">
        <v>49950</v>
      </c>
      <c r="K225" s="647" t="s">
        <v>1578</v>
      </c>
      <c r="L225" s="79"/>
    </row>
    <row r="226" spans="1:14" s="10" customFormat="1" ht="22.5" customHeight="1" x14ac:dyDescent="0.25">
      <c r="A226" s="419">
        <v>27</v>
      </c>
      <c r="B226" s="280">
        <v>45240</v>
      </c>
      <c r="C226" s="56" t="s">
        <v>619</v>
      </c>
      <c r="D226" s="56" t="s">
        <v>187</v>
      </c>
      <c r="E226" s="57">
        <v>1</v>
      </c>
      <c r="F226" s="122" t="s">
        <v>39</v>
      </c>
      <c r="G226" s="58" t="s">
        <v>87</v>
      </c>
      <c r="H226" s="260">
        <v>3</v>
      </c>
      <c r="I226" s="285">
        <v>4440</v>
      </c>
      <c r="J226" s="286">
        <v>4440</v>
      </c>
      <c r="K226" s="647" t="s">
        <v>1578</v>
      </c>
      <c r="L226" s="79"/>
    </row>
    <row r="227" spans="1:14" s="10" customFormat="1" ht="22.5" customHeight="1" x14ac:dyDescent="0.25">
      <c r="A227" s="419">
        <v>28</v>
      </c>
      <c r="B227" s="280">
        <v>45243</v>
      </c>
      <c r="C227" s="61" t="s">
        <v>489</v>
      </c>
      <c r="D227" s="61" t="s">
        <v>1277</v>
      </c>
      <c r="E227" s="57">
        <v>1</v>
      </c>
      <c r="F227" s="57" t="s">
        <v>39</v>
      </c>
      <c r="G227" s="58" t="s">
        <v>87</v>
      </c>
      <c r="H227" s="260">
        <v>3</v>
      </c>
      <c r="I227" s="285">
        <v>1450000</v>
      </c>
      <c r="J227" s="286">
        <v>1450000</v>
      </c>
      <c r="K227" s="647" t="s">
        <v>1583</v>
      </c>
      <c r="L227" s="79"/>
    </row>
    <row r="228" spans="1:14" s="10" customFormat="1" ht="22.5" customHeight="1" x14ac:dyDescent="0.25">
      <c r="A228" s="419">
        <v>29</v>
      </c>
      <c r="B228" s="280">
        <v>45243</v>
      </c>
      <c r="C228" s="61" t="s">
        <v>489</v>
      </c>
      <c r="D228" s="61" t="s">
        <v>1278</v>
      </c>
      <c r="E228" s="57">
        <v>1</v>
      </c>
      <c r="F228" s="57" t="s">
        <v>39</v>
      </c>
      <c r="G228" s="58" t="s">
        <v>87</v>
      </c>
      <c r="H228" s="260">
        <v>3</v>
      </c>
      <c r="I228" s="285">
        <v>1450000</v>
      </c>
      <c r="J228" s="286">
        <v>1450000</v>
      </c>
      <c r="K228" s="647" t="s">
        <v>1583</v>
      </c>
      <c r="L228" s="79"/>
    </row>
    <row r="229" spans="1:14" s="10" customFormat="1" ht="22.5" customHeight="1" x14ac:dyDescent="0.25">
      <c r="A229" s="419">
        <v>30</v>
      </c>
      <c r="B229" s="280">
        <v>45243</v>
      </c>
      <c r="C229" s="61" t="s">
        <v>489</v>
      </c>
      <c r="D229" s="61" t="s">
        <v>1279</v>
      </c>
      <c r="E229" s="57">
        <v>1</v>
      </c>
      <c r="F229" s="57" t="s">
        <v>39</v>
      </c>
      <c r="G229" s="58" t="s">
        <v>87</v>
      </c>
      <c r="H229" s="260">
        <v>3</v>
      </c>
      <c r="I229" s="285">
        <v>1450000</v>
      </c>
      <c r="J229" s="286">
        <v>1450000</v>
      </c>
      <c r="K229" s="647" t="s">
        <v>1583</v>
      </c>
      <c r="L229" s="79"/>
    </row>
    <row r="230" spans="1:14" s="10" customFormat="1" ht="22.5" customHeight="1" x14ac:dyDescent="0.25">
      <c r="A230" s="419">
        <v>31</v>
      </c>
      <c r="B230" s="280">
        <v>45243</v>
      </c>
      <c r="C230" s="61" t="s">
        <v>489</v>
      </c>
      <c r="D230" s="61" t="s">
        <v>1280</v>
      </c>
      <c r="E230" s="57">
        <v>1</v>
      </c>
      <c r="F230" s="57" t="s">
        <v>39</v>
      </c>
      <c r="G230" s="58" t="s">
        <v>87</v>
      </c>
      <c r="H230" s="260">
        <v>3</v>
      </c>
      <c r="I230" s="285">
        <v>1450000</v>
      </c>
      <c r="J230" s="286">
        <v>1450000</v>
      </c>
      <c r="K230" s="647" t="s">
        <v>1583</v>
      </c>
      <c r="L230" s="79"/>
    </row>
    <row r="231" spans="1:14" s="10" customFormat="1" ht="22.5" customHeight="1" x14ac:dyDescent="0.25">
      <c r="A231" s="419">
        <v>32</v>
      </c>
      <c r="B231" s="280">
        <v>45243</v>
      </c>
      <c r="C231" s="55" t="s">
        <v>876</v>
      </c>
      <c r="D231" s="56" t="s">
        <v>101</v>
      </c>
      <c r="E231" s="57">
        <v>2</v>
      </c>
      <c r="F231" s="57" t="s">
        <v>39</v>
      </c>
      <c r="G231" s="58" t="s">
        <v>87</v>
      </c>
      <c r="H231" s="260">
        <v>3</v>
      </c>
      <c r="I231" s="285">
        <v>241411.68</v>
      </c>
      <c r="J231" s="286">
        <v>482823.36</v>
      </c>
      <c r="K231" s="647" t="s">
        <v>1583</v>
      </c>
      <c r="L231" s="79"/>
    </row>
    <row r="232" spans="1:14" s="10" customFormat="1" ht="22.5" customHeight="1" x14ac:dyDescent="0.25">
      <c r="A232" s="419">
        <v>33</v>
      </c>
      <c r="B232" s="280">
        <v>45243</v>
      </c>
      <c r="C232" s="56" t="s">
        <v>335</v>
      </c>
      <c r="D232" s="56" t="s">
        <v>101</v>
      </c>
      <c r="E232" s="57">
        <v>2</v>
      </c>
      <c r="F232" s="57" t="s">
        <v>39</v>
      </c>
      <c r="G232" s="58" t="s">
        <v>87</v>
      </c>
      <c r="H232" s="260">
        <v>3</v>
      </c>
      <c r="I232" s="285">
        <v>134389</v>
      </c>
      <c r="J232" s="286">
        <v>268778</v>
      </c>
      <c r="K232" s="647" t="s">
        <v>1583</v>
      </c>
      <c r="L232" s="79"/>
    </row>
    <row r="233" spans="1:14" s="10" customFormat="1" ht="22.5" customHeight="1" x14ac:dyDescent="0.25">
      <c r="A233" s="419">
        <v>34</v>
      </c>
      <c r="B233" s="280">
        <v>45243</v>
      </c>
      <c r="C233" s="56" t="s">
        <v>566</v>
      </c>
      <c r="D233" s="86" t="s">
        <v>101</v>
      </c>
      <c r="E233" s="57">
        <v>2</v>
      </c>
      <c r="F233" s="57" t="s">
        <v>39</v>
      </c>
      <c r="G233" s="58" t="s">
        <v>87</v>
      </c>
      <c r="H233" s="260">
        <v>3</v>
      </c>
      <c r="I233" s="285">
        <v>34965</v>
      </c>
      <c r="J233" s="286">
        <v>69930</v>
      </c>
      <c r="K233" s="647" t="s">
        <v>1583</v>
      </c>
      <c r="L233" s="79"/>
    </row>
    <row r="234" spans="1:14" s="24" customFormat="1" ht="22.5" customHeight="1" x14ac:dyDescent="0.25">
      <c r="A234" s="419">
        <v>35</v>
      </c>
      <c r="B234" s="280">
        <v>45243</v>
      </c>
      <c r="C234" s="56" t="s">
        <v>150</v>
      </c>
      <c r="D234" s="56" t="s">
        <v>265</v>
      </c>
      <c r="E234" s="184" t="s">
        <v>97</v>
      </c>
      <c r="F234" s="57" t="s">
        <v>39</v>
      </c>
      <c r="G234" s="58" t="s">
        <v>436</v>
      </c>
      <c r="H234" s="283">
        <v>3</v>
      </c>
      <c r="I234" s="285">
        <v>93500</v>
      </c>
      <c r="J234" s="286">
        <v>93500</v>
      </c>
      <c r="K234" s="649" t="s">
        <v>1676</v>
      </c>
      <c r="L234" s="79"/>
      <c r="M234" s="10"/>
      <c r="N234" s="10"/>
    </row>
    <row r="235" spans="1:14" s="10" customFormat="1" ht="22.5" customHeight="1" x14ac:dyDescent="0.25">
      <c r="A235" s="419">
        <v>36</v>
      </c>
      <c r="B235" s="280">
        <v>45243</v>
      </c>
      <c r="C235" s="55" t="s">
        <v>1281</v>
      </c>
      <c r="D235" s="61" t="s">
        <v>1282</v>
      </c>
      <c r="E235" s="184" t="s">
        <v>98</v>
      </c>
      <c r="F235" s="96" t="s">
        <v>37</v>
      </c>
      <c r="G235" s="58" t="s">
        <v>436</v>
      </c>
      <c r="H235" s="283">
        <v>3</v>
      </c>
      <c r="I235" s="290">
        <v>137500</v>
      </c>
      <c r="J235" s="286">
        <v>275000</v>
      </c>
      <c r="K235" s="649" t="s">
        <v>1676</v>
      </c>
      <c r="L235" s="79"/>
    </row>
    <row r="236" spans="1:14" s="10" customFormat="1" ht="22.5" customHeight="1" x14ac:dyDescent="0.25">
      <c r="A236" s="419">
        <v>37</v>
      </c>
      <c r="B236" s="280">
        <v>45243</v>
      </c>
      <c r="C236" s="60" t="s">
        <v>1283</v>
      </c>
      <c r="D236" s="56" t="s">
        <v>372</v>
      </c>
      <c r="E236" s="57">
        <v>1</v>
      </c>
      <c r="F236" s="57" t="s">
        <v>39</v>
      </c>
      <c r="G236" s="58" t="s">
        <v>436</v>
      </c>
      <c r="H236" s="260">
        <v>3</v>
      </c>
      <c r="I236" s="285">
        <v>355000</v>
      </c>
      <c r="J236" s="286">
        <v>355000</v>
      </c>
      <c r="K236" s="649" t="s">
        <v>1676</v>
      </c>
      <c r="L236" s="79"/>
    </row>
    <row r="237" spans="1:14" s="10" customFormat="1" ht="22.5" customHeight="1" x14ac:dyDescent="0.25">
      <c r="A237" s="419">
        <v>38</v>
      </c>
      <c r="B237" s="280">
        <v>45243</v>
      </c>
      <c r="C237" s="56" t="s">
        <v>646</v>
      </c>
      <c r="D237" s="86" t="s">
        <v>275</v>
      </c>
      <c r="E237" s="57">
        <v>1</v>
      </c>
      <c r="F237" s="57" t="s">
        <v>40</v>
      </c>
      <c r="G237" s="58" t="s">
        <v>436</v>
      </c>
      <c r="H237" s="260">
        <v>3</v>
      </c>
      <c r="I237" s="285">
        <v>300000</v>
      </c>
      <c r="J237" s="286">
        <v>300000</v>
      </c>
      <c r="K237" s="649" t="s">
        <v>1676</v>
      </c>
      <c r="L237" s="79"/>
    </row>
    <row r="238" spans="1:14" s="10" customFormat="1" ht="22.5" customHeight="1" x14ac:dyDescent="0.25">
      <c r="A238" s="419">
        <v>39</v>
      </c>
      <c r="B238" s="468">
        <v>45243</v>
      </c>
      <c r="C238" s="510" t="s">
        <v>659</v>
      </c>
      <c r="D238" s="469" t="s">
        <v>1285</v>
      </c>
      <c r="E238" s="497" t="s">
        <v>97</v>
      </c>
      <c r="F238" s="737" t="s">
        <v>39</v>
      </c>
      <c r="G238" s="489" t="s">
        <v>1286</v>
      </c>
      <c r="H238" s="490">
        <v>3</v>
      </c>
      <c r="I238" s="473">
        <v>50000</v>
      </c>
      <c r="J238" s="473">
        <v>50000</v>
      </c>
      <c r="K238" s="738"/>
      <c r="L238" s="739" t="s">
        <v>2298</v>
      </c>
    </row>
    <row r="239" spans="1:14" s="10" customFormat="1" ht="22.5" customHeight="1" x14ac:dyDescent="0.25">
      <c r="A239" s="419">
        <v>40</v>
      </c>
      <c r="B239" s="280">
        <v>45244</v>
      </c>
      <c r="C239" s="56" t="s">
        <v>671</v>
      </c>
      <c r="D239" s="86" t="s">
        <v>241</v>
      </c>
      <c r="E239" s="57">
        <v>1</v>
      </c>
      <c r="F239" s="121" t="s">
        <v>39</v>
      </c>
      <c r="G239" s="58" t="s">
        <v>384</v>
      </c>
      <c r="H239" s="260">
        <v>3</v>
      </c>
      <c r="I239" s="285">
        <v>277500</v>
      </c>
      <c r="J239" s="286">
        <v>277500</v>
      </c>
      <c r="K239" s="647" t="s">
        <v>1589</v>
      </c>
      <c r="L239" s="79"/>
    </row>
    <row r="240" spans="1:14" s="10" customFormat="1" ht="22.5" customHeight="1" x14ac:dyDescent="0.25">
      <c r="A240" s="419">
        <v>41</v>
      </c>
      <c r="B240" s="280">
        <v>45244</v>
      </c>
      <c r="C240" s="60" t="s">
        <v>672</v>
      </c>
      <c r="D240" s="86" t="s">
        <v>241</v>
      </c>
      <c r="E240" s="57">
        <v>1</v>
      </c>
      <c r="F240" s="57" t="s">
        <v>39</v>
      </c>
      <c r="G240" s="58" t="s">
        <v>384</v>
      </c>
      <c r="H240" s="260">
        <v>3</v>
      </c>
      <c r="I240" s="285">
        <v>7770</v>
      </c>
      <c r="J240" s="286">
        <v>7770</v>
      </c>
      <c r="K240" s="647" t="s">
        <v>1589</v>
      </c>
      <c r="L240" s="79"/>
    </row>
    <row r="241" spans="1:12" s="10" customFormat="1" ht="22.5" customHeight="1" x14ac:dyDescent="0.25">
      <c r="A241" s="419">
        <v>42</v>
      </c>
      <c r="B241" s="280">
        <v>45244</v>
      </c>
      <c r="C241" s="56" t="s">
        <v>673</v>
      </c>
      <c r="D241" s="86" t="s">
        <v>241</v>
      </c>
      <c r="E241" s="57">
        <v>2</v>
      </c>
      <c r="F241" s="122" t="s">
        <v>39</v>
      </c>
      <c r="G241" s="58" t="s">
        <v>384</v>
      </c>
      <c r="H241" s="260">
        <v>3</v>
      </c>
      <c r="I241" s="285">
        <v>19980</v>
      </c>
      <c r="J241" s="286">
        <v>39960</v>
      </c>
      <c r="K241" s="647" t="s">
        <v>1589</v>
      </c>
      <c r="L241" s="79"/>
    </row>
    <row r="242" spans="1:12" s="10" customFormat="1" ht="22.5" customHeight="1" x14ac:dyDescent="0.25">
      <c r="A242" s="419">
        <v>43</v>
      </c>
      <c r="B242" s="280">
        <v>45244</v>
      </c>
      <c r="C242" s="56" t="s">
        <v>674</v>
      </c>
      <c r="D242" s="86" t="s">
        <v>241</v>
      </c>
      <c r="E242" s="57">
        <v>1</v>
      </c>
      <c r="F242" s="122" t="s">
        <v>39</v>
      </c>
      <c r="G242" s="58" t="s">
        <v>384</v>
      </c>
      <c r="H242" s="260">
        <v>3</v>
      </c>
      <c r="I242" s="285">
        <v>26640</v>
      </c>
      <c r="J242" s="286">
        <v>26640</v>
      </c>
      <c r="K242" s="647" t="s">
        <v>1589</v>
      </c>
      <c r="L242" s="79"/>
    </row>
    <row r="243" spans="1:12" s="10" customFormat="1" ht="22.5" customHeight="1" x14ac:dyDescent="0.25">
      <c r="A243" s="419">
        <v>44</v>
      </c>
      <c r="B243" s="280">
        <v>45244</v>
      </c>
      <c r="C243" s="55" t="s">
        <v>675</v>
      </c>
      <c r="D243" s="86" t="s">
        <v>241</v>
      </c>
      <c r="E243" s="57">
        <v>1</v>
      </c>
      <c r="F243" s="121" t="s">
        <v>40</v>
      </c>
      <c r="G243" s="58" t="s">
        <v>384</v>
      </c>
      <c r="H243" s="260">
        <v>3</v>
      </c>
      <c r="I243" s="285">
        <v>608280</v>
      </c>
      <c r="J243" s="286">
        <v>608280</v>
      </c>
      <c r="K243" s="647" t="s">
        <v>1589</v>
      </c>
      <c r="L243" s="79"/>
    </row>
    <row r="244" spans="1:12" s="10" customFormat="1" ht="22.5" customHeight="1" x14ac:dyDescent="0.25">
      <c r="A244" s="419">
        <v>45</v>
      </c>
      <c r="B244" s="280">
        <v>45244</v>
      </c>
      <c r="C244" s="55" t="s">
        <v>684</v>
      </c>
      <c r="D244" s="86" t="s">
        <v>241</v>
      </c>
      <c r="E244" s="57">
        <v>2</v>
      </c>
      <c r="F244" s="57" t="s">
        <v>39</v>
      </c>
      <c r="G244" s="58" t="s">
        <v>384</v>
      </c>
      <c r="H244" s="260">
        <v>3</v>
      </c>
      <c r="I244" s="287">
        <v>0</v>
      </c>
      <c r="J244" s="286">
        <v>0</v>
      </c>
      <c r="K244" s="647" t="s">
        <v>1589</v>
      </c>
      <c r="L244" s="79"/>
    </row>
    <row r="245" spans="1:12" s="10" customFormat="1" ht="22.5" customHeight="1" x14ac:dyDescent="0.25">
      <c r="A245" s="419">
        <v>46</v>
      </c>
      <c r="B245" s="280">
        <v>45244</v>
      </c>
      <c r="C245" s="55" t="s">
        <v>685</v>
      </c>
      <c r="D245" s="86" t="s">
        <v>241</v>
      </c>
      <c r="E245" s="57">
        <v>2</v>
      </c>
      <c r="F245" s="57" t="s">
        <v>39</v>
      </c>
      <c r="G245" s="58" t="s">
        <v>384</v>
      </c>
      <c r="H245" s="260">
        <v>3</v>
      </c>
      <c r="I245" s="285">
        <v>0</v>
      </c>
      <c r="J245" s="286">
        <v>0</v>
      </c>
      <c r="K245" s="647" t="s">
        <v>1589</v>
      </c>
      <c r="L245" s="79"/>
    </row>
    <row r="246" spans="1:12" s="10" customFormat="1" ht="22.5" customHeight="1" x14ac:dyDescent="0.25">
      <c r="A246" s="419">
        <v>47</v>
      </c>
      <c r="B246" s="280">
        <v>45245</v>
      </c>
      <c r="C246" s="55" t="s">
        <v>75</v>
      </c>
      <c r="D246" s="56" t="s">
        <v>66</v>
      </c>
      <c r="E246" s="57">
        <v>1</v>
      </c>
      <c r="F246" s="57" t="s">
        <v>57</v>
      </c>
      <c r="G246" s="58" t="s">
        <v>32</v>
      </c>
      <c r="H246" s="260">
        <v>3</v>
      </c>
      <c r="I246" s="285">
        <v>5600000</v>
      </c>
      <c r="J246" s="286">
        <v>5600000</v>
      </c>
      <c r="K246" s="647" t="s">
        <v>1591</v>
      </c>
      <c r="L246" s="79"/>
    </row>
    <row r="247" spans="1:12" s="10" customFormat="1" ht="22.5" customHeight="1" x14ac:dyDescent="0.25">
      <c r="A247" s="419">
        <v>48</v>
      </c>
      <c r="B247" s="280">
        <v>45245</v>
      </c>
      <c r="C247" s="56" t="s">
        <v>278</v>
      </c>
      <c r="D247" s="56" t="s">
        <v>272</v>
      </c>
      <c r="E247" s="57">
        <v>1</v>
      </c>
      <c r="F247" s="57" t="s">
        <v>127</v>
      </c>
      <c r="G247" s="58" t="s">
        <v>32</v>
      </c>
      <c r="H247" s="260">
        <v>3</v>
      </c>
      <c r="I247" s="289">
        <v>740000</v>
      </c>
      <c r="J247" s="286">
        <v>740000</v>
      </c>
      <c r="K247" s="647" t="s">
        <v>1591</v>
      </c>
      <c r="L247" s="79"/>
    </row>
    <row r="248" spans="1:12" s="10" customFormat="1" ht="22.5" customHeight="1" x14ac:dyDescent="0.25">
      <c r="A248" s="419">
        <v>49</v>
      </c>
      <c r="B248" s="468">
        <v>45245</v>
      </c>
      <c r="C248" s="469" t="s">
        <v>1328</v>
      </c>
      <c r="D248" s="740" t="s">
        <v>88</v>
      </c>
      <c r="E248" s="470">
        <v>2</v>
      </c>
      <c r="F248" s="741" t="s">
        <v>40</v>
      </c>
      <c r="G248" s="489" t="s">
        <v>1330</v>
      </c>
      <c r="H248" s="490">
        <v>3</v>
      </c>
      <c r="I248" s="473">
        <v>98000</v>
      </c>
      <c r="J248" s="473">
        <v>196000</v>
      </c>
      <c r="K248" s="742" t="s">
        <v>1591</v>
      </c>
      <c r="L248" s="739" t="s">
        <v>2298</v>
      </c>
    </row>
    <row r="249" spans="1:12" s="10" customFormat="1" ht="22.5" customHeight="1" x14ac:dyDescent="0.25">
      <c r="A249" s="419">
        <v>50</v>
      </c>
      <c r="B249" s="280">
        <v>45246</v>
      </c>
      <c r="C249" s="61" t="s">
        <v>489</v>
      </c>
      <c r="D249" s="61" t="s">
        <v>1353</v>
      </c>
      <c r="E249" s="57">
        <v>1</v>
      </c>
      <c r="F249" s="57" t="s">
        <v>39</v>
      </c>
      <c r="G249" s="58" t="s">
        <v>87</v>
      </c>
      <c r="H249" s="260">
        <v>3</v>
      </c>
      <c r="I249" s="285">
        <v>1450000</v>
      </c>
      <c r="J249" s="286">
        <v>1450000</v>
      </c>
      <c r="K249" s="647" t="s">
        <v>1600</v>
      </c>
      <c r="L249" s="79"/>
    </row>
    <row r="250" spans="1:12" s="10" customFormat="1" ht="22.5" customHeight="1" x14ac:dyDescent="0.25">
      <c r="A250" s="419">
        <v>51</v>
      </c>
      <c r="B250" s="280">
        <v>45246</v>
      </c>
      <c r="C250" s="61" t="s">
        <v>489</v>
      </c>
      <c r="D250" s="61" t="s">
        <v>1354</v>
      </c>
      <c r="E250" s="57">
        <v>1</v>
      </c>
      <c r="F250" s="57" t="s">
        <v>39</v>
      </c>
      <c r="G250" s="58" t="s">
        <v>87</v>
      </c>
      <c r="H250" s="260">
        <v>3</v>
      </c>
      <c r="I250" s="285">
        <v>1450000</v>
      </c>
      <c r="J250" s="286">
        <v>1450000</v>
      </c>
      <c r="K250" s="647" t="s">
        <v>1600</v>
      </c>
      <c r="L250" s="79"/>
    </row>
    <row r="251" spans="1:12" s="10" customFormat="1" ht="22.5" customHeight="1" x14ac:dyDescent="0.25">
      <c r="A251" s="419">
        <v>52</v>
      </c>
      <c r="B251" s="280">
        <v>45246</v>
      </c>
      <c r="C251" s="55" t="s">
        <v>876</v>
      </c>
      <c r="D251" s="56" t="s">
        <v>101</v>
      </c>
      <c r="E251" s="57">
        <v>2</v>
      </c>
      <c r="F251" s="57" t="s">
        <v>39</v>
      </c>
      <c r="G251" s="58" t="s">
        <v>87</v>
      </c>
      <c r="H251" s="260">
        <v>3</v>
      </c>
      <c r="I251" s="285">
        <v>241411.68</v>
      </c>
      <c r="J251" s="286">
        <v>482823.36</v>
      </c>
      <c r="K251" s="647" t="s">
        <v>1600</v>
      </c>
      <c r="L251" s="98"/>
    </row>
    <row r="252" spans="1:12" s="10" customFormat="1" ht="22.5" customHeight="1" x14ac:dyDescent="0.25">
      <c r="A252" s="419">
        <v>53</v>
      </c>
      <c r="B252" s="280">
        <v>45247</v>
      </c>
      <c r="C252" s="61" t="s">
        <v>489</v>
      </c>
      <c r="D252" s="56" t="s">
        <v>1365</v>
      </c>
      <c r="E252" s="184" t="s">
        <v>97</v>
      </c>
      <c r="F252" s="121" t="s">
        <v>39</v>
      </c>
      <c r="G252" s="58" t="s">
        <v>32</v>
      </c>
      <c r="H252" s="260">
        <v>3</v>
      </c>
      <c r="I252" s="285">
        <v>1450000</v>
      </c>
      <c r="J252" s="286">
        <v>1450000</v>
      </c>
      <c r="K252" s="647" t="s">
        <v>1606</v>
      </c>
      <c r="L252" s="79"/>
    </row>
    <row r="253" spans="1:12" s="10" customFormat="1" ht="22.5" customHeight="1" x14ac:dyDescent="0.25">
      <c r="A253" s="419">
        <v>54</v>
      </c>
      <c r="B253" s="468">
        <v>45247</v>
      </c>
      <c r="C253" s="516" t="s">
        <v>789</v>
      </c>
      <c r="D253" s="486" t="s">
        <v>187</v>
      </c>
      <c r="E253" s="490">
        <v>2</v>
      </c>
      <c r="F253" s="490" t="s">
        <v>39</v>
      </c>
      <c r="G253" s="471" t="s">
        <v>1255</v>
      </c>
      <c r="H253" s="490">
        <v>3</v>
      </c>
      <c r="I253" s="743">
        <v>13500</v>
      </c>
      <c r="J253" s="743">
        <f>E253*I253</f>
        <v>27000</v>
      </c>
      <c r="K253" s="738" t="s">
        <v>1607</v>
      </c>
      <c r="L253" s="739" t="s">
        <v>2298</v>
      </c>
    </row>
    <row r="254" spans="1:12" s="10" customFormat="1" ht="22.5" customHeight="1" x14ac:dyDescent="0.25">
      <c r="A254" s="419">
        <v>55</v>
      </c>
      <c r="B254" s="280">
        <v>45248</v>
      </c>
      <c r="C254" s="56" t="s">
        <v>827</v>
      </c>
      <c r="D254" s="123" t="s">
        <v>442</v>
      </c>
      <c r="E254" s="57">
        <v>1</v>
      </c>
      <c r="F254" s="122" t="s">
        <v>39</v>
      </c>
      <c r="G254" s="58" t="s">
        <v>32</v>
      </c>
      <c r="H254" s="260">
        <v>3</v>
      </c>
      <c r="I254" s="285">
        <v>635000</v>
      </c>
      <c r="J254" s="286">
        <v>635000</v>
      </c>
      <c r="K254" s="529"/>
      <c r="L254" s="79"/>
    </row>
    <row r="255" spans="1:12" s="10" customFormat="1" ht="22.5" customHeight="1" x14ac:dyDescent="0.25">
      <c r="A255" s="419">
        <v>56</v>
      </c>
      <c r="B255" s="280">
        <v>45252</v>
      </c>
      <c r="C255" s="55" t="s">
        <v>387</v>
      </c>
      <c r="D255" s="56" t="s">
        <v>1402</v>
      </c>
      <c r="E255" s="57">
        <v>1</v>
      </c>
      <c r="F255" s="57" t="s">
        <v>39</v>
      </c>
      <c r="G255" s="58" t="s">
        <v>87</v>
      </c>
      <c r="H255" s="260">
        <v>3</v>
      </c>
      <c r="I255" s="285">
        <v>825000</v>
      </c>
      <c r="J255" s="286">
        <v>825000</v>
      </c>
      <c r="K255" s="647" t="s">
        <v>1625</v>
      </c>
      <c r="L255" s="79"/>
    </row>
    <row r="256" spans="1:12" s="10" customFormat="1" ht="22.5" customHeight="1" x14ac:dyDescent="0.25">
      <c r="A256" s="419">
        <v>57</v>
      </c>
      <c r="B256" s="280">
        <v>45252</v>
      </c>
      <c r="C256" s="55" t="s">
        <v>387</v>
      </c>
      <c r="D256" s="56" t="s">
        <v>1403</v>
      </c>
      <c r="E256" s="57">
        <v>1</v>
      </c>
      <c r="F256" s="57" t="s">
        <v>39</v>
      </c>
      <c r="G256" s="58" t="s">
        <v>87</v>
      </c>
      <c r="H256" s="260">
        <v>3</v>
      </c>
      <c r="I256" s="285">
        <v>825000</v>
      </c>
      <c r="J256" s="286">
        <v>825000</v>
      </c>
      <c r="K256" s="647" t="s">
        <v>1625</v>
      </c>
      <c r="L256" s="79"/>
    </row>
    <row r="257" spans="1:14" s="10" customFormat="1" ht="22.5" customHeight="1" x14ac:dyDescent="0.25">
      <c r="A257" s="419">
        <v>58</v>
      </c>
      <c r="B257" s="280">
        <v>45252</v>
      </c>
      <c r="C257" s="55" t="s">
        <v>387</v>
      </c>
      <c r="D257" s="56" t="s">
        <v>1404</v>
      </c>
      <c r="E257" s="57">
        <v>1</v>
      </c>
      <c r="F257" s="57" t="s">
        <v>39</v>
      </c>
      <c r="G257" s="58" t="s">
        <v>87</v>
      </c>
      <c r="H257" s="260">
        <v>3</v>
      </c>
      <c r="I257" s="285">
        <v>825000</v>
      </c>
      <c r="J257" s="286">
        <v>825000</v>
      </c>
      <c r="K257" s="647" t="s">
        <v>1625</v>
      </c>
      <c r="L257" s="79"/>
    </row>
    <row r="258" spans="1:14" s="10" customFormat="1" ht="22.5" customHeight="1" x14ac:dyDescent="0.25">
      <c r="A258" s="419">
        <v>59</v>
      </c>
      <c r="B258" s="280">
        <v>45252</v>
      </c>
      <c r="C258" s="55" t="s">
        <v>387</v>
      </c>
      <c r="D258" s="56" t="s">
        <v>1405</v>
      </c>
      <c r="E258" s="57">
        <v>1</v>
      </c>
      <c r="F258" s="57" t="s">
        <v>39</v>
      </c>
      <c r="G258" s="58" t="s">
        <v>87</v>
      </c>
      <c r="H258" s="260">
        <v>3</v>
      </c>
      <c r="I258" s="285">
        <v>825000</v>
      </c>
      <c r="J258" s="286">
        <v>825000</v>
      </c>
      <c r="K258" s="647" t="s">
        <v>1625</v>
      </c>
      <c r="L258" s="79"/>
    </row>
    <row r="259" spans="1:14" s="10" customFormat="1" ht="22.5" customHeight="1" x14ac:dyDescent="0.25">
      <c r="A259" s="419">
        <v>60</v>
      </c>
      <c r="B259" s="280">
        <v>45252</v>
      </c>
      <c r="C259" s="55" t="s">
        <v>387</v>
      </c>
      <c r="D259" s="56" t="s">
        <v>1406</v>
      </c>
      <c r="E259" s="57">
        <v>1</v>
      </c>
      <c r="F259" s="57" t="s">
        <v>39</v>
      </c>
      <c r="G259" s="58" t="s">
        <v>87</v>
      </c>
      <c r="H259" s="260">
        <v>3</v>
      </c>
      <c r="I259" s="285">
        <v>825000</v>
      </c>
      <c r="J259" s="286">
        <v>825000</v>
      </c>
      <c r="K259" s="647" t="s">
        <v>1625</v>
      </c>
      <c r="L259" s="79"/>
    </row>
    <row r="260" spans="1:14" s="10" customFormat="1" ht="22.5" customHeight="1" x14ac:dyDescent="0.25">
      <c r="A260" s="419">
        <v>61</v>
      </c>
      <c r="B260" s="280">
        <v>45252</v>
      </c>
      <c r="C260" s="55" t="s">
        <v>387</v>
      </c>
      <c r="D260" s="56" t="s">
        <v>1407</v>
      </c>
      <c r="E260" s="57">
        <v>1</v>
      </c>
      <c r="F260" s="57" t="s">
        <v>39</v>
      </c>
      <c r="G260" s="58" t="s">
        <v>87</v>
      </c>
      <c r="H260" s="260">
        <v>3</v>
      </c>
      <c r="I260" s="285">
        <v>825000</v>
      </c>
      <c r="J260" s="286">
        <v>825000</v>
      </c>
      <c r="K260" s="647" t="s">
        <v>1625</v>
      </c>
      <c r="L260" s="79"/>
      <c r="M260" s="64"/>
    </row>
    <row r="261" spans="1:14" s="10" customFormat="1" ht="22.5" customHeight="1" x14ac:dyDescent="0.25">
      <c r="A261" s="419">
        <v>62</v>
      </c>
      <c r="B261" s="280">
        <v>45253</v>
      </c>
      <c r="C261" s="56" t="s">
        <v>897</v>
      </c>
      <c r="D261" s="56" t="s">
        <v>250</v>
      </c>
      <c r="E261" s="57">
        <v>1</v>
      </c>
      <c r="F261" s="121" t="s">
        <v>65</v>
      </c>
      <c r="G261" s="58" t="s">
        <v>276</v>
      </c>
      <c r="H261" s="260">
        <v>3</v>
      </c>
      <c r="I261" s="285">
        <v>244500</v>
      </c>
      <c r="J261" s="286">
        <v>244500</v>
      </c>
      <c r="K261" s="643" t="s">
        <v>1632</v>
      </c>
      <c r="L261" s="79"/>
      <c r="M261" s="78"/>
    </row>
    <row r="262" spans="1:14" s="10" customFormat="1" ht="22.5" customHeight="1" x14ac:dyDescent="0.25">
      <c r="A262" s="419">
        <v>63</v>
      </c>
      <c r="B262" s="280">
        <v>45253</v>
      </c>
      <c r="C262" s="56" t="s">
        <v>898</v>
      </c>
      <c r="D262" s="56" t="s">
        <v>250</v>
      </c>
      <c r="E262" s="57">
        <v>1</v>
      </c>
      <c r="F262" s="57" t="s">
        <v>229</v>
      </c>
      <c r="G262" s="58" t="s">
        <v>276</v>
      </c>
      <c r="H262" s="260">
        <v>3</v>
      </c>
      <c r="I262" s="285">
        <v>1306500</v>
      </c>
      <c r="J262" s="286">
        <v>1306500</v>
      </c>
      <c r="K262" s="643" t="s">
        <v>1632</v>
      </c>
      <c r="L262" s="79"/>
      <c r="M262" s="78"/>
    </row>
    <row r="263" spans="1:14" s="1" customFormat="1" ht="22.5" customHeight="1" x14ac:dyDescent="0.25">
      <c r="A263" s="419">
        <v>64</v>
      </c>
      <c r="B263" s="280">
        <v>45253</v>
      </c>
      <c r="C263" s="56" t="s">
        <v>899</v>
      </c>
      <c r="D263" s="56" t="s">
        <v>250</v>
      </c>
      <c r="E263" s="57">
        <v>3</v>
      </c>
      <c r="F263" s="57" t="s">
        <v>65</v>
      </c>
      <c r="G263" s="58" t="s">
        <v>276</v>
      </c>
      <c r="H263" s="260">
        <v>3</v>
      </c>
      <c r="I263" s="285">
        <v>268500</v>
      </c>
      <c r="J263" s="286">
        <v>805500</v>
      </c>
      <c r="K263" s="643" t="s">
        <v>1632</v>
      </c>
      <c r="L263" s="50"/>
      <c r="M263" s="50"/>
      <c r="N263" s="50"/>
    </row>
    <row r="264" spans="1:14" s="1" customFormat="1" ht="22.5" customHeight="1" x14ac:dyDescent="0.25">
      <c r="A264" s="419">
        <v>65</v>
      </c>
      <c r="B264" s="280">
        <v>45253</v>
      </c>
      <c r="C264" s="56" t="s">
        <v>900</v>
      </c>
      <c r="D264" s="56" t="s">
        <v>250</v>
      </c>
      <c r="E264" s="57">
        <v>1</v>
      </c>
      <c r="F264" s="57" t="s">
        <v>65</v>
      </c>
      <c r="G264" s="58" t="s">
        <v>276</v>
      </c>
      <c r="H264" s="260">
        <v>3</v>
      </c>
      <c r="I264" s="285">
        <v>140500</v>
      </c>
      <c r="J264" s="286">
        <v>140500</v>
      </c>
      <c r="K264" s="643" t="s">
        <v>1632</v>
      </c>
      <c r="L264" s="50"/>
      <c r="M264" s="50"/>
      <c r="N264" s="50"/>
    </row>
    <row r="265" spans="1:14" s="1" customFormat="1" ht="22.5" customHeight="1" x14ac:dyDescent="0.25">
      <c r="A265" s="419">
        <v>66</v>
      </c>
      <c r="B265" s="280">
        <v>45254</v>
      </c>
      <c r="C265" s="56" t="s">
        <v>800</v>
      </c>
      <c r="D265" s="56" t="s">
        <v>1416</v>
      </c>
      <c r="E265" s="57">
        <v>1</v>
      </c>
      <c r="F265" s="57" t="s">
        <v>44</v>
      </c>
      <c r="G265" s="58" t="s">
        <v>828</v>
      </c>
      <c r="H265" s="260">
        <v>3</v>
      </c>
      <c r="I265" s="285">
        <v>430000</v>
      </c>
      <c r="J265" s="286">
        <v>430000</v>
      </c>
      <c r="K265" s="647" t="s">
        <v>1635</v>
      </c>
      <c r="L265" s="50"/>
      <c r="M265" s="50"/>
      <c r="N265" s="50"/>
    </row>
    <row r="266" spans="1:14" s="1" customFormat="1" ht="22.5" customHeight="1" x14ac:dyDescent="0.25">
      <c r="A266" s="419">
        <v>67</v>
      </c>
      <c r="B266" s="280">
        <v>45254</v>
      </c>
      <c r="C266" s="56" t="s">
        <v>1417</v>
      </c>
      <c r="D266" s="56" t="s">
        <v>24</v>
      </c>
      <c r="E266" s="57">
        <v>1</v>
      </c>
      <c r="F266" s="121" t="s">
        <v>39</v>
      </c>
      <c r="G266" s="58" t="s">
        <v>32</v>
      </c>
      <c r="H266" s="260">
        <v>3</v>
      </c>
      <c r="I266" s="285">
        <v>0</v>
      </c>
      <c r="J266" s="286">
        <v>0</v>
      </c>
      <c r="K266" s="647" t="s">
        <v>1635</v>
      </c>
      <c r="L266" s="50"/>
      <c r="M266" s="50"/>
      <c r="N266" s="50"/>
    </row>
    <row r="267" spans="1:14" s="1" customFormat="1" ht="22.5" customHeight="1" x14ac:dyDescent="0.25">
      <c r="A267" s="419">
        <v>68</v>
      </c>
      <c r="B267" s="280">
        <v>45254</v>
      </c>
      <c r="C267" s="56" t="s">
        <v>23</v>
      </c>
      <c r="D267" s="61">
        <v>5012</v>
      </c>
      <c r="E267" s="57">
        <v>1</v>
      </c>
      <c r="F267" s="57" t="s">
        <v>44</v>
      </c>
      <c r="G267" s="58" t="s">
        <v>32</v>
      </c>
      <c r="H267" s="260">
        <v>3</v>
      </c>
      <c r="I267" s="285">
        <v>75000</v>
      </c>
      <c r="J267" s="286">
        <v>75000</v>
      </c>
      <c r="K267" s="647" t="s">
        <v>1635</v>
      </c>
      <c r="L267" s="50"/>
      <c r="M267" s="50"/>
      <c r="N267" s="50"/>
    </row>
    <row r="268" spans="1:14" s="1" customFormat="1" ht="22.5" customHeight="1" x14ac:dyDescent="0.25">
      <c r="A268" s="419">
        <v>69</v>
      </c>
      <c r="B268" s="468">
        <v>45254</v>
      </c>
      <c r="C268" s="506" t="s">
        <v>837</v>
      </c>
      <c r="D268" s="469" t="s">
        <v>89</v>
      </c>
      <c r="E268" s="470">
        <v>2</v>
      </c>
      <c r="F268" s="470" t="s">
        <v>39</v>
      </c>
      <c r="G268" s="489" t="s">
        <v>1424</v>
      </c>
      <c r="H268" s="490">
        <v>3</v>
      </c>
      <c r="I268" s="473">
        <v>635000</v>
      </c>
      <c r="J268" s="473">
        <v>1270000</v>
      </c>
      <c r="K268" s="742" t="s">
        <v>1635</v>
      </c>
      <c r="L268" s="739" t="s">
        <v>2298</v>
      </c>
      <c r="M268" s="50"/>
      <c r="N268" s="50"/>
    </row>
    <row r="269" spans="1:14" s="1" customFormat="1" ht="22.5" customHeight="1" x14ac:dyDescent="0.25">
      <c r="A269" s="419">
        <v>70</v>
      </c>
      <c r="B269" s="280">
        <v>45254</v>
      </c>
      <c r="C269" s="56" t="s">
        <v>1328</v>
      </c>
      <c r="D269" s="94" t="s">
        <v>88</v>
      </c>
      <c r="E269" s="57">
        <v>2</v>
      </c>
      <c r="F269" s="57" t="s">
        <v>39</v>
      </c>
      <c r="G269" s="58" t="s">
        <v>32</v>
      </c>
      <c r="H269" s="260">
        <v>3</v>
      </c>
      <c r="I269" s="285">
        <v>98000</v>
      </c>
      <c r="J269" s="286">
        <v>196000</v>
      </c>
      <c r="K269" s="647" t="s">
        <v>1635</v>
      </c>
      <c r="L269" s="50"/>
      <c r="M269" s="50"/>
      <c r="N269" s="50"/>
    </row>
    <row r="270" spans="1:14" s="10" customFormat="1" ht="22.5" customHeight="1" x14ac:dyDescent="0.25">
      <c r="A270" s="419">
        <v>71</v>
      </c>
      <c r="B270" s="280">
        <v>45254</v>
      </c>
      <c r="C270" s="55" t="s">
        <v>23</v>
      </c>
      <c r="D270" s="61">
        <v>35393</v>
      </c>
      <c r="E270" s="57">
        <v>1</v>
      </c>
      <c r="F270" s="57" t="s">
        <v>44</v>
      </c>
      <c r="G270" s="58" t="s">
        <v>32</v>
      </c>
      <c r="H270" s="260">
        <v>3</v>
      </c>
      <c r="I270" s="285">
        <v>75000</v>
      </c>
      <c r="J270" s="286">
        <v>75000</v>
      </c>
      <c r="K270" s="647" t="s">
        <v>1635</v>
      </c>
      <c r="L270" s="79"/>
    </row>
    <row r="271" spans="1:14" s="24" customFormat="1" ht="22.5" customHeight="1" x14ac:dyDescent="0.25">
      <c r="A271" s="419">
        <v>72</v>
      </c>
      <c r="B271" s="280">
        <v>45254</v>
      </c>
      <c r="C271" s="56" t="s">
        <v>74</v>
      </c>
      <c r="D271" s="56" t="s">
        <v>1418</v>
      </c>
      <c r="E271" s="57">
        <v>1</v>
      </c>
      <c r="F271" s="57" t="s">
        <v>39</v>
      </c>
      <c r="G271" s="58" t="s">
        <v>32</v>
      </c>
      <c r="H271" s="260">
        <v>3</v>
      </c>
      <c r="I271" s="287">
        <v>3575000</v>
      </c>
      <c r="J271" s="286">
        <v>3575000</v>
      </c>
      <c r="K271" s="647" t="s">
        <v>1636</v>
      </c>
      <c r="L271" s="79"/>
      <c r="M271" s="10"/>
      <c r="N271" s="10"/>
    </row>
    <row r="272" spans="1:14" s="24" customFormat="1" ht="22.5" customHeight="1" x14ac:dyDescent="0.25">
      <c r="A272" s="419">
        <v>73</v>
      </c>
      <c r="B272" s="280">
        <v>45254</v>
      </c>
      <c r="C272" s="56" t="s">
        <v>74</v>
      </c>
      <c r="D272" s="56" t="s">
        <v>1419</v>
      </c>
      <c r="E272" s="57">
        <v>1</v>
      </c>
      <c r="F272" s="57" t="s">
        <v>39</v>
      </c>
      <c r="G272" s="58" t="s">
        <v>32</v>
      </c>
      <c r="H272" s="260">
        <v>3</v>
      </c>
      <c r="I272" s="285">
        <v>3575000</v>
      </c>
      <c r="J272" s="286">
        <v>3575000</v>
      </c>
      <c r="K272" s="647" t="s">
        <v>1636</v>
      </c>
      <c r="L272" s="79"/>
      <c r="M272" s="10"/>
      <c r="N272" s="10"/>
    </row>
    <row r="273" spans="1:14" s="24" customFormat="1" ht="22.5" customHeight="1" x14ac:dyDescent="0.25">
      <c r="A273" s="419">
        <v>74</v>
      </c>
      <c r="B273" s="280">
        <v>45254</v>
      </c>
      <c r="C273" s="56" t="s">
        <v>144</v>
      </c>
      <c r="D273" s="56" t="s">
        <v>1420</v>
      </c>
      <c r="E273" s="57">
        <v>1</v>
      </c>
      <c r="F273" s="57" t="s">
        <v>39</v>
      </c>
      <c r="G273" s="58" t="s">
        <v>32</v>
      </c>
      <c r="H273" s="260">
        <v>3</v>
      </c>
      <c r="I273" s="285">
        <v>4200000</v>
      </c>
      <c r="J273" s="286">
        <v>4200000</v>
      </c>
      <c r="K273" s="647" t="s">
        <v>1636</v>
      </c>
      <c r="L273" s="79"/>
      <c r="M273" s="10"/>
      <c r="N273" s="10"/>
    </row>
    <row r="274" spans="1:14" ht="22.5" customHeight="1" x14ac:dyDescent="0.25">
      <c r="A274" s="419">
        <v>75</v>
      </c>
      <c r="B274" s="280">
        <v>45254</v>
      </c>
      <c r="C274" s="55" t="s">
        <v>387</v>
      </c>
      <c r="D274" s="56" t="s">
        <v>1421</v>
      </c>
      <c r="E274" s="57">
        <v>1</v>
      </c>
      <c r="F274" s="57" t="s">
        <v>39</v>
      </c>
      <c r="G274" s="58" t="s">
        <v>32</v>
      </c>
      <c r="H274" s="260">
        <v>3</v>
      </c>
      <c r="I274" s="289">
        <v>825000</v>
      </c>
      <c r="J274" s="286">
        <v>825000</v>
      </c>
      <c r="K274" s="647" t="s">
        <v>1636</v>
      </c>
      <c r="L274" s="2"/>
      <c r="M274" s="2"/>
      <c r="N274" s="2"/>
    </row>
    <row r="275" spans="1:14" ht="22.5" customHeight="1" x14ac:dyDescent="0.25">
      <c r="A275" s="419">
        <v>76</v>
      </c>
      <c r="B275" s="280">
        <v>45254</v>
      </c>
      <c r="C275" s="55" t="s">
        <v>387</v>
      </c>
      <c r="D275" s="56" t="s">
        <v>1422</v>
      </c>
      <c r="E275" s="57">
        <v>1</v>
      </c>
      <c r="F275" s="57" t="s">
        <v>39</v>
      </c>
      <c r="G275" s="58" t="s">
        <v>32</v>
      </c>
      <c r="H275" s="260">
        <v>3</v>
      </c>
      <c r="I275" s="285">
        <v>825000</v>
      </c>
      <c r="J275" s="286">
        <v>825000</v>
      </c>
      <c r="K275" s="647" t="s">
        <v>1636</v>
      </c>
      <c r="L275" s="2"/>
      <c r="M275" s="2"/>
      <c r="N275" s="2"/>
    </row>
    <row r="276" spans="1:14" ht="22.5" customHeight="1" x14ac:dyDescent="0.25">
      <c r="A276" s="419">
        <v>77</v>
      </c>
      <c r="B276" s="280">
        <v>45254</v>
      </c>
      <c r="C276" s="55" t="s">
        <v>387</v>
      </c>
      <c r="D276" s="56" t="s">
        <v>1423</v>
      </c>
      <c r="E276" s="57">
        <v>1</v>
      </c>
      <c r="F276" s="57" t="s">
        <v>39</v>
      </c>
      <c r="G276" s="58" t="s">
        <v>32</v>
      </c>
      <c r="H276" s="260">
        <v>3</v>
      </c>
      <c r="I276" s="287">
        <v>825000</v>
      </c>
      <c r="J276" s="286">
        <v>825000</v>
      </c>
      <c r="K276" s="647" t="s">
        <v>1636</v>
      </c>
    </row>
    <row r="277" spans="1:14" ht="22.5" customHeight="1" x14ac:dyDescent="0.25">
      <c r="A277" s="419">
        <v>78</v>
      </c>
      <c r="B277" s="280">
        <v>45254</v>
      </c>
      <c r="C277" s="60" t="s">
        <v>770</v>
      </c>
      <c r="D277" s="120" t="s">
        <v>66</v>
      </c>
      <c r="E277" s="367">
        <v>1</v>
      </c>
      <c r="F277" s="122" t="s">
        <v>57</v>
      </c>
      <c r="G277" s="58" t="s">
        <v>32</v>
      </c>
      <c r="H277" s="260">
        <v>3</v>
      </c>
      <c r="I277" s="285">
        <v>6100000</v>
      </c>
      <c r="J277" s="286">
        <v>6100000</v>
      </c>
      <c r="K277" s="647" t="s">
        <v>1636</v>
      </c>
    </row>
    <row r="278" spans="1:14" ht="22.5" customHeight="1" x14ac:dyDescent="0.25">
      <c r="A278" s="419">
        <v>79</v>
      </c>
      <c r="B278" s="280">
        <v>45254</v>
      </c>
      <c r="C278" s="56" t="s">
        <v>226</v>
      </c>
      <c r="D278" s="56" t="s">
        <v>101</v>
      </c>
      <c r="E278" s="184" t="s">
        <v>118</v>
      </c>
      <c r="F278" s="57" t="s">
        <v>39</v>
      </c>
      <c r="G278" s="58" t="s">
        <v>32</v>
      </c>
      <c r="H278" s="260">
        <v>3</v>
      </c>
      <c r="I278" s="285">
        <v>241500</v>
      </c>
      <c r="J278" s="286">
        <v>966000</v>
      </c>
      <c r="K278" s="647" t="s">
        <v>1636</v>
      </c>
    </row>
    <row r="279" spans="1:14" ht="22.5" customHeight="1" x14ac:dyDescent="0.25">
      <c r="A279" s="419">
        <v>80</v>
      </c>
      <c r="B279" s="280">
        <v>45254</v>
      </c>
      <c r="C279" s="56" t="s">
        <v>231</v>
      </c>
      <c r="D279" s="86" t="s">
        <v>101</v>
      </c>
      <c r="E279" s="57">
        <v>6</v>
      </c>
      <c r="F279" s="57" t="s">
        <v>39</v>
      </c>
      <c r="G279" s="58" t="s">
        <v>32</v>
      </c>
      <c r="H279" s="260">
        <v>3</v>
      </c>
      <c r="I279" s="285">
        <v>70586</v>
      </c>
      <c r="J279" s="286">
        <v>423516</v>
      </c>
      <c r="K279" s="647" t="s">
        <v>1636</v>
      </c>
      <c r="L279" s="101"/>
    </row>
    <row r="280" spans="1:14" s="24" customFormat="1" ht="22.5" customHeight="1" x14ac:dyDescent="0.25">
      <c r="A280" s="419">
        <v>81</v>
      </c>
      <c r="B280" s="280">
        <v>45257</v>
      </c>
      <c r="C280" s="291" t="s">
        <v>958</v>
      </c>
      <c r="D280" s="56" t="s">
        <v>959</v>
      </c>
      <c r="E280" s="57">
        <v>2</v>
      </c>
      <c r="F280" s="57" t="s">
        <v>39</v>
      </c>
      <c r="G280" s="58" t="s">
        <v>384</v>
      </c>
      <c r="H280" s="260">
        <v>3</v>
      </c>
      <c r="I280" s="285">
        <v>33500</v>
      </c>
      <c r="J280" s="286">
        <v>67000</v>
      </c>
      <c r="K280" s="647" t="s">
        <v>1654</v>
      </c>
      <c r="L280" s="101"/>
      <c r="M280" s="10"/>
      <c r="N280" s="10"/>
    </row>
    <row r="281" spans="1:14" s="24" customFormat="1" ht="22.5" customHeight="1" x14ac:dyDescent="0.25">
      <c r="A281" s="419">
        <v>82</v>
      </c>
      <c r="B281" s="280">
        <v>45257</v>
      </c>
      <c r="C281" s="291" t="s">
        <v>960</v>
      </c>
      <c r="D281" s="56" t="s">
        <v>959</v>
      </c>
      <c r="E281" s="57">
        <v>2</v>
      </c>
      <c r="F281" s="57" t="s">
        <v>39</v>
      </c>
      <c r="G281" s="58" t="s">
        <v>384</v>
      </c>
      <c r="H281" s="260">
        <v>3</v>
      </c>
      <c r="I281" s="285">
        <v>35800</v>
      </c>
      <c r="J281" s="286">
        <v>71600</v>
      </c>
      <c r="K281" s="647" t="s">
        <v>1654</v>
      </c>
      <c r="L281" s="79"/>
      <c r="M281" s="10"/>
      <c r="N281" s="10"/>
    </row>
    <row r="282" spans="1:14" s="24" customFormat="1" ht="22.5" customHeight="1" x14ac:dyDescent="0.25">
      <c r="A282" s="419">
        <v>83</v>
      </c>
      <c r="B282" s="280">
        <v>45257</v>
      </c>
      <c r="C282" s="56" t="s">
        <v>961</v>
      </c>
      <c r="D282" s="56" t="s">
        <v>959</v>
      </c>
      <c r="E282" s="410">
        <v>8</v>
      </c>
      <c r="F282" s="8" t="s">
        <v>39</v>
      </c>
      <c r="G282" s="162" t="s">
        <v>384</v>
      </c>
      <c r="H282" s="260">
        <v>3</v>
      </c>
      <c r="I282" s="329">
        <v>72150</v>
      </c>
      <c r="J282" s="414">
        <v>577200</v>
      </c>
      <c r="K282" s="649" t="s">
        <v>1654</v>
      </c>
      <c r="L282" s="79"/>
      <c r="M282" s="10"/>
      <c r="N282" s="10"/>
    </row>
    <row r="283" spans="1:14" s="10" customFormat="1" ht="22.5" customHeight="1" x14ac:dyDescent="0.25">
      <c r="A283" s="419">
        <v>84</v>
      </c>
      <c r="B283" s="280">
        <v>45257</v>
      </c>
      <c r="C283" s="55" t="s">
        <v>962</v>
      </c>
      <c r="D283" s="56" t="s">
        <v>959</v>
      </c>
      <c r="E283" s="8">
        <v>24</v>
      </c>
      <c r="F283" s="8" t="s">
        <v>39</v>
      </c>
      <c r="G283" s="162" t="s">
        <v>384</v>
      </c>
      <c r="H283" s="260">
        <v>3</v>
      </c>
      <c r="I283" s="297">
        <v>3330</v>
      </c>
      <c r="J283" s="414">
        <v>79920</v>
      </c>
      <c r="K283" s="649" t="s">
        <v>1654</v>
      </c>
      <c r="L283" s="79"/>
    </row>
    <row r="284" spans="1:14" s="24" customFormat="1" ht="22.5" customHeight="1" x14ac:dyDescent="0.25">
      <c r="A284" s="419">
        <v>85</v>
      </c>
      <c r="B284" s="280">
        <v>45257</v>
      </c>
      <c r="C284" s="56" t="s">
        <v>963</v>
      </c>
      <c r="D284" s="56" t="s">
        <v>959</v>
      </c>
      <c r="E284" s="8">
        <v>8</v>
      </c>
      <c r="F284" s="8" t="s">
        <v>39</v>
      </c>
      <c r="G284" s="162" t="s">
        <v>384</v>
      </c>
      <c r="H284" s="260">
        <v>3</v>
      </c>
      <c r="I284" s="329">
        <v>68820</v>
      </c>
      <c r="J284" s="414">
        <v>550560</v>
      </c>
      <c r="K284" s="649" t="s">
        <v>1654</v>
      </c>
      <c r="L284" s="79"/>
      <c r="M284" s="10"/>
      <c r="N284" s="10"/>
    </row>
    <row r="285" spans="1:14" s="24" customFormat="1" ht="22.5" customHeight="1" x14ac:dyDescent="0.25">
      <c r="A285" s="419">
        <v>86</v>
      </c>
      <c r="B285" s="280">
        <v>45257</v>
      </c>
      <c r="C285" s="56" t="s">
        <v>964</v>
      </c>
      <c r="D285" s="56" t="s">
        <v>959</v>
      </c>
      <c r="E285" s="8">
        <v>48</v>
      </c>
      <c r="F285" s="304" t="s">
        <v>39</v>
      </c>
      <c r="G285" s="162" t="s">
        <v>384</v>
      </c>
      <c r="H285" s="260">
        <v>3</v>
      </c>
      <c r="I285" s="329">
        <v>2220</v>
      </c>
      <c r="J285" s="414">
        <v>106560</v>
      </c>
      <c r="K285" s="649" t="s">
        <v>1654</v>
      </c>
      <c r="L285" s="79"/>
      <c r="M285" s="10"/>
      <c r="N285" s="10"/>
    </row>
    <row r="286" spans="1:14" s="10" customFormat="1" ht="22.5" customHeight="1" x14ac:dyDescent="0.25">
      <c r="A286" s="419">
        <v>87</v>
      </c>
      <c r="B286" s="280">
        <v>45259</v>
      </c>
      <c r="C286" s="56" t="s">
        <v>1003</v>
      </c>
      <c r="D286" s="56" t="s">
        <v>1462</v>
      </c>
      <c r="E286" s="57">
        <v>1</v>
      </c>
      <c r="F286" s="57" t="s">
        <v>39</v>
      </c>
      <c r="G286" s="58" t="s">
        <v>87</v>
      </c>
      <c r="H286" s="260">
        <v>3</v>
      </c>
      <c r="I286" s="285">
        <v>1050000</v>
      </c>
      <c r="J286" s="286">
        <v>1050000</v>
      </c>
      <c r="K286" s="647" t="s">
        <v>1666</v>
      </c>
      <c r="L286" s="79"/>
    </row>
    <row r="287" spans="1:14" s="10" customFormat="1" ht="22.5" customHeight="1" x14ac:dyDescent="0.25">
      <c r="A287" s="419">
        <v>88</v>
      </c>
      <c r="B287" s="280">
        <v>45259</v>
      </c>
      <c r="C287" s="56" t="s">
        <v>1003</v>
      </c>
      <c r="D287" s="56" t="s">
        <v>1463</v>
      </c>
      <c r="E287" s="57">
        <v>1</v>
      </c>
      <c r="F287" s="57" t="s">
        <v>39</v>
      </c>
      <c r="G287" s="58" t="s">
        <v>87</v>
      </c>
      <c r="H287" s="260">
        <v>3</v>
      </c>
      <c r="I287" s="285">
        <v>1050000</v>
      </c>
      <c r="J287" s="286">
        <v>1050000</v>
      </c>
      <c r="K287" s="647" t="s">
        <v>1666</v>
      </c>
      <c r="L287" s="79"/>
    </row>
    <row r="288" spans="1:14" s="10" customFormat="1" ht="22.5" customHeight="1" x14ac:dyDescent="0.25">
      <c r="A288" s="419">
        <v>89</v>
      </c>
      <c r="B288" s="280">
        <v>45259</v>
      </c>
      <c r="C288" s="56" t="s">
        <v>1003</v>
      </c>
      <c r="D288" s="56" t="s">
        <v>1464</v>
      </c>
      <c r="E288" s="57">
        <v>1</v>
      </c>
      <c r="F288" s="57" t="s">
        <v>39</v>
      </c>
      <c r="G288" s="58" t="s">
        <v>87</v>
      </c>
      <c r="H288" s="260">
        <v>3</v>
      </c>
      <c r="I288" s="285">
        <v>1050000</v>
      </c>
      <c r="J288" s="286">
        <v>1050000</v>
      </c>
      <c r="K288" s="647" t="s">
        <v>1666</v>
      </c>
      <c r="L288" s="79"/>
    </row>
    <row r="289" spans="1:14" s="10" customFormat="1" ht="22.5" customHeight="1" x14ac:dyDescent="0.25">
      <c r="A289" s="419">
        <v>90</v>
      </c>
      <c r="B289" s="280">
        <v>45259</v>
      </c>
      <c r="C289" s="55" t="s">
        <v>832</v>
      </c>
      <c r="D289" s="56" t="s">
        <v>1465</v>
      </c>
      <c r="E289" s="57">
        <v>1</v>
      </c>
      <c r="F289" s="57" t="s">
        <v>39</v>
      </c>
      <c r="G289" s="58" t="s">
        <v>87</v>
      </c>
      <c r="H289" s="260">
        <v>3</v>
      </c>
      <c r="I289" s="285">
        <v>925000</v>
      </c>
      <c r="J289" s="286">
        <v>925000</v>
      </c>
      <c r="K289" s="647" t="s">
        <v>1666</v>
      </c>
      <c r="L289" s="79"/>
    </row>
    <row r="290" spans="1:14" s="10" customFormat="1" ht="22.5" customHeight="1" x14ac:dyDescent="0.25">
      <c r="A290" s="419">
        <v>91</v>
      </c>
      <c r="B290" s="280">
        <v>45259</v>
      </c>
      <c r="C290" s="55" t="s">
        <v>832</v>
      </c>
      <c r="D290" s="56" t="s">
        <v>1466</v>
      </c>
      <c r="E290" s="57">
        <v>1</v>
      </c>
      <c r="F290" s="57" t="s">
        <v>39</v>
      </c>
      <c r="G290" s="58" t="s">
        <v>87</v>
      </c>
      <c r="H290" s="260">
        <v>3</v>
      </c>
      <c r="I290" s="285">
        <v>925000</v>
      </c>
      <c r="J290" s="286">
        <v>925000</v>
      </c>
      <c r="K290" s="647" t="s">
        <v>1666</v>
      </c>
      <c r="L290" s="79"/>
    </row>
    <row r="291" spans="1:14" s="10" customFormat="1" ht="22.5" customHeight="1" x14ac:dyDescent="0.25">
      <c r="A291" s="419">
        <v>92</v>
      </c>
      <c r="B291" s="280">
        <v>45259</v>
      </c>
      <c r="C291" s="55" t="s">
        <v>832</v>
      </c>
      <c r="D291" s="56" t="s">
        <v>1467</v>
      </c>
      <c r="E291" s="57">
        <v>1</v>
      </c>
      <c r="F291" s="57" t="s">
        <v>39</v>
      </c>
      <c r="G291" s="58" t="s">
        <v>87</v>
      </c>
      <c r="H291" s="260">
        <v>3</v>
      </c>
      <c r="I291" s="285">
        <v>925000</v>
      </c>
      <c r="J291" s="286">
        <v>925000</v>
      </c>
      <c r="K291" s="647" t="s">
        <v>1666</v>
      </c>
      <c r="L291" s="79"/>
    </row>
    <row r="292" spans="1:14" s="24" customFormat="1" ht="22.5" customHeight="1" x14ac:dyDescent="0.25">
      <c r="A292" s="419">
        <v>93</v>
      </c>
      <c r="B292" s="280">
        <v>45259</v>
      </c>
      <c r="C292" s="56" t="s">
        <v>1468</v>
      </c>
      <c r="D292" s="56" t="s">
        <v>24</v>
      </c>
      <c r="E292" s="57">
        <v>1</v>
      </c>
      <c r="F292" s="122" t="s">
        <v>39</v>
      </c>
      <c r="G292" s="58" t="s">
        <v>87</v>
      </c>
      <c r="H292" s="260">
        <v>3</v>
      </c>
      <c r="I292" s="285">
        <v>0</v>
      </c>
      <c r="J292" s="286">
        <v>0</v>
      </c>
      <c r="K292" s="647" t="s">
        <v>1666</v>
      </c>
      <c r="L292" s="79"/>
      <c r="M292" s="10"/>
      <c r="N292" s="10"/>
    </row>
    <row r="293" spans="1:14" s="10" customFormat="1" ht="22.5" customHeight="1" x14ac:dyDescent="0.25">
      <c r="A293" s="419">
        <v>94</v>
      </c>
      <c r="B293" s="455">
        <v>45232</v>
      </c>
      <c r="C293" s="456" t="s">
        <v>1088</v>
      </c>
      <c r="D293" s="456" t="s">
        <v>105</v>
      </c>
      <c r="E293" s="457">
        <v>2</v>
      </c>
      <c r="F293" s="457" t="s">
        <v>39</v>
      </c>
      <c r="G293" s="458" t="s">
        <v>1095</v>
      </c>
      <c r="H293" s="459" t="s">
        <v>1500</v>
      </c>
      <c r="I293" s="460">
        <v>25000</v>
      </c>
      <c r="J293" s="650">
        <v>50000</v>
      </c>
      <c r="K293" s="531"/>
      <c r="L293" s="79"/>
      <c r="N293" s="170"/>
    </row>
    <row r="294" spans="1:14" s="10" customFormat="1" ht="22.5" customHeight="1" x14ac:dyDescent="0.25">
      <c r="A294" s="419">
        <v>95</v>
      </c>
      <c r="B294" s="280">
        <v>45231</v>
      </c>
      <c r="C294" s="56" t="s">
        <v>1069</v>
      </c>
      <c r="D294" s="56" t="s">
        <v>67</v>
      </c>
      <c r="E294" s="57">
        <v>1</v>
      </c>
      <c r="F294" s="57" t="s">
        <v>39</v>
      </c>
      <c r="G294" s="58" t="s">
        <v>1072</v>
      </c>
      <c r="H294" s="283" t="s">
        <v>289</v>
      </c>
      <c r="I294" s="285">
        <v>65000</v>
      </c>
      <c r="J294" s="286">
        <v>65000</v>
      </c>
      <c r="K294" s="647" t="s">
        <v>1540</v>
      </c>
      <c r="L294" s="79"/>
    </row>
    <row r="295" spans="1:14" ht="22.5" customHeight="1" x14ac:dyDescent="0.25">
      <c r="A295" s="419">
        <v>96</v>
      </c>
      <c r="B295" s="612">
        <v>45232</v>
      </c>
      <c r="C295" s="620" t="s">
        <v>2091</v>
      </c>
      <c r="D295" s="613"/>
      <c r="E295" s="621">
        <v>22</v>
      </c>
      <c r="F295" s="613" t="s">
        <v>1693</v>
      </c>
      <c r="G295" s="615" t="s">
        <v>396</v>
      </c>
      <c r="H295" s="618" t="s">
        <v>289</v>
      </c>
      <c r="I295" s="617">
        <v>28750</v>
      </c>
      <c r="J295" s="617">
        <f>I295*E295</f>
        <v>632500</v>
      </c>
      <c r="K295" s="632" t="s">
        <v>2092</v>
      </c>
    </row>
    <row r="296" spans="1:14" ht="22.5" customHeight="1" x14ac:dyDescent="0.25">
      <c r="A296" s="419">
        <v>97</v>
      </c>
      <c r="B296" s="280">
        <v>45234</v>
      </c>
      <c r="C296" s="56" t="s">
        <v>93</v>
      </c>
      <c r="D296" s="56" t="s">
        <v>94</v>
      </c>
      <c r="E296" s="57">
        <v>40</v>
      </c>
      <c r="F296" s="121" t="s">
        <v>38</v>
      </c>
      <c r="G296" s="58" t="s">
        <v>1129</v>
      </c>
      <c r="H296" s="283" t="s">
        <v>289</v>
      </c>
      <c r="I296" s="285">
        <v>32800</v>
      </c>
      <c r="J296" s="286">
        <v>1312000</v>
      </c>
      <c r="K296" s="647" t="s">
        <v>1556</v>
      </c>
    </row>
    <row r="297" spans="1:14" s="1" customFormat="1" ht="22.5" customHeight="1" x14ac:dyDescent="0.25">
      <c r="A297" s="419">
        <v>98</v>
      </c>
      <c r="B297" s="280">
        <v>45234</v>
      </c>
      <c r="C297" s="56" t="s">
        <v>54</v>
      </c>
      <c r="D297" s="56" t="s">
        <v>55</v>
      </c>
      <c r="E297" s="57">
        <v>14</v>
      </c>
      <c r="F297" s="57" t="s">
        <v>38</v>
      </c>
      <c r="G297" s="58" t="s">
        <v>1129</v>
      </c>
      <c r="H297" s="283" t="s">
        <v>289</v>
      </c>
      <c r="I297" s="287">
        <v>29000</v>
      </c>
      <c r="J297" s="286">
        <v>406000</v>
      </c>
      <c r="K297" s="647" t="s">
        <v>1556</v>
      </c>
    </row>
    <row r="298" spans="1:14" s="1" customFormat="1" ht="22.5" customHeight="1" x14ac:dyDescent="0.25">
      <c r="A298" s="419">
        <v>99</v>
      </c>
      <c r="B298" s="280">
        <v>45234</v>
      </c>
      <c r="C298" s="56" t="s">
        <v>74</v>
      </c>
      <c r="D298" s="56" t="s">
        <v>1126</v>
      </c>
      <c r="E298" s="57">
        <v>1</v>
      </c>
      <c r="F298" s="57" t="s">
        <v>37</v>
      </c>
      <c r="G298" s="58" t="s">
        <v>1131</v>
      </c>
      <c r="H298" s="283" t="s">
        <v>289</v>
      </c>
      <c r="I298" s="285">
        <v>3575000</v>
      </c>
      <c r="J298" s="286">
        <v>3575000</v>
      </c>
      <c r="K298" s="647" t="s">
        <v>1556</v>
      </c>
    </row>
    <row r="299" spans="1:14" ht="22.5" customHeight="1" x14ac:dyDescent="0.25">
      <c r="A299" s="419">
        <v>100</v>
      </c>
      <c r="B299" s="280">
        <v>45234</v>
      </c>
      <c r="C299" s="56" t="s">
        <v>74</v>
      </c>
      <c r="D299" s="56" t="s">
        <v>1127</v>
      </c>
      <c r="E299" s="57">
        <v>1</v>
      </c>
      <c r="F299" s="57" t="s">
        <v>37</v>
      </c>
      <c r="G299" s="58" t="s">
        <v>1131</v>
      </c>
      <c r="H299" s="283" t="s">
        <v>289</v>
      </c>
      <c r="I299" s="285">
        <v>3575000</v>
      </c>
      <c r="J299" s="286">
        <v>3575000</v>
      </c>
      <c r="K299" s="647" t="s">
        <v>1556</v>
      </c>
    </row>
    <row r="300" spans="1:14" ht="22.5" customHeight="1" x14ac:dyDescent="0.25">
      <c r="A300" s="419">
        <v>101</v>
      </c>
      <c r="B300" s="280">
        <v>45234</v>
      </c>
      <c r="C300" s="55" t="s">
        <v>876</v>
      </c>
      <c r="D300" s="56" t="s">
        <v>101</v>
      </c>
      <c r="E300" s="57">
        <v>2</v>
      </c>
      <c r="F300" s="57" t="s">
        <v>39</v>
      </c>
      <c r="G300" s="58" t="s">
        <v>1131</v>
      </c>
      <c r="H300" s="283" t="s">
        <v>289</v>
      </c>
      <c r="I300" s="285">
        <v>241411.68</v>
      </c>
      <c r="J300" s="286">
        <v>482823.36</v>
      </c>
      <c r="K300" s="647" t="s">
        <v>1556</v>
      </c>
    </row>
    <row r="301" spans="1:14" ht="22.5" customHeight="1" x14ac:dyDescent="0.25">
      <c r="A301" s="419">
        <v>102</v>
      </c>
      <c r="B301" s="280">
        <v>45234</v>
      </c>
      <c r="C301" s="56" t="s">
        <v>877</v>
      </c>
      <c r="D301" s="56" t="s">
        <v>101</v>
      </c>
      <c r="E301" s="57">
        <v>2</v>
      </c>
      <c r="F301" s="57" t="s">
        <v>39</v>
      </c>
      <c r="G301" s="58" t="s">
        <v>1131</v>
      </c>
      <c r="H301" s="283" t="s">
        <v>289</v>
      </c>
      <c r="I301" s="287">
        <v>70585.36</v>
      </c>
      <c r="J301" s="286">
        <v>141170.72</v>
      </c>
      <c r="K301" s="647" t="s">
        <v>1556</v>
      </c>
    </row>
    <row r="302" spans="1:14" ht="22.5" customHeight="1" x14ac:dyDescent="0.25">
      <c r="A302" s="419">
        <v>103</v>
      </c>
      <c r="B302" s="623">
        <v>45235</v>
      </c>
      <c r="C302" s="620" t="s">
        <v>2087</v>
      </c>
      <c r="D302" s="613"/>
      <c r="E302" s="619">
        <v>48</v>
      </c>
      <c r="F302" s="613" t="s">
        <v>1693</v>
      </c>
      <c r="G302" s="615" t="s">
        <v>396</v>
      </c>
      <c r="H302" s="618" t="s">
        <v>289</v>
      </c>
      <c r="I302" s="617">
        <v>14100</v>
      </c>
      <c r="J302" s="617">
        <f>I302*E302</f>
        <v>676800</v>
      </c>
      <c r="K302" s="632" t="s">
        <v>2092</v>
      </c>
    </row>
    <row r="303" spans="1:14" ht="22.5" customHeight="1" x14ac:dyDescent="0.25">
      <c r="A303" s="419">
        <v>104</v>
      </c>
      <c r="B303" s="548">
        <v>45239</v>
      </c>
      <c r="C303" s="549" t="s">
        <v>1987</v>
      </c>
      <c r="D303" s="549"/>
      <c r="E303" s="551">
        <v>1</v>
      </c>
      <c r="F303" s="551" t="s">
        <v>37</v>
      </c>
      <c r="G303" s="551" t="s">
        <v>1999</v>
      </c>
      <c r="H303" s="589" t="s">
        <v>289</v>
      </c>
      <c r="I303" s="585">
        <f>J303/E303</f>
        <v>55000</v>
      </c>
      <c r="J303" s="582">
        <v>55000</v>
      </c>
      <c r="K303" s="588" t="s">
        <v>2008</v>
      </c>
    </row>
    <row r="304" spans="1:14" ht="22.5" customHeight="1" x14ac:dyDescent="0.25">
      <c r="A304" s="419">
        <v>105</v>
      </c>
      <c r="B304" s="548">
        <v>45239</v>
      </c>
      <c r="C304" s="549" t="s">
        <v>1988</v>
      </c>
      <c r="D304" s="549"/>
      <c r="E304" s="551">
        <v>2</v>
      </c>
      <c r="F304" s="551" t="s">
        <v>37</v>
      </c>
      <c r="G304" s="551" t="s">
        <v>1999</v>
      </c>
      <c r="H304" s="589" t="s">
        <v>289</v>
      </c>
      <c r="I304" s="585">
        <f>J304/E304</f>
        <v>6000</v>
      </c>
      <c r="J304" s="582">
        <v>12000</v>
      </c>
      <c r="K304" s="588" t="s">
        <v>2008</v>
      </c>
    </row>
    <row r="305" spans="1:14" ht="22.5" customHeight="1" x14ac:dyDescent="0.25">
      <c r="A305" s="419">
        <v>106</v>
      </c>
      <c r="B305" s="548">
        <v>45239</v>
      </c>
      <c r="C305" s="549" t="s">
        <v>1989</v>
      </c>
      <c r="D305" s="549"/>
      <c r="E305" s="551">
        <v>1</v>
      </c>
      <c r="F305" s="551" t="s">
        <v>37</v>
      </c>
      <c r="G305" s="551" t="s">
        <v>1999</v>
      </c>
      <c r="H305" s="589" t="s">
        <v>289</v>
      </c>
      <c r="I305" s="585">
        <f>J305/E305</f>
        <v>33000</v>
      </c>
      <c r="J305" s="582">
        <v>33000</v>
      </c>
      <c r="K305" s="588" t="s">
        <v>2008</v>
      </c>
    </row>
    <row r="306" spans="1:14" ht="22.5" customHeight="1" x14ac:dyDescent="0.25">
      <c r="A306" s="419">
        <v>107</v>
      </c>
      <c r="B306" s="548">
        <v>45239</v>
      </c>
      <c r="C306" s="549" t="s">
        <v>1968</v>
      </c>
      <c r="D306" s="549"/>
      <c r="E306" s="551"/>
      <c r="F306" s="551"/>
      <c r="G306" s="551" t="s">
        <v>1999</v>
      </c>
      <c r="H306" s="589" t="s">
        <v>289</v>
      </c>
      <c r="I306" s="585">
        <v>25000</v>
      </c>
      <c r="J306" s="582">
        <v>25000</v>
      </c>
      <c r="K306" s="588" t="s">
        <v>2008</v>
      </c>
    </row>
    <row r="307" spans="1:14" s="10" customFormat="1" ht="22.5" customHeight="1" x14ac:dyDescent="0.25">
      <c r="A307" s="419">
        <v>108</v>
      </c>
      <c r="B307" s="533">
        <v>45239</v>
      </c>
      <c r="C307" s="534" t="s">
        <v>1881</v>
      </c>
      <c r="D307" s="541"/>
      <c r="E307" s="536">
        <v>1</v>
      </c>
      <c r="F307" s="536" t="s">
        <v>37</v>
      </c>
      <c r="G307" s="536" t="s">
        <v>396</v>
      </c>
      <c r="H307" s="571" t="s">
        <v>289</v>
      </c>
      <c r="I307" s="572">
        <v>90000</v>
      </c>
      <c r="J307" s="539">
        <f>E307*I307</f>
        <v>90000</v>
      </c>
      <c r="K307" s="622" t="s">
        <v>1791</v>
      </c>
      <c r="L307" s="79"/>
      <c r="N307" s="170"/>
    </row>
    <row r="308" spans="1:14" s="10" customFormat="1" ht="22.5" customHeight="1" x14ac:dyDescent="0.25">
      <c r="A308" s="419">
        <v>109</v>
      </c>
      <c r="B308" s="533">
        <v>45239</v>
      </c>
      <c r="C308" s="534" t="s">
        <v>1828</v>
      </c>
      <c r="D308" s="541"/>
      <c r="E308" s="536">
        <v>1</v>
      </c>
      <c r="F308" s="536" t="s">
        <v>37</v>
      </c>
      <c r="G308" s="536" t="s">
        <v>396</v>
      </c>
      <c r="H308" s="571" t="s">
        <v>289</v>
      </c>
      <c r="I308" s="572">
        <v>230000</v>
      </c>
      <c r="J308" s="539">
        <f>E308*I308</f>
        <v>230000</v>
      </c>
      <c r="K308" s="622" t="s">
        <v>1791</v>
      </c>
      <c r="L308" s="79"/>
      <c r="N308" s="170"/>
    </row>
    <row r="309" spans="1:14" s="10" customFormat="1" ht="22.5" customHeight="1" x14ac:dyDescent="0.25">
      <c r="A309" s="419">
        <v>110</v>
      </c>
      <c r="B309" s="533">
        <v>45239</v>
      </c>
      <c r="C309" s="534" t="s">
        <v>1882</v>
      </c>
      <c r="D309" s="534" t="s">
        <v>1153</v>
      </c>
      <c r="E309" s="536">
        <v>1</v>
      </c>
      <c r="F309" s="536" t="s">
        <v>37</v>
      </c>
      <c r="G309" s="536" t="s">
        <v>396</v>
      </c>
      <c r="H309" s="571" t="s">
        <v>289</v>
      </c>
      <c r="I309" s="542">
        <v>3575000</v>
      </c>
      <c r="J309" s="539">
        <f>E309*I309</f>
        <v>3575000</v>
      </c>
      <c r="K309" s="622" t="s">
        <v>1791</v>
      </c>
      <c r="L309" s="79"/>
      <c r="N309" s="170"/>
    </row>
    <row r="310" spans="1:14" s="10" customFormat="1" ht="22.5" customHeight="1" x14ac:dyDescent="0.25">
      <c r="A310" s="419">
        <v>111</v>
      </c>
      <c r="B310" s="548">
        <v>45240</v>
      </c>
      <c r="C310" s="549" t="s">
        <v>1883</v>
      </c>
      <c r="D310" s="549"/>
      <c r="E310" s="551">
        <v>8</v>
      </c>
      <c r="F310" s="551" t="s">
        <v>1875</v>
      </c>
      <c r="G310" s="536" t="s">
        <v>396</v>
      </c>
      <c r="H310" s="571" t="s">
        <v>289</v>
      </c>
      <c r="I310" s="552">
        <v>3000</v>
      </c>
      <c r="J310" s="539">
        <f>E310*I310</f>
        <v>24000</v>
      </c>
      <c r="K310" s="622" t="s">
        <v>1791</v>
      </c>
      <c r="L310" s="79"/>
      <c r="N310" s="170"/>
    </row>
    <row r="311" spans="1:14" s="10" customFormat="1" ht="22.5" customHeight="1" x14ac:dyDescent="0.25">
      <c r="A311" s="419">
        <v>112</v>
      </c>
      <c r="B311" s="533">
        <v>45243</v>
      </c>
      <c r="C311" s="534" t="s">
        <v>1884</v>
      </c>
      <c r="D311" s="544"/>
      <c r="E311" s="536">
        <v>1</v>
      </c>
      <c r="F311" s="536" t="s">
        <v>146</v>
      </c>
      <c r="G311" s="545" t="s">
        <v>396</v>
      </c>
      <c r="H311" s="571" t="s">
        <v>289</v>
      </c>
      <c r="I311" s="560">
        <v>25000</v>
      </c>
      <c r="J311" s="539">
        <f>E311*I311</f>
        <v>25000</v>
      </c>
      <c r="K311" s="622" t="s">
        <v>1791</v>
      </c>
      <c r="L311" s="79"/>
      <c r="N311" s="170"/>
    </row>
    <row r="312" spans="1:14" s="10" customFormat="1" ht="22.5" customHeight="1" x14ac:dyDescent="0.25">
      <c r="A312" s="419">
        <v>113</v>
      </c>
      <c r="B312" s="548">
        <v>45244</v>
      </c>
      <c r="C312" s="549" t="s">
        <v>1968</v>
      </c>
      <c r="D312" s="549"/>
      <c r="E312" s="551"/>
      <c r="F312" s="551"/>
      <c r="G312" s="551" t="s">
        <v>1999</v>
      </c>
      <c r="H312" s="589" t="s">
        <v>289</v>
      </c>
      <c r="I312" s="585">
        <v>25000</v>
      </c>
      <c r="J312" s="582">
        <v>25000</v>
      </c>
      <c r="K312" s="588" t="s">
        <v>2008</v>
      </c>
      <c r="L312" s="79"/>
      <c r="N312" s="170"/>
    </row>
    <row r="313" spans="1:14" s="10" customFormat="1" ht="22.5" customHeight="1" x14ac:dyDescent="0.25">
      <c r="A313" s="419">
        <v>114</v>
      </c>
      <c r="B313" s="280">
        <v>45247</v>
      </c>
      <c r="C313" s="56" t="s">
        <v>793</v>
      </c>
      <c r="D313" s="56" t="s">
        <v>275</v>
      </c>
      <c r="E313" s="57">
        <v>2</v>
      </c>
      <c r="F313" s="57" t="s">
        <v>39</v>
      </c>
      <c r="G313" s="58" t="s">
        <v>319</v>
      </c>
      <c r="H313" s="283" t="s">
        <v>289</v>
      </c>
      <c r="I313" s="285">
        <v>60000</v>
      </c>
      <c r="J313" s="286">
        <v>120000</v>
      </c>
      <c r="K313" s="647" t="s">
        <v>1607</v>
      </c>
      <c r="L313" s="79"/>
      <c r="N313" s="170"/>
    </row>
    <row r="314" spans="1:14" s="10" customFormat="1" ht="22.5" customHeight="1" x14ac:dyDescent="0.25">
      <c r="A314" s="419">
        <v>115</v>
      </c>
      <c r="B314" s="280">
        <v>45253</v>
      </c>
      <c r="C314" s="56" t="s">
        <v>904</v>
      </c>
      <c r="D314" s="56" t="s">
        <v>89</v>
      </c>
      <c r="E314" s="57">
        <v>3</v>
      </c>
      <c r="F314" s="122" t="s">
        <v>39</v>
      </c>
      <c r="G314" s="58" t="s">
        <v>907</v>
      </c>
      <c r="H314" s="283" t="s">
        <v>289</v>
      </c>
      <c r="I314" s="287">
        <v>40000</v>
      </c>
      <c r="J314" s="286">
        <v>120000</v>
      </c>
      <c r="K314" s="643" t="s">
        <v>1632</v>
      </c>
      <c r="L314" s="79"/>
      <c r="N314" s="170"/>
    </row>
    <row r="315" spans="1:14" ht="22.5" customHeight="1" x14ac:dyDescent="0.25">
      <c r="A315" s="419">
        <v>116</v>
      </c>
      <c r="B315" s="548">
        <v>45257</v>
      </c>
      <c r="C315" s="549" t="s">
        <v>1969</v>
      </c>
      <c r="D315" s="549"/>
      <c r="E315" s="551"/>
      <c r="F315" s="551"/>
      <c r="G315" s="551" t="s">
        <v>2009</v>
      </c>
      <c r="H315" s="589" t="s">
        <v>289</v>
      </c>
      <c r="I315" s="585">
        <v>50000</v>
      </c>
      <c r="J315" s="582">
        <v>50000</v>
      </c>
      <c r="K315" s="588" t="s">
        <v>2008</v>
      </c>
      <c r="L315" s="2"/>
      <c r="M315" s="2"/>
      <c r="N315" s="2"/>
    </row>
    <row r="316" spans="1:14" ht="22.5" customHeight="1" x14ac:dyDescent="0.25">
      <c r="A316" s="419">
        <v>117</v>
      </c>
      <c r="B316" s="548">
        <v>45257</v>
      </c>
      <c r="C316" s="549" t="s">
        <v>1970</v>
      </c>
      <c r="D316" s="549"/>
      <c r="E316" s="551"/>
      <c r="F316" s="551"/>
      <c r="G316" s="551" t="s">
        <v>2009</v>
      </c>
      <c r="H316" s="589" t="s">
        <v>289</v>
      </c>
      <c r="I316" s="585">
        <v>100000</v>
      </c>
      <c r="J316" s="582">
        <v>100000</v>
      </c>
      <c r="K316" s="588" t="s">
        <v>2008</v>
      </c>
      <c r="L316" s="2"/>
      <c r="M316" s="2"/>
      <c r="N316" s="2"/>
    </row>
    <row r="317" spans="1:14" ht="22.5" customHeight="1" x14ac:dyDescent="0.25">
      <c r="A317" s="419">
        <v>118</v>
      </c>
      <c r="B317" s="548">
        <v>45257</v>
      </c>
      <c r="C317" s="549" t="s">
        <v>1971</v>
      </c>
      <c r="D317" s="549"/>
      <c r="E317" s="551"/>
      <c r="F317" s="551"/>
      <c r="G317" s="551" t="s">
        <v>2009</v>
      </c>
      <c r="H317" s="589" t="s">
        <v>289</v>
      </c>
      <c r="I317" s="585">
        <v>150000</v>
      </c>
      <c r="J317" s="582">
        <v>150000</v>
      </c>
      <c r="K317" s="588" t="s">
        <v>2008</v>
      </c>
      <c r="L317" s="2"/>
      <c r="M317" s="2"/>
      <c r="N317" s="2"/>
    </row>
    <row r="318" spans="1:14" ht="22.5" customHeight="1" x14ac:dyDescent="0.25">
      <c r="A318" s="419">
        <v>119</v>
      </c>
      <c r="B318" s="548">
        <v>45257</v>
      </c>
      <c r="C318" s="549" t="s">
        <v>1972</v>
      </c>
      <c r="D318" s="549"/>
      <c r="E318" s="551"/>
      <c r="F318" s="551"/>
      <c r="G318" s="551" t="s">
        <v>2009</v>
      </c>
      <c r="H318" s="589" t="s">
        <v>289</v>
      </c>
      <c r="I318" s="585">
        <v>100000</v>
      </c>
      <c r="J318" s="582">
        <v>100000</v>
      </c>
      <c r="K318" s="588" t="s">
        <v>2008</v>
      </c>
      <c r="L318" s="2"/>
      <c r="M318" s="2"/>
      <c r="N318" s="2"/>
    </row>
    <row r="319" spans="1:14" ht="22.5" customHeight="1" x14ac:dyDescent="0.25">
      <c r="A319" s="419">
        <v>120</v>
      </c>
      <c r="B319" s="548">
        <v>45257</v>
      </c>
      <c r="C319" s="549" t="s">
        <v>1990</v>
      </c>
      <c r="D319" s="549"/>
      <c r="E319" s="551">
        <v>1</v>
      </c>
      <c r="F319" s="551" t="s">
        <v>37</v>
      </c>
      <c r="G319" s="551" t="s">
        <v>1999</v>
      </c>
      <c r="H319" s="589" t="s">
        <v>289</v>
      </c>
      <c r="I319" s="585">
        <f>J319/E319</f>
        <v>230000</v>
      </c>
      <c r="J319" s="582">
        <v>230000</v>
      </c>
      <c r="K319" s="588" t="s">
        <v>2008</v>
      </c>
      <c r="L319" s="2"/>
      <c r="M319" s="2"/>
      <c r="N319" s="2"/>
    </row>
    <row r="320" spans="1:14" s="10" customFormat="1" ht="22.5" customHeight="1" x14ac:dyDescent="0.25">
      <c r="A320" s="419">
        <v>121</v>
      </c>
      <c r="B320" s="280">
        <v>45239</v>
      </c>
      <c r="C320" s="55" t="s">
        <v>601</v>
      </c>
      <c r="D320" s="123" t="s">
        <v>602</v>
      </c>
      <c r="E320" s="57">
        <v>1</v>
      </c>
      <c r="F320" s="122" t="s">
        <v>39</v>
      </c>
      <c r="G320" s="58" t="s">
        <v>608</v>
      </c>
      <c r="H320" s="283" t="s">
        <v>290</v>
      </c>
      <c r="I320" s="285">
        <v>11500000</v>
      </c>
      <c r="J320" s="286">
        <f>E320*I320</f>
        <v>11500000</v>
      </c>
      <c r="K320" s="529"/>
      <c r="L320" s="79"/>
      <c r="N320" s="170"/>
    </row>
    <row r="321" spans="1:12" s="10" customFormat="1" ht="22.5" customHeight="1" x14ac:dyDescent="0.25">
      <c r="A321" s="419">
        <v>122</v>
      </c>
      <c r="B321" s="280">
        <v>45234</v>
      </c>
      <c r="C321" s="56" t="s">
        <v>74</v>
      </c>
      <c r="D321" s="56" t="s">
        <v>1125</v>
      </c>
      <c r="E321" s="57">
        <v>1</v>
      </c>
      <c r="F321" s="57" t="s">
        <v>37</v>
      </c>
      <c r="G321" s="58" t="s">
        <v>398</v>
      </c>
      <c r="H321" s="283" t="s">
        <v>298</v>
      </c>
      <c r="I321" s="285">
        <v>3575000</v>
      </c>
      <c r="J321" s="286">
        <v>3575000</v>
      </c>
      <c r="K321" s="647" t="s">
        <v>1556</v>
      </c>
      <c r="L321" s="79"/>
    </row>
    <row r="322" spans="1:12" s="10" customFormat="1" ht="22.5" customHeight="1" x14ac:dyDescent="0.25">
      <c r="A322" s="419">
        <v>123</v>
      </c>
      <c r="B322" s="280">
        <v>45234</v>
      </c>
      <c r="C322" s="55" t="s">
        <v>876</v>
      </c>
      <c r="D322" s="56" t="s">
        <v>101</v>
      </c>
      <c r="E322" s="57">
        <v>1</v>
      </c>
      <c r="F322" s="57" t="s">
        <v>39</v>
      </c>
      <c r="G322" s="58" t="s">
        <v>398</v>
      </c>
      <c r="H322" s="283" t="s">
        <v>298</v>
      </c>
      <c r="I322" s="285">
        <v>241411.68</v>
      </c>
      <c r="J322" s="286">
        <v>241411.68</v>
      </c>
      <c r="K322" s="647" t="s">
        <v>1556</v>
      </c>
      <c r="L322" s="79"/>
    </row>
    <row r="323" spans="1:12" s="10" customFormat="1" ht="22.5" customHeight="1" x14ac:dyDescent="0.25">
      <c r="A323" s="419">
        <v>124</v>
      </c>
      <c r="B323" s="280">
        <v>45234</v>
      </c>
      <c r="C323" s="56" t="s">
        <v>877</v>
      </c>
      <c r="D323" s="56" t="s">
        <v>101</v>
      </c>
      <c r="E323" s="57">
        <v>1</v>
      </c>
      <c r="F323" s="57" t="s">
        <v>39</v>
      </c>
      <c r="G323" s="58" t="s">
        <v>398</v>
      </c>
      <c r="H323" s="283" t="s">
        <v>298</v>
      </c>
      <c r="I323" s="287">
        <v>70585.36</v>
      </c>
      <c r="J323" s="286">
        <v>70585.36</v>
      </c>
      <c r="K323" s="647" t="s">
        <v>1556</v>
      </c>
      <c r="L323" s="79"/>
    </row>
    <row r="324" spans="1:12" s="10" customFormat="1" ht="22.5" customHeight="1" x14ac:dyDescent="0.25">
      <c r="A324" s="419">
        <v>125</v>
      </c>
      <c r="B324" s="280">
        <v>45236</v>
      </c>
      <c r="C324" s="55" t="s">
        <v>1143</v>
      </c>
      <c r="D324" s="86" t="s">
        <v>101</v>
      </c>
      <c r="E324" s="57">
        <v>2</v>
      </c>
      <c r="F324" s="122" t="s">
        <v>37</v>
      </c>
      <c r="G324" s="58" t="s">
        <v>1148</v>
      </c>
      <c r="H324" s="283" t="s">
        <v>298</v>
      </c>
      <c r="I324" s="285">
        <v>809041</v>
      </c>
      <c r="J324" s="286">
        <v>1618082</v>
      </c>
      <c r="K324" s="647" t="s">
        <v>1561</v>
      </c>
      <c r="L324" s="79"/>
    </row>
    <row r="325" spans="1:12" s="10" customFormat="1" ht="22.5" customHeight="1" x14ac:dyDescent="0.25">
      <c r="A325" s="419">
        <v>126</v>
      </c>
      <c r="B325" s="280">
        <v>45236</v>
      </c>
      <c r="C325" s="56" t="s">
        <v>216</v>
      </c>
      <c r="D325" s="56" t="s">
        <v>47</v>
      </c>
      <c r="E325" s="117">
        <v>1</v>
      </c>
      <c r="F325" s="117" t="s">
        <v>40</v>
      </c>
      <c r="G325" s="58" t="s">
        <v>1148</v>
      </c>
      <c r="H325" s="283" t="s">
        <v>298</v>
      </c>
      <c r="I325" s="285">
        <v>30000</v>
      </c>
      <c r="J325" s="286">
        <v>30000</v>
      </c>
      <c r="K325" s="647" t="s">
        <v>1561</v>
      </c>
      <c r="L325" s="79"/>
    </row>
    <row r="326" spans="1:12" s="10" customFormat="1" ht="22.5" customHeight="1" x14ac:dyDescent="0.25">
      <c r="A326" s="419">
        <v>127</v>
      </c>
      <c r="B326" s="280">
        <v>45232</v>
      </c>
      <c r="C326" s="56" t="s">
        <v>1096</v>
      </c>
      <c r="D326" s="94" t="s">
        <v>88</v>
      </c>
      <c r="E326" s="57">
        <v>1</v>
      </c>
      <c r="F326" s="57" t="s">
        <v>39</v>
      </c>
      <c r="G326" s="58" t="s">
        <v>359</v>
      </c>
      <c r="H326" s="283" t="s">
        <v>299</v>
      </c>
      <c r="I326" s="285">
        <v>985000</v>
      </c>
      <c r="J326" s="286">
        <v>985000</v>
      </c>
      <c r="K326" s="647" t="s">
        <v>1548</v>
      </c>
      <c r="L326" s="79"/>
    </row>
    <row r="327" spans="1:12" s="10" customFormat="1" ht="22.5" customHeight="1" x14ac:dyDescent="0.25">
      <c r="A327" s="419">
        <v>128</v>
      </c>
      <c r="B327" s="280">
        <v>45240</v>
      </c>
      <c r="C327" s="56" t="s">
        <v>591</v>
      </c>
      <c r="D327" s="56" t="s">
        <v>47</v>
      </c>
      <c r="E327" s="57">
        <v>1</v>
      </c>
      <c r="F327" s="57" t="s">
        <v>39</v>
      </c>
      <c r="G327" s="58" t="s">
        <v>605</v>
      </c>
      <c r="H327" s="283" t="s">
        <v>299</v>
      </c>
      <c r="I327" s="285">
        <v>560000</v>
      </c>
      <c r="J327" s="286">
        <v>560000</v>
      </c>
      <c r="K327" s="647" t="s">
        <v>309</v>
      </c>
      <c r="L327" s="79"/>
    </row>
    <row r="328" spans="1:12" s="10" customFormat="1" ht="22.5" customHeight="1" x14ac:dyDescent="0.25">
      <c r="A328" s="419">
        <v>129</v>
      </c>
      <c r="B328" s="280">
        <v>45245</v>
      </c>
      <c r="C328" s="56" t="s">
        <v>1326</v>
      </c>
      <c r="D328" s="120" t="s">
        <v>1327</v>
      </c>
      <c r="E328" s="57">
        <v>1</v>
      </c>
      <c r="F328" s="122" t="s">
        <v>39</v>
      </c>
      <c r="G328" s="58" t="s">
        <v>359</v>
      </c>
      <c r="H328" s="283" t="s">
        <v>299</v>
      </c>
      <c r="I328" s="285">
        <v>90000</v>
      </c>
      <c r="J328" s="286">
        <v>90000</v>
      </c>
      <c r="K328" s="647" t="s">
        <v>1591</v>
      </c>
      <c r="L328" s="79"/>
    </row>
    <row r="329" spans="1:12" s="10" customFormat="1" ht="22.5" customHeight="1" x14ac:dyDescent="0.25">
      <c r="A329" s="419">
        <v>130</v>
      </c>
      <c r="B329" s="280">
        <v>45240</v>
      </c>
      <c r="C329" s="60" t="s">
        <v>629</v>
      </c>
      <c r="D329" s="56" t="s">
        <v>88</v>
      </c>
      <c r="E329" s="57">
        <v>4</v>
      </c>
      <c r="F329" s="57" t="s">
        <v>39</v>
      </c>
      <c r="G329" s="58" t="s">
        <v>370</v>
      </c>
      <c r="H329" s="283" t="s">
        <v>300</v>
      </c>
      <c r="I329" s="285">
        <v>62000</v>
      </c>
      <c r="J329" s="286">
        <f>E329*I329</f>
        <v>248000</v>
      </c>
      <c r="K329" s="647" t="s">
        <v>1578</v>
      </c>
      <c r="L329" s="79"/>
    </row>
    <row r="330" spans="1:12" s="10" customFormat="1" ht="22.5" customHeight="1" x14ac:dyDescent="0.25">
      <c r="A330" s="419">
        <v>131</v>
      </c>
      <c r="B330" s="280">
        <v>45240</v>
      </c>
      <c r="C330" s="55" t="s">
        <v>625</v>
      </c>
      <c r="D330" s="86" t="s">
        <v>88</v>
      </c>
      <c r="E330" s="117">
        <v>2</v>
      </c>
      <c r="F330" s="121" t="s">
        <v>39</v>
      </c>
      <c r="G330" s="58" t="s">
        <v>247</v>
      </c>
      <c r="H330" s="283" t="s">
        <v>301</v>
      </c>
      <c r="I330" s="287">
        <v>785000</v>
      </c>
      <c r="J330" s="286">
        <v>1570000</v>
      </c>
      <c r="K330" s="647" t="s">
        <v>1578</v>
      </c>
      <c r="L330" s="79"/>
    </row>
    <row r="331" spans="1:12" s="10" customFormat="1" ht="22.5" customHeight="1" x14ac:dyDescent="0.25">
      <c r="A331" s="419">
        <v>132</v>
      </c>
      <c r="B331" s="280">
        <v>45240</v>
      </c>
      <c r="C331" s="55" t="s">
        <v>626</v>
      </c>
      <c r="D331" s="86" t="s">
        <v>88</v>
      </c>
      <c r="E331" s="57">
        <v>2</v>
      </c>
      <c r="F331" s="57" t="s">
        <v>39</v>
      </c>
      <c r="G331" s="58" t="s">
        <v>247</v>
      </c>
      <c r="H331" s="283" t="s">
        <v>301</v>
      </c>
      <c r="I331" s="287">
        <v>785000</v>
      </c>
      <c r="J331" s="286">
        <v>1570000</v>
      </c>
      <c r="K331" s="647" t="s">
        <v>1578</v>
      </c>
      <c r="L331" s="79"/>
    </row>
    <row r="332" spans="1:12" s="10" customFormat="1" ht="22.5" customHeight="1" x14ac:dyDescent="0.25">
      <c r="A332" s="419">
        <v>133</v>
      </c>
      <c r="B332" s="280">
        <v>45240</v>
      </c>
      <c r="C332" s="56" t="s">
        <v>627</v>
      </c>
      <c r="D332" s="56" t="s">
        <v>88</v>
      </c>
      <c r="E332" s="57">
        <v>1</v>
      </c>
      <c r="F332" s="57" t="s">
        <v>39</v>
      </c>
      <c r="G332" s="58" t="s">
        <v>247</v>
      </c>
      <c r="H332" s="283" t="s">
        <v>301</v>
      </c>
      <c r="I332" s="287">
        <v>775000</v>
      </c>
      <c r="J332" s="286">
        <v>775000</v>
      </c>
      <c r="K332" s="647" t="s">
        <v>1578</v>
      </c>
      <c r="L332" s="79"/>
    </row>
    <row r="333" spans="1:12" s="10" customFormat="1" ht="22.5" customHeight="1" x14ac:dyDescent="0.25">
      <c r="A333" s="419">
        <v>134</v>
      </c>
      <c r="B333" s="280">
        <v>45240</v>
      </c>
      <c r="C333" s="56" t="s">
        <v>628</v>
      </c>
      <c r="D333" s="56" t="s">
        <v>88</v>
      </c>
      <c r="E333" s="57">
        <v>1</v>
      </c>
      <c r="F333" s="122" t="s">
        <v>39</v>
      </c>
      <c r="G333" s="58" t="s">
        <v>247</v>
      </c>
      <c r="H333" s="283" t="s">
        <v>301</v>
      </c>
      <c r="I333" s="287">
        <v>775000</v>
      </c>
      <c r="J333" s="286">
        <v>775000</v>
      </c>
      <c r="K333" s="647" t="s">
        <v>1578</v>
      </c>
      <c r="L333" s="79"/>
    </row>
    <row r="334" spans="1:12" s="10" customFormat="1" ht="22.5" customHeight="1" x14ac:dyDescent="0.25">
      <c r="A334" s="419">
        <v>135</v>
      </c>
      <c r="B334" s="280">
        <v>45240</v>
      </c>
      <c r="C334" s="60" t="s">
        <v>630</v>
      </c>
      <c r="D334" s="86" t="s">
        <v>88</v>
      </c>
      <c r="E334" s="8">
        <v>2</v>
      </c>
      <c r="F334" s="57" t="s">
        <v>39</v>
      </c>
      <c r="G334" s="58" t="s">
        <v>247</v>
      </c>
      <c r="H334" s="283" t="s">
        <v>301</v>
      </c>
      <c r="I334" s="285">
        <v>225000</v>
      </c>
      <c r="J334" s="286">
        <v>450000</v>
      </c>
      <c r="K334" s="647" t="s">
        <v>1578</v>
      </c>
      <c r="L334" s="79"/>
    </row>
    <row r="335" spans="1:12" s="10" customFormat="1" ht="22.5" customHeight="1" x14ac:dyDescent="0.25">
      <c r="A335" s="419">
        <v>136</v>
      </c>
      <c r="B335" s="280">
        <v>45240</v>
      </c>
      <c r="C335" s="55" t="s">
        <v>631</v>
      </c>
      <c r="D335" s="56" t="s">
        <v>88</v>
      </c>
      <c r="E335" s="57">
        <v>2</v>
      </c>
      <c r="F335" s="57" t="s">
        <v>39</v>
      </c>
      <c r="G335" s="58" t="s">
        <v>247</v>
      </c>
      <c r="H335" s="283" t="s">
        <v>301</v>
      </c>
      <c r="I335" s="285">
        <v>48000</v>
      </c>
      <c r="J335" s="286">
        <v>96000</v>
      </c>
      <c r="K335" s="647" t="s">
        <v>1578</v>
      </c>
      <c r="L335" s="79"/>
    </row>
    <row r="336" spans="1:12" s="10" customFormat="1" ht="22.5" customHeight="1" x14ac:dyDescent="0.25">
      <c r="A336" s="419">
        <v>137</v>
      </c>
      <c r="B336" s="280">
        <v>45245</v>
      </c>
      <c r="C336" s="56" t="s">
        <v>472</v>
      </c>
      <c r="D336" s="291" t="s">
        <v>89</v>
      </c>
      <c r="E336" s="57">
        <v>1</v>
      </c>
      <c r="F336" s="122" t="s">
        <v>39</v>
      </c>
      <c r="G336" s="58" t="s">
        <v>1329</v>
      </c>
      <c r="H336" s="283" t="s">
        <v>301</v>
      </c>
      <c r="I336" s="285">
        <v>30000</v>
      </c>
      <c r="J336" s="286">
        <v>30000</v>
      </c>
      <c r="K336" s="647" t="s">
        <v>1591</v>
      </c>
      <c r="L336" s="79"/>
    </row>
    <row r="337" spans="1:12" s="10" customFormat="1" ht="22.5" customHeight="1" x14ac:dyDescent="0.25">
      <c r="A337" s="419">
        <v>138</v>
      </c>
      <c r="B337" s="280">
        <v>45245</v>
      </c>
      <c r="C337" s="56" t="s">
        <v>1326</v>
      </c>
      <c r="D337" s="120" t="s">
        <v>1327</v>
      </c>
      <c r="E337" s="57">
        <v>1</v>
      </c>
      <c r="F337" s="122" t="s">
        <v>39</v>
      </c>
      <c r="G337" s="58" t="s">
        <v>1329</v>
      </c>
      <c r="H337" s="283" t="s">
        <v>301</v>
      </c>
      <c r="I337" s="285">
        <v>90000</v>
      </c>
      <c r="J337" s="286">
        <v>90000</v>
      </c>
      <c r="K337" s="647" t="s">
        <v>1591</v>
      </c>
      <c r="L337" s="79"/>
    </row>
    <row r="338" spans="1:12" s="10" customFormat="1" ht="22.5" customHeight="1" x14ac:dyDescent="0.25">
      <c r="A338" s="419">
        <v>139</v>
      </c>
      <c r="B338" s="280">
        <v>45260</v>
      </c>
      <c r="C338" s="56" t="s">
        <v>1031</v>
      </c>
      <c r="D338" s="56" t="s">
        <v>103</v>
      </c>
      <c r="E338" s="57">
        <v>1</v>
      </c>
      <c r="F338" s="57" t="s">
        <v>37</v>
      </c>
      <c r="G338" s="58" t="s">
        <v>1061</v>
      </c>
      <c r="H338" s="283" t="s">
        <v>301</v>
      </c>
      <c r="I338" s="285">
        <v>45000</v>
      </c>
      <c r="J338" s="286">
        <v>45000</v>
      </c>
      <c r="K338" s="643" t="s">
        <v>273</v>
      </c>
      <c r="L338" s="79"/>
    </row>
    <row r="339" spans="1:12" s="10" customFormat="1" ht="22.5" customHeight="1" x14ac:dyDescent="0.25">
      <c r="A339" s="419">
        <v>140</v>
      </c>
      <c r="B339" s="280">
        <v>45260</v>
      </c>
      <c r="C339" s="56" t="s">
        <v>423</v>
      </c>
      <c r="D339" s="120" t="s">
        <v>1490</v>
      </c>
      <c r="E339" s="57">
        <v>2</v>
      </c>
      <c r="F339" s="122" t="s">
        <v>39</v>
      </c>
      <c r="G339" s="58" t="s">
        <v>1061</v>
      </c>
      <c r="H339" s="283" t="s">
        <v>301</v>
      </c>
      <c r="I339" s="285">
        <v>185000</v>
      </c>
      <c r="J339" s="286">
        <v>370000</v>
      </c>
      <c r="K339" s="643" t="s">
        <v>273</v>
      </c>
      <c r="L339" s="79"/>
    </row>
    <row r="340" spans="1:12" s="10" customFormat="1" ht="22.5" customHeight="1" x14ac:dyDescent="0.25">
      <c r="A340" s="419">
        <v>141</v>
      </c>
      <c r="B340" s="280">
        <v>45260</v>
      </c>
      <c r="C340" s="55" t="s">
        <v>1047</v>
      </c>
      <c r="D340" s="56" t="s">
        <v>1490</v>
      </c>
      <c r="E340" s="57">
        <v>2</v>
      </c>
      <c r="F340" s="57" t="s">
        <v>39</v>
      </c>
      <c r="G340" s="58" t="s">
        <v>1061</v>
      </c>
      <c r="H340" s="283" t="s">
        <v>301</v>
      </c>
      <c r="I340" s="287">
        <v>20000</v>
      </c>
      <c r="J340" s="286">
        <v>40000</v>
      </c>
      <c r="K340" s="643" t="s">
        <v>273</v>
      </c>
      <c r="L340" s="79"/>
    </row>
    <row r="341" spans="1:12" s="10" customFormat="1" ht="22.5" customHeight="1" x14ac:dyDescent="0.25">
      <c r="A341" s="419">
        <v>142</v>
      </c>
      <c r="B341" s="280">
        <v>45236</v>
      </c>
      <c r="C341" s="56" t="s">
        <v>1144</v>
      </c>
      <c r="D341" s="56" t="s">
        <v>1145</v>
      </c>
      <c r="E341" s="57">
        <v>1</v>
      </c>
      <c r="F341" s="57" t="s">
        <v>37</v>
      </c>
      <c r="G341" s="58" t="s">
        <v>259</v>
      </c>
      <c r="H341" s="283" t="s">
        <v>302</v>
      </c>
      <c r="I341" s="285">
        <v>675000</v>
      </c>
      <c r="J341" s="286">
        <v>675000</v>
      </c>
      <c r="K341" s="647" t="s">
        <v>1561</v>
      </c>
      <c r="L341" s="79"/>
    </row>
    <row r="342" spans="1:12" s="10" customFormat="1" ht="22.5" customHeight="1" x14ac:dyDescent="0.25">
      <c r="A342" s="419">
        <v>143</v>
      </c>
      <c r="B342" s="280">
        <v>45240</v>
      </c>
      <c r="C342" s="56" t="s">
        <v>1247</v>
      </c>
      <c r="D342" s="56" t="s">
        <v>89</v>
      </c>
      <c r="E342" s="57">
        <v>1</v>
      </c>
      <c r="F342" s="57" t="s">
        <v>39</v>
      </c>
      <c r="G342" s="58" t="s">
        <v>208</v>
      </c>
      <c r="H342" s="283" t="s">
        <v>302</v>
      </c>
      <c r="I342" s="285">
        <v>60000</v>
      </c>
      <c r="J342" s="286">
        <v>60000</v>
      </c>
      <c r="K342" s="647" t="s">
        <v>309</v>
      </c>
      <c r="L342" s="79"/>
    </row>
    <row r="343" spans="1:12" s="10" customFormat="1" ht="22.5" customHeight="1" x14ac:dyDescent="0.25">
      <c r="A343" s="419">
        <v>144</v>
      </c>
      <c r="B343" s="280">
        <v>45240</v>
      </c>
      <c r="C343" s="56" t="s">
        <v>1248</v>
      </c>
      <c r="D343" s="56" t="s">
        <v>89</v>
      </c>
      <c r="E343" s="57">
        <v>1</v>
      </c>
      <c r="F343" s="57" t="s">
        <v>39</v>
      </c>
      <c r="G343" s="58" t="s">
        <v>208</v>
      </c>
      <c r="H343" s="283" t="s">
        <v>302</v>
      </c>
      <c r="I343" s="285">
        <v>60000</v>
      </c>
      <c r="J343" s="286">
        <v>60000</v>
      </c>
      <c r="K343" s="647" t="s">
        <v>309</v>
      </c>
      <c r="L343" s="79"/>
    </row>
    <row r="344" spans="1:12" s="10" customFormat="1" ht="22.5" customHeight="1" x14ac:dyDescent="0.25">
      <c r="A344" s="419">
        <v>145</v>
      </c>
      <c r="B344" s="280">
        <v>45243</v>
      </c>
      <c r="C344" s="56" t="s">
        <v>1146</v>
      </c>
      <c r="D344" s="59" t="s">
        <v>1284</v>
      </c>
      <c r="E344" s="57">
        <v>1</v>
      </c>
      <c r="F344" s="57" t="s">
        <v>37</v>
      </c>
      <c r="G344" s="58" t="s">
        <v>208</v>
      </c>
      <c r="H344" s="283" t="s">
        <v>302</v>
      </c>
      <c r="I344" s="285">
        <v>1150000</v>
      </c>
      <c r="J344" s="286">
        <v>1150000</v>
      </c>
      <c r="K344" s="649" t="s">
        <v>1676</v>
      </c>
      <c r="L344" s="79"/>
    </row>
    <row r="345" spans="1:12" s="10" customFormat="1" ht="22.5" customHeight="1" x14ac:dyDescent="0.25">
      <c r="A345" s="419">
        <v>146</v>
      </c>
      <c r="B345" s="280">
        <v>45243</v>
      </c>
      <c r="C345" s="56" t="s">
        <v>335</v>
      </c>
      <c r="D345" s="56" t="s">
        <v>101</v>
      </c>
      <c r="E345" s="57">
        <v>1</v>
      </c>
      <c r="F345" s="57" t="s">
        <v>39</v>
      </c>
      <c r="G345" s="58" t="s">
        <v>208</v>
      </c>
      <c r="H345" s="283" t="s">
        <v>302</v>
      </c>
      <c r="I345" s="285">
        <v>134389</v>
      </c>
      <c r="J345" s="286">
        <v>134389</v>
      </c>
      <c r="K345" s="649" t="s">
        <v>1676</v>
      </c>
      <c r="L345" s="79"/>
    </row>
    <row r="346" spans="1:12" s="10" customFormat="1" ht="22.5" customHeight="1" x14ac:dyDescent="0.25">
      <c r="A346" s="419">
        <v>147</v>
      </c>
      <c r="B346" s="280">
        <v>45243</v>
      </c>
      <c r="C346" s="56" t="s">
        <v>566</v>
      </c>
      <c r="D346" s="86" t="s">
        <v>101</v>
      </c>
      <c r="E346" s="57">
        <v>1</v>
      </c>
      <c r="F346" s="57" t="s">
        <v>39</v>
      </c>
      <c r="G346" s="58" t="s">
        <v>208</v>
      </c>
      <c r="H346" s="283" t="s">
        <v>302</v>
      </c>
      <c r="I346" s="285">
        <v>34965</v>
      </c>
      <c r="J346" s="286">
        <v>34965</v>
      </c>
      <c r="K346" s="649" t="s">
        <v>1676</v>
      </c>
      <c r="L346" s="79"/>
    </row>
    <row r="347" spans="1:12" s="10" customFormat="1" ht="22.5" customHeight="1" x14ac:dyDescent="0.25">
      <c r="A347" s="419">
        <v>148</v>
      </c>
      <c r="B347" s="280">
        <v>45259</v>
      </c>
      <c r="C347" s="55" t="s">
        <v>1460</v>
      </c>
      <c r="D347" s="56" t="s">
        <v>1461</v>
      </c>
      <c r="E347" s="57">
        <v>1</v>
      </c>
      <c r="F347" s="57" t="s">
        <v>39</v>
      </c>
      <c r="G347" s="58" t="s">
        <v>209</v>
      </c>
      <c r="H347" s="283" t="s">
        <v>303</v>
      </c>
      <c r="I347" s="285">
        <v>1150000</v>
      </c>
      <c r="J347" s="286">
        <f>E347*I347</f>
        <v>1150000</v>
      </c>
      <c r="K347" s="647" t="s">
        <v>1666</v>
      </c>
      <c r="L347" s="79"/>
    </row>
    <row r="348" spans="1:12" s="10" customFormat="1" ht="22.5" customHeight="1" x14ac:dyDescent="0.25">
      <c r="A348" s="419">
        <v>151</v>
      </c>
      <c r="B348" s="280">
        <v>45254</v>
      </c>
      <c r="C348" s="55" t="s">
        <v>934</v>
      </c>
      <c r="D348" s="123" t="s">
        <v>170</v>
      </c>
      <c r="E348" s="57">
        <v>2</v>
      </c>
      <c r="F348" s="122" t="s">
        <v>39</v>
      </c>
      <c r="G348" s="58" t="s">
        <v>171</v>
      </c>
      <c r="H348" s="283" t="s">
        <v>304</v>
      </c>
      <c r="I348" s="285">
        <v>600000</v>
      </c>
      <c r="J348" s="286">
        <v>1200000</v>
      </c>
      <c r="K348" s="643" t="s">
        <v>1637</v>
      </c>
      <c r="L348" s="755" t="s">
        <v>2288</v>
      </c>
    </row>
    <row r="349" spans="1:12" s="10" customFormat="1" ht="22.5" customHeight="1" x14ac:dyDescent="0.25">
      <c r="A349" s="419">
        <v>153</v>
      </c>
      <c r="B349" s="280">
        <v>45255</v>
      </c>
      <c r="C349" s="56" t="s">
        <v>910</v>
      </c>
      <c r="D349" s="56" t="s">
        <v>378</v>
      </c>
      <c r="E349" s="57">
        <v>1</v>
      </c>
      <c r="F349" s="57" t="s">
        <v>39</v>
      </c>
      <c r="G349" s="58" t="s">
        <v>940</v>
      </c>
      <c r="H349" s="283" t="s">
        <v>304</v>
      </c>
      <c r="I349" s="287">
        <v>55000</v>
      </c>
      <c r="J349" s="286">
        <v>55000</v>
      </c>
      <c r="K349" s="647" t="s">
        <v>1645</v>
      </c>
      <c r="L349" s="755" t="s">
        <v>2288</v>
      </c>
    </row>
    <row r="350" spans="1:12" ht="22.5" customHeight="1" x14ac:dyDescent="0.25">
      <c r="A350" s="419">
        <v>154</v>
      </c>
      <c r="B350" s="280">
        <v>45255</v>
      </c>
      <c r="C350" s="56" t="s">
        <v>911</v>
      </c>
      <c r="D350" s="56" t="s">
        <v>378</v>
      </c>
      <c r="E350" s="57">
        <v>2</v>
      </c>
      <c r="F350" s="57" t="s">
        <v>39</v>
      </c>
      <c r="G350" s="58" t="s">
        <v>940</v>
      </c>
      <c r="H350" s="283" t="s">
        <v>304</v>
      </c>
      <c r="I350" s="285">
        <v>15000</v>
      </c>
      <c r="J350" s="286">
        <v>30000</v>
      </c>
      <c r="K350" s="647" t="s">
        <v>1645</v>
      </c>
      <c r="L350" s="755" t="s">
        <v>2288</v>
      </c>
    </row>
    <row r="351" spans="1:12" s="10" customFormat="1" ht="22.5" customHeight="1" x14ac:dyDescent="0.25">
      <c r="A351" s="419">
        <v>155</v>
      </c>
      <c r="B351" s="280">
        <v>45255</v>
      </c>
      <c r="C351" s="55" t="s">
        <v>913</v>
      </c>
      <c r="D351" s="56" t="s">
        <v>89</v>
      </c>
      <c r="E351" s="57">
        <v>1</v>
      </c>
      <c r="F351" s="57" t="s">
        <v>39</v>
      </c>
      <c r="G351" s="58" t="s">
        <v>940</v>
      </c>
      <c r="H351" s="283" t="s">
        <v>304</v>
      </c>
      <c r="I351" s="285">
        <v>1250000</v>
      </c>
      <c r="J351" s="286">
        <v>1250000</v>
      </c>
      <c r="K351" s="647" t="s">
        <v>1645</v>
      </c>
      <c r="L351" s="755" t="s">
        <v>2288</v>
      </c>
    </row>
    <row r="352" spans="1:12" s="10" customFormat="1" ht="22.5" customHeight="1" x14ac:dyDescent="0.25">
      <c r="A352" s="419">
        <v>156</v>
      </c>
      <c r="B352" s="280">
        <v>45255</v>
      </c>
      <c r="C352" s="56" t="s">
        <v>914</v>
      </c>
      <c r="D352" s="56" t="s">
        <v>89</v>
      </c>
      <c r="E352" s="57">
        <v>1</v>
      </c>
      <c r="F352" s="57" t="s">
        <v>39</v>
      </c>
      <c r="G352" s="58" t="s">
        <v>940</v>
      </c>
      <c r="H352" s="283" t="s">
        <v>304</v>
      </c>
      <c r="I352" s="287">
        <v>1250000</v>
      </c>
      <c r="J352" s="286">
        <v>1250000</v>
      </c>
      <c r="K352" s="647" t="s">
        <v>1645</v>
      </c>
      <c r="L352" s="755" t="s">
        <v>2288</v>
      </c>
    </row>
    <row r="353" spans="1:14" s="10" customFormat="1" ht="22.5" customHeight="1" x14ac:dyDescent="0.25">
      <c r="A353" s="419">
        <v>157</v>
      </c>
      <c r="B353" s="280">
        <v>45255</v>
      </c>
      <c r="C353" s="55" t="s">
        <v>915</v>
      </c>
      <c r="D353" s="56" t="s">
        <v>89</v>
      </c>
      <c r="E353" s="57">
        <v>1</v>
      </c>
      <c r="F353" s="57" t="s">
        <v>39</v>
      </c>
      <c r="G353" s="58" t="s">
        <v>940</v>
      </c>
      <c r="H353" s="283" t="s">
        <v>304</v>
      </c>
      <c r="I353" s="285">
        <v>165000</v>
      </c>
      <c r="J353" s="286">
        <v>165000</v>
      </c>
      <c r="K353" s="647" t="s">
        <v>1645</v>
      </c>
      <c r="L353" s="755" t="s">
        <v>2288</v>
      </c>
    </row>
    <row r="354" spans="1:14" ht="22.5" customHeight="1" x14ac:dyDescent="0.25">
      <c r="A354" s="419">
        <v>158</v>
      </c>
      <c r="B354" s="280">
        <v>45255</v>
      </c>
      <c r="C354" s="55" t="s">
        <v>916</v>
      </c>
      <c r="D354" s="56" t="s">
        <v>89</v>
      </c>
      <c r="E354" s="57">
        <v>2</v>
      </c>
      <c r="F354" s="57" t="s">
        <v>39</v>
      </c>
      <c r="G354" s="58" t="s">
        <v>940</v>
      </c>
      <c r="H354" s="283" t="s">
        <v>304</v>
      </c>
      <c r="I354" s="285">
        <v>490000</v>
      </c>
      <c r="J354" s="286">
        <v>980000</v>
      </c>
      <c r="K354" s="647" t="s">
        <v>1645</v>
      </c>
      <c r="L354" s="755" t="s">
        <v>2288</v>
      </c>
      <c r="M354" s="2"/>
      <c r="N354" s="2"/>
    </row>
    <row r="355" spans="1:14" ht="22.5" customHeight="1" x14ac:dyDescent="0.25">
      <c r="A355" s="419">
        <v>159</v>
      </c>
      <c r="B355" s="280">
        <v>45255</v>
      </c>
      <c r="C355" s="56" t="s">
        <v>917</v>
      </c>
      <c r="D355" s="56" t="s">
        <v>89</v>
      </c>
      <c r="E355" s="57">
        <v>2</v>
      </c>
      <c r="F355" s="122" t="s">
        <v>39</v>
      </c>
      <c r="G355" s="58" t="s">
        <v>940</v>
      </c>
      <c r="H355" s="283" t="s">
        <v>304</v>
      </c>
      <c r="I355" s="285">
        <v>335000</v>
      </c>
      <c r="J355" s="286">
        <v>670000</v>
      </c>
      <c r="K355" s="647" t="s">
        <v>1645</v>
      </c>
      <c r="L355" s="755" t="s">
        <v>2288</v>
      </c>
      <c r="M355" s="137"/>
      <c r="N355" s="2"/>
    </row>
    <row r="356" spans="1:14" ht="22.5" customHeight="1" x14ac:dyDescent="0.25">
      <c r="A356" s="419">
        <v>160</v>
      </c>
      <c r="B356" s="280">
        <v>45255</v>
      </c>
      <c r="C356" s="56" t="s">
        <v>918</v>
      </c>
      <c r="D356" s="56" t="s">
        <v>89</v>
      </c>
      <c r="E356" s="57">
        <v>1</v>
      </c>
      <c r="F356" s="121" t="s">
        <v>39</v>
      </c>
      <c r="G356" s="58" t="s">
        <v>940</v>
      </c>
      <c r="H356" s="283" t="s">
        <v>304</v>
      </c>
      <c r="I356" s="285">
        <v>17500</v>
      </c>
      <c r="J356" s="286">
        <v>17500</v>
      </c>
      <c r="K356" s="647" t="s">
        <v>1645</v>
      </c>
      <c r="L356" s="755" t="s">
        <v>2288</v>
      </c>
    </row>
    <row r="357" spans="1:14" s="10" customFormat="1" ht="22.5" customHeight="1" x14ac:dyDescent="0.25">
      <c r="A357" s="419">
        <v>161</v>
      </c>
      <c r="B357" s="280">
        <v>45255</v>
      </c>
      <c r="C357" s="56" t="s">
        <v>919</v>
      </c>
      <c r="D357" s="56" t="s">
        <v>89</v>
      </c>
      <c r="E357" s="57">
        <v>1</v>
      </c>
      <c r="F357" s="57" t="s">
        <v>40</v>
      </c>
      <c r="G357" s="58" t="s">
        <v>940</v>
      </c>
      <c r="H357" s="283" t="s">
        <v>304</v>
      </c>
      <c r="I357" s="285">
        <v>350000</v>
      </c>
      <c r="J357" s="286">
        <v>350000</v>
      </c>
      <c r="K357" s="647" t="s">
        <v>1645</v>
      </c>
      <c r="L357" s="755" t="s">
        <v>2288</v>
      </c>
    </row>
    <row r="358" spans="1:14" ht="22.5" customHeight="1" x14ac:dyDescent="0.25">
      <c r="A358" s="419">
        <v>162</v>
      </c>
      <c r="B358" s="280">
        <v>45255</v>
      </c>
      <c r="C358" s="56" t="s">
        <v>920</v>
      </c>
      <c r="D358" s="56" t="s">
        <v>89</v>
      </c>
      <c r="E358" s="57">
        <v>6</v>
      </c>
      <c r="F358" s="57" t="s">
        <v>39</v>
      </c>
      <c r="G358" s="58" t="s">
        <v>940</v>
      </c>
      <c r="H358" s="283" t="s">
        <v>304</v>
      </c>
      <c r="I358" s="285">
        <v>65000</v>
      </c>
      <c r="J358" s="286">
        <v>390000</v>
      </c>
      <c r="K358" s="647" t="s">
        <v>1645</v>
      </c>
      <c r="L358" s="755" t="s">
        <v>2288</v>
      </c>
      <c r="M358" s="2"/>
      <c r="N358" s="2"/>
    </row>
    <row r="359" spans="1:14" ht="22.5" customHeight="1" x14ac:dyDescent="0.25">
      <c r="A359" s="419">
        <v>163</v>
      </c>
      <c r="B359" s="280">
        <v>45255</v>
      </c>
      <c r="C359" s="56" t="s">
        <v>921</v>
      </c>
      <c r="D359" s="56" t="s">
        <v>89</v>
      </c>
      <c r="E359" s="57">
        <v>6</v>
      </c>
      <c r="F359" s="57" t="s">
        <v>39</v>
      </c>
      <c r="G359" s="58" t="s">
        <v>940</v>
      </c>
      <c r="H359" s="283" t="s">
        <v>304</v>
      </c>
      <c r="I359" s="285">
        <v>40000</v>
      </c>
      <c r="J359" s="286">
        <v>240000</v>
      </c>
      <c r="K359" s="647" t="s">
        <v>1645</v>
      </c>
      <c r="L359" s="755" t="s">
        <v>2288</v>
      </c>
      <c r="M359" s="137"/>
      <c r="N359" s="2"/>
    </row>
    <row r="360" spans="1:14" ht="22.5" customHeight="1" x14ac:dyDescent="0.25">
      <c r="A360" s="419">
        <v>164</v>
      </c>
      <c r="B360" s="280">
        <v>45255</v>
      </c>
      <c r="C360" s="56" t="s">
        <v>922</v>
      </c>
      <c r="D360" s="56" t="s">
        <v>89</v>
      </c>
      <c r="E360" s="117">
        <v>2</v>
      </c>
      <c r="F360" s="57" t="s">
        <v>39</v>
      </c>
      <c r="G360" s="58" t="s">
        <v>940</v>
      </c>
      <c r="H360" s="283" t="s">
        <v>304</v>
      </c>
      <c r="I360" s="287">
        <v>90000</v>
      </c>
      <c r="J360" s="286">
        <v>180000</v>
      </c>
      <c r="K360" s="647" t="s">
        <v>1645</v>
      </c>
      <c r="L360" s="755" t="s">
        <v>2288</v>
      </c>
      <c r="M360" s="2"/>
      <c r="N360" s="2"/>
    </row>
    <row r="361" spans="1:14" ht="22.5" customHeight="1" x14ac:dyDescent="0.25">
      <c r="A361" s="419">
        <v>165</v>
      </c>
      <c r="B361" s="280">
        <v>45255</v>
      </c>
      <c r="C361" s="55" t="s">
        <v>923</v>
      </c>
      <c r="D361" s="56" t="s">
        <v>89</v>
      </c>
      <c r="E361" s="57">
        <v>2</v>
      </c>
      <c r="F361" s="57" t="s">
        <v>39</v>
      </c>
      <c r="G361" s="58" t="s">
        <v>940</v>
      </c>
      <c r="H361" s="283" t="s">
        <v>304</v>
      </c>
      <c r="I361" s="285">
        <v>65000</v>
      </c>
      <c r="J361" s="286">
        <v>130000</v>
      </c>
      <c r="K361" s="647" t="s">
        <v>1645</v>
      </c>
      <c r="L361" s="755" t="s">
        <v>2288</v>
      </c>
      <c r="M361" s="2"/>
      <c r="N361" s="2"/>
    </row>
    <row r="362" spans="1:14" ht="22.5" customHeight="1" x14ac:dyDescent="0.25">
      <c r="A362" s="419">
        <v>166</v>
      </c>
      <c r="B362" s="280">
        <v>45255</v>
      </c>
      <c r="C362" s="56" t="s">
        <v>924</v>
      </c>
      <c r="D362" s="56" t="s">
        <v>89</v>
      </c>
      <c r="E362" s="57">
        <v>1</v>
      </c>
      <c r="F362" s="57" t="s">
        <v>39</v>
      </c>
      <c r="G362" s="58" t="s">
        <v>940</v>
      </c>
      <c r="H362" s="283" t="s">
        <v>304</v>
      </c>
      <c r="I362" s="287">
        <v>55000</v>
      </c>
      <c r="J362" s="286">
        <v>55000</v>
      </c>
      <c r="K362" s="647" t="s">
        <v>1645</v>
      </c>
      <c r="L362" s="755" t="s">
        <v>2288</v>
      </c>
      <c r="M362" s="2"/>
      <c r="N362" s="2"/>
    </row>
    <row r="363" spans="1:14" s="10" customFormat="1" ht="22.5" customHeight="1" x14ac:dyDescent="0.25">
      <c r="A363" s="419">
        <v>167</v>
      </c>
      <c r="B363" s="280">
        <v>45255</v>
      </c>
      <c r="C363" s="56" t="s">
        <v>925</v>
      </c>
      <c r="D363" s="56" t="s">
        <v>89</v>
      </c>
      <c r="E363" s="57">
        <v>1</v>
      </c>
      <c r="F363" s="122" t="s">
        <v>39</v>
      </c>
      <c r="G363" s="58" t="s">
        <v>940</v>
      </c>
      <c r="H363" s="283" t="s">
        <v>304</v>
      </c>
      <c r="I363" s="287">
        <v>55000</v>
      </c>
      <c r="J363" s="286">
        <v>55000</v>
      </c>
      <c r="K363" s="647" t="s">
        <v>1645</v>
      </c>
      <c r="L363" s="755" t="s">
        <v>2288</v>
      </c>
    </row>
    <row r="364" spans="1:14" ht="22.5" customHeight="1" x14ac:dyDescent="0.25">
      <c r="A364" s="419">
        <v>168</v>
      </c>
      <c r="B364" s="280">
        <v>45255</v>
      </c>
      <c r="C364" s="56" t="s">
        <v>926</v>
      </c>
      <c r="D364" s="56" t="s">
        <v>89</v>
      </c>
      <c r="E364" s="57">
        <v>1</v>
      </c>
      <c r="F364" s="57" t="s">
        <v>39</v>
      </c>
      <c r="G364" s="58" t="s">
        <v>940</v>
      </c>
      <c r="H364" s="283" t="s">
        <v>304</v>
      </c>
      <c r="I364" s="285">
        <v>900000</v>
      </c>
      <c r="J364" s="286">
        <v>900000</v>
      </c>
      <c r="K364" s="647" t="s">
        <v>1645</v>
      </c>
      <c r="L364" s="755" t="s">
        <v>2288</v>
      </c>
      <c r="M364" s="2"/>
      <c r="N364" s="2"/>
    </row>
    <row r="365" spans="1:14" ht="22.5" customHeight="1" x14ac:dyDescent="0.25">
      <c r="A365" s="419">
        <v>169</v>
      </c>
      <c r="B365" s="280">
        <v>45255</v>
      </c>
      <c r="C365" s="56" t="s">
        <v>1073</v>
      </c>
      <c r="D365" s="288" t="s">
        <v>1074</v>
      </c>
      <c r="E365" s="57">
        <v>2</v>
      </c>
      <c r="F365" s="57" t="s">
        <v>37</v>
      </c>
      <c r="G365" s="58" t="s">
        <v>940</v>
      </c>
      <c r="H365" s="283" t="s">
        <v>304</v>
      </c>
      <c r="I365" s="285">
        <v>189724</v>
      </c>
      <c r="J365" s="286">
        <v>379448</v>
      </c>
      <c r="K365" s="647" t="s">
        <v>1645</v>
      </c>
      <c r="L365" s="755" t="s">
        <v>2288</v>
      </c>
      <c r="M365" s="2"/>
      <c r="N365" s="2"/>
    </row>
    <row r="366" spans="1:14" ht="22.5" customHeight="1" x14ac:dyDescent="0.25">
      <c r="A366" s="419">
        <v>149</v>
      </c>
      <c r="B366" s="280">
        <v>45254</v>
      </c>
      <c r="C366" s="161" t="s">
        <v>248</v>
      </c>
      <c r="D366" s="164" t="s">
        <v>367</v>
      </c>
      <c r="E366" s="8">
        <v>1</v>
      </c>
      <c r="F366" s="416" t="s">
        <v>39</v>
      </c>
      <c r="G366" s="162" t="s">
        <v>135</v>
      </c>
      <c r="H366" s="283" t="s">
        <v>305</v>
      </c>
      <c r="I366" s="297">
        <v>14000</v>
      </c>
      <c r="J366" s="414">
        <v>14000</v>
      </c>
      <c r="K366" s="529"/>
      <c r="L366" s="2" t="s">
        <v>2289</v>
      </c>
      <c r="M366" s="751" t="s">
        <v>2297</v>
      </c>
      <c r="N366" s="2"/>
    </row>
    <row r="367" spans="1:14" ht="22.5" customHeight="1" x14ac:dyDescent="0.25">
      <c r="A367" s="419">
        <v>150</v>
      </c>
      <c r="B367" s="280">
        <v>45254</v>
      </c>
      <c r="C367" s="59" t="s">
        <v>1088</v>
      </c>
      <c r="D367" s="59" t="s">
        <v>105</v>
      </c>
      <c r="E367" s="8">
        <v>1</v>
      </c>
      <c r="F367" s="8" t="s">
        <v>39</v>
      </c>
      <c r="G367" s="162" t="s">
        <v>135</v>
      </c>
      <c r="H367" s="283" t="s">
        <v>305</v>
      </c>
      <c r="I367" s="329">
        <v>25000</v>
      </c>
      <c r="J367" s="414">
        <v>25000</v>
      </c>
      <c r="K367" s="529"/>
      <c r="L367" s="2" t="s">
        <v>2289</v>
      </c>
      <c r="M367" s="751" t="s">
        <v>2297</v>
      </c>
      <c r="N367" s="2"/>
    </row>
    <row r="368" spans="1:14" s="10" customFormat="1" ht="22.5" customHeight="1" x14ac:dyDescent="0.25">
      <c r="A368" s="419">
        <v>152</v>
      </c>
      <c r="B368" s="280">
        <v>45255</v>
      </c>
      <c r="C368" s="161" t="s">
        <v>248</v>
      </c>
      <c r="D368" s="164" t="s">
        <v>367</v>
      </c>
      <c r="E368" s="8">
        <v>1</v>
      </c>
      <c r="F368" s="416" t="s">
        <v>39</v>
      </c>
      <c r="G368" s="162" t="s">
        <v>135</v>
      </c>
      <c r="H368" s="283" t="s">
        <v>305</v>
      </c>
      <c r="I368" s="297">
        <v>14000</v>
      </c>
      <c r="J368" s="414">
        <v>14000</v>
      </c>
      <c r="K368" s="529"/>
      <c r="L368" s="2" t="s">
        <v>2289</v>
      </c>
      <c r="M368" s="751" t="s">
        <v>2297</v>
      </c>
    </row>
    <row r="369" spans="1:14" ht="22.5" customHeight="1" x14ac:dyDescent="0.25">
      <c r="A369" s="419">
        <v>170</v>
      </c>
      <c r="B369" s="280">
        <v>45257</v>
      </c>
      <c r="C369" s="59" t="s">
        <v>927</v>
      </c>
      <c r="D369" s="586" t="s">
        <v>105</v>
      </c>
      <c r="E369" s="8">
        <v>1</v>
      </c>
      <c r="F369" s="304" t="s">
        <v>451</v>
      </c>
      <c r="G369" s="162" t="s">
        <v>135</v>
      </c>
      <c r="H369" s="283" t="s">
        <v>305</v>
      </c>
      <c r="I369" s="297">
        <v>82500</v>
      </c>
      <c r="J369" s="414">
        <v>82500</v>
      </c>
      <c r="K369" s="529"/>
      <c r="L369" s="2" t="s">
        <v>2289</v>
      </c>
      <c r="M369" s="751" t="s">
        <v>2297</v>
      </c>
      <c r="N369" s="2"/>
    </row>
    <row r="370" spans="1:14" ht="22.5" customHeight="1" x14ac:dyDescent="0.25">
      <c r="A370" s="419">
        <v>171</v>
      </c>
      <c r="B370" s="280">
        <v>45257</v>
      </c>
      <c r="C370" s="59" t="s">
        <v>930</v>
      </c>
      <c r="D370" s="59" t="s">
        <v>105</v>
      </c>
      <c r="E370" s="8">
        <v>1</v>
      </c>
      <c r="F370" s="8" t="s">
        <v>451</v>
      </c>
      <c r="G370" s="162" t="s">
        <v>135</v>
      </c>
      <c r="H370" s="283" t="s">
        <v>305</v>
      </c>
      <c r="I370" s="297">
        <v>175000</v>
      </c>
      <c r="J370" s="414">
        <v>175000</v>
      </c>
      <c r="K370" s="529"/>
      <c r="L370" s="2" t="s">
        <v>2289</v>
      </c>
      <c r="M370" s="751" t="s">
        <v>2297</v>
      </c>
      <c r="N370" s="2"/>
    </row>
    <row r="371" spans="1:14" s="10" customFormat="1" ht="22.5" customHeight="1" x14ac:dyDescent="0.25">
      <c r="A371" s="419">
        <v>172</v>
      </c>
      <c r="B371" s="280">
        <v>45257</v>
      </c>
      <c r="C371" s="59" t="s">
        <v>931</v>
      </c>
      <c r="D371" s="59" t="s">
        <v>105</v>
      </c>
      <c r="E371" s="8">
        <v>1</v>
      </c>
      <c r="F371" s="8" t="s">
        <v>932</v>
      </c>
      <c r="G371" s="162" t="s">
        <v>135</v>
      </c>
      <c r="H371" s="283" t="s">
        <v>305</v>
      </c>
      <c r="I371" s="770">
        <v>62500</v>
      </c>
      <c r="J371" s="414">
        <v>62500</v>
      </c>
      <c r="K371" s="529"/>
      <c r="L371" s="2" t="s">
        <v>2289</v>
      </c>
      <c r="M371" s="751" t="s">
        <v>2297</v>
      </c>
    </row>
    <row r="372" spans="1:14" s="10" customFormat="1" ht="22.5" customHeight="1" x14ac:dyDescent="0.25">
      <c r="A372" s="419">
        <v>173</v>
      </c>
      <c r="B372" s="280">
        <v>45257</v>
      </c>
      <c r="C372" s="161" t="s">
        <v>929</v>
      </c>
      <c r="D372" s="59" t="s">
        <v>105</v>
      </c>
      <c r="E372" s="8">
        <v>4</v>
      </c>
      <c r="F372" s="8" t="s">
        <v>451</v>
      </c>
      <c r="G372" s="162" t="s">
        <v>135</v>
      </c>
      <c r="H372" s="283" t="s">
        <v>305</v>
      </c>
      <c r="I372" s="297">
        <v>82500</v>
      </c>
      <c r="J372" s="414">
        <v>330000</v>
      </c>
      <c r="K372" s="529"/>
      <c r="L372" s="2" t="s">
        <v>2289</v>
      </c>
      <c r="M372" s="751" t="s">
        <v>2297</v>
      </c>
    </row>
    <row r="373" spans="1:14" s="10" customFormat="1" ht="22.5" customHeight="1" x14ac:dyDescent="0.25">
      <c r="A373" s="419">
        <v>174</v>
      </c>
      <c r="B373" s="280">
        <v>45257</v>
      </c>
      <c r="C373" s="59" t="s">
        <v>224</v>
      </c>
      <c r="D373" s="59" t="s">
        <v>59</v>
      </c>
      <c r="E373" s="8">
        <v>20</v>
      </c>
      <c r="F373" s="304" t="s">
        <v>38</v>
      </c>
      <c r="G373" s="162" t="s">
        <v>135</v>
      </c>
      <c r="H373" s="283" t="s">
        <v>305</v>
      </c>
      <c r="I373" s="297">
        <v>17000</v>
      </c>
      <c r="J373" s="414">
        <v>340000</v>
      </c>
      <c r="K373" s="529"/>
      <c r="L373" s="2" t="s">
        <v>2289</v>
      </c>
      <c r="M373" s="751" t="s">
        <v>2297</v>
      </c>
    </row>
    <row r="374" spans="1:14" s="10" customFormat="1" ht="22.5" customHeight="1" x14ac:dyDescent="0.25">
      <c r="A374" s="419">
        <v>175</v>
      </c>
      <c r="B374" s="280">
        <v>45257</v>
      </c>
      <c r="C374" s="412" t="s">
        <v>1448</v>
      </c>
      <c r="D374" s="59" t="s">
        <v>453</v>
      </c>
      <c r="E374" s="8">
        <v>1</v>
      </c>
      <c r="F374" s="8" t="s">
        <v>37</v>
      </c>
      <c r="G374" s="162" t="s">
        <v>135</v>
      </c>
      <c r="H374" s="283" t="s">
        <v>305</v>
      </c>
      <c r="I374" s="297">
        <v>750000</v>
      </c>
      <c r="J374" s="414">
        <v>750000</v>
      </c>
      <c r="K374" s="649" t="s">
        <v>1654</v>
      </c>
      <c r="L374" s="2" t="s">
        <v>2289</v>
      </c>
      <c r="M374" s="751" t="s">
        <v>2297</v>
      </c>
    </row>
    <row r="375" spans="1:14" s="10" customFormat="1" ht="22.5" customHeight="1" x14ac:dyDescent="0.25">
      <c r="A375" s="419">
        <v>176</v>
      </c>
      <c r="B375" s="280">
        <v>45258</v>
      </c>
      <c r="C375" s="59" t="s">
        <v>450</v>
      </c>
      <c r="D375" s="59" t="s">
        <v>105</v>
      </c>
      <c r="E375" s="8">
        <v>4</v>
      </c>
      <c r="F375" s="8" t="s">
        <v>451</v>
      </c>
      <c r="G375" s="162" t="s">
        <v>135</v>
      </c>
      <c r="H375" s="283" t="s">
        <v>305</v>
      </c>
      <c r="I375" s="329">
        <v>82500</v>
      </c>
      <c r="J375" s="414">
        <v>330000</v>
      </c>
      <c r="K375" s="529"/>
      <c r="L375" s="2" t="s">
        <v>2289</v>
      </c>
      <c r="M375" s="751" t="s">
        <v>2297</v>
      </c>
    </row>
    <row r="376" spans="1:14" s="10" customFormat="1" ht="22.5" customHeight="1" x14ac:dyDescent="0.25">
      <c r="A376" s="419">
        <v>177</v>
      </c>
      <c r="B376" s="280">
        <v>45258</v>
      </c>
      <c r="C376" s="161" t="s">
        <v>928</v>
      </c>
      <c r="D376" s="59" t="s">
        <v>105</v>
      </c>
      <c r="E376" s="8">
        <v>5</v>
      </c>
      <c r="F376" s="8" t="s">
        <v>451</v>
      </c>
      <c r="G376" s="162" t="s">
        <v>135</v>
      </c>
      <c r="H376" s="283" t="s">
        <v>305</v>
      </c>
      <c r="I376" s="329">
        <v>82500</v>
      </c>
      <c r="J376" s="414">
        <v>412500</v>
      </c>
      <c r="K376" s="529"/>
      <c r="L376" s="2" t="s">
        <v>2289</v>
      </c>
      <c r="M376" s="751" t="s">
        <v>2297</v>
      </c>
    </row>
    <row r="377" spans="1:14" s="10" customFormat="1" ht="22.5" customHeight="1" x14ac:dyDescent="0.25">
      <c r="A377" s="419">
        <v>178</v>
      </c>
      <c r="B377" s="280">
        <v>45258</v>
      </c>
      <c r="C377" s="59" t="s">
        <v>224</v>
      </c>
      <c r="D377" s="412" t="s">
        <v>288</v>
      </c>
      <c r="E377" s="8">
        <v>20</v>
      </c>
      <c r="F377" s="8" t="s">
        <v>38</v>
      </c>
      <c r="G377" s="162" t="s">
        <v>135</v>
      </c>
      <c r="H377" s="283" t="s">
        <v>305</v>
      </c>
      <c r="I377" s="297">
        <v>17000</v>
      </c>
      <c r="J377" s="414">
        <v>340000</v>
      </c>
      <c r="K377" s="529"/>
      <c r="L377" s="2" t="s">
        <v>2289</v>
      </c>
      <c r="M377" s="751" t="s">
        <v>2297</v>
      </c>
    </row>
    <row r="378" spans="1:14" s="10" customFormat="1" ht="22.5" customHeight="1" x14ac:dyDescent="0.25">
      <c r="A378" s="419">
        <v>179</v>
      </c>
      <c r="B378" s="280">
        <v>45259</v>
      </c>
      <c r="C378" s="161" t="s">
        <v>928</v>
      </c>
      <c r="D378" s="59" t="s">
        <v>105</v>
      </c>
      <c r="E378" s="8">
        <v>1</v>
      </c>
      <c r="F378" s="8" t="s">
        <v>451</v>
      </c>
      <c r="G378" s="162" t="s">
        <v>135</v>
      </c>
      <c r="H378" s="283" t="s">
        <v>305</v>
      </c>
      <c r="I378" s="329">
        <v>82500</v>
      </c>
      <c r="J378" s="414">
        <v>82500</v>
      </c>
      <c r="K378" s="529"/>
      <c r="L378" s="2" t="s">
        <v>2289</v>
      </c>
      <c r="M378" s="751" t="s">
        <v>2297</v>
      </c>
    </row>
    <row r="379" spans="1:14" s="10" customFormat="1" ht="22.5" customHeight="1" x14ac:dyDescent="0.25">
      <c r="A379" s="419">
        <v>180</v>
      </c>
      <c r="B379" s="280">
        <v>45259</v>
      </c>
      <c r="C379" s="59" t="s">
        <v>927</v>
      </c>
      <c r="D379" s="586" t="s">
        <v>105</v>
      </c>
      <c r="E379" s="8">
        <v>1</v>
      </c>
      <c r="F379" s="304" t="s">
        <v>451</v>
      </c>
      <c r="G379" s="162" t="s">
        <v>135</v>
      </c>
      <c r="H379" s="283" t="s">
        <v>305</v>
      </c>
      <c r="I379" s="297">
        <v>82500</v>
      </c>
      <c r="J379" s="414">
        <v>82500</v>
      </c>
      <c r="K379" s="529"/>
      <c r="L379" s="2" t="s">
        <v>2289</v>
      </c>
      <c r="M379" s="751" t="s">
        <v>2297</v>
      </c>
    </row>
    <row r="380" spans="1:14" s="10" customFormat="1" ht="22.5" customHeight="1" x14ac:dyDescent="0.25">
      <c r="A380" s="419">
        <v>181</v>
      </c>
      <c r="B380" s="280">
        <v>45259</v>
      </c>
      <c r="C380" s="59" t="s">
        <v>930</v>
      </c>
      <c r="D380" s="59" t="s">
        <v>105</v>
      </c>
      <c r="E380" s="8">
        <v>1</v>
      </c>
      <c r="F380" s="8" t="s">
        <v>451</v>
      </c>
      <c r="G380" s="162" t="s">
        <v>135</v>
      </c>
      <c r="H380" s="283" t="s">
        <v>305</v>
      </c>
      <c r="I380" s="297">
        <v>175000</v>
      </c>
      <c r="J380" s="414">
        <v>175000</v>
      </c>
      <c r="K380" s="529"/>
      <c r="L380" s="2" t="s">
        <v>2289</v>
      </c>
      <c r="M380" s="751" t="s">
        <v>2297</v>
      </c>
    </row>
    <row r="381" spans="1:14" s="10" customFormat="1" ht="22.5" customHeight="1" x14ac:dyDescent="0.25">
      <c r="A381" s="419">
        <v>182</v>
      </c>
      <c r="B381" s="280">
        <v>45259</v>
      </c>
      <c r="C381" s="59" t="s">
        <v>931</v>
      </c>
      <c r="D381" s="59" t="s">
        <v>105</v>
      </c>
      <c r="E381" s="8">
        <v>1</v>
      </c>
      <c r="F381" s="8" t="s">
        <v>932</v>
      </c>
      <c r="G381" s="162" t="s">
        <v>135</v>
      </c>
      <c r="H381" s="283" t="s">
        <v>305</v>
      </c>
      <c r="I381" s="770">
        <v>62500</v>
      </c>
      <c r="J381" s="414">
        <v>62500</v>
      </c>
      <c r="K381" s="529"/>
      <c r="L381" s="2" t="s">
        <v>2289</v>
      </c>
      <c r="M381" s="751" t="s">
        <v>2297</v>
      </c>
    </row>
    <row r="382" spans="1:14" s="10" customFormat="1" ht="22.5" customHeight="1" x14ac:dyDescent="0.25">
      <c r="A382" s="419">
        <v>183</v>
      </c>
      <c r="B382" s="280">
        <v>45260</v>
      </c>
      <c r="C382" s="161" t="s">
        <v>1485</v>
      </c>
      <c r="D382" s="59" t="s">
        <v>59</v>
      </c>
      <c r="E382" s="8">
        <v>1</v>
      </c>
      <c r="F382" s="8" t="s">
        <v>40</v>
      </c>
      <c r="G382" s="162" t="s">
        <v>135</v>
      </c>
      <c r="H382" s="283" t="s">
        <v>305</v>
      </c>
      <c r="I382" s="297">
        <v>252000</v>
      </c>
      <c r="J382" s="414">
        <v>252000</v>
      </c>
      <c r="K382" s="529"/>
      <c r="L382" s="2" t="s">
        <v>2289</v>
      </c>
      <c r="M382" s="751" t="s">
        <v>2297</v>
      </c>
    </row>
    <row r="383" spans="1:14" s="10" customFormat="1" ht="22.5" customHeight="1" x14ac:dyDescent="0.25">
      <c r="A383" s="419">
        <v>184</v>
      </c>
      <c r="B383" s="280">
        <v>45260</v>
      </c>
      <c r="C383" s="161" t="s">
        <v>248</v>
      </c>
      <c r="D383" s="59" t="s">
        <v>1486</v>
      </c>
      <c r="E383" s="8">
        <v>1</v>
      </c>
      <c r="F383" s="8" t="s">
        <v>39</v>
      </c>
      <c r="G383" s="162" t="s">
        <v>135</v>
      </c>
      <c r="H383" s="283" t="s">
        <v>305</v>
      </c>
      <c r="I383" s="297">
        <v>8000</v>
      </c>
      <c r="J383" s="414">
        <v>8000</v>
      </c>
      <c r="K383" s="529"/>
      <c r="L383" s="2" t="s">
        <v>2289</v>
      </c>
      <c r="M383" s="751" t="s">
        <v>2297</v>
      </c>
    </row>
    <row r="384" spans="1:14" s="10" customFormat="1" ht="22.5" customHeight="1" x14ac:dyDescent="0.25">
      <c r="A384" s="419">
        <v>185</v>
      </c>
      <c r="B384" s="280">
        <v>45260</v>
      </c>
      <c r="C384" s="59" t="s">
        <v>930</v>
      </c>
      <c r="D384" s="59" t="s">
        <v>105</v>
      </c>
      <c r="E384" s="8">
        <v>2</v>
      </c>
      <c r="F384" s="8" t="s">
        <v>451</v>
      </c>
      <c r="G384" s="162" t="s">
        <v>135</v>
      </c>
      <c r="H384" s="283" t="s">
        <v>305</v>
      </c>
      <c r="I384" s="297">
        <v>175000</v>
      </c>
      <c r="J384" s="414">
        <v>350000</v>
      </c>
      <c r="K384" s="529"/>
      <c r="L384" s="2" t="s">
        <v>2289</v>
      </c>
      <c r="M384" s="751" t="s">
        <v>2297</v>
      </c>
    </row>
    <row r="385" spans="1:22" s="10" customFormat="1" ht="22.5" customHeight="1" x14ac:dyDescent="0.25">
      <c r="A385" s="419">
        <v>186</v>
      </c>
      <c r="B385" s="280">
        <v>45260</v>
      </c>
      <c r="C385" s="59" t="s">
        <v>931</v>
      </c>
      <c r="D385" s="59" t="s">
        <v>105</v>
      </c>
      <c r="E385" s="8">
        <v>2</v>
      </c>
      <c r="F385" s="8" t="s">
        <v>932</v>
      </c>
      <c r="G385" s="162" t="s">
        <v>135</v>
      </c>
      <c r="H385" s="283" t="s">
        <v>305</v>
      </c>
      <c r="I385" s="770">
        <v>62500</v>
      </c>
      <c r="J385" s="414">
        <v>125000</v>
      </c>
      <c r="K385" s="529"/>
      <c r="L385" s="2" t="s">
        <v>2289</v>
      </c>
      <c r="M385" s="751" t="s">
        <v>2297</v>
      </c>
    </row>
    <row r="386" spans="1:22" s="10" customFormat="1" ht="22.5" customHeight="1" x14ac:dyDescent="0.25">
      <c r="A386" s="419">
        <v>187</v>
      </c>
      <c r="B386" s="280">
        <v>45260</v>
      </c>
      <c r="C386" s="59" t="s">
        <v>1685</v>
      </c>
      <c r="D386" s="59" t="s">
        <v>1487</v>
      </c>
      <c r="E386" s="8">
        <v>1</v>
      </c>
      <c r="F386" s="304" t="s">
        <v>39</v>
      </c>
      <c r="G386" s="162" t="s">
        <v>135</v>
      </c>
      <c r="H386" s="283" t="s">
        <v>305</v>
      </c>
      <c r="I386" s="329">
        <v>925000</v>
      </c>
      <c r="J386" s="414">
        <v>925000</v>
      </c>
      <c r="K386" s="529"/>
      <c r="L386" s="2" t="s">
        <v>2289</v>
      </c>
      <c r="M386" s="751" t="s">
        <v>2297</v>
      </c>
    </row>
    <row r="387" spans="1:22" s="10" customFormat="1" ht="22.5" customHeight="1" x14ac:dyDescent="0.25">
      <c r="A387" s="419">
        <v>188</v>
      </c>
      <c r="B387" s="280">
        <v>45260</v>
      </c>
      <c r="C387" s="59" t="s">
        <v>74</v>
      </c>
      <c r="D387" s="59" t="s">
        <v>1488</v>
      </c>
      <c r="E387" s="8">
        <v>1</v>
      </c>
      <c r="F387" s="8" t="s">
        <v>37</v>
      </c>
      <c r="G387" s="162" t="s">
        <v>135</v>
      </c>
      <c r="H387" s="283" t="s">
        <v>305</v>
      </c>
      <c r="I387" s="297">
        <v>3575000</v>
      </c>
      <c r="J387" s="414">
        <v>3575000</v>
      </c>
      <c r="K387" s="529"/>
      <c r="L387" s="2" t="s">
        <v>2289</v>
      </c>
      <c r="M387" s="751" t="s">
        <v>2297</v>
      </c>
    </row>
    <row r="388" spans="1:22" s="10" customFormat="1" ht="22.5" customHeight="1" x14ac:dyDescent="0.25">
      <c r="A388" s="419">
        <v>189</v>
      </c>
      <c r="B388" s="280">
        <v>45260</v>
      </c>
      <c r="C388" s="59" t="s">
        <v>74</v>
      </c>
      <c r="D388" s="59" t="s">
        <v>1489</v>
      </c>
      <c r="E388" s="8">
        <v>1</v>
      </c>
      <c r="F388" s="8" t="s">
        <v>37</v>
      </c>
      <c r="G388" s="162" t="s">
        <v>135</v>
      </c>
      <c r="H388" s="283" t="s">
        <v>305</v>
      </c>
      <c r="I388" s="297">
        <v>3575000</v>
      </c>
      <c r="J388" s="414">
        <v>3575000</v>
      </c>
      <c r="K388" s="529"/>
      <c r="L388" s="2" t="s">
        <v>2289</v>
      </c>
      <c r="M388" s="751" t="s">
        <v>2297</v>
      </c>
    </row>
    <row r="389" spans="1:22" s="10" customFormat="1" ht="22.5" customHeight="1" x14ac:dyDescent="0.25">
      <c r="A389" s="419">
        <v>190</v>
      </c>
      <c r="B389" s="280">
        <v>45260</v>
      </c>
      <c r="C389" s="161" t="s">
        <v>369</v>
      </c>
      <c r="D389" s="59" t="s">
        <v>101</v>
      </c>
      <c r="E389" s="771" t="s">
        <v>97</v>
      </c>
      <c r="F389" s="416" t="s">
        <v>39</v>
      </c>
      <c r="G389" s="162" t="s">
        <v>135</v>
      </c>
      <c r="H389" s="283" t="s">
        <v>305</v>
      </c>
      <c r="I389" s="297">
        <v>269000</v>
      </c>
      <c r="J389" s="414">
        <v>269000</v>
      </c>
      <c r="K389" s="529"/>
      <c r="L389" s="2" t="s">
        <v>2289</v>
      </c>
      <c r="M389" s="751" t="s">
        <v>2297</v>
      </c>
    </row>
    <row r="390" spans="1:22" s="10" customFormat="1" ht="22.5" customHeight="1" x14ac:dyDescent="0.25">
      <c r="A390" s="419">
        <v>191</v>
      </c>
      <c r="B390" s="280">
        <v>45260</v>
      </c>
      <c r="C390" s="161" t="s">
        <v>876</v>
      </c>
      <c r="D390" s="59" t="s">
        <v>101</v>
      </c>
      <c r="E390" s="8">
        <v>1</v>
      </c>
      <c r="F390" s="8" t="s">
        <v>39</v>
      </c>
      <c r="G390" s="162" t="s">
        <v>135</v>
      </c>
      <c r="H390" s="283" t="s">
        <v>305</v>
      </c>
      <c r="I390" s="297">
        <v>241411.68</v>
      </c>
      <c r="J390" s="414">
        <v>241411.68</v>
      </c>
      <c r="K390" s="529"/>
      <c r="L390" s="2" t="s">
        <v>2289</v>
      </c>
      <c r="M390" s="751" t="s">
        <v>2297</v>
      </c>
    </row>
    <row r="391" spans="1:22" s="10" customFormat="1" ht="22.5" customHeight="1" x14ac:dyDescent="0.25">
      <c r="A391" s="419">
        <v>192</v>
      </c>
      <c r="B391" s="280">
        <v>45260</v>
      </c>
      <c r="C391" s="59" t="s">
        <v>374</v>
      </c>
      <c r="D391" s="59" t="s">
        <v>336</v>
      </c>
      <c r="E391" s="8">
        <v>2</v>
      </c>
      <c r="F391" s="8" t="s">
        <v>37</v>
      </c>
      <c r="G391" s="162" t="s">
        <v>135</v>
      </c>
      <c r="H391" s="283" t="s">
        <v>305</v>
      </c>
      <c r="I391" s="297">
        <v>40000</v>
      </c>
      <c r="J391" s="414">
        <v>80000</v>
      </c>
      <c r="K391" s="529"/>
      <c r="L391" s="2" t="s">
        <v>2289</v>
      </c>
      <c r="M391" s="751" t="s">
        <v>2297</v>
      </c>
    </row>
    <row r="392" spans="1:22" s="10" customFormat="1" ht="22.5" customHeight="1" x14ac:dyDescent="0.25">
      <c r="A392" s="419">
        <v>193</v>
      </c>
      <c r="B392" s="280">
        <v>45260</v>
      </c>
      <c r="C392" s="161" t="s">
        <v>375</v>
      </c>
      <c r="D392" s="59" t="s">
        <v>336</v>
      </c>
      <c r="E392" s="8">
        <v>1</v>
      </c>
      <c r="F392" s="8" t="s">
        <v>39</v>
      </c>
      <c r="G392" s="162" t="s">
        <v>135</v>
      </c>
      <c r="H392" s="283" t="s">
        <v>305</v>
      </c>
      <c r="I392" s="297">
        <v>25000</v>
      </c>
      <c r="J392" s="414">
        <v>25000</v>
      </c>
      <c r="K392" s="529"/>
      <c r="L392" s="756">
        <f>SUM(J366:J392)</f>
        <v>12703411.68</v>
      </c>
      <c r="M392" s="751" t="s">
        <v>2297</v>
      </c>
    </row>
    <row r="393" spans="1:22" s="10" customFormat="1" ht="22.5" customHeight="1" x14ac:dyDescent="0.25">
      <c r="A393" s="227"/>
      <c r="B393" s="225"/>
      <c r="C393" s="462"/>
      <c r="D393" s="463"/>
      <c r="E393" s="464"/>
      <c r="F393" s="464"/>
      <c r="G393" s="465"/>
      <c r="H393" s="228"/>
      <c r="I393" s="466"/>
      <c r="J393" s="466"/>
      <c r="K393" s="528">
        <f>SUM(J200:J392)</f>
        <v>139650518.24000001</v>
      </c>
      <c r="L393" s="748">
        <f>SUM(J200:J218,J223:J237,J239:J247,J249:J252,J254:J267,J269:J347,J348:J392)</f>
        <v>135578347.52000001</v>
      </c>
      <c r="M393" s="230" t="s">
        <v>2277</v>
      </c>
      <c r="R393" s="772">
        <f>K393-L393</f>
        <v>4072170.7199999988</v>
      </c>
      <c r="S393" s="773" t="s">
        <v>2299</v>
      </c>
    </row>
    <row r="394" spans="1:22" s="521" customFormat="1" ht="22.5" customHeight="1" x14ac:dyDescent="0.25">
      <c r="A394" s="653">
        <v>1</v>
      </c>
      <c r="B394" s="591">
        <v>45237</v>
      </c>
      <c r="C394" s="592" t="s">
        <v>2015</v>
      </c>
      <c r="D394" s="590"/>
      <c r="E394" s="590">
        <v>1</v>
      </c>
      <c r="F394" s="590" t="s">
        <v>2016</v>
      </c>
      <c r="G394" s="590" t="s">
        <v>2017</v>
      </c>
      <c r="H394" s="593">
        <v>4</v>
      </c>
      <c r="I394" s="594">
        <v>9583</v>
      </c>
      <c r="J394" s="595">
        <f t="shared" ref="J394:J403" si="0">E394*I394</f>
        <v>9583</v>
      </c>
      <c r="K394" s="645" t="s">
        <v>2014</v>
      </c>
      <c r="L394" s="521" t="s">
        <v>2293</v>
      </c>
      <c r="M394" s="280">
        <v>45237</v>
      </c>
      <c r="N394" s="56" t="s">
        <v>517</v>
      </c>
      <c r="O394" s="56" t="s">
        <v>518</v>
      </c>
      <c r="P394" s="57">
        <v>2</v>
      </c>
      <c r="Q394" s="57" t="s">
        <v>127</v>
      </c>
      <c r="R394" s="58" t="s">
        <v>1181</v>
      </c>
      <c r="S394" s="289">
        <v>1500000</v>
      </c>
      <c r="T394" s="330">
        <v>1500000</v>
      </c>
      <c r="U394" s="370" t="s">
        <v>312</v>
      </c>
      <c r="V394" s="10" t="s">
        <v>2295</v>
      </c>
    </row>
    <row r="395" spans="1:22" s="521" customFormat="1" ht="22.5" customHeight="1" x14ac:dyDescent="0.25">
      <c r="A395" s="653">
        <v>2</v>
      </c>
      <c r="B395" s="591">
        <v>45238</v>
      </c>
      <c r="C395" s="596" t="s">
        <v>2018</v>
      </c>
      <c r="D395" s="597" t="s">
        <v>2019</v>
      </c>
      <c r="E395" s="598">
        <v>1</v>
      </c>
      <c r="F395" s="598" t="s">
        <v>2012</v>
      </c>
      <c r="G395" s="598" t="s">
        <v>2020</v>
      </c>
      <c r="H395" s="599">
        <v>4</v>
      </c>
      <c r="I395" s="600">
        <v>1500000</v>
      </c>
      <c r="J395" s="595">
        <f t="shared" si="0"/>
        <v>1500000</v>
      </c>
      <c r="K395" s="645" t="s">
        <v>2014</v>
      </c>
      <c r="L395" s="521" t="s">
        <v>2293</v>
      </c>
      <c r="M395" s="280">
        <v>45237</v>
      </c>
      <c r="N395" s="56" t="s">
        <v>544</v>
      </c>
      <c r="O395" s="56" t="s">
        <v>194</v>
      </c>
      <c r="P395" s="57">
        <v>1</v>
      </c>
      <c r="Q395" s="57" t="s">
        <v>166</v>
      </c>
      <c r="R395" s="58" t="s">
        <v>113</v>
      </c>
      <c r="S395" s="285">
        <v>666000</v>
      </c>
      <c r="T395" s="330">
        <v>666000</v>
      </c>
      <c r="U395" s="370" t="s">
        <v>320</v>
      </c>
      <c r="V395" s="10" t="s">
        <v>2294</v>
      </c>
    </row>
    <row r="396" spans="1:22" s="521" customFormat="1" ht="22.5" customHeight="1" x14ac:dyDescent="0.25">
      <c r="A396" s="653">
        <v>3</v>
      </c>
      <c r="B396" s="591">
        <v>45238</v>
      </c>
      <c r="C396" s="601" t="s">
        <v>2021</v>
      </c>
      <c r="D396" s="601" t="s">
        <v>2022</v>
      </c>
      <c r="E396" s="598">
        <v>2</v>
      </c>
      <c r="F396" s="598" t="s">
        <v>37</v>
      </c>
      <c r="G396" s="600" t="s">
        <v>2023</v>
      </c>
      <c r="H396" s="599">
        <v>4</v>
      </c>
      <c r="I396" s="600">
        <v>126000</v>
      </c>
      <c r="J396" s="595">
        <f t="shared" si="0"/>
        <v>252000</v>
      </c>
      <c r="K396" s="645" t="s">
        <v>2014</v>
      </c>
      <c r="L396" s="521" t="s">
        <v>2293</v>
      </c>
      <c r="M396" s="280">
        <v>45237</v>
      </c>
      <c r="N396" s="55" t="s">
        <v>546</v>
      </c>
      <c r="O396" s="86" t="s">
        <v>194</v>
      </c>
      <c r="P396" s="57">
        <v>1</v>
      </c>
      <c r="Q396" s="121" t="s">
        <v>39</v>
      </c>
      <c r="R396" s="58" t="s">
        <v>113</v>
      </c>
      <c r="S396" s="285">
        <v>9000</v>
      </c>
      <c r="T396" s="330">
        <v>9000</v>
      </c>
      <c r="U396" s="370" t="s">
        <v>320</v>
      </c>
      <c r="V396" s="10" t="s">
        <v>2294</v>
      </c>
    </row>
    <row r="397" spans="1:22" s="521" customFormat="1" ht="22.5" customHeight="1" x14ac:dyDescent="0.25">
      <c r="A397" s="653">
        <v>4</v>
      </c>
      <c r="B397" s="591">
        <v>45238</v>
      </c>
      <c r="C397" s="601" t="s">
        <v>2024</v>
      </c>
      <c r="D397" s="601" t="s">
        <v>2025</v>
      </c>
      <c r="E397" s="598">
        <v>1</v>
      </c>
      <c r="F397" s="598" t="s">
        <v>146</v>
      </c>
      <c r="G397" s="598" t="s">
        <v>1183</v>
      </c>
      <c r="H397" s="599">
        <v>4</v>
      </c>
      <c r="I397" s="595">
        <v>2175000</v>
      </c>
      <c r="J397" s="595">
        <f t="shared" si="0"/>
        <v>2175000</v>
      </c>
      <c r="K397" s="645" t="s">
        <v>2014</v>
      </c>
      <c r="L397" s="521" t="s">
        <v>2293</v>
      </c>
      <c r="M397" s="280">
        <v>45237</v>
      </c>
      <c r="N397" s="56" t="s">
        <v>535</v>
      </c>
      <c r="O397" s="56" t="s">
        <v>109</v>
      </c>
      <c r="P397" s="57">
        <v>1</v>
      </c>
      <c r="Q397" s="57" t="s">
        <v>536</v>
      </c>
      <c r="R397" s="58" t="s">
        <v>1182</v>
      </c>
      <c r="S397" s="285">
        <v>115000</v>
      </c>
      <c r="T397" s="330">
        <v>115000</v>
      </c>
      <c r="U397" s="370" t="s">
        <v>320</v>
      </c>
      <c r="V397" s="10" t="s">
        <v>2296</v>
      </c>
    </row>
    <row r="398" spans="1:22" ht="22.5" customHeight="1" x14ac:dyDescent="0.25">
      <c r="A398" s="653">
        <v>5</v>
      </c>
      <c r="B398" s="591">
        <v>45238</v>
      </c>
      <c r="C398" s="601" t="s">
        <v>2024</v>
      </c>
      <c r="D398" s="601" t="s">
        <v>2026</v>
      </c>
      <c r="E398" s="598">
        <v>1</v>
      </c>
      <c r="F398" s="598" t="s">
        <v>146</v>
      </c>
      <c r="G398" s="598" t="s">
        <v>1183</v>
      </c>
      <c r="H398" s="599">
        <v>4</v>
      </c>
      <c r="I398" s="595">
        <v>2175000</v>
      </c>
      <c r="J398" s="595">
        <f t="shared" si="0"/>
        <v>2175000</v>
      </c>
      <c r="K398" s="645" t="s">
        <v>2014</v>
      </c>
      <c r="L398" s="521" t="s">
        <v>2293</v>
      </c>
      <c r="M398" s="280">
        <v>45254</v>
      </c>
      <c r="N398" s="55" t="s">
        <v>100</v>
      </c>
      <c r="O398" s="86" t="s">
        <v>101</v>
      </c>
      <c r="P398" s="57">
        <v>2</v>
      </c>
      <c r="Q398" s="57" t="s">
        <v>39</v>
      </c>
      <c r="R398" s="58" t="s">
        <v>310</v>
      </c>
      <c r="S398" s="290">
        <v>809041</v>
      </c>
      <c r="T398" s="330">
        <v>1618082</v>
      </c>
      <c r="U398" s="370" t="s">
        <v>1639</v>
      </c>
      <c r="V398" s="10" t="s">
        <v>2294</v>
      </c>
    </row>
    <row r="399" spans="1:22" ht="22.5" customHeight="1" x14ac:dyDescent="0.25">
      <c r="A399" s="653">
        <v>6</v>
      </c>
      <c r="B399" s="591">
        <v>45238</v>
      </c>
      <c r="C399" s="601" t="s">
        <v>2027</v>
      </c>
      <c r="D399" s="601" t="s">
        <v>2028</v>
      </c>
      <c r="E399" s="598">
        <v>178</v>
      </c>
      <c r="F399" s="598" t="s">
        <v>38</v>
      </c>
      <c r="G399" s="598" t="s">
        <v>2029</v>
      </c>
      <c r="H399" s="599">
        <v>4</v>
      </c>
      <c r="I399" s="595">
        <v>28750</v>
      </c>
      <c r="J399" s="595">
        <f t="shared" si="0"/>
        <v>5117500</v>
      </c>
      <c r="K399" s="645" t="s">
        <v>2014</v>
      </c>
      <c r="L399" s="521" t="s">
        <v>2293</v>
      </c>
      <c r="M399" s="280">
        <v>45254</v>
      </c>
      <c r="N399" s="161" t="s">
        <v>1426</v>
      </c>
      <c r="O399" s="59" t="s">
        <v>1427</v>
      </c>
      <c r="P399" s="8">
        <v>1</v>
      </c>
      <c r="Q399" s="8" t="s">
        <v>39</v>
      </c>
      <c r="R399" s="162" t="s">
        <v>113</v>
      </c>
      <c r="S399" s="297">
        <v>850000</v>
      </c>
      <c r="T399" s="330">
        <v>850000</v>
      </c>
      <c r="U399" s="374" t="s">
        <v>1639</v>
      </c>
      <c r="V399" s="10" t="s">
        <v>2294</v>
      </c>
    </row>
    <row r="400" spans="1:22" s="604" customFormat="1" ht="22.5" customHeight="1" x14ac:dyDescent="0.25">
      <c r="A400" s="653">
        <v>7</v>
      </c>
      <c r="B400" s="591">
        <v>45239</v>
      </c>
      <c r="C400" s="601" t="s">
        <v>2030</v>
      </c>
      <c r="D400" s="596"/>
      <c r="E400" s="598">
        <v>1</v>
      </c>
      <c r="F400" s="598" t="s">
        <v>2031</v>
      </c>
      <c r="G400" s="602" t="s">
        <v>559</v>
      </c>
      <c r="H400" s="599">
        <v>4</v>
      </c>
      <c r="I400" s="603">
        <v>1918000</v>
      </c>
      <c r="J400" s="595">
        <f t="shared" si="0"/>
        <v>1918000</v>
      </c>
      <c r="K400" s="645" t="s">
        <v>2014</v>
      </c>
      <c r="L400" s="521" t="s">
        <v>2293</v>
      </c>
      <c r="M400" s="280">
        <v>45254</v>
      </c>
      <c r="N400" s="56" t="s">
        <v>1428</v>
      </c>
      <c r="O400" s="56" t="s">
        <v>89</v>
      </c>
      <c r="P400" s="57">
        <v>1</v>
      </c>
      <c r="Q400" s="57" t="s">
        <v>39</v>
      </c>
      <c r="R400" s="58" t="s">
        <v>113</v>
      </c>
      <c r="S400" s="285">
        <v>1200000</v>
      </c>
      <c r="T400" s="330">
        <v>1200000</v>
      </c>
      <c r="U400" s="374" t="s">
        <v>1639</v>
      </c>
      <c r="V400" s="10" t="s">
        <v>2294</v>
      </c>
    </row>
    <row r="401" spans="1:22" ht="22.5" customHeight="1" x14ac:dyDescent="0.25">
      <c r="A401" s="653">
        <v>8</v>
      </c>
      <c r="B401" s="591">
        <v>45254</v>
      </c>
      <c r="C401" s="601" t="s">
        <v>2032</v>
      </c>
      <c r="D401" s="601"/>
      <c r="E401" s="598">
        <v>1</v>
      </c>
      <c r="F401" s="598" t="s">
        <v>37</v>
      </c>
      <c r="G401" s="600" t="s">
        <v>2023</v>
      </c>
      <c r="H401" s="599">
        <v>4</v>
      </c>
      <c r="I401" s="595">
        <v>2050000</v>
      </c>
      <c r="J401" s="595">
        <f t="shared" si="0"/>
        <v>2050000</v>
      </c>
      <c r="K401" s="645" t="s">
        <v>2014</v>
      </c>
      <c r="L401" s="2"/>
      <c r="M401" s="280">
        <v>45258</v>
      </c>
      <c r="N401" s="55" t="s">
        <v>996</v>
      </c>
      <c r="O401" s="56" t="s">
        <v>50</v>
      </c>
      <c r="P401" s="57">
        <v>2</v>
      </c>
      <c r="Q401" s="57" t="s">
        <v>39</v>
      </c>
      <c r="R401" s="58" t="s">
        <v>345</v>
      </c>
      <c r="S401" s="285">
        <v>175000</v>
      </c>
      <c r="T401" s="330">
        <v>350000</v>
      </c>
      <c r="U401" s="374" t="s">
        <v>1659</v>
      </c>
      <c r="V401" s="10" t="s">
        <v>2294</v>
      </c>
    </row>
    <row r="402" spans="1:22" ht="22.5" customHeight="1" x14ac:dyDescent="0.25">
      <c r="A402" s="653">
        <v>9</v>
      </c>
      <c r="B402" s="591">
        <v>45258</v>
      </c>
      <c r="C402" s="601" t="s">
        <v>2033</v>
      </c>
      <c r="D402" s="601"/>
      <c r="E402" s="598">
        <v>1</v>
      </c>
      <c r="F402" s="598" t="s">
        <v>146</v>
      </c>
      <c r="G402" s="598" t="s">
        <v>2020</v>
      </c>
      <c r="H402" s="599">
        <v>4</v>
      </c>
      <c r="I402" s="595">
        <v>0</v>
      </c>
      <c r="J402" s="595">
        <f t="shared" si="0"/>
        <v>0</v>
      </c>
      <c r="K402" s="645" t="s">
        <v>2014</v>
      </c>
      <c r="L402" s="2"/>
      <c r="M402" s="280">
        <v>45258</v>
      </c>
      <c r="N402" s="56" t="s">
        <v>997</v>
      </c>
      <c r="O402" s="56" t="s">
        <v>50</v>
      </c>
      <c r="P402" s="57">
        <v>1</v>
      </c>
      <c r="Q402" s="122" t="s">
        <v>39</v>
      </c>
      <c r="R402" s="58" t="s">
        <v>345</v>
      </c>
      <c r="S402" s="285">
        <v>125000</v>
      </c>
      <c r="T402" s="330">
        <v>125000</v>
      </c>
      <c r="U402" s="374" t="s">
        <v>1659</v>
      </c>
      <c r="V402" s="10" t="s">
        <v>2294</v>
      </c>
    </row>
    <row r="403" spans="1:22" ht="22.5" customHeight="1" x14ac:dyDescent="0.25">
      <c r="A403" s="653">
        <v>10</v>
      </c>
      <c r="B403" s="591">
        <v>45258</v>
      </c>
      <c r="C403" s="601" t="s">
        <v>2034</v>
      </c>
      <c r="D403" s="601" t="s">
        <v>2035</v>
      </c>
      <c r="E403" s="598">
        <v>1</v>
      </c>
      <c r="F403" s="598" t="s">
        <v>146</v>
      </c>
      <c r="G403" s="600" t="s">
        <v>2023</v>
      </c>
      <c r="H403" s="599">
        <v>4</v>
      </c>
      <c r="I403" s="595">
        <v>325000</v>
      </c>
      <c r="J403" s="595">
        <f t="shared" si="0"/>
        <v>325000</v>
      </c>
      <c r="K403" s="645" t="s">
        <v>2014</v>
      </c>
      <c r="L403" s="2"/>
      <c r="M403" s="280">
        <v>45258</v>
      </c>
      <c r="N403" s="56" t="s">
        <v>998</v>
      </c>
      <c r="O403" s="56" t="s">
        <v>50</v>
      </c>
      <c r="P403" s="57">
        <v>1</v>
      </c>
      <c r="Q403" s="121" t="s">
        <v>39</v>
      </c>
      <c r="R403" s="58" t="s">
        <v>345</v>
      </c>
      <c r="S403" s="285">
        <v>175000</v>
      </c>
      <c r="T403" s="330">
        <v>175000</v>
      </c>
      <c r="U403" s="374" t="s">
        <v>1659</v>
      </c>
      <c r="V403" s="10" t="s">
        <v>2294</v>
      </c>
    </row>
    <row r="404" spans="1:22" s="10" customFormat="1" ht="22.5" customHeight="1" x14ac:dyDescent="0.25">
      <c r="A404" s="653">
        <v>11</v>
      </c>
      <c r="B404" s="280">
        <v>45233</v>
      </c>
      <c r="C404" s="56" t="s">
        <v>463</v>
      </c>
      <c r="D404" s="291" t="s">
        <v>464</v>
      </c>
      <c r="E404" s="57">
        <v>1</v>
      </c>
      <c r="F404" s="122" t="s">
        <v>39</v>
      </c>
      <c r="G404" s="58" t="s">
        <v>485</v>
      </c>
      <c r="H404" s="260">
        <v>4</v>
      </c>
      <c r="I404" s="285">
        <v>125000</v>
      </c>
      <c r="J404" s="769">
        <v>125000</v>
      </c>
      <c r="K404" s="644"/>
      <c r="L404" s="79"/>
      <c r="T404" s="78">
        <f>SUM(T394:T396,T398:T403)</f>
        <v>6493082</v>
      </c>
    </row>
    <row r="405" spans="1:22" s="10" customFormat="1" ht="22.5" customHeight="1" x14ac:dyDescent="0.25">
      <c r="A405" s="653">
        <v>12</v>
      </c>
      <c r="B405" s="280">
        <v>45245</v>
      </c>
      <c r="C405" s="56" t="s">
        <v>177</v>
      </c>
      <c r="D405" s="56" t="s">
        <v>176</v>
      </c>
      <c r="E405" s="57">
        <v>1</v>
      </c>
      <c r="F405" s="122" t="s">
        <v>277</v>
      </c>
      <c r="G405" s="58" t="s">
        <v>1332</v>
      </c>
      <c r="H405" s="260">
        <v>4</v>
      </c>
      <c r="I405" s="285">
        <v>1500000</v>
      </c>
      <c r="J405" s="769">
        <v>1500000</v>
      </c>
      <c r="K405" s="647" t="s">
        <v>1592</v>
      </c>
      <c r="L405" s="79"/>
    </row>
    <row r="406" spans="1:22" s="10" customFormat="1" ht="22.5" customHeight="1" x14ac:dyDescent="0.25">
      <c r="A406" s="653">
        <v>13</v>
      </c>
      <c r="B406" s="280">
        <v>45246</v>
      </c>
      <c r="C406" s="56" t="s">
        <v>743</v>
      </c>
      <c r="D406" s="86" t="s">
        <v>250</v>
      </c>
      <c r="E406" s="57">
        <v>35</v>
      </c>
      <c r="F406" s="122" t="s">
        <v>229</v>
      </c>
      <c r="G406" s="58" t="s">
        <v>345</v>
      </c>
      <c r="H406" s="260">
        <v>4</v>
      </c>
      <c r="I406" s="285">
        <v>662000</v>
      </c>
      <c r="J406" s="769">
        <v>23170000</v>
      </c>
      <c r="K406" s="654" t="s">
        <v>1601</v>
      </c>
      <c r="L406" s="79"/>
      <c r="N406" s="24"/>
      <c r="O406" s="24"/>
      <c r="P406" s="24"/>
      <c r="Q406" s="24"/>
      <c r="R406" s="24"/>
      <c r="S406" s="24"/>
      <c r="T406" s="24"/>
      <c r="U406" s="24"/>
    </row>
    <row r="407" spans="1:22" s="10" customFormat="1" ht="22.5" customHeight="1" x14ac:dyDescent="0.25">
      <c r="A407" s="653">
        <v>14</v>
      </c>
      <c r="B407" s="280">
        <v>45246</v>
      </c>
      <c r="C407" s="55" t="s">
        <v>749</v>
      </c>
      <c r="D407" s="56" t="s">
        <v>184</v>
      </c>
      <c r="E407" s="117">
        <v>3</v>
      </c>
      <c r="F407" s="57" t="s">
        <v>39</v>
      </c>
      <c r="G407" s="58" t="s">
        <v>765</v>
      </c>
      <c r="H407" s="260">
        <v>4</v>
      </c>
      <c r="I407" s="287">
        <v>925000</v>
      </c>
      <c r="J407" s="769">
        <v>2775000</v>
      </c>
      <c r="K407" s="643" t="s">
        <v>1602</v>
      </c>
      <c r="L407" s="79"/>
    </row>
    <row r="408" spans="1:22" s="10" customFormat="1" ht="22.5" customHeight="1" x14ac:dyDescent="0.25">
      <c r="A408" s="653">
        <v>15</v>
      </c>
      <c r="B408" s="280">
        <v>45246</v>
      </c>
      <c r="C408" s="55" t="s">
        <v>751</v>
      </c>
      <c r="D408" s="56" t="s">
        <v>184</v>
      </c>
      <c r="E408" s="57">
        <v>3</v>
      </c>
      <c r="F408" s="57" t="s">
        <v>39</v>
      </c>
      <c r="G408" s="58" t="s">
        <v>765</v>
      </c>
      <c r="H408" s="260">
        <v>4</v>
      </c>
      <c r="I408" s="287">
        <v>755000</v>
      </c>
      <c r="J408" s="769">
        <v>2265000</v>
      </c>
      <c r="K408" s="643" t="s">
        <v>1602</v>
      </c>
      <c r="L408" s="79"/>
    </row>
    <row r="409" spans="1:22" s="10" customFormat="1" ht="22.5" customHeight="1" x14ac:dyDescent="0.25">
      <c r="A409" s="653">
        <v>16</v>
      </c>
      <c r="B409" s="280">
        <v>45246</v>
      </c>
      <c r="C409" s="56" t="s">
        <v>752</v>
      </c>
      <c r="D409" s="56" t="s">
        <v>184</v>
      </c>
      <c r="E409" s="57">
        <v>1</v>
      </c>
      <c r="F409" s="57" t="s">
        <v>39</v>
      </c>
      <c r="G409" s="58" t="s">
        <v>765</v>
      </c>
      <c r="H409" s="260">
        <v>4</v>
      </c>
      <c r="I409" s="287">
        <v>287000</v>
      </c>
      <c r="J409" s="769">
        <v>287000</v>
      </c>
      <c r="K409" s="643" t="s">
        <v>1602</v>
      </c>
      <c r="L409" s="79"/>
    </row>
    <row r="410" spans="1:22" s="10" customFormat="1" ht="22.5" customHeight="1" x14ac:dyDescent="0.25">
      <c r="A410" s="653">
        <v>17</v>
      </c>
      <c r="B410" s="280">
        <v>45246</v>
      </c>
      <c r="C410" s="56" t="s">
        <v>753</v>
      </c>
      <c r="D410" s="56" t="s">
        <v>184</v>
      </c>
      <c r="E410" s="57">
        <v>1</v>
      </c>
      <c r="F410" s="122" t="s">
        <v>39</v>
      </c>
      <c r="G410" s="58" t="s">
        <v>765</v>
      </c>
      <c r="H410" s="260">
        <v>4</v>
      </c>
      <c r="I410" s="287">
        <v>187000</v>
      </c>
      <c r="J410" s="769">
        <v>187000</v>
      </c>
      <c r="K410" s="643" t="s">
        <v>1602</v>
      </c>
      <c r="L410" s="79"/>
    </row>
    <row r="411" spans="1:22" s="10" customFormat="1" ht="22.5" customHeight="1" x14ac:dyDescent="0.25">
      <c r="A411" s="653">
        <v>18</v>
      </c>
      <c r="B411" s="280">
        <v>45246</v>
      </c>
      <c r="C411" s="55" t="s">
        <v>754</v>
      </c>
      <c r="D411" s="56" t="s">
        <v>184</v>
      </c>
      <c r="E411" s="57">
        <v>1</v>
      </c>
      <c r="F411" s="57" t="s">
        <v>39</v>
      </c>
      <c r="G411" s="58" t="s">
        <v>765</v>
      </c>
      <c r="H411" s="260">
        <v>4</v>
      </c>
      <c r="I411" s="285">
        <v>430000</v>
      </c>
      <c r="J411" s="769">
        <v>430000</v>
      </c>
      <c r="K411" s="643" t="s">
        <v>1602</v>
      </c>
      <c r="L411" s="79"/>
      <c r="N411" s="24"/>
      <c r="O411" s="24"/>
      <c r="P411" s="24"/>
      <c r="Q411" s="24"/>
      <c r="R411" s="24"/>
      <c r="S411" s="24"/>
      <c r="T411" s="24"/>
      <c r="U411" s="24"/>
    </row>
    <row r="412" spans="1:22" s="10" customFormat="1" ht="22.5" customHeight="1" x14ac:dyDescent="0.25">
      <c r="A412" s="653">
        <v>19</v>
      </c>
      <c r="B412" s="280">
        <v>45246</v>
      </c>
      <c r="C412" s="60" t="s">
        <v>755</v>
      </c>
      <c r="D412" s="56" t="s">
        <v>184</v>
      </c>
      <c r="E412" s="8">
        <v>6</v>
      </c>
      <c r="F412" s="57" t="s">
        <v>39</v>
      </c>
      <c r="G412" s="58" t="s">
        <v>765</v>
      </c>
      <c r="H412" s="260">
        <v>4</v>
      </c>
      <c r="I412" s="285">
        <v>25000</v>
      </c>
      <c r="J412" s="769">
        <v>150000</v>
      </c>
      <c r="K412" s="643" t="s">
        <v>1602</v>
      </c>
      <c r="L412" s="79"/>
    </row>
    <row r="413" spans="1:22" s="10" customFormat="1" ht="22.5" customHeight="1" x14ac:dyDescent="0.25">
      <c r="A413" s="653">
        <v>20</v>
      </c>
      <c r="B413" s="280">
        <v>45246</v>
      </c>
      <c r="C413" s="55" t="s">
        <v>756</v>
      </c>
      <c r="D413" s="56" t="s">
        <v>184</v>
      </c>
      <c r="E413" s="57">
        <v>3</v>
      </c>
      <c r="F413" s="57" t="s">
        <v>39</v>
      </c>
      <c r="G413" s="58" t="s">
        <v>765</v>
      </c>
      <c r="H413" s="260">
        <v>4</v>
      </c>
      <c r="I413" s="285">
        <v>27500</v>
      </c>
      <c r="J413" s="769">
        <v>82500</v>
      </c>
      <c r="K413" s="643" t="s">
        <v>1602</v>
      </c>
      <c r="L413" s="79"/>
    </row>
    <row r="414" spans="1:22" s="10" customFormat="1" ht="22.5" customHeight="1" x14ac:dyDescent="0.25">
      <c r="A414" s="653">
        <v>21</v>
      </c>
      <c r="B414" s="280">
        <v>45246</v>
      </c>
      <c r="C414" s="55" t="s">
        <v>757</v>
      </c>
      <c r="D414" s="56" t="s">
        <v>184</v>
      </c>
      <c r="E414" s="57">
        <v>1</v>
      </c>
      <c r="F414" s="57" t="s">
        <v>39</v>
      </c>
      <c r="G414" s="58" t="s">
        <v>765</v>
      </c>
      <c r="H414" s="260">
        <v>4</v>
      </c>
      <c r="I414" s="287">
        <v>290000</v>
      </c>
      <c r="J414" s="769">
        <v>290000</v>
      </c>
      <c r="K414" s="643" t="s">
        <v>1602</v>
      </c>
      <c r="L414" s="79"/>
      <c r="V414" s="24"/>
    </row>
    <row r="415" spans="1:22" s="24" customFormat="1" ht="22.5" customHeight="1" x14ac:dyDescent="0.25">
      <c r="A415" s="653">
        <v>22</v>
      </c>
      <c r="B415" s="280">
        <v>45246</v>
      </c>
      <c r="C415" s="56" t="s">
        <v>759</v>
      </c>
      <c r="D415" s="56" t="s">
        <v>184</v>
      </c>
      <c r="E415" s="57">
        <v>2</v>
      </c>
      <c r="F415" s="57" t="s">
        <v>39</v>
      </c>
      <c r="G415" s="58" t="s">
        <v>765</v>
      </c>
      <c r="H415" s="260">
        <v>4</v>
      </c>
      <c r="I415" s="285">
        <v>135000</v>
      </c>
      <c r="J415" s="769">
        <v>270000</v>
      </c>
      <c r="K415" s="643" t="s">
        <v>1602</v>
      </c>
      <c r="L415" s="79"/>
      <c r="M415" s="10"/>
      <c r="N415" s="10"/>
      <c r="O415" s="10"/>
      <c r="P415" s="10"/>
      <c r="Q415" s="10"/>
      <c r="R415" s="10"/>
      <c r="S415" s="10"/>
      <c r="T415" s="10"/>
      <c r="U415" s="10"/>
      <c r="V415" s="10"/>
    </row>
    <row r="416" spans="1:22" s="10" customFormat="1" ht="22.5" customHeight="1" x14ac:dyDescent="0.25">
      <c r="A416" s="653">
        <v>23</v>
      </c>
      <c r="B416" s="280">
        <v>45246</v>
      </c>
      <c r="C416" s="56" t="s">
        <v>760</v>
      </c>
      <c r="D416" s="56" t="s">
        <v>184</v>
      </c>
      <c r="E416" s="57">
        <v>1</v>
      </c>
      <c r="F416" s="57" t="s">
        <v>39</v>
      </c>
      <c r="G416" s="58" t="s">
        <v>765</v>
      </c>
      <c r="H416" s="260">
        <v>4</v>
      </c>
      <c r="I416" s="289">
        <v>1350000</v>
      </c>
      <c r="J416" s="769">
        <v>1350000</v>
      </c>
      <c r="K416" s="643" t="s">
        <v>1602</v>
      </c>
      <c r="L416" s="79"/>
    </row>
    <row r="417" spans="1:22" s="10" customFormat="1" ht="22.5" customHeight="1" x14ac:dyDescent="0.25">
      <c r="A417" s="653">
        <v>24</v>
      </c>
      <c r="B417" s="280">
        <v>45247</v>
      </c>
      <c r="C417" s="56" t="s">
        <v>781</v>
      </c>
      <c r="D417" s="56" t="s">
        <v>58</v>
      </c>
      <c r="E417" s="57">
        <v>20</v>
      </c>
      <c r="F417" s="57" t="s">
        <v>39</v>
      </c>
      <c r="G417" s="58" t="s">
        <v>765</v>
      </c>
      <c r="H417" s="260">
        <v>4</v>
      </c>
      <c r="I417" s="285">
        <v>200</v>
      </c>
      <c r="J417" s="769">
        <v>4000</v>
      </c>
      <c r="K417" s="643" t="s">
        <v>1602</v>
      </c>
      <c r="L417" s="79"/>
    </row>
    <row r="418" spans="1:22" s="10" customFormat="1" ht="22.5" customHeight="1" x14ac:dyDescent="0.25">
      <c r="A418" s="653">
        <v>25</v>
      </c>
      <c r="B418" s="280">
        <v>45247</v>
      </c>
      <c r="C418" s="56" t="s">
        <v>782</v>
      </c>
      <c r="D418" s="56" t="s">
        <v>58</v>
      </c>
      <c r="E418" s="57">
        <v>20</v>
      </c>
      <c r="F418" s="57" t="s">
        <v>39</v>
      </c>
      <c r="G418" s="58" t="s">
        <v>765</v>
      </c>
      <c r="H418" s="260">
        <v>4</v>
      </c>
      <c r="I418" s="285">
        <v>300</v>
      </c>
      <c r="J418" s="769">
        <v>6000</v>
      </c>
      <c r="K418" s="643" t="s">
        <v>1602</v>
      </c>
      <c r="L418" s="79"/>
    </row>
    <row r="419" spans="1:22" s="10" customFormat="1" ht="22.5" customHeight="1" x14ac:dyDescent="0.25">
      <c r="A419" s="653">
        <v>26</v>
      </c>
      <c r="B419" s="280">
        <v>45247</v>
      </c>
      <c r="C419" s="56" t="s">
        <v>785</v>
      </c>
      <c r="D419" s="291" t="s">
        <v>786</v>
      </c>
      <c r="E419" s="57">
        <v>1</v>
      </c>
      <c r="F419" s="122" t="s">
        <v>39</v>
      </c>
      <c r="G419" s="162" t="s">
        <v>765</v>
      </c>
      <c r="H419" s="260">
        <v>4</v>
      </c>
      <c r="I419" s="287">
        <v>95000</v>
      </c>
      <c r="J419" s="769">
        <v>95000</v>
      </c>
      <c r="K419" s="529"/>
      <c r="L419" s="79"/>
      <c r="V419" s="24"/>
    </row>
    <row r="420" spans="1:22" s="24" customFormat="1" ht="22.5" customHeight="1" x14ac:dyDescent="0.25">
      <c r="A420" s="653">
        <v>27</v>
      </c>
      <c r="B420" s="280">
        <v>45247</v>
      </c>
      <c r="C420" s="55" t="s">
        <v>787</v>
      </c>
      <c r="D420" s="291" t="s">
        <v>786</v>
      </c>
      <c r="E420" s="57">
        <v>2</v>
      </c>
      <c r="F420" s="57" t="s">
        <v>39</v>
      </c>
      <c r="G420" s="162" t="s">
        <v>765</v>
      </c>
      <c r="H420" s="260">
        <v>4</v>
      </c>
      <c r="I420" s="285">
        <v>70000</v>
      </c>
      <c r="J420" s="769">
        <v>140000</v>
      </c>
      <c r="K420" s="529"/>
      <c r="L420" s="79"/>
      <c r="M420" s="10"/>
      <c r="N420" s="10"/>
      <c r="O420" s="10"/>
      <c r="P420" s="10"/>
      <c r="Q420" s="10"/>
      <c r="R420" s="10"/>
      <c r="S420" s="10"/>
      <c r="T420" s="10"/>
      <c r="U420" s="10"/>
      <c r="V420" s="10"/>
    </row>
    <row r="421" spans="1:22" s="10" customFormat="1" ht="22.5" customHeight="1" x14ac:dyDescent="0.25">
      <c r="A421" s="653">
        <v>28</v>
      </c>
      <c r="B421" s="280">
        <v>45247</v>
      </c>
      <c r="C421" s="60" t="s">
        <v>788</v>
      </c>
      <c r="D421" s="291" t="s">
        <v>786</v>
      </c>
      <c r="E421" s="8">
        <v>10</v>
      </c>
      <c r="F421" s="57" t="s">
        <v>42</v>
      </c>
      <c r="G421" s="162" t="s">
        <v>765</v>
      </c>
      <c r="H421" s="260">
        <v>4</v>
      </c>
      <c r="I421" s="285">
        <v>40000</v>
      </c>
      <c r="J421" s="769">
        <v>400000</v>
      </c>
      <c r="K421" s="529"/>
      <c r="L421" s="139"/>
    </row>
    <row r="422" spans="1:22" s="10" customFormat="1" ht="22.5" customHeight="1" x14ac:dyDescent="0.25">
      <c r="A422" s="653">
        <v>29</v>
      </c>
      <c r="B422" s="280">
        <v>45248</v>
      </c>
      <c r="C422" s="60" t="s">
        <v>799</v>
      </c>
      <c r="D422" s="56" t="s">
        <v>109</v>
      </c>
      <c r="E422" s="57">
        <v>1</v>
      </c>
      <c r="F422" s="57" t="s">
        <v>40</v>
      </c>
      <c r="G422" s="58" t="s">
        <v>765</v>
      </c>
      <c r="H422" s="260">
        <v>4</v>
      </c>
      <c r="I422" s="285">
        <v>120000</v>
      </c>
      <c r="J422" s="769">
        <v>120000</v>
      </c>
      <c r="K422" s="643" t="s">
        <v>1602</v>
      </c>
      <c r="L422" s="79"/>
    </row>
    <row r="423" spans="1:22" s="10" customFormat="1" ht="22.5" customHeight="1" x14ac:dyDescent="0.25">
      <c r="A423" s="653">
        <v>30</v>
      </c>
      <c r="B423" s="280">
        <v>45248</v>
      </c>
      <c r="C423" s="56" t="s">
        <v>814</v>
      </c>
      <c r="D423" s="56" t="s">
        <v>234</v>
      </c>
      <c r="E423" s="57">
        <v>5</v>
      </c>
      <c r="F423" s="57" t="s">
        <v>42</v>
      </c>
      <c r="G423" s="58" t="s">
        <v>765</v>
      </c>
      <c r="H423" s="260">
        <v>4</v>
      </c>
      <c r="I423" s="285">
        <v>57000</v>
      </c>
      <c r="J423" s="769">
        <v>285000</v>
      </c>
      <c r="K423" s="643" t="s">
        <v>1602</v>
      </c>
      <c r="L423" s="79"/>
    </row>
    <row r="424" spans="1:22" s="10" customFormat="1" ht="22.5" customHeight="1" x14ac:dyDescent="0.25">
      <c r="A424" s="653">
        <v>31</v>
      </c>
      <c r="B424" s="280">
        <v>45248</v>
      </c>
      <c r="C424" s="56" t="s">
        <v>816</v>
      </c>
      <c r="D424" s="56" t="s">
        <v>234</v>
      </c>
      <c r="E424" s="57">
        <v>2</v>
      </c>
      <c r="F424" s="57" t="s">
        <v>39</v>
      </c>
      <c r="G424" s="58" t="s">
        <v>765</v>
      </c>
      <c r="H424" s="260">
        <v>4</v>
      </c>
      <c r="I424" s="285">
        <v>10000</v>
      </c>
      <c r="J424" s="769">
        <v>20000</v>
      </c>
      <c r="K424" s="643" t="s">
        <v>1602</v>
      </c>
      <c r="L424" s="79"/>
    </row>
    <row r="425" spans="1:22" s="10" customFormat="1" ht="22.5" customHeight="1" x14ac:dyDescent="0.25">
      <c r="A425" s="653">
        <v>32</v>
      </c>
      <c r="B425" s="280">
        <v>45253</v>
      </c>
      <c r="C425" s="56" t="s">
        <v>45</v>
      </c>
      <c r="D425" s="56" t="s">
        <v>20</v>
      </c>
      <c r="E425" s="317" t="s">
        <v>98</v>
      </c>
      <c r="F425" s="57" t="s">
        <v>38</v>
      </c>
      <c r="G425" s="58" t="s">
        <v>1183</v>
      </c>
      <c r="H425" s="283">
        <v>4</v>
      </c>
      <c r="I425" s="287">
        <v>29200</v>
      </c>
      <c r="J425" s="769">
        <v>58400</v>
      </c>
      <c r="K425" s="644" t="s">
        <v>1629</v>
      </c>
      <c r="L425" s="79"/>
    </row>
    <row r="426" spans="1:22" s="10" customFormat="1" ht="22.5" customHeight="1" x14ac:dyDescent="0.25">
      <c r="A426" s="653">
        <v>33</v>
      </c>
      <c r="B426" s="280">
        <v>45254</v>
      </c>
      <c r="C426" s="60" t="s">
        <v>912</v>
      </c>
      <c r="D426" s="56" t="s">
        <v>117</v>
      </c>
      <c r="E426" s="57">
        <v>1</v>
      </c>
      <c r="F426" s="122" t="s">
        <v>179</v>
      </c>
      <c r="G426" s="58" t="s">
        <v>1429</v>
      </c>
      <c r="H426" s="260">
        <v>4</v>
      </c>
      <c r="I426" s="285">
        <v>16000</v>
      </c>
      <c r="J426" s="769">
        <v>16000</v>
      </c>
      <c r="K426" s="643"/>
      <c r="L426" s="79"/>
    </row>
    <row r="427" spans="1:22" s="10" customFormat="1" ht="22.5" customHeight="1" x14ac:dyDescent="0.25">
      <c r="A427" s="653">
        <v>34</v>
      </c>
      <c r="B427" s="280">
        <v>45254</v>
      </c>
      <c r="C427" s="56" t="s">
        <v>933</v>
      </c>
      <c r="D427" s="123" t="s">
        <v>188</v>
      </c>
      <c r="E427" s="57">
        <v>1</v>
      </c>
      <c r="F427" s="122" t="s">
        <v>39</v>
      </c>
      <c r="G427" s="58" t="s">
        <v>113</v>
      </c>
      <c r="H427" s="260">
        <v>4</v>
      </c>
      <c r="I427" s="285">
        <v>395000</v>
      </c>
      <c r="J427" s="769">
        <v>395000</v>
      </c>
      <c r="K427" s="643" t="s">
        <v>1640</v>
      </c>
      <c r="L427" s="79"/>
    </row>
    <row r="428" spans="1:22" s="10" customFormat="1" ht="22.5" customHeight="1" x14ac:dyDescent="0.25">
      <c r="A428" s="653">
        <v>35</v>
      </c>
      <c r="B428" s="280">
        <v>45259</v>
      </c>
      <c r="C428" s="56" t="s">
        <v>1008</v>
      </c>
      <c r="D428" s="56" t="s">
        <v>275</v>
      </c>
      <c r="E428" s="57">
        <v>2</v>
      </c>
      <c r="F428" s="122" t="s">
        <v>39</v>
      </c>
      <c r="G428" s="58" t="s">
        <v>1458</v>
      </c>
      <c r="H428" s="260">
        <v>4</v>
      </c>
      <c r="I428" s="285">
        <v>45000</v>
      </c>
      <c r="J428" s="769">
        <v>90000</v>
      </c>
      <c r="K428" s="529"/>
      <c r="L428" s="79"/>
    </row>
    <row r="429" spans="1:22" s="10" customFormat="1" ht="22.5" customHeight="1" x14ac:dyDescent="0.25">
      <c r="A429" s="653">
        <v>36</v>
      </c>
      <c r="B429" s="280">
        <v>45259</v>
      </c>
      <c r="C429" s="56" t="s">
        <v>1009</v>
      </c>
      <c r="D429" s="56" t="s">
        <v>275</v>
      </c>
      <c r="E429" s="57">
        <v>2</v>
      </c>
      <c r="F429" s="121" t="s">
        <v>39</v>
      </c>
      <c r="G429" s="58" t="s">
        <v>1458</v>
      </c>
      <c r="H429" s="260">
        <v>4</v>
      </c>
      <c r="I429" s="285">
        <v>22000</v>
      </c>
      <c r="J429" s="769">
        <v>44000</v>
      </c>
      <c r="K429" s="529"/>
      <c r="L429" s="79"/>
    </row>
    <row r="430" spans="1:22" s="10" customFormat="1" ht="22.5" customHeight="1" x14ac:dyDescent="0.25">
      <c r="A430" s="653">
        <v>37</v>
      </c>
      <c r="B430" s="280">
        <v>45259</v>
      </c>
      <c r="C430" s="56" t="s">
        <v>1010</v>
      </c>
      <c r="D430" s="56" t="s">
        <v>275</v>
      </c>
      <c r="E430" s="57">
        <v>2</v>
      </c>
      <c r="F430" s="57" t="s">
        <v>39</v>
      </c>
      <c r="G430" s="58" t="s">
        <v>1458</v>
      </c>
      <c r="H430" s="260">
        <v>4</v>
      </c>
      <c r="I430" s="285">
        <v>80000</v>
      </c>
      <c r="J430" s="769">
        <v>160000</v>
      </c>
      <c r="K430" s="529"/>
      <c r="L430" s="79"/>
    </row>
    <row r="431" spans="1:22" s="10" customFormat="1" ht="22.5" customHeight="1" x14ac:dyDescent="0.25">
      <c r="A431" s="653">
        <v>38</v>
      </c>
      <c r="B431" s="280">
        <v>45259</v>
      </c>
      <c r="C431" s="56" t="s">
        <v>45</v>
      </c>
      <c r="D431" s="56" t="s">
        <v>20</v>
      </c>
      <c r="E431" s="319">
        <v>13</v>
      </c>
      <c r="F431" s="57" t="s">
        <v>38</v>
      </c>
      <c r="G431" s="58" t="s">
        <v>1458</v>
      </c>
      <c r="H431" s="260">
        <v>4</v>
      </c>
      <c r="I431" s="287">
        <v>29200</v>
      </c>
      <c r="J431" s="769">
        <v>379600</v>
      </c>
      <c r="K431" s="529"/>
      <c r="L431" s="79"/>
    </row>
    <row r="432" spans="1:22" s="10" customFormat="1" ht="22.5" customHeight="1" x14ac:dyDescent="0.25">
      <c r="A432" s="653">
        <v>39</v>
      </c>
      <c r="B432" s="280">
        <v>45260</v>
      </c>
      <c r="C432" s="56" t="s">
        <v>107</v>
      </c>
      <c r="D432" s="123" t="s">
        <v>24</v>
      </c>
      <c r="E432" s="57">
        <v>15</v>
      </c>
      <c r="F432" s="57" t="s">
        <v>39</v>
      </c>
      <c r="G432" s="58" t="s">
        <v>1491</v>
      </c>
      <c r="H432" s="260">
        <v>4</v>
      </c>
      <c r="I432" s="285">
        <v>1565</v>
      </c>
      <c r="J432" s="769">
        <v>23475</v>
      </c>
      <c r="K432" s="529"/>
      <c r="L432" s="79"/>
    </row>
    <row r="433" spans="1:21" s="10" customFormat="1" ht="22.5" customHeight="1" x14ac:dyDescent="0.25">
      <c r="A433" s="653">
        <v>40</v>
      </c>
      <c r="B433" s="280">
        <v>45260</v>
      </c>
      <c r="C433" s="55" t="s">
        <v>1134</v>
      </c>
      <c r="D433" s="86" t="s">
        <v>24</v>
      </c>
      <c r="E433" s="57">
        <v>2</v>
      </c>
      <c r="F433" s="122" t="s">
        <v>39</v>
      </c>
      <c r="G433" s="58" t="s">
        <v>1491</v>
      </c>
      <c r="H433" s="283">
        <v>4</v>
      </c>
      <c r="I433" s="285">
        <v>11500</v>
      </c>
      <c r="J433" s="769">
        <v>23000</v>
      </c>
      <c r="K433" s="529"/>
      <c r="L433" s="135">
        <f>SUM(J404:J433)</f>
        <v>35140975</v>
      </c>
    </row>
    <row r="434" spans="1:21" s="10" customFormat="1" ht="22.5" customHeight="1" x14ac:dyDescent="0.25">
      <c r="A434" s="655"/>
      <c r="B434" s="423"/>
      <c r="C434" s="424"/>
      <c r="D434" s="425"/>
      <c r="E434" s="411"/>
      <c r="F434" s="411"/>
      <c r="G434" s="426"/>
      <c r="H434" s="411"/>
      <c r="I434" s="428"/>
      <c r="J434" s="428"/>
      <c r="K434" s="528">
        <f>SUM(J394:J433)</f>
        <v>50663058</v>
      </c>
      <c r="L434" s="139" t="s">
        <v>2219</v>
      </c>
    </row>
    <row r="435" spans="1:21" s="10" customFormat="1" ht="22.5" customHeight="1" x14ac:dyDescent="0.25">
      <c r="A435" s="421">
        <v>1</v>
      </c>
      <c r="B435" s="280">
        <v>45234</v>
      </c>
      <c r="C435" s="55" t="s">
        <v>474</v>
      </c>
      <c r="D435" s="86" t="s">
        <v>89</v>
      </c>
      <c r="E435" s="57">
        <v>1</v>
      </c>
      <c r="F435" s="121" t="s">
        <v>39</v>
      </c>
      <c r="G435" s="58" t="s">
        <v>1130</v>
      </c>
      <c r="H435" s="283" t="s">
        <v>291</v>
      </c>
      <c r="I435" s="285">
        <v>1200000</v>
      </c>
      <c r="J435" s="286">
        <v>1200000</v>
      </c>
      <c r="K435" s="647" t="s">
        <v>1556</v>
      </c>
      <c r="L435" s="79"/>
    </row>
    <row r="436" spans="1:21" s="10" customFormat="1" ht="22.5" customHeight="1" x14ac:dyDescent="0.25">
      <c r="A436" s="419">
        <v>2</v>
      </c>
      <c r="B436" s="280">
        <v>45240</v>
      </c>
      <c r="C436" s="55" t="s">
        <v>876</v>
      </c>
      <c r="D436" s="56" t="s">
        <v>101</v>
      </c>
      <c r="E436" s="57">
        <v>4</v>
      </c>
      <c r="F436" s="57" t="s">
        <v>39</v>
      </c>
      <c r="G436" s="58" t="s">
        <v>311</v>
      </c>
      <c r="H436" s="283" t="s">
        <v>291</v>
      </c>
      <c r="I436" s="285">
        <v>241411.68</v>
      </c>
      <c r="J436" s="286">
        <v>965646.72</v>
      </c>
      <c r="K436" s="647" t="s">
        <v>317</v>
      </c>
      <c r="L436" s="79"/>
    </row>
    <row r="437" spans="1:21" s="10" customFormat="1" ht="22.5" customHeight="1" x14ac:dyDescent="0.25">
      <c r="A437" s="421">
        <v>3</v>
      </c>
      <c r="B437" s="280">
        <v>45240</v>
      </c>
      <c r="C437" s="56" t="s">
        <v>877</v>
      </c>
      <c r="D437" s="56" t="s">
        <v>101</v>
      </c>
      <c r="E437" s="57">
        <v>5</v>
      </c>
      <c r="F437" s="57" t="s">
        <v>39</v>
      </c>
      <c r="G437" s="58" t="s">
        <v>311</v>
      </c>
      <c r="H437" s="283" t="s">
        <v>291</v>
      </c>
      <c r="I437" s="287">
        <v>70585.36</v>
      </c>
      <c r="J437" s="286">
        <v>352926.8</v>
      </c>
      <c r="K437" s="647" t="s">
        <v>317</v>
      </c>
      <c r="L437" s="79"/>
    </row>
    <row r="438" spans="1:21" s="10" customFormat="1" ht="22.5" customHeight="1" x14ac:dyDescent="0.25">
      <c r="A438" s="419">
        <v>4</v>
      </c>
      <c r="B438" s="280">
        <v>45240</v>
      </c>
      <c r="C438" s="55" t="s">
        <v>387</v>
      </c>
      <c r="D438" s="56" t="s">
        <v>1257</v>
      </c>
      <c r="E438" s="57">
        <v>1</v>
      </c>
      <c r="F438" s="57" t="s">
        <v>39</v>
      </c>
      <c r="G438" s="58" t="s">
        <v>311</v>
      </c>
      <c r="H438" s="283" t="s">
        <v>291</v>
      </c>
      <c r="I438" s="285">
        <v>825000</v>
      </c>
      <c r="J438" s="286">
        <v>825000</v>
      </c>
      <c r="K438" s="647" t="s">
        <v>317</v>
      </c>
      <c r="L438" s="79"/>
    </row>
    <row r="439" spans="1:21" s="10" customFormat="1" ht="22.5" customHeight="1" x14ac:dyDescent="0.25">
      <c r="A439" s="421">
        <v>5</v>
      </c>
      <c r="B439" s="280">
        <v>45240</v>
      </c>
      <c r="C439" s="55" t="s">
        <v>387</v>
      </c>
      <c r="D439" s="56" t="s">
        <v>1258</v>
      </c>
      <c r="E439" s="57">
        <v>1</v>
      </c>
      <c r="F439" s="57" t="s">
        <v>39</v>
      </c>
      <c r="G439" s="58" t="s">
        <v>311</v>
      </c>
      <c r="H439" s="283" t="s">
        <v>291</v>
      </c>
      <c r="I439" s="285">
        <v>825000</v>
      </c>
      <c r="J439" s="286">
        <v>825000</v>
      </c>
      <c r="K439" s="647" t="s">
        <v>317</v>
      </c>
      <c r="L439" s="79"/>
    </row>
    <row r="440" spans="1:21" s="10" customFormat="1" ht="22.5" customHeight="1" x14ac:dyDescent="0.25">
      <c r="A440" s="419">
        <v>6</v>
      </c>
      <c r="B440" s="280">
        <v>45240</v>
      </c>
      <c r="C440" s="55" t="s">
        <v>387</v>
      </c>
      <c r="D440" s="56" t="s">
        <v>1259</v>
      </c>
      <c r="E440" s="57">
        <v>1</v>
      </c>
      <c r="F440" s="57" t="s">
        <v>39</v>
      </c>
      <c r="G440" s="58" t="s">
        <v>311</v>
      </c>
      <c r="H440" s="283" t="s">
        <v>291</v>
      </c>
      <c r="I440" s="285">
        <v>825000</v>
      </c>
      <c r="J440" s="286">
        <v>825000</v>
      </c>
      <c r="K440" s="647" t="s">
        <v>317</v>
      </c>
      <c r="L440" s="79"/>
    </row>
    <row r="441" spans="1:21" s="10" customFormat="1" ht="22.5" customHeight="1" x14ac:dyDescent="0.25">
      <c r="A441" s="421">
        <v>7</v>
      </c>
      <c r="B441" s="280">
        <v>45240</v>
      </c>
      <c r="C441" s="55" t="s">
        <v>387</v>
      </c>
      <c r="D441" s="56" t="s">
        <v>1260</v>
      </c>
      <c r="E441" s="57">
        <v>1</v>
      </c>
      <c r="F441" s="57" t="s">
        <v>39</v>
      </c>
      <c r="G441" s="58" t="s">
        <v>311</v>
      </c>
      <c r="H441" s="283" t="s">
        <v>291</v>
      </c>
      <c r="I441" s="285">
        <v>825000</v>
      </c>
      <c r="J441" s="286">
        <v>825000</v>
      </c>
      <c r="K441" s="647" t="s">
        <v>317</v>
      </c>
      <c r="L441" s="79"/>
    </row>
    <row r="442" spans="1:21" s="10" customFormat="1" ht="22.5" customHeight="1" x14ac:dyDescent="0.25">
      <c r="A442" s="419">
        <v>8</v>
      </c>
      <c r="B442" s="280">
        <v>45240</v>
      </c>
      <c r="C442" s="55" t="s">
        <v>387</v>
      </c>
      <c r="D442" s="56" t="s">
        <v>1261</v>
      </c>
      <c r="E442" s="57">
        <v>1</v>
      </c>
      <c r="F442" s="57" t="s">
        <v>39</v>
      </c>
      <c r="G442" s="58" t="s">
        <v>311</v>
      </c>
      <c r="H442" s="283" t="s">
        <v>291</v>
      </c>
      <c r="I442" s="285">
        <v>825000</v>
      </c>
      <c r="J442" s="286">
        <v>825000</v>
      </c>
      <c r="K442" s="647" t="s">
        <v>317</v>
      </c>
      <c r="L442" s="79"/>
    </row>
    <row r="443" spans="1:21" s="10" customFormat="1" ht="22.5" customHeight="1" x14ac:dyDescent="0.25">
      <c r="A443" s="421">
        <v>9</v>
      </c>
      <c r="B443" s="280">
        <v>45240</v>
      </c>
      <c r="C443" s="61" t="s">
        <v>489</v>
      </c>
      <c r="D443" s="61" t="s">
        <v>1262</v>
      </c>
      <c r="E443" s="57">
        <v>1</v>
      </c>
      <c r="F443" s="57" t="s">
        <v>39</v>
      </c>
      <c r="G443" s="58" t="s">
        <v>311</v>
      </c>
      <c r="H443" s="283" t="s">
        <v>291</v>
      </c>
      <c r="I443" s="285">
        <v>1450000</v>
      </c>
      <c r="J443" s="286">
        <v>1450000</v>
      </c>
      <c r="K443" s="647" t="s">
        <v>317</v>
      </c>
      <c r="L443" s="79"/>
    </row>
    <row r="444" spans="1:21" s="10" customFormat="1" ht="22.5" customHeight="1" x14ac:dyDescent="0.25">
      <c r="A444" s="419">
        <v>10</v>
      </c>
      <c r="B444" s="280">
        <v>45240</v>
      </c>
      <c r="C444" s="55" t="s">
        <v>615</v>
      </c>
      <c r="D444" s="56" t="s">
        <v>187</v>
      </c>
      <c r="E444" s="184" t="s">
        <v>97</v>
      </c>
      <c r="F444" s="121" t="s">
        <v>39</v>
      </c>
      <c r="G444" s="58" t="s">
        <v>311</v>
      </c>
      <c r="H444" s="283" t="s">
        <v>291</v>
      </c>
      <c r="I444" s="285">
        <v>1145076</v>
      </c>
      <c r="J444" s="286">
        <v>1145076</v>
      </c>
      <c r="K444" s="647" t="s">
        <v>317</v>
      </c>
      <c r="L444" s="79"/>
    </row>
    <row r="445" spans="1:21" s="10" customFormat="1" ht="22.5" customHeight="1" x14ac:dyDescent="0.25">
      <c r="A445" s="421">
        <v>11</v>
      </c>
      <c r="B445" s="280">
        <v>45240</v>
      </c>
      <c r="C445" s="56" t="s">
        <v>617</v>
      </c>
      <c r="D445" s="86" t="s">
        <v>187</v>
      </c>
      <c r="E445" s="57">
        <v>1</v>
      </c>
      <c r="F445" s="57" t="s">
        <v>39</v>
      </c>
      <c r="G445" s="58" t="s">
        <v>311</v>
      </c>
      <c r="H445" s="283" t="s">
        <v>291</v>
      </c>
      <c r="I445" s="285">
        <v>140082</v>
      </c>
      <c r="J445" s="286">
        <v>140082</v>
      </c>
      <c r="K445" s="647" t="s">
        <v>317</v>
      </c>
      <c r="L445" s="79"/>
      <c r="O445" s="24"/>
      <c r="P445" s="24"/>
      <c r="Q445" s="24"/>
      <c r="R445" s="24"/>
      <c r="S445" s="24"/>
      <c r="T445" s="24"/>
      <c r="U445" s="24"/>
    </row>
    <row r="446" spans="1:21" s="10" customFormat="1" ht="22.5" customHeight="1" x14ac:dyDescent="0.25">
      <c r="A446" s="419">
        <v>12</v>
      </c>
      <c r="B446" s="280">
        <v>45240</v>
      </c>
      <c r="C446" s="56" t="s">
        <v>609</v>
      </c>
      <c r="D446" s="56" t="s">
        <v>1263</v>
      </c>
      <c r="E446" s="57">
        <v>1</v>
      </c>
      <c r="F446" s="122" t="s">
        <v>39</v>
      </c>
      <c r="G446" s="58" t="s">
        <v>311</v>
      </c>
      <c r="H446" s="283" t="s">
        <v>291</v>
      </c>
      <c r="I446" s="285">
        <v>55000</v>
      </c>
      <c r="J446" s="286">
        <v>55000</v>
      </c>
      <c r="K446" s="647" t="s">
        <v>317</v>
      </c>
      <c r="L446" s="79"/>
    </row>
    <row r="447" spans="1:21" s="10" customFormat="1" ht="22.5" customHeight="1" x14ac:dyDescent="0.25">
      <c r="A447" s="421">
        <v>13</v>
      </c>
      <c r="B447" s="280">
        <v>45247</v>
      </c>
      <c r="C447" s="56" t="s">
        <v>712</v>
      </c>
      <c r="D447" s="56" t="s">
        <v>275</v>
      </c>
      <c r="E447" s="57">
        <v>1</v>
      </c>
      <c r="F447" s="57" t="s">
        <v>40</v>
      </c>
      <c r="G447" s="58" t="s">
        <v>726</v>
      </c>
      <c r="H447" s="283" t="s">
        <v>291</v>
      </c>
      <c r="I447" s="285">
        <v>750000</v>
      </c>
      <c r="J447" s="286">
        <v>750000</v>
      </c>
      <c r="K447" s="647" t="s">
        <v>1606</v>
      </c>
      <c r="L447" s="79"/>
      <c r="N447" s="2"/>
      <c r="O447" s="2"/>
      <c r="P447" s="2"/>
      <c r="Q447" s="2"/>
      <c r="R447" s="2"/>
      <c r="S447" s="2"/>
      <c r="T447" s="2"/>
      <c r="U447" s="2"/>
    </row>
    <row r="448" spans="1:21" s="10" customFormat="1" ht="22.5" customHeight="1" x14ac:dyDescent="0.25">
      <c r="A448" s="419">
        <v>14</v>
      </c>
      <c r="B448" s="280">
        <v>45247</v>
      </c>
      <c r="C448" s="55" t="s">
        <v>713</v>
      </c>
      <c r="D448" s="86" t="s">
        <v>275</v>
      </c>
      <c r="E448" s="117">
        <v>1</v>
      </c>
      <c r="F448" s="121" t="s">
        <v>39</v>
      </c>
      <c r="G448" s="58" t="s">
        <v>726</v>
      </c>
      <c r="H448" s="283" t="s">
        <v>291</v>
      </c>
      <c r="I448" s="287">
        <v>55000</v>
      </c>
      <c r="J448" s="286">
        <v>55000</v>
      </c>
      <c r="K448" s="647" t="s">
        <v>1606</v>
      </c>
      <c r="L448" s="79"/>
      <c r="N448" s="2"/>
      <c r="O448" s="2"/>
      <c r="P448" s="2"/>
      <c r="Q448" s="2"/>
      <c r="R448" s="2"/>
      <c r="S448" s="2"/>
      <c r="T448" s="2"/>
      <c r="U448" s="2"/>
    </row>
    <row r="449" spans="1:22" s="10" customFormat="1" ht="22.5" customHeight="1" x14ac:dyDescent="0.25">
      <c r="A449" s="421">
        <v>15</v>
      </c>
      <c r="B449" s="280">
        <v>45247</v>
      </c>
      <c r="C449" s="55" t="s">
        <v>714</v>
      </c>
      <c r="D449" s="86" t="s">
        <v>275</v>
      </c>
      <c r="E449" s="57">
        <v>1</v>
      </c>
      <c r="F449" s="57" t="s">
        <v>39</v>
      </c>
      <c r="G449" s="58" t="s">
        <v>726</v>
      </c>
      <c r="H449" s="283" t="s">
        <v>291</v>
      </c>
      <c r="I449" s="287">
        <v>105000</v>
      </c>
      <c r="J449" s="286">
        <v>105000</v>
      </c>
      <c r="K449" s="647" t="s">
        <v>1606</v>
      </c>
      <c r="L449" s="79"/>
      <c r="N449" s="2"/>
      <c r="O449" s="2"/>
      <c r="P449" s="2"/>
      <c r="Q449" s="2"/>
      <c r="R449" s="2"/>
      <c r="S449" s="2"/>
      <c r="T449" s="2"/>
      <c r="U449" s="2"/>
    </row>
    <row r="450" spans="1:22" s="10" customFormat="1" ht="22.5" customHeight="1" x14ac:dyDescent="0.25">
      <c r="A450" s="419">
        <v>16</v>
      </c>
      <c r="B450" s="280">
        <v>45247</v>
      </c>
      <c r="C450" s="56" t="s">
        <v>715</v>
      </c>
      <c r="D450" s="56" t="s">
        <v>275</v>
      </c>
      <c r="E450" s="57">
        <v>1</v>
      </c>
      <c r="F450" s="57" t="s">
        <v>39</v>
      </c>
      <c r="G450" s="58" t="s">
        <v>726</v>
      </c>
      <c r="H450" s="283" t="s">
        <v>291</v>
      </c>
      <c r="I450" s="287">
        <v>35000</v>
      </c>
      <c r="J450" s="286">
        <v>35000</v>
      </c>
      <c r="K450" s="647" t="s">
        <v>1606</v>
      </c>
      <c r="L450" s="91"/>
    </row>
    <row r="451" spans="1:22" s="10" customFormat="1" ht="22.5" customHeight="1" x14ac:dyDescent="0.25">
      <c r="A451" s="421">
        <v>17</v>
      </c>
      <c r="B451" s="280">
        <v>45247</v>
      </c>
      <c r="C451" s="55" t="s">
        <v>791</v>
      </c>
      <c r="D451" s="56" t="s">
        <v>275</v>
      </c>
      <c r="E451" s="57">
        <v>1</v>
      </c>
      <c r="F451" s="57" t="s">
        <v>40</v>
      </c>
      <c r="G451" s="58" t="s">
        <v>726</v>
      </c>
      <c r="H451" s="283" t="s">
        <v>291</v>
      </c>
      <c r="I451" s="287">
        <v>1125000</v>
      </c>
      <c r="J451" s="286">
        <v>1125000</v>
      </c>
      <c r="K451" s="647" t="s">
        <v>1607</v>
      </c>
      <c r="L451" s="91"/>
      <c r="N451" s="1"/>
      <c r="O451" s="1"/>
      <c r="P451" s="1"/>
      <c r="Q451" s="1"/>
      <c r="R451" s="1"/>
      <c r="S451" s="1"/>
      <c r="T451" s="1"/>
      <c r="U451" s="1"/>
    </row>
    <row r="452" spans="1:22" s="10" customFormat="1" ht="22.5" customHeight="1" x14ac:dyDescent="0.25">
      <c r="A452" s="419">
        <v>18</v>
      </c>
      <c r="B452" s="280">
        <v>45247</v>
      </c>
      <c r="C452" s="56" t="s">
        <v>794</v>
      </c>
      <c r="D452" s="56" t="s">
        <v>275</v>
      </c>
      <c r="E452" s="57">
        <v>2</v>
      </c>
      <c r="F452" s="57" t="s">
        <v>39</v>
      </c>
      <c r="G452" s="58" t="s">
        <v>726</v>
      </c>
      <c r="H452" s="283" t="s">
        <v>291</v>
      </c>
      <c r="I452" s="289">
        <v>300000</v>
      </c>
      <c r="J452" s="286">
        <v>600000</v>
      </c>
      <c r="K452" s="647" t="s">
        <v>1607</v>
      </c>
      <c r="L452" s="79"/>
      <c r="N452" s="1"/>
      <c r="O452" s="1"/>
      <c r="P452" s="1"/>
      <c r="Q452" s="1"/>
      <c r="R452" s="1"/>
      <c r="S452" s="1"/>
      <c r="T452" s="1"/>
      <c r="U452" s="1"/>
    </row>
    <row r="453" spans="1:22" s="10" customFormat="1" ht="22.5" customHeight="1" x14ac:dyDescent="0.25">
      <c r="A453" s="421">
        <v>19</v>
      </c>
      <c r="B453" s="280">
        <v>45252</v>
      </c>
      <c r="C453" s="60" t="s">
        <v>875</v>
      </c>
      <c r="D453" s="56" t="s">
        <v>453</v>
      </c>
      <c r="E453" s="57">
        <v>1</v>
      </c>
      <c r="F453" s="122" t="s">
        <v>39</v>
      </c>
      <c r="G453" s="58" t="s">
        <v>726</v>
      </c>
      <c r="H453" s="283" t="s">
        <v>291</v>
      </c>
      <c r="I453" s="285">
        <v>1600000</v>
      </c>
      <c r="J453" s="286">
        <v>1600000</v>
      </c>
      <c r="K453" s="643" t="s">
        <v>273</v>
      </c>
      <c r="L453" s="79"/>
      <c r="N453" s="1"/>
      <c r="O453" s="1"/>
      <c r="P453" s="1"/>
      <c r="Q453" s="1"/>
      <c r="R453" s="1"/>
      <c r="S453" s="1"/>
      <c r="T453" s="1"/>
      <c r="U453" s="1"/>
      <c r="V453" s="24"/>
    </row>
    <row r="454" spans="1:22" s="10" customFormat="1" ht="22.5" customHeight="1" x14ac:dyDescent="0.25">
      <c r="A454" s="419">
        <v>20</v>
      </c>
      <c r="B454" s="280">
        <v>45254</v>
      </c>
      <c r="C454" s="55" t="s">
        <v>885</v>
      </c>
      <c r="D454" s="56" t="s">
        <v>275</v>
      </c>
      <c r="E454" s="57">
        <v>1</v>
      </c>
      <c r="F454" s="57" t="s">
        <v>39</v>
      </c>
      <c r="G454" s="58" t="s">
        <v>726</v>
      </c>
      <c r="H454" s="283" t="s">
        <v>291</v>
      </c>
      <c r="I454" s="285">
        <v>5600000</v>
      </c>
      <c r="J454" s="286">
        <v>5600000</v>
      </c>
      <c r="K454" s="647" t="s">
        <v>1635</v>
      </c>
      <c r="L454" s="79"/>
      <c r="N454" s="2"/>
      <c r="O454" s="2"/>
      <c r="P454" s="2"/>
      <c r="Q454" s="2"/>
      <c r="R454" s="2"/>
      <c r="S454" s="2"/>
      <c r="T454" s="2"/>
      <c r="U454" s="2"/>
    </row>
    <row r="455" spans="1:22" s="10" customFormat="1" ht="22.5" customHeight="1" x14ac:dyDescent="0.25">
      <c r="A455" s="421">
        <v>21</v>
      </c>
      <c r="B455" s="280">
        <v>45254</v>
      </c>
      <c r="C455" s="60" t="s">
        <v>802</v>
      </c>
      <c r="D455" s="120" t="s">
        <v>1425</v>
      </c>
      <c r="E455" s="57">
        <v>1</v>
      </c>
      <c r="F455" s="122" t="s">
        <v>40</v>
      </c>
      <c r="G455" s="58" t="s">
        <v>311</v>
      </c>
      <c r="H455" s="283" t="s">
        <v>291</v>
      </c>
      <c r="I455" s="285">
        <v>1535130</v>
      </c>
      <c r="J455" s="286">
        <v>1535130</v>
      </c>
      <c r="K455" s="647" t="s">
        <v>1638</v>
      </c>
      <c r="L455" s="79"/>
      <c r="N455" s="2"/>
      <c r="O455" s="2"/>
      <c r="P455" s="2"/>
      <c r="Q455" s="2"/>
      <c r="R455" s="2"/>
      <c r="S455" s="2"/>
      <c r="T455" s="2"/>
      <c r="U455" s="2"/>
      <c r="V455" s="2"/>
    </row>
    <row r="456" spans="1:22" s="10" customFormat="1" ht="22.5" customHeight="1" x14ac:dyDescent="0.25">
      <c r="A456" s="419">
        <v>22</v>
      </c>
      <c r="B456" s="280">
        <v>45258</v>
      </c>
      <c r="C456" s="55" t="s">
        <v>159</v>
      </c>
      <c r="D456" s="86" t="s">
        <v>160</v>
      </c>
      <c r="E456" s="57">
        <v>1</v>
      </c>
      <c r="F456" s="57" t="s">
        <v>39</v>
      </c>
      <c r="G456" s="58" t="s">
        <v>1504</v>
      </c>
      <c r="H456" s="283" t="s">
        <v>291</v>
      </c>
      <c r="I456" s="285">
        <v>117000</v>
      </c>
      <c r="J456" s="286">
        <v>117000</v>
      </c>
      <c r="K456" s="647" t="s">
        <v>1660</v>
      </c>
      <c r="L456" s="79"/>
      <c r="N456" s="1"/>
      <c r="O456" s="1"/>
      <c r="P456" s="1"/>
      <c r="Q456" s="1"/>
      <c r="R456" s="1"/>
      <c r="S456" s="1"/>
      <c r="T456" s="1"/>
      <c r="U456" s="1"/>
      <c r="V456" s="2"/>
    </row>
    <row r="457" spans="1:22" s="10" customFormat="1" ht="22.5" customHeight="1" x14ac:dyDescent="0.25">
      <c r="A457" s="421">
        <v>23</v>
      </c>
      <c r="B457" s="280">
        <v>45258</v>
      </c>
      <c r="C457" s="56" t="s">
        <v>161</v>
      </c>
      <c r="D457" s="86" t="s">
        <v>162</v>
      </c>
      <c r="E457" s="57">
        <v>1</v>
      </c>
      <c r="F457" s="57" t="s">
        <v>39</v>
      </c>
      <c r="G457" s="58" t="s">
        <v>1504</v>
      </c>
      <c r="H457" s="283" t="s">
        <v>291</v>
      </c>
      <c r="I457" s="285">
        <v>136500</v>
      </c>
      <c r="J457" s="286">
        <v>136500</v>
      </c>
      <c r="K457" s="647" t="s">
        <v>1660</v>
      </c>
      <c r="L457" s="79"/>
      <c r="N457" s="1"/>
      <c r="O457" s="1"/>
      <c r="P457" s="1"/>
      <c r="Q457" s="1"/>
      <c r="R457" s="1"/>
      <c r="S457" s="1"/>
      <c r="T457" s="1"/>
      <c r="U457" s="1"/>
      <c r="V457" s="2"/>
    </row>
    <row r="458" spans="1:22" s="10" customFormat="1" ht="22.5" customHeight="1" x14ac:dyDescent="0.25">
      <c r="A458" s="419">
        <v>24</v>
      </c>
      <c r="B458" s="280">
        <v>45259</v>
      </c>
      <c r="C458" s="56" t="s">
        <v>226</v>
      </c>
      <c r="D458" s="56" t="s">
        <v>101</v>
      </c>
      <c r="E458" s="57">
        <v>5</v>
      </c>
      <c r="F458" s="57" t="s">
        <v>39</v>
      </c>
      <c r="G458" s="58" t="s">
        <v>1481</v>
      </c>
      <c r="H458" s="283" t="s">
        <v>291</v>
      </c>
      <c r="I458" s="290">
        <v>241500</v>
      </c>
      <c r="J458" s="286">
        <v>1207500</v>
      </c>
      <c r="K458" s="647" t="s">
        <v>1667</v>
      </c>
      <c r="L458" s="79"/>
      <c r="N458" s="1"/>
      <c r="O458" s="1"/>
      <c r="P458" s="1"/>
      <c r="Q458" s="1"/>
      <c r="R458" s="1"/>
      <c r="S458" s="1"/>
      <c r="T458" s="1"/>
      <c r="U458" s="1"/>
    </row>
    <row r="459" spans="1:22" s="10" customFormat="1" ht="22.5" customHeight="1" x14ac:dyDescent="0.25">
      <c r="A459" s="421">
        <v>25</v>
      </c>
      <c r="B459" s="280">
        <v>45259</v>
      </c>
      <c r="C459" s="56" t="s">
        <v>231</v>
      </c>
      <c r="D459" s="86" t="s">
        <v>101</v>
      </c>
      <c r="E459" s="57">
        <v>5</v>
      </c>
      <c r="F459" s="122" t="s">
        <v>39</v>
      </c>
      <c r="G459" s="58" t="s">
        <v>1481</v>
      </c>
      <c r="H459" s="283" t="s">
        <v>291</v>
      </c>
      <c r="I459" s="285">
        <v>70586</v>
      </c>
      <c r="J459" s="286">
        <v>352930</v>
      </c>
      <c r="K459" s="647" t="s">
        <v>1667</v>
      </c>
      <c r="L459" s="79"/>
      <c r="N459" s="1"/>
      <c r="O459" s="1"/>
      <c r="P459" s="1"/>
      <c r="Q459" s="1"/>
      <c r="R459" s="1"/>
      <c r="S459" s="1"/>
      <c r="T459" s="1"/>
      <c r="U459" s="1"/>
      <c r="V459" s="1"/>
    </row>
    <row r="460" spans="1:22" s="10" customFormat="1" ht="22.5" customHeight="1" x14ac:dyDescent="0.25">
      <c r="A460" s="419">
        <v>26</v>
      </c>
      <c r="B460" s="280">
        <v>45259</v>
      </c>
      <c r="C460" s="56" t="s">
        <v>1003</v>
      </c>
      <c r="D460" s="61" t="s">
        <v>1469</v>
      </c>
      <c r="E460" s="57">
        <v>1</v>
      </c>
      <c r="F460" s="122" t="s">
        <v>39</v>
      </c>
      <c r="G460" s="58" t="s">
        <v>1481</v>
      </c>
      <c r="H460" s="283" t="s">
        <v>291</v>
      </c>
      <c r="I460" s="285">
        <v>1050000</v>
      </c>
      <c r="J460" s="286">
        <v>1050000</v>
      </c>
      <c r="K460" s="647" t="s">
        <v>1667</v>
      </c>
      <c r="L460" s="79"/>
      <c r="N460" s="1"/>
      <c r="O460" s="1"/>
      <c r="P460" s="1"/>
      <c r="Q460" s="1"/>
      <c r="R460" s="1"/>
      <c r="S460" s="1"/>
      <c r="T460" s="1"/>
      <c r="U460" s="1"/>
      <c r="V460" s="1"/>
    </row>
    <row r="461" spans="1:22" s="10" customFormat="1" ht="22.5" customHeight="1" x14ac:dyDescent="0.25">
      <c r="A461" s="421">
        <v>27</v>
      </c>
      <c r="B461" s="280">
        <v>45259</v>
      </c>
      <c r="C461" s="56" t="s">
        <v>1003</v>
      </c>
      <c r="D461" s="56" t="s">
        <v>1470</v>
      </c>
      <c r="E461" s="57">
        <v>1</v>
      </c>
      <c r="F461" s="122" t="s">
        <v>39</v>
      </c>
      <c r="G461" s="58" t="s">
        <v>1481</v>
      </c>
      <c r="H461" s="283" t="s">
        <v>291</v>
      </c>
      <c r="I461" s="285">
        <v>1050000</v>
      </c>
      <c r="J461" s="286">
        <v>1050000</v>
      </c>
      <c r="K461" s="647" t="s">
        <v>1667</v>
      </c>
      <c r="L461" s="79"/>
      <c r="N461" s="1"/>
      <c r="O461" s="1"/>
      <c r="P461" s="1"/>
      <c r="Q461" s="1"/>
      <c r="R461" s="1"/>
      <c r="S461" s="1"/>
      <c r="T461" s="1"/>
      <c r="U461" s="1"/>
      <c r="V461" s="1"/>
    </row>
    <row r="462" spans="1:22" s="10" customFormat="1" ht="22.5" customHeight="1" x14ac:dyDescent="0.25">
      <c r="A462" s="419">
        <v>28</v>
      </c>
      <c r="B462" s="280">
        <v>45259</v>
      </c>
      <c r="C462" s="56" t="s">
        <v>1003</v>
      </c>
      <c r="D462" s="61" t="s">
        <v>1471</v>
      </c>
      <c r="E462" s="57">
        <v>1</v>
      </c>
      <c r="F462" s="57" t="s">
        <v>39</v>
      </c>
      <c r="G462" s="58" t="s">
        <v>1481</v>
      </c>
      <c r="H462" s="283" t="s">
        <v>291</v>
      </c>
      <c r="I462" s="285">
        <v>1050000</v>
      </c>
      <c r="J462" s="286">
        <v>1050000</v>
      </c>
      <c r="K462" s="647" t="s">
        <v>1667</v>
      </c>
      <c r="L462" s="79"/>
      <c r="N462" s="1"/>
      <c r="O462" s="1"/>
      <c r="P462" s="1"/>
      <c r="Q462" s="1"/>
      <c r="R462" s="1"/>
      <c r="S462" s="1"/>
      <c r="T462" s="1"/>
      <c r="U462" s="1"/>
      <c r="V462" s="2"/>
    </row>
    <row r="463" spans="1:22" s="10" customFormat="1" ht="22.5" customHeight="1" x14ac:dyDescent="0.25">
      <c r="A463" s="421">
        <v>29</v>
      </c>
      <c r="B463" s="280">
        <v>45259</v>
      </c>
      <c r="C463" s="56" t="s">
        <v>1003</v>
      </c>
      <c r="D463" s="56" t="s">
        <v>1472</v>
      </c>
      <c r="E463" s="57">
        <v>1</v>
      </c>
      <c r="F463" s="57" t="s">
        <v>39</v>
      </c>
      <c r="G463" s="58" t="s">
        <v>1481</v>
      </c>
      <c r="H463" s="283" t="s">
        <v>291</v>
      </c>
      <c r="I463" s="285">
        <v>1050000</v>
      </c>
      <c r="J463" s="286">
        <v>1050000</v>
      </c>
      <c r="K463" s="647" t="s">
        <v>1667</v>
      </c>
      <c r="L463" s="79"/>
      <c r="N463" s="1"/>
      <c r="O463" s="1"/>
      <c r="P463" s="1"/>
      <c r="Q463" s="1"/>
      <c r="R463" s="1"/>
      <c r="S463" s="1"/>
      <c r="T463" s="1"/>
      <c r="U463" s="1"/>
      <c r="V463" s="2"/>
    </row>
    <row r="464" spans="1:22" s="10" customFormat="1" ht="22.5" customHeight="1" x14ac:dyDescent="0.25">
      <c r="A464" s="419">
        <v>30</v>
      </c>
      <c r="B464" s="280">
        <v>45259</v>
      </c>
      <c r="C464" s="56" t="s">
        <v>1003</v>
      </c>
      <c r="D464" s="56" t="s">
        <v>1473</v>
      </c>
      <c r="E464" s="57">
        <v>1</v>
      </c>
      <c r="F464" s="122" t="s">
        <v>39</v>
      </c>
      <c r="G464" s="58" t="s">
        <v>1481</v>
      </c>
      <c r="H464" s="283" t="s">
        <v>291</v>
      </c>
      <c r="I464" s="285">
        <v>1050000</v>
      </c>
      <c r="J464" s="286">
        <v>1050000</v>
      </c>
      <c r="K464" s="647" t="s">
        <v>1667</v>
      </c>
      <c r="L464" s="79"/>
      <c r="N464" s="1"/>
      <c r="O464" s="1"/>
      <c r="P464" s="1"/>
      <c r="Q464" s="1"/>
      <c r="R464" s="1"/>
      <c r="S464" s="1"/>
      <c r="T464" s="1"/>
      <c r="U464" s="1"/>
      <c r="V464" s="1"/>
    </row>
    <row r="465" spans="1:22" s="10" customFormat="1" ht="22.5" customHeight="1" x14ac:dyDescent="0.25">
      <c r="A465" s="421">
        <v>31</v>
      </c>
      <c r="B465" s="280">
        <v>45259</v>
      </c>
      <c r="C465" s="56" t="s">
        <v>1003</v>
      </c>
      <c r="D465" s="56" t="s">
        <v>1474</v>
      </c>
      <c r="E465" s="57">
        <v>1</v>
      </c>
      <c r="F465" s="57" t="s">
        <v>39</v>
      </c>
      <c r="G465" s="58" t="s">
        <v>1481</v>
      </c>
      <c r="H465" s="283" t="s">
        <v>291</v>
      </c>
      <c r="I465" s="285">
        <v>1050000</v>
      </c>
      <c r="J465" s="286">
        <v>1050000</v>
      </c>
      <c r="K465" s="647" t="s">
        <v>1667</v>
      </c>
      <c r="L465" s="79"/>
      <c r="N465" s="1"/>
      <c r="O465" s="1"/>
      <c r="P465" s="1"/>
      <c r="Q465" s="1"/>
      <c r="R465" s="1"/>
      <c r="S465" s="1"/>
      <c r="T465" s="1"/>
      <c r="U465" s="1"/>
      <c r="V465" s="1"/>
    </row>
    <row r="466" spans="1:22" s="10" customFormat="1" ht="22.5" customHeight="1" x14ac:dyDescent="0.25">
      <c r="A466" s="419">
        <v>32</v>
      </c>
      <c r="B466" s="280">
        <v>45259</v>
      </c>
      <c r="C466" s="56" t="s">
        <v>1003</v>
      </c>
      <c r="D466" s="61" t="s">
        <v>1475</v>
      </c>
      <c r="E466" s="57">
        <v>1</v>
      </c>
      <c r="F466" s="57" t="s">
        <v>39</v>
      </c>
      <c r="G466" s="58" t="s">
        <v>1481</v>
      </c>
      <c r="H466" s="283" t="s">
        <v>291</v>
      </c>
      <c r="I466" s="285">
        <v>1050000</v>
      </c>
      <c r="J466" s="286">
        <v>1050000</v>
      </c>
      <c r="K466" s="647" t="s">
        <v>1667</v>
      </c>
      <c r="L466" s="79"/>
      <c r="N466" s="1"/>
      <c r="O466" s="1"/>
      <c r="P466" s="1"/>
      <c r="Q466" s="1"/>
      <c r="R466" s="1"/>
      <c r="S466" s="1"/>
      <c r="T466" s="1"/>
      <c r="U466" s="1"/>
      <c r="V466" s="1"/>
    </row>
    <row r="467" spans="1:22" s="10" customFormat="1" ht="22.5" customHeight="1" x14ac:dyDescent="0.25">
      <c r="A467" s="421">
        <v>33</v>
      </c>
      <c r="B467" s="280">
        <v>45259</v>
      </c>
      <c r="C467" s="55" t="s">
        <v>355</v>
      </c>
      <c r="D467" s="56" t="s">
        <v>105</v>
      </c>
      <c r="E467" s="57">
        <v>8</v>
      </c>
      <c r="F467" s="57" t="s">
        <v>43</v>
      </c>
      <c r="G467" s="58" t="s">
        <v>1481</v>
      </c>
      <c r="H467" s="283" t="s">
        <v>291</v>
      </c>
      <c r="I467" s="285">
        <v>12500</v>
      </c>
      <c r="J467" s="286">
        <v>100000</v>
      </c>
      <c r="K467" s="647" t="s">
        <v>1667</v>
      </c>
      <c r="L467" s="79"/>
      <c r="N467" s="1"/>
      <c r="O467" s="1"/>
      <c r="P467" s="1"/>
      <c r="Q467" s="1"/>
      <c r="R467" s="1"/>
      <c r="S467" s="1"/>
      <c r="T467" s="1"/>
      <c r="U467" s="1"/>
      <c r="V467" s="1"/>
    </row>
    <row r="468" spans="1:22" s="10" customFormat="1" ht="22.5" customHeight="1" x14ac:dyDescent="0.25">
      <c r="A468" s="419">
        <v>34</v>
      </c>
      <c r="B468" s="280">
        <v>45258</v>
      </c>
      <c r="C468" s="55" t="s">
        <v>159</v>
      </c>
      <c r="D468" s="86" t="s">
        <v>160</v>
      </c>
      <c r="E468" s="57">
        <v>1</v>
      </c>
      <c r="F468" s="57" t="s">
        <v>39</v>
      </c>
      <c r="G468" s="58" t="s">
        <v>337</v>
      </c>
      <c r="H468" s="283" t="s">
        <v>403</v>
      </c>
      <c r="I468" s="285">
        <v>117000</v>
      </c>
      <c r="J468" s="286">
        <v>117000</v>
      </c>
      <c r="K468" s="647" t="s">
        <v>1660</v>
      </c>
      <c r="L468" s="79"/>
      <c r="N468" s="1"/>
      <c r="O468" s="1"/>
      <c r="P468" s="1"/>
      <c r="Q468" s="1"/>
      <c r="R468" s="1"/>
      <c r="S468" s="1"/>
      <c r="T468" s="1"/>
      <c r="U468" s="1"/>
      <c r="V468" s="1"/>
    </row>
    <row r="469" spans="1:22" s="10" customFormat="1" ht="22.5" customHeight="1" x14ac:dyDescent="0.25">
      <c r="A469" s="421">
        <v>35</v>
      </c>
      <c r="B469" s="280">
        <v>45258</v>
      </c>
      <c r="C469" s="56" t="s">
        <v>161</v>
      </c>
      <c r="D469" s="86" t="s">
        <v>162</v>
      </c>
      <c r="E469" s="57">
        <v>1</v>
      </c>
      <c r="F469" s="57" t="s">
        <v>39</v>
      </c>
      <c r="G469" s="58" t="s">
        <v>337</v>
      </c>
      <c r="H469" s="283" t="s">
        <v>403</v>
      </c>
      <c r="I469" s="285">
        <v>136500</v>
      </c>
      <c r="J469" s="286">
        <v>136500</v>
      </c>
      <c r="K469" s="647" t="s">
        <v>1660</v>
      </c>
      <c r="L469" s="79"/>
      <c r="N469" s="2"/>
      <c r="O469" s="2"/>
      <c r="P469" s="2"/>
      <c r="Q469" s="2"/>
      <c r="R469" s="2"/>
      <c r="S469" s="2"/>
      <c r="T469" s="2"/>
      <c r="U469" s="2"/>
      <c r="V469" s="1"/>
    </row>
    <row r="470" spans="1:22" s="10" customFormat="1" ht="22.5" customHeight="1" x14ac:dyDescent="0.25">
      <c r="A470" s="419">
        <v>36</v>
      </c>
      <c r="B470" s="280">
        <v>45240</v>
      </c>
      <c r="C470" s="56" t="s">
        <v>74</v>
      </c>
      <c r="D470" s="56" t="s">
        <v>1256</v>
      </c>
      <c r="E470" s="57">
        <v>1</v>
      </c>
      <c r="F470" s="57" t="s">
        <v>37</v>
      </c>
      <c r="G470" s="58" t="s">
        <v>1264</v>
      </c>
      <c r="H470" s="283" t="s">
        <v>404</v>
      </c>
      <c r="I470" s="285">
        <v>3575000</v>
      </c>
      <c r="J470" s="286">
        <v>3575000</v>
      </c>
      <c r="K470" s="647" t="s">
        <v>317</v>
      </c>
      <c r="L470" s="79"/>
      <c r="N470" s="1"/>
      <c r="O470" s="1"/>
      <c r="P470" s="1"/>
      <c r="Q470" s="1"/>
      <c r="R470" s="1"/>
      <c r="S470" s="1"/>
      <c r="T470" s="1"/>
      <c r="U470" s="1"/>
      <c r="V470" s="1"/>
    </row>
    <row r="471" spans="1:22" s="10" customFormat="1" ht="22.5" customHeight="1" x14ac:dyDescent="0.25">
      <c r="A471" s="421">
        <v>37</v>
      </c>
      <c r="B471" s="280">
        <v>45258</v>
      </c>
      <c r="C471" s="55" t="s">
        <v>159</v>
      </c>
      <c r="D471" s="86" t="s">
        <v>160</v>
      </c>
      <c r="E471" s="57">
        <v>1</v>
      </c>
      <c r="F471" s="57" t="s">
        <v>39</v>
      </c>
      <c r="G471" s="58" t="s">
        <v>1453</v>
      </c>
      <c r="H471" s="283" t="s">
        <v>404</v>
      </c>
      <c r="I471" s="285">
        <v>117000</v>
      </c>
      <c r="J471" s="286">
        <v>117000</v>
      </c>
      <c r="K471" s="647" t="s">
        <v>1660</v>
      </c>
      <c r="L471" s="79"/>
      <c r="N471" s="1"/>
      <c r="O471" s="1"/>
      <c r="P471" s="1"/>
      <c r="Q471" s="1"/>
      <c r="R471" s="1"/>
      <c r="S471" s="1"/>
      <c r="T471" s="1"/>
      <c r="U471" s="1"/>
      <c r="V471" s="1"/>
    </row>
    <row r="472" spans="1:22" s="10" customFormat="1" ht="22.5" customHeight="1" x14ac:dyDescent="0.25">
      <c r="A472" s="419">
        <v>38</v>
      </c>
      <c r="B472" s="280">
        <v>45258</v>
      </c>
      <c r="C472" s="56" t="s">
        <v>161</v>
      </c>
      <c r="D472" s="86" t="s">
        <v>162</v>
      </c>
      <c r="E472" s="57">
        <v>1</v>
      </c>
      <c r="F472" s="57" t="s">
        <v>39</v>
      </c>
      <c r="G472" s="58" t="s">
        <v>1453</v>
      </c>
      <c r="H472" s="283" t="s">
        <v>404</v>
      </c>
      <c r="I472" s="285">
        <v>136500</v>
      </c>
      <c r="J472" s="286">
        <v>136500</v>
      </c>
      <c r="K472" s="647" t="s">
        <v>1660</v>
      </c>
      <c r="L472" s="79"/>
      <c r="N472" s="1"/>
      <c r="O472" s="1"/>
      <c r="P472" s="1"/>
      <c r="Q472" s="1"/>
      <c r="R472" s="1"/>
      <c r="S472" s="1"/>
      <c r="T472" s="1"/>
      <c r="U472" s="1"/>
      <c r="V472" s="1"/>
    </row>
    <row r="473" spans="1:22" s="10" customFormat="1" ht="22.5" customHeight="1" x14ac:dyDescent="0.25">
      <c r="A473" s="421">
        <v>39</v>
      </c>
      <c r="B473" s="280">
        <v>45258</v>
      </c>
      <c r="C473" s="56" t="s">
        <v>974</v>
      </c>
      <c r="D473" s="56" t="s">
        <v>89</v>
      </c>
      <c r="E473" s="57">
        <v>1</v>
      </c>
      <c r="F473" s="57" t="s">
        <v>39</v>
      </c>
      <c r="G473" s="58" t="s">
        <v>1453</v>
      </c>
      <c r="H473" s="283" t="s">
        <v>404</v>
      </c>
      <c r="I473" s="285">
        <v>820000</v>
      </c>
      <c r="J473" s="286">
        <v>820000</v>
      </c>
      <c r="K473" s="647" t="s">
        <v>1660</v>
      </c>
      <c r="L473" s="79"/>
      <c r="N473" s="1"/>
      <c r="O473" s="1"/>
      <c r="P473" s="1"/>
      <c r="Q473" s="1"/>
      <c r="R473" s="1"/>
      <c r="S473" s="1"/>
      <c r="T473" s="1"/>
      <c r="U473" s="1"/>
      <c r="V473" s="1"/>
    </row>
    <row r="474" spans="1:22" s="10" customFormat="1" ht="22.5" customHeight="1" x14ac:dyDescent="0.25">
      <c r="A474" s="419">
        <v>40</v>
      </c>
      <c r="B474" s="280">
        <v>45258</v>
      </c>
      <c r="C474" s="56" t="s">
        <v>161</v>
      </c>
      <c r="D474" s="86" t="s">
        <v>162</v>
      </c>
      <c r="E474" s="57">
        <v>1</v>
      </c>
      <c r="F474" s="57" t="s">
        <v>39</v>
      </c>
      <c r="G474" s="58" t="s">
        <v>1503</v>
      </c>
      <c r="H474" s="283" t="s">
        <v>405</v>
      </c>
      <c r="I474" s="285">
        <v>136500</v>
      </c>
      <c r="J474" s="286">
        <v>136500</v>
      </c>
      <c r="K474" s="647" t="s">
        <v>1660</v>
      </c>
      <c r="L474" s="79"/>
      <c r="N474" s="1"/>
      <c r="O474" s="1"/>
      <c r="P474" s="1"/>
      <c r="Q474" s="1"/>
      <c r="R474" s="1"/>
      <c r="S474" s="1"/>
      <c r="T474" s="1"/>
      <c r="U474" s="1"/>
      <c r="V474" s="1"/>
    </row>
    <row r="475" spans="1:22" s="10" customFormat="1" ht="22.5" customHeight="1" x14ac:dyDescent="0.25">
      <c r="A475" s="421">
        <v>41</v>
      </c>
      <c r="B475" s="280">
        <v>45258</v>
      </c>
      <c r="C475" s="56" t="s">
        <v>1300</v>
      </c>
      <c r="D475" s="86" t="s">
        <v>1301</v>
      </c>
      <c r="E475" s="57">
        <v>1</v>
      </c>
      <c r="F475" s="57" t="s">
        <v>39</v>
      </c>
      <c r="G475" s="58" t="s">
        <v>1501</v>
      </c>
      <c r="H475" s="283" t="s">
        <v>405</v>
      </c>
      <c r="I475" s="285">
        <v>160000</v>
      </c>
      <c r="J475" s="286">
        <v>160000</v>
      </c>
      <c r="K475" s="647" t="s">
        <v>1660</v>
      </c>
      <c r="L475" s="79"/>
      <c r="N475" s="1"/>
      <c r="O475" s="1"/>
      <c r="P475" s="1"/>
      <c r="Q475" s="1"/>
      <c r="R475" s="1"/>
      <c r="S475" s="1"/>
      <c r="T475" s="1"/>
      <c r="U475" s="1"/>
      <c r="V475" s="1"/>
    </row>
    <row r="476" spans="1:22" s="10" customFormat="1" ht="22.5" customHeight="1" x14ac:dyDescent="0.25">
      <c r="A476" s="419">
        <v>42</v>
      </c>
      <c r="B476" s="280">
        <v>45258</v>
      </c>
      <c r="C476" s="55" t="s">
        <v>159</v>
      </c>
      <c r="D476" s="86" t="s">
        <v>160</v>
      </c>
      <c r="E476" s="57">
        <v>1</v>
      </c>
      <c r="F476" s="57" t="s">
        <v>39</v>
      </c>
      <c r="G476" s="58" t="s">
        <v>1503</v>
      </c>
      <c r="H476" s="283" t="s">
        <v>406</v>
      </c>
      <c r="I476" s="285">
        <v>117000</v>
      </c>
      <c r="J476" s="286">
        <v>117000</v>
      </c>
      <c r="K476" s="647" t="s">
        <v>1660</v>
      </c>
      <c r="L476" s="79"/>
      <c r="N476" s="1"/>
      <c r="O476" s="1"/>
      <c r="P476" s="1"/>
      <c r="Q476" s="1"/>
      <c r="R476" s="1"/>
      <c r="S476" s="1"/>
      <c r="T476" s="1"/>
      <c r="U476" s="1"/>
      <c r="V476" s="1"/>
    </row>
    <row r="477" spans="1:22" s="10" customFormat="1" ht="22.5" customHeight="1" x14ac:dyDescent="0.25">
      <c r="A477" s="421">
        <v>43</v>
      </c>
      <c r="B477" s="280">
        <v>45258</v>
      </c>
      <c r="C477" s="56" t="s">
        <v>161</v>
      </c>
      <c r="D477" s="86" t="s">
        <v>162</v>
      </c>
      <c r="E477" s="57">
        <v>1</v>
      </c>
      <c r="F477" s="57" t="s">
        <v>39</v>
      </c>
      <c r="G477" s="58" t="s">
        <v>352</v>
      </c>
      <c r="H477" s="283" t="s">
        <v>406</v>
      </c>
      <c r="I477" s="285">
        <v>136500</v>
      </c>
      <c r="J477" s="286">
        <v>136500</v>
      </c>
      <c r="K477" s="647" t="s">
        <v>1660</v>
      </c>
      <c r="L477" s="79"/>
      <c r="N477" s="1"/>
      <c r="O477" s="1"/>
      <c r="P477" s="1"/>
      <c r="Q477" s="1"/>
      <c r="R477" s="1"/>
      <c r="S477" s="1"/>
      <c r="T477" s="1"/>
      <c r="U477" s="1"/>
      <c r="V477" s="2"/>
    </row>
    <row r="478" spans="1:22" s="10" customFormat="1" ht="22.5" customHeight="1" x14ac:dyDescent="0.25">
      <c r="A478" s="419">
        <v>44</v>
      </c>
      <c r="B478" s="280">
        <v>45240</v>
      </c>
      <c r="C478" s="61" t="s">
        <v>611</v>
      </c>
      <c r="D478" s="61" t="s">
        <v>89</v>
      </c>
      <c r="E478" s="57">
        <v>1</v>
      </c>
      <c r="F478" s="57" t="s">
        <v>39</v>
      </c>
      <c r="G478" s="58" t="s">
        <v>1265</v>
      </c>
      <c r="H478" s="283" t="s">
        <v>407</v>
      </c>
      <c r="I478" s="285">
        <v>1300000</v>
      </c>
      <c r="J478" s="286">
        <v>1300000</v>
      </c>
      <c r="K478" s="647" t="s">
        <v>317</v>
      </c>
      <c r="L478" s="79"/>
      <c r="N478" s="1"/>
      <c r="O478" s="1"/>
      <c r="P478" s="1"/>
      <c r="Q478" s="1"/>
      <c r="R478" s="1"/>
      <c r="S478" s="1"/>
      <c r="T478" s="1"/>
      <c r="U478" s="1"/>
      <c r="V478" s="1"/>
    </row>
    <row r="479" spans="1:22" s="10" customFormat="1" ht="22.5" customHeight="1" x14ac:dyDescent="0.25">
      <c r="A479" s="421">
        <v>45</v>
      </c>
      <c r="B479" s="280">
        <v>45258</v>
      </c>
      <c r="C479" s="55" t="s">
        <v>159</v>
      </c>
      <c r="D479" s="86" t="s">
        <v>160</v>
      </c>
      <c r="E479" s="57">
        <v>1</v>
      </c>
      <c r="F479" s="57" t="s">
        <v>39</v>
      </c>
      <c r="G479" s="58" t="s">
        <v>352</v>
      </c>
      <c r="H479" s="283" t="s">
        <v>407</v>
      </c>
      <c r="I479" s="285">
        <v>117000</v>
      </c>
      <c r="J479" s="286">
        <v>117000</v>
      </c>
      <c r="K479" s="647" t="s">
        <v>1660</v>
      </c>
      <c r="L479" s="79"/>
      <c r="N479" s="1"/>
      <c r="O479" s="1"/>
      <c r="P479" s="1"/>
      <c r="Q479" s="1"/>
      <c r="R479" s="1"/>
      <c r="S479" s="1"/>
      <c r="T479" s="1"/>
      <c r="U479" s="1"/>
      <c r="V479" s="1"/>
    </row>
    <row r="480" spans="1:22" s="10" customFormat="1" ht="22.5" customHeight="1" x14ac:dyDescent="0.25">
      <c r="A480" s="419">
        <v>46</v>
      </c>
      <c r="B480" s="280">
        <v>45258</v>
      </c>
      <c r="C480" s="56" t="s">
        <v>1300</v>
      </c>
      <c r="D480" s="86" t="s">
        <v>1301</v>
      </c>
      <c r="E480" s="57">
        <v>1</v>
      </c>
      <c r="F480" s="57" t="s">
        <v>39</v>
      </c>
      <c r="G480" s="58" t="s">
        <v>1502</v>
      </c>
      <c r="H480" s="283" t="s">
        <v>407</v>
      </c>
      <c r="I480" s="285">
        <v>160000</v>
      </c>
      <c r="J480" s="286">
        <v>160000</v>
      </c>
      <c r="K480" s="647" t="s">
        <v>1660</v>
      </c>
      <c r="L480" s="79"/>
      <c r="N480" s="1"/>
      <c r="O480" s="1"/>
      <c r="P480" s="1"/>
      <c r="Q480" s="1"/>
      <c r="R480" s="1"/>
      <c r="S480" s="1"/>
      <c r="T480" s="1"/>
      <c r="U480" s="1"/>
      <c r="V480" s="1"/>
    </row>
    <row r="481" spans="1:23" s="10" customFormat="1" ht="22.5" customHeight="1" x14ac:dyDescent="0.25">
      <c r="A481" s="421">
        <v>47</v>
      </c>
      <c r="B481" s="280">
        <v>45254</v>
      </c>
      <c r="C481" s="56" t="s">
        <v>821</v>
      </c>
      <c r="D481" s="56" t="s">
        <v>275</v>
      </c>
      <c r="E481" s="57">
        <v>12</v>
      </c>
      <c r="F481" s="122" t="s">
        <v>39</v>
      </c>
      <c r="G481" s="58" t="s">
        <v>1430</v>
      </c>
      <c r="H481" s="283" t="s">
        <v>1506</v>
      </c>
      <c r="I481" s="287">
        <v>210000</v>
      </c>
      <c r="J481" s="286">
        <f>E481*I481</f>
        <v>2520000</v>
      </c>
      <c r="K481" s="647" t="s">
        <v>1638</v>
      </c>
      <c r="L481" s="79"/>
      <c r="M481" s="2"/>
      <c r="N481" s="1"/>
      <c r="O481" s="1"/>
      <c r="P481" s="1"/>
      <c r="Q481" s="1"/>
      <c r="R481" s="1"/>
      <c r="S481" s="1"/>
      <c r="T481" s="1"/>
      <c r="U481" s="1"/>
      <c r="V481" s="1"/>
    </row>
    <row r="482" spans="1:23" s="10" customFormat="1" ht="22.5" customHeight="1" x14ac:dyDescent="0.25">
      <c r="A482" s="419">
        <v>48</v>
      </c>
      <c r="B482" s="280">
        <v>45254</v>
      </c>
      <c r="C482" s="55" t="s">
        <v>822</v>
      </c>
      <c r="D482" s="56" t="s">
        <v>275</v>
      </c>
      <c r="E482" s="57">
        <v>4</v>
      </c>
      <c r="F482" s="57" t="s">
        <v>39</v>
      </c>
      <c r="G482" s="58" t="s">
        <v>1430</v>
      </c>
      <c r="H482" s="283" t="s">
        <v>1506</v>
      </c>
      <c r="I482" s="285">
        <v>40000</v>
      </c>
      <c r="J482" s="286">
        <f>E482*I482</f>
        <v>160000</v>
      </c>
      <c r="K482" s="647" t="s">
        <v>1638</v>
      </c>
      <c r="L482" s="79"/>
      <c r="M482" s="2"/>
      <c r="N482" s="1"/>
      <c r="O482" s="1"/>
      <c r="P482" s="1"/>
      <c r="Q482" s="1"/>
      <c r="R482" s="1"/>
      <c r="S482" s="1"/>
      <c r="T482" s="1"/>
      <c r="U482" s="1"/>
      <c r="V482" s="1"/>
    </row>
    <row r="483" spans="1:23" s="10" customFormat="1" ht="22.5" customHeight="1" x14ac:dyDescent="0.25">
      <c r="A483" s="421">
        <v>49</v>
      </c>
      <c r="B483" s="280">
        <v>45254</v>
      </c>
      <c r="C483" s="56" t="s">
        <v>841</v>
      </c>
      <c r="D483" s="56" t="s">
        <v>275</v>
      </c>
      <c r="E483" s="57">
        <v>8</v>
      </c>
      <c r="F483" s="121" t="s">
        <v>39</v>
      </c>
      <c r="G483" s="58" t="s">
        <v>1430</v>
      </c>
      <c r="H483" s="283" t="s">
        <v>1506</v>
      </c>
      <c r="I483" s="285">
        <v>30000</v>
      </c>
      <c r="J483" s="286">
        <f>E483*I483</f>
        <v>240000</v>
      </c>
      <c r="K483" s="647" t="s">
        <v>1638</v>
      </c>
      <c r="L483" s="79"/>
      <c r="M483" s="2"/>
      <c r="N483" s="1"/>
      <c r="O483" s="1"/>
      <c r="P483" s="1"/>
      <c r="Q483" s="1"/>
      <c r="R483" s="1"/>
      <c r="S483" s="1"/>
      <c r="T483" s="1"/>
      <c r="U483" s="1"/>
      <c r="V483" s="1"/>
    </row>
    <row r="484" spans="1:23" s="10" customFormat="1" ht="22.5" customHeight="1" x14ac:dyDescent="0.25">
      <c r="A484" s="419">
        <v>50</v>
      </c>
      <c r="B484" s="280">
        <v>45257</v>
      </c>
      <c r="C484" s="56" t="s">
        <v>981</v>
      </c>
      <c r="D484" s="56" t="s">
        <v>275</v>
      </c>
      <c r="E484" s="57">
        <v>1</v>
      </c>
      <c r="F484" s="57" t="s">
        <v>40</v>
      </c>
      <c r="G484" s="58" t="s">
        <v>988</v>
      </c>
      <c r="H484" s="283" t="s">
        <v>1509</v>
      </c>
      <c r="I484" s="285">
        <v>330000</v>
      </c>
      <c r="J484" s="286">
        <f>E484*I484</f>
        <v>330000</v>
      </c>
      <c r="K484" s="643" t="s">
        <v>357</v>
      </c>
      <c r="L484" s="79"/>
      <c r="V484" s="1"/>
    </row>
    <row r="485" spans="1:23" s="10" customFormat="1" ht="22.5" customHeight="1" x14ac:dyDescent="0.25">
      <c r="A485" s="421">
        <v>51</v>
      </c>
      <c r="B485" s="280">
        <v>45232</v>
      </c>
      <c r="C485" s="59" t="s">
        <v>444</v>
      </c>
      <c r="D485" s="59" t="s">
        <v>89</v>
      </c>
      <c r="E485" s="8">
        <v>2</v>
      </c>
      <c r="F485" s="8" t="s">
        <v>37</v>
      </c>
      <c r="G485" s="162" t="s">
        <v>461</v>
      </c>
      <c r="H485" s="283" t="s">
        <v>2218</v>
      </c>
      <c r="I485" s="297">
        <v>175000</v>
      </c>
      <c r="J485" s="414">
        <v>350000</v>
      </c>
      <c r="K485" s="649" t="s">
        <v>1550</v>
      </c>
      <c r="L485" s="79"/>
      <c r="M485" s="1"/>
      <c r="O485" s="2"/>
      <c r="P485" s="2"/>
      <c r="Q485" s="2"/>
      <c r="R485" s="2"/>
      <c r="S485" s="2"/>
      <c r="T485" s="2"/>
      <c r="U485" s="2"/>
      <c r="V485" s="1"/>
      <c r="W485" s="24"/>
    </row>
    <row r="486" spans="1:23" s="10" customFormat="1" ht="22.5" customHeight="1" x14ac:dyDescent="0.25">
      <c r="A486" s="419">
        <v>52</v>
      </c>
      <c r="B486" s="280">
        <v>45232</v>
      </c>
      <c r="C486" s="59" t="s">
        <v>1105</v>
      </c>
      <c r="D486" s="59" t="s">
        <v>1066</v>
      </c>
      <c r="E486" s="8">
        <v>1</v>
      </c>
      <c r="F486" s="8" t="s">
        <v>39</v>
      </c>
      <c r="G486" s="162" t="s">
        <v>461</v>
      </c>
      <c r="H486" s="283" t="s">
        <v>2218</v>
      </c>
      <c r="I486" s="297">
        <v>125000</v>
      </c>
      <c r="J486" s="414">
        <v>125000</v>
      </c>
      <c r="K486" s="649" t="s">
        <v>1550</v>
      </c>
      <c r="L486" s="79"/>
      <c r="M486" s="1"/>
      <c r="O486" s="2"/>
      <c r="P486" s="2"/>
      <c r="Q486" s="2"/>
      <c r="R486" s="2"/>
      <c r="S486" s="2"/>
      <c r="T486" s="2"/>
      <c r="U486" s="2"/>
      <c r="V486" s="1"/>
    </row>
    <row r="487" spans="1:23" s="10" customFormat="1" ht="22.5" customHeight="1" x14ac:dyDescent="0.25">
      <c r="A487" s="421">
        <v>53</v>
      </c>
      <c r="B487" s="280">
        <v>45232</v>
      </c>
      <c r="C487" s="412" t="s">
        <v>456</v>
      </c>
      <c r="D487" s="412" t="s">
        <v>457</v>
      </c>
      <c r="E487" s="260">
        <v>1</v>
      </c>
      <c r="F487" s="260" t="s">
        <v>39</v>
      </c>
      <c r="G487" s="247" t="s">
        <v>461</v>
      </c>
      <c r="H487" s="283" t="s">
        <v>2218</v>
      </c>
      <c r="I487" s="413">
        <v>210000</v>
      </c>
      <c r="J487" s="414">
        <v>210000</v>
      </c>
      <c r="K487" s="649" t="s">
        <v>1550</v>
      </c>
      <c r="L487" s="79"/>
      <c r="M487" s="1"/>
      <c r="O487" s="2"/>
      <c r="P487" s="2"/>
      <c r="Q487" s="2"/>
      <c r="R487" s="2"/>
      <c r="S487" s="2"/>
      <c r="T487" s="2"/>
      <c r="U487" s="2"/>
      <c r="V487" s="1"/>
      <c r="W487" s="2"/>
    </row>
    <row r="488" spans="1:23" s="24" customFormat="1" ht="22.5" customHeight="1" x14ac:dyDescent="0.25">
      <c r="A488" s="419">
        <v>54</v>
      </c>
      <c r="B488" s="280">
        <v>45232</v>
      </c>
      <c r="C488" s="259" t="s">
        <v>458</v>
      </c>
      <c r="D488" s="412" t="s">
        <v>457</v>
      </c>
      <c r="E488" s="260">
        <v>1</v>
      </c>
      <c r="F488" s="260" t="s">
        <v>39</v>
      </c>
      <c r="G488" s="247" t="s">
        <v>461</v>
      </c>
      <c r="H488" s="283" t="s">
        <v>2218</v>
      </c>
      <c r="I488" s="414">
        <v>320000</v>
      </c>
      <c r="J488" s="414">
        <v>320000</v>
      </c>
      <c r="K488" s="649" t="s">
        <v>1550</v>
      </c>
      <c r="L488" s="79"/>
      <c r="M488" s="2"/>
      <c r="N488" s="10"/>
      <c r="O488" s="2"/>
      <c r="P488" s="2"/>
      <c r="Q488" s="2"/>
      <c r="R488" s="2"/>
      <c r="S488" s="2"/>
      <c r="T488" s="2"/>
      <c r="U488" s="2"/>
      <c r="V488" s="1"/>
      <c r="W488" s="2"/>
    </row>
    <row r="489" spans="1:23" s="10" customFormat="1" ht="22.5" customHeight="1" x14ac:dyDescent="0.25">
      <c r="A489" s="224"/>
      <c r="B489" s="225"/>
      <c r="C489" s="429"/>
      <c r="D489" s="429"/>
      <c r="E489" s="226"/>
      <c r="F489" s="450"/>
      <c r="G489" s="431"/>
      <c r="H489" s="228"/>
      <c r="I489" s="446"/>
      <c r="J489" s="451"/>
      <c r="K489" s="532">
        <f>SUM(J435:J488)</f>
        <v>41386791.519999996</v>
      </c>
      <c r="L489" s="139" t="s">
        <v>2220</v>
      </c>
      <c r="M489" s="2"/>
      <c r="O489" s="2"/>
      <c r="P489" s="2"/>
      <c r="Q489" s="2"/>
      <c r="R489" s="2"/>
      <c r="S489" s="2"/>
      <c r="T489" s="2"/>
      <c r="U489" s="2"/>
      <c r="V489" s="1"/>
      <c r="W489" s="2"/>
    </row>
    <row r="490" spans="1:23" ht="22.5" customHeight="1" x14ac:dyDescent="0.25">
      <c r="A490" s="653">
        <v>1</v>
      </c>
      <c r="B490" s="468">
        <v>45243</v>
      </c>
      <c r="C490" s="469" t="s">
        <v>574</v>
      </c>
      <c r="D490" s="469" t="s">
        <v>1297</v>
      </c>
      <c r="E490" s="470">
        <v>1</v>
      </c>
      <c r="F490" s="470" t="s">
        <v>39</v>
      </c>
      <c r="G490" s="471" t="s">
        <v>1691</v>
      </c>
      <c r="H490" s="472">
        <v>5</v>
      </c>
      <c r="I490" s="473">
        <v>3500000</v>
      </c>
      <c r="J490" s="474">
        <f>E490*I490</f>
        <v>3500000</v>
      </c>
      <c r="K490" s="656" t="s">
        <v>199</v>
      </c>
      <c r="L490" s="2"/>
      <c r="M490" s="1"/>
      <c r="V490" s="1"/>
      <c r="W490" s="10"/>
    </row>
    <row r="491" spans="1:23" ht="22.5" customHeight="1" x14ac:dyDescent="0.25">
      <c r="A491" s="653">
        <v>2</v>
      </c>
      <c r="B491" s="468">
        <v>45252</v>
      </c>
      <c r="C491" s="469" t="s">
        <v>1412</v>
      </c>
      <c r="D491" s="469" t="s">
        <v>24</v>
      </c>
      <c r="E491" s="470">
        <v>1</v>
      </c>
      <c r="F491" s="470" t="s">
        <v>40</v>
      </c>
      <c r="G491" s="471" t="s">
        <v>1691</v>
      </c>
      <c r="H491" s="472">
        <v>5</v>
      </c>
      <c r="I491" s="473">
        <v>0</v>
      </c>
      <c r="J491" s="474">
        <f>E491*I491</f>
        <v>0</v>
      </c>
      <c r="K491" s="656" t="s">
        <v>199</v>
      </c>
      <c r="L491" s="2"/>
      <c r="M491" s="1"/>
      <c r="O491" s="10"/>
      <c r="P491" s="10"/>
      <c r="Q491" s="10"/>
      <c r="R491" s="10"/>
      <c r="S491" s="10"/>
      <c r="T491" s="10"/>
      <c r="U491" s="10"/>
      <c r="V491" s="1"/>
      <c r="W491" s="1"/>
    </row>
    <row r="492" spans="1:23" ht="22.5" customHeight="1" x14ac:dyDescent="0.25">
      <c r="A492" s="653">
        <v>3</v>
      </c>
      <c r="B492" s="468">
        <v>45260</v>
      </c>
      <c r="C492" s="469" t="s">
        <v>1496</v>
      </c>
      <c r="D492" s="469" t="s">
        <v>24</v>
      </c>
      <c r="E492" s="470">
        <v>1</v>
      </c>
      <c r="F492" s="470" t="s">
        <v>40</v>
      </c>
      <c r="G492" s="471" t="s">
        <v>1691</v>
      </c>
      <c r="H492" s="472">
        <v>5</v>
      </c>
      <c r="I492" s="475">
        <v>0</v>
      </c>
      <c r="J492" s="474">
        <f>E492*I492</f>
        <v>0</v>
      </c>
      <c r="K492" s="656" t="s">
        <v>199</v>
      </c>
      <c r="L492" s="2"/>
      <c r="M492" s="1"/>
      <c r="O492" s="10"/>
      <c r="P492" s="10"/>
      <c r="Q492" s="10"/>
      <c r="R492" s="10"/>
      <c r="S492" s="10"/>
      <c r="T492" s="10"/>
      <c r="U492" s="10"/>
      <c r="V492" s="10"/>
      <c r="W492" s="1"/>
    </row>
    <row r="493" spans="1:23" s="10" customFormat="1" ht="22.5" customHeight="1" x14ac:dyDescent="0.25">
      <c r="A493" s="653">
        <v>4</v>
      </c>
      <c r="B493" s="476">
        <v>45243</v>
      </c>
      <c r="C493" s="477" t="s">
        <v>583</v>
      </c>
      <c r="D493" s="478" t="s">
        <v>584</v>
      </c>
      <c r="E493" s="479">
        <v>1</v>
      </c>
      <c r="F493" s="479" t="s">
        <v>39</v>
      </c>
      <c r="G493" s="480" t="s">
        <v>1298</v>
      </c>
      <c r="H493" s="481">
        <v>5</v>
      </c>
      <c r="I493" s="482">
        <v>675000</v>
      </c>
      <c r="J493" s="482">
        <v>675000</v>
      </c>
      <c r="K493" s="657" t="s">
        <v>329</v>
      </c>
      <c r="L493" s="139" t="s">
        <v>1692</v>
      </c>
      <c r="M493" s="1"/>
      <c r="V493" s="2"/>
      <c r="W493" s="1"/>
    </row>
    <row r="494" spans="1:23" s="1" customFormat="1" ht="22.5" customHeight="1" x14ac:dyDescent="0.25">
      <c r="A494" s="653">
        <v>5</v>
      </c>
      <c r="B494" s="612">
        <v>45231</v>
      </c>
      <c r="C494" s="620" t="s">
        <v>2087</v>
      </c>
      <c r="D494" s="613"/>
      <c r="E494" s="614">
        <v>64</v>
      </c>
      <c r="F494" s="613" t="s">
        <v>1693</v>
      </c>
      <c r="G494" s="615" t="s">
        <v>2088</v>
      </c>
      <c r="H494" s="616">
        <v>5</v>
      </c>
      <c r="I494" s="617">
        <v>14000</v>
      </c>
      <c r="J494" s="617">
        <f>I494*E494</f>
        <v>896000</v>
      </c>
      <c r="K494" s="632" t="s">
        <v>206</v>
      </c>
      <c r="N494" s="10"/>
      <c r="O494" s="10"/>
      <c r="P494" s="10"/>
      <c r="Q494" s="10"/>
      <c r="R494" s="10"/>
      <c r="S494" s="10"/>
      <c r="T494" s="10"/>
      <c r="U494" s="10"/>
      <c r="V494" s="2"/>
      <c r="W494" s="2"/>
    </row>
    <row r="495" spans="1:23" s="1" customFormat="1" ht="22.5" customHeight="1" x14ac:dyDescent="0.25">
      <c r="A495" s="653">
        <v>6</v>
      </c>
      <c r="B495" s="612">
        <v>45234</v>
      </c>
      <c r="C495" s="620" t="s">
        <v>2087</v>
      </c>
      <c r="D495" s="613"/>
      <c r="E495" s="614">
        <v>55</v>
      </c>
      <c r="F495" s="613" t="s">
        <v>1693</v>
      </c>
      <c r="G495" s="615" t="s">
        <v>2088</v>
      </c>
      <c r="H495" s="616">
        <v>5</v>
      </c>
      <c r="I495" s="617">
        <v>14000</v>
      </c>
      <c r="J495" s="617">
        <f>I495*E495</f>
        <v>770000</v>
      </c>
      <c r="K495" s="632" t="s">
        <v>206</v>
      </c>
      <c r="N495" s="10"/>
      <c r="O495" s="10"/>
      <c r="P495" s="10"/>
      <c r="Q495" s="10"/>
      <c r="R495" s="10"/>
      <c r="S495" s="10"/>
      <c r="T495" s="10"/>
      <c r="U495" s="10"/>
      <c r="V495" s="2"/>
      <c r="W495" s="2"/>
    </row>
    <row r="496" spans="1:23" s="1" customFormat="1" ht="22.5" customHeight="1" x14ac:dyDescent="0.25">
      <c r="A496" s="653">
        <v>7</v>
      </c>
      <c r="B496" s="612">
        <v>45237</v>
      </c>
      <c r="C496" s="620" t="s">
        <v>2087</v>
      </c>
      <c r="D496" s="613"/>
      <c r="E496" s="614">
        <v>86</v>
      </c>
      <c r="F496" s="613" t="s">
        <v>1693</v>
      </c>
      <c r="G496" s="615" t="s">
        <v>2088</v>
      </c>
      <c r="H496" s="616">
        <v>5</v>
      </c>
      <c r="I496" s="617">
        <v>14000</v>
      </c>
      <c r="J496" s="617">
        <f>I496*E496</f>
        <v>1204000</v>
      </c>
      <c r="K496" s="632" t="s">
        <v>206</v>
      </c>
      <c r="N496" s="10"/>
      <c r="O496" s="10"/>
      <c r="P496" s="10"/>
      <c r="Q496" s="10"/>
      <c r="R496" s="10"/>
      <c r="S496" s="10"/>
      <c r="T496" s="10"/>
      <c r="U496" s="10"/>
      <c r="V496" s="2"/>
    </row>
    <row r="497" spans="1:23" ht="22.5" customHeight="1" x14ac:dyDescent="0.25">
      <c r="A497" s="653">
        <v>8</v>
      </c>
      <c r="B497" s="485">
        <v>45237</v>
      </c>
      <c r="C497" s="469" t="s">
        <v>1712</v>
      </c>
      <c r="D497" s="469" t="s">
        <v>1713</v>
      </c>
      <c r="E497" s="470">
        <v>1</v>
      </c>
      <c r="F497" s="470" t="s">
        <v>40</v>
      </c>
      <c r="G497" s="470" t="s">
        <v>1714</v>
      </c>
      <c r="H497" s="493">
        <v>5</v>
      </c>
      <c r="I497" s="505">
        <v>400000</v>
      </c>
      <c r="J497" s="474">
        <f>E497*I497</f>
        <v>400000</v>
      </c>
      <c r="K497" s="656" t="s">
        <v>199</v>
      </c>
      <c r="L497" s="2"/>
      <c r="M497" s="1"/>
      <c r="O497" s="10"/>
      <c r="P497" s="10"/>
      <c r="Q497" s="10"/>
      <c r="R497" s="10"/>
      <c r="S497" s="10"/>
      <c r="T497" s="10"/>
      <c r="U497" s="10"/>
      <c r="W497" s="1"/>
    </row>
    <row r="498" spans="1:23" ht="22.5" customHeight="1" x14ac:dyDescent="0.25">
      <c r="A498" s="653">
        <v>9</v>
      </c>
      <c r="B498" s="468">
        <v>45237</v>
      </c>
      <c r="C498" s="506" t="s">
        <v>1715</v>
      </c>
      <c r="D498" s="469" t="s">
        <v>89</v>
      </c>
      <c r="E498" s="470">
        <v>1</v>
      </c>
      <c r="F498" s="498" t="s">
        <v>37</v>
      </c>
      <c r="G498" s="490" t="s">
        <v>1714</v>
      </c>
      <c r="H498" s="472">
        <v>5</v>
      </c>
      <c r="I498" s="507">
        <v>95000</v>
      </c>
      <c r="J498" s="474">
        <f>E498*I498</f>
        <v>95000</v>
      </c>
      <c r="K498" s="656" t="s">
        <v>199</v>
      </c>
      <c r="L498" s="2"/>
      <c r="M498" s="1"/>
      <c r="N498" s="2"/>
      <c r="W498" s="1"/>
    </row>
    <row r="499" spans="1:23" s="1" customFormat="1" ht="22.5" customHeight="1" x14ac:dyDescent="0.25">
      <c r="A499" s="653">
        <v>10</v>
      </c>
      <c r="B499" s="612">
        <v>45238</v>
      </c>
      <c r="C499" s="620" t="s">
        <v>2087</v>
      </c>
      <c r="D499" s="613"/>
      <c r="E499" s="614">
        <v>40</v>
      </c>
      <c r="F499" s="613" t="s">
        <v>1693</v>
      </c>
      <c r="G499" s="615" t="s">
        <v>2088</v>
      </c>
      <c r="H499" s="616">
        <v>5</v>
      </c>
      <c r="I499" s="617">
        <v>14000</v>
      </c>
      <c r="J499" s="617">
        <f t="shared" ref="J499:J511" si="1">I499*E499</f>
        <v>560000</v>
      </c>
      <c r="K499" s="632" t="s">
        <v>206</v>
      </c>
      <c r="N499" s="2"/>
      <c r="O499" s="2"/>
      <c r="P499" s="2"/>
      <c r="Q499" s="2"/>
      <c r="R499" s="2"/>
      <c r="S499" s="2"/>
      <c r="T499" s="2"/>
      <c r="U499" s="2"/>
      <c r="V499" s="10"/>
    </row>
    <row r="500" spans="1:23" s="1" customFormat="1" ht="22.5" customHeight="1" x14ac:dyDescent="0.25">
      <c r="A500" s="653">
        <v>11</v>
      </c>
      <c r="B500" s="612">
        <v>45239</v>
      </c>
      <c r="C500" s="620" t="s">
        <v>2087</v>
      </c>
      <c r="D500" s="613"/>
      <c r="E500" s="614">
        <v>50</v>
      </c>
      <c r="F500" s="613" t="s">
        <v>1693</v>
      </c>
      <c r="G500" s="615" t="s">
        <v>2088</v>
      </c>
      <c r="H500" s="616">
        <v>5</v>
      </c>
      <c r="I500" s="617">
        <v>14000</v>
      </c>
      <c r="J500" s="617">
        <f t="shared" si="1"/>
        <v>700000</v>
      </c>
      <c r="K500" s="632" t="s">
        <v>206</v>
      </c>
      <c r="N500" s="2"/>
      <c r="O500" s="2"/>
      <c r="P500" s="2"/>
      <c r="Q500" s="2"/>
      <c r="R500" s="2"/>
      <c r="S500" s="2"/>
      <c r="T500" s="2"/>
      <c r="U500" s="2"/>
      <c r="V500" s="10"/>
    </row>
    <row r="501" spans="1:23" s="1" customFormat="1" ht="22.5" customHeight="1" x14ac:dyDescent="0.25">
      <c r="A501" s="653">
        <v>12</v>
      </c>
      <c r="B501" s="612">
        <v>45241</v>
      </c>
      <c r="C501" s="620" t="s">
        <v>2087</v>
      </c>
      <c r="D501" s="613"/>
      <c r="E501" s="614">
        <v>27</v>
      </c>
      <c r="F501" s="613" t="s">
        <v>1693</v>
      </c>
      <c r="G501" s="615" t="s">
        <v>2088</v>
      </c>
      <c r="H501" s="616">
        <v>5</v>
      </c>
      <c r="I501" s="617">
        <v>13950</v>
      </c>
      <c r="J501" s="617">
        <f t="shared" si="1"/>
        <v>376650</v>
      </c>
      <c r="K501" s="632" t="s">
        <v>206</v>
      </c>
      <c r="N501" s="2"/>
      <c r="O501" s="2"/>
      <c r="P501" s="2"/>
      <c r="Q501" s="2"/>
      <c r="R501" s="2"/>
      <c r="S501" s="2"/>
      <c r="T501" s="2"/>
      <c r="U501" s="2"/>
      <c r="V501" s="10"/>
    </row>
    <row r="502" spans="1:23" s="1" customFormat="1" ht="22.5" customHeight="1" x14ac:dyDescent="0.25">
      <c r="A502" s="653">
        <v>13</v>
      </c>
      <c r="B502" s="612">
        <v>45244</v>
      </c>
      <c r="C502" s="620" t="s">
        <v>2087</v>
      </c>
      <c r="D502" s="613"/>
      <c r="E502" s="614">
        <v>75</v>
      </c>
      <c r="F502" s="613" t="s">
        <v>1693</v>
      </c>
      <c r="G502" s="615" t="s">
        <v>2088</v>
      </c>
      <c r="H502" s="616">
        <v>5</v>
      </c>
      <c r="I502" s="617">
        <v>13950</v>
      </c>
      <c r="J502" s="617">
        <f t="shared" si="1"/>
        <v>1046250</v>
      </c>
      <c r="K502" s="632" t="s">
        <v>206</v>
      </c>
      <c r="N502" s="2"/>
      <c r="O502" s="2"/>
      <c r="P502" s="2"/>
      <c r="Q502" s="2"/>
      <c r="R502" s="2"/>
      <c r="S502" s="2"/>
      <c r="T502" s="2"/>
      <c r="U502" s="2"/>
      <c r="V502" s="10"/>
    </row>
    <row r="503" spans="1:23" s="1" customFormat="1" ht="22.5" customHeight="1" x14ac:dyDescent="0.25">
      <c r="A503" s="653">
        <v>14</v>
      </c>
      <c r="B503" s="612">
        <v>45246</v>
      </c>
      <c r="C503" s="620" t="s">
        <v>2087</v>
      </c>
      <c r="D503" s="613"/>
      <c r="E503" s="614">
        <v>57</v>
      </c>
      <c r="F503" s="613" t="s">
        <v>1693</v>
      </c>
      <c r="G503" s="615" t="s">
        <v>2088</v>
      </c>
      <c r="H503" s="616">
        <v>5</v>
      </c>
      <c r="I503" s="617">
        <v>13950</v>
      </c>
      <c r="J503" s="617">
        <f t="shared" si="1"/>
        <v>795150</v>
      </c>
      <c r="K503" s="632" t="s">
        <v>206</v>
      </c>
      <c r="M503" s="2"/>
      <c r="N503" s="2"/>
      <c r="O503" s="2"/>
      <c r="P503" s="2"/>
      <c r="Q503" s="2"/>
      <c r="R503" s="2"/>
      <c r="S503" s="2"/>
      <c r="T503" s="2"/>
      <c r="U503" s="2"/>
      <c r="V503" s="10"/>
    </row>
    <row r="504" spans="1:23" s="1" customFormat="1" ht="22.5" customHeight="1" x14ac:dyDescent="0.25">
      <c r="A504" s="653">
        <v>15</v>
      </c>
      <c r="B504" s="612">
        <v>45247</v>
      </c>
      <c r="C504" s="620" t="s">
        <v>2087</v>
      </c>
      <c r="D504" s="613"/>
      <c r="E504" s="614">
        <v>25</v>
      </c>
      <c r="F504" s="613" t="s">
        <v>1693</v>
      </c>
      <c r="G504" s="615" t="s">
        <v>2088</v>
      </c>
      <c r="H504" s="616">
        <v>5</v>
      </c>
      <c r="I504" s="617">
        <v>13950</v>
      </c>
      <c r="J504" s="617">
        <f t="shared" si="1"/>
        <v>348750</v>
      </c>
      <c r="K504" s="632" t="s">
        <v>206</v>
      </c>
      <c r="N504" s="2"/>
      <c r="O504" s="2"/>
      <c r="P504" s="2"/>
      <c r="Q504" s="2"/>
      <c r="R504" s="2"/>
      <c r="S504" s="2"/>
      <c r="T504" s="2"/>
      <c r="U504" s="2"/>
      <c r="V504" s="10"/>
    </row>
    <row r="505" spans="1:23" s="1" customFormat="1" ht="22.5" customHeight="1" x14ac:dyDescent="0.25">
      <c r="A505" s="653">
        <v>16</v>
      </c>
      <c r="B505" s="612">
        <v>45248</v>
      </c>
      <c r="C505" s="620" t="s">
        <v>2087</v>
      </c>
      <c r="D505" s="613"/>
      <c r="E505" s="614">
        <v>55</v>
      </c>
      <c r="F505" s="613" t="s">
        <v>1693</v>
      </c>
      <c r="G505" s="615" t="s">
        <v>2088</v>
      </c>
      <c r="H505" s="616">
        <v>5</v>
      </c>
      <c r="I505" s="617">
        <v>13950</v>
      </c>
      <c r="J505" s="617">
        <f t="shared" si="1"/>
        <v>767250</v>
      </c>
      <c r="K505" s="632" t="s">
        <v>206</v>
      </c>
      <c r="N505" s="2"/>
      <c r="O505" s="2"/>
      <c r="P505" s="2"/>
      <c r="Q505" s="2"/>
      <c r="R505" s="2"/>
      <c r="S505" s="2"/>
      <c r="T505" s="2"/>
      <c r="U505" s="2"/>
      <c r="V505" s="10"/>
    </row>
    <row r="506" spans="1:23" s="1" customFormat="1" ht="22.5" customHeight="1" x14ac:dyDescent="0.25">
      <c r="A506" s="653">
        <v>17</v>
      </c>
      <c r="B506" s="612">
        <v>45251</v>
      </c>
      <c r="C506" s="620" t="s">
        <v>2087</v>
      </c>
      <c r="D506" s="613"/>
      <c r="E506" s="614">
        <v>40</v>
      </c>
      <c r="F506" s="613" t="s">
        <v>1693</v>
      </c>
      <c r="G506" s="615" t="s">
        <v>2088</v>
      </c>
      <c r="H506" s="616">
        <v>5</v>
      </c>
      <c r="I506" s="617">
        <v>13950</v>
      </c>
      <c r="J506" s="617">
        <f t="shared" si="1"/>
        <v>558000</v>
      </c>
      <c r="K506" s="632" t="s">
        <v>206</v>
      </c>
      <c r="N506" s="2"/>
      <c r="O506" s="2"/>
      <c r="P506" s="2"/>
      <c r="Q506" s="2"/>
      <c r="R506" s="2"/>
      <c r="S506" s="2"/>
      <c r="T506" s="2"/>
      <c r="U506" s="2"/>
      <c r="V506" s="2"/>
    </row>
    <row r="507" spans="1:23" s="1" customFormat="1" ht="22.5" customHeight="1" x14ac:dyDescent="0.25">
      <c r="A507" s="653">
        <v>18</v>
      </c>
      <c r="B507" s="612">
        <v>45252</v>
      </c>
      <c r="C507" s="620" t="s">
        <v>2087</v>
      </c>
      <c r="D507" s="613"/>
      <c r="E507" s="614">
        <v>64</v>
      </c>
      <c r="F507" s="613" t="s">
        <v>1693</v>
      </c>
      <c r="G507" s="615" t="s">
        <v>2088</v>
      </c>
      <c r="H507" s="616">
        <v>5</v>
      </c>
      <c r="I507" s="617">
        <v>13950</v>
      </c>
      <c r="J507" s="617">
        <f t="shared" si="1"/>
        <v>892800</v>
      </c>
      <c r="K507" s="632" t="s">
        <v>206</v>
      </c>
      <c r="N507" s="2"/>
      <c r="O507" s="2"/>
      <c r="P507" s="2"/>
      <c r="Q507" s="2"/>
      <c r="R507" s="2"/>
      <c r="S507" s="2"/>
      <c r="T507" s="2"/>
      <c r="U507" s="2"/>
      <c r="V507" s="2"/>
    </row>
    <row r="508" spans="1:23" s="1" customFormat="1" ht="22.5" customHeight="1" x14ac:dyDescent="0.25">
      <c r="A508" s="653">
        <v>19</v>
      </c>
      <c r="B508" s="612">
        <v>45254</v>
      </c>
      <c r="C508" s="620" t="s">
        <v>2087</v>
      </c>
      <c r="D508" s="613"/>
      <c r="E508" s="614">
        <v>43</v>
      </c>
      <c r="F508" s="613" t="s">
        <v>1693</v>
      </c>
      <c r="G508" s="615" t="s">
        <v>2088</v>
      </c>
      <c r="H508" s="616">
        <v>5</v>
      </c>
      <c r="I508" s="617">
        <v>13850</v>
      </c>
      <c r="J508" s="617">
        <f t="shared" si="1"/>
        <v>595550</v>
      </c>
      <c r="K508" s="632" t="s">
        <v>206</v>
      </c>
      <c r="N508" s="2"/>
      <c r="O508" s="2"/>
      <c r="P508" s="2"/>
      <c r="Q508" s="2"/>
      <c r="R508" s="2"/>
      <c r="S508" s="2"/>
      <c r="T508" s="2"/>
      <c r="U508" s="2"/>
      <c r="V508" s="2"/>
    </row>
    <row r="509" spans="1:23" s="1" customFormat="1" ht="22.5" customHeight="1" x14ac:dyDescent="0.25">
      <c r="A509" s="653">
        <v>20</v>
      </c>
      <c r="B509" s="612">
        <v>45256</v>
      </c>
      <c r="C509" s="620" t="s">
        <v>2087</v>
      </c>
      <c r="D509" s="613"/>
      <c r="E509" s="614">
        <v>51</v>
      </c>
      <c r="F509" s="613" t="s">
        <v>1693</v>
      </c>
      <c r="G509" s="615" t="s">
        <v>2088</v>
      </c>
      <c r="H509" s="616">
        <v>5</v>
      </c>
      <c r="I509" s="617">
        <v>13850</v>
      </c>
      <c r="J509" s="617">
        <f t="shared" si="1"/>
        <v>706350</v>
      </c>
      <c r="K509" s="632" t="s">
        <v>206</v>
      </c>
      <c r="N509" s="2"/>
      <c r="O509" s="2"/>
      <c r="P509" s="2"/>
      <c r="Q509" s="2"/>
      <c r="R509" s="2"/>
      <c r="S509" s="2"/>
      <c r="T509" s="2"/>
      <c r="U509" s="2"/>
      <c r="V509" s="2"/>
      <c r="W509" s="2"/>
    </row>
    <row r="510" spans="1:23" s="1" customFormat="1" ht="22.5" customHeight="1" x14ac:dyDescent="0.25">
      <c r="A510" s="653">
        <v>21</v>
      </c>
      <c r="B510" s="612">
        <v>45258</v>
      </c>
      <c r="C510" s="620" t="s">
        <v>2087</v>
      </c>
      <c r="D510" s="613"/>
      <c r="E510" s="614">
        <v>50</v>
      </c>
      <c r="F510" s="613" t="s">
        <v>1693</v>
      </c>
      <c r="G510" s="615" t="s">
        <v>2088</v>
      </c>
      <c r="H510" s="616">
        <v>5</v>
      </c>
      <c r="I510" s="617">
        <v>13850</v>
      </c>
      <c r="J510" s="617">
        <f t="shared" si="1"/>
        <v>692500</v>
      </c>
      <c r="K510" s="632" t="s">
        <v>206</v>
      </c>
      <c r="N510" s="2"/>
      <c r="O510" s="2"/>
      <c r="P510" s="2"/>
      <c r="Q510" s="2"/>
      <c r="R510" s="2"/>
      <c r="S510" s="2"/>
      <c r="T510" s="2"/>
      <c r="U510" s="2"/>
      <c r="V510" s="2"/>
    </row>
    <row r="511" spans="1:23" s="1" customFormat="1" ht="22.5" customHeight="1" x14ac:dyDescent="0.25">
      <c r="A511" s="653">
        <v>22</v>
      </c>
      <c r="B511" s="612">
        <v>45259</v>
      </c>
      <c r="C511" s="620" t="s">
        <v>2087</v>
      </c>
      <c r="D511" s="613"/>
      <c r="E511" s="614">
        <v>29</v>
      </c>
      <c r="F511" s="613" t="s">
        <v>1693</v>
      </c>
      <c r="G511" s="615" t="s">
        <v>2088</v>
      </c>
      <c r="H511" s="616">
        <v>5</v>
      </c>
      <c r="I511" s="617">
        <v>13850</v>
      </c>
      <c r="J511" s="617">
        <f t="shared" si="1"/>
        <v>401650</v>
      </c>
      <c r="K511" s="632" t="s">
        <v>206</v>
      </c>
      <c r="N511" s="2"/>
      <c r="O511" s="2"/>
      <c r="P511" s="2"/>
      <c r="Q511" s="2"/>
      <c r="R511" s="2"/>
      <c r="S511" s="2"/>
      <c r="T511" s="2"/>
      <c r="U511" s="2"/>
      <c r="V511" s="2"/>
    </row>
    <row r="512" spans="1:23" ht="22.5" customHeight="1" x14ac:dyDescent="0.25">
      <c r="A512" s="653">
        <v>23</v>
      </c>
      <c r="B512" s="485">
        <v>45231</v>
      </c>
      <c r="C512" s="492" t="s">
        <v>1689</v>
      </c>
      <c r="D512" s="486"/>
      <c r="E512" s="490">
        <v>2</v>
      </c>
      <c r="F512" s="490" t="s">
        <v>37</v>
      </c>
      <c r="G512" s="499" t="s">
        <v>1690</v>
      </c>
      <c r="H512" s="512" t="s">
        <v>1505</v>
      </c>
      <c r="I512" s="514">
        <v>450000</v>
      </c>
      <c r="J512" s="474">
        <f>E512*I512</f>
        <v>900000</v>
      </c>
      <c r="K512" s="656" t="s">
        <v>199</v>
      </c>
      <c r="L512" s="2"/>
      <c r="M512" s="1"/>
      <c r="N512" s="2"/>
      <c r="W512" s="1"/>
    </row>
    <row r="513" spans="1:23" s="1" customFormat="1" ht="22.5" customHeight="1" x14ac:dyDescent="0.25">
      <c r="A513" s="653">
        <v>24</v>
      </c>
      <c r="B513" s="612">
        <v>45232</v>
      </c>
      <c r="C513" s="620" t="s">
        <v>2087</v>
      </c>
      <c r="D513" s="613"/>
      <c r="E513" s="614">
        <v>22</v>
      </c>
      <c r="F513" s="613" t="s">
        <v>1693</v>
      </c>
      <c r="G513" s="615" t="s">
        <v>2089</v>
      </c>
      <c r="H513" s="618" t="s">
        <v>1505</v>
      </c>
      <c r="I513" s="617">
        <v>14000</v>
      </c>
      <c r="J513" s="617">
        <f t="shared" ref="J513:J526" si="2">I513*E513</f>
        <v>308000</v>
      </c>
      <c r="K513" s="632" t="s">
        <v>206</v>
      </c>
      <c r="N513" s="2"/>
      <c r="O513" s="2"/>
      <c r="P513" s="2"/>
      <c r="Q513" s="2"/>
      <c r="R513" s="2"/>
      <c r="S513" s="2"/>
      <c r="T513" s="2"/>
      <c r="U513" s="2"/>
      <c r="V513" s="2"/>
    </row>
    <row r="514" spans="1:23" s="1" customFormat="1" ht="22.5" customHeight="1" x14ac:dyDescent="0.25">
      <c r="A514" s="653">
        <v>25</v>
      </c>
      <c r="B514" s="612">
        <v>45233</v>
      </c>
      <c r="C514" s="620" t="s">
        <v>2090</v>
      </c>
      <c r="D514" s="613"/>
      <c r="E514" s="619">
        <v>2</v>
      </c>
      <c r="F514" s="613" t="s">
        <v>1693</v>
      </c>
      <c r="G514" s="615" t="s">
        <v>2089</v>
      </c>
      <c r="H514" s="618" t="s">
        <v>1505</v>
      </c>
      <c r="I514" s="617">
        <v>26800</v>
      </c>
      <c r="J514" s="617">
        <f t="shared" si="2"/>
        <v>53600</v>
      </c>
      <c r="K514" s="632" t="s">
        <v>206</v>
      </c>
      <c r="N514" s="2"/>
      <c r="O514" s="2"/>
      <c r="P514" s="2"/>
      <c r="Q514" s="2"/>
      <c r="R514" s="2"/>
      <c r="S514" s="2"/>
      <c r="T514" s="2"/>
      <c r="U514" s="2"/>
      <c r="V514" s="2"/>
    </row>
    <row r="515" spans="1:23" s="1" customFormat="1" ht="22.5" customHeight="1" x14ac:dyDescent="0.25">
      <c r="A515" s="653">
        <v>26</v>
      </c>
      <c r="B515" s="612">
        <v>45245</v>
      </c>
      <c r="C515" s="620" t="s">
        <v>2090</v>
      </c>
      <c r="D515" s="613"/>
      <c r="E515" s="619">
        <v>2</v>
      </c>
      <c r="F515" s="613" t="s">
        <v>1693</v>
      </c>
      <c r="G515" s="615" t="s">
        <v>2089</v>
      </c>
      <c r="H515" s="618" t="s">
        <v>1505</v>
      </c>
      <c r="I515" s="617">
        <v>26800</v>
      </c>
      <c r="J515" s="617">
        <f t="shared" si="2"/>
        <v>53600</v>
      </c>
      <c r="K515" s="632" t="s">
        <v>206</v>
      </c>
      <c r="N515" s="2"/>
      <c r="O515" s="2"/>
      <c r="P515" s="2"/>
      <c r="Q515" s="2"/>
      <c r="R515" s="2"/>
      <c r="S515" s="2"/>
      <c r="T515" s="2"/>
      <c r="U515" s="2"/>
      <c r="V515" s="2"/>
    </row>
    <row r="516" spans="1:23" s="1" customFormat="1" ht="22.5" customHeight="1" x14ac:dyDescent="0.25">
      <c r="A516" s="653">
        <v>27</v>
      </c>
      <c r="B516" s="612">
        <v>45248</v>
      </c>
      <c r="C516" s="620" t="s">
        <v>2091</v>
      </c>
      <c r="D516" s="613"/>
      <c r="E516" s="619">
        <v>2</v>
      </c>
      <c r="F516" s="613" t="s">
        <v>1693</v>
      </c>
      <c r="G516" s="615" t="s">
        <v>2089</v>
      </c>
      <c r="H516" s="618" t="s">
        <v>1505</v>
      </c>
      <c r="I516" s="617">
        <v>28750</v>
      </c>
      <c r="J516" s="617">
        <f t="shared" si="2"/>
        <v>57500</v>
      </c>
      <c r="K516" s="632" t="s">
        <v>206</v>
      </c>
      <c r="N516" s="2"/>
      <c r="O516" s="2"/>
      <c r="P516" s="2"/>
      <c r="Q516" s="2"/>
      <c r="R516" s="2"/>
      <c r="S516" s="2"/>
      <c r="T516" s="2"/>
      <c r="U516" s="2"/>
      <c r="V516" s="2"/>
    </row>
    <row r="517" spans="1:23" s="1" customFormat="1" ht="22.5" customHeight="1" x14ac:dyDescent="0.25">
      <c r="A517" s="653">
        <v>28</v>
      </c>
      <c r="B517" s="612">
        <v>45250</v>
      </c>
      <c r="C517" s="620" t="s">
        <v>2090</v>
      </c>
      <c r="D517" s="613"/>
      <c r="E517" s="619">
        <v>1.5</v>
      </c>
      <c r="F517" s="613" t="s">
        <v>1693</v>
      </c>
      <c r="G517" s="615" t="s">
        <v>2089</v>
      </c>
      <c r="H517" s="618" t="s">
        <v>1505</v>
      </c>
      <c r="I517" s="617">
        <v>26800</v>
      </c>
      <c r="J517" s="617">
        <f t="shared" si="2"/>
        <v>40200</v>
      </c>
      <c r="K517" s="632" t="s">
        <v>206</v>
      </c>
      <c r="N517" s="2"/>
      <c r="O517" s="2"/>
      <c r="P517" s="2"/>
      <c r="Q517" s="2"/>
      <c r="R517" s="2"/>
      <c r="S517" s="2"/>
      <c r="T517" s="2"/>
      <c r="U517" s="2"/>
      <c r="V517" s="2"/>
    </row>
    <row r="518" spans="1:23" s="1" customFormat="1" ht="22.5" customHeight="1" x14ac:dyDescent="0.25">
      <c r="A518" s="653">
        <v>29</v>
      </c>
      <c r="B518" s="612">
        <v>45251</v>
      </c>
      <c r="C518" s="620" t="s">
        <v>2087</v>
      </c>
      <c r="D518" s="613"/>
      <c r="E518" s="614">
        <v>22</v>
      </c>
      <c r="F518" s="613" t="s">
        <v>1693</v>
      </c>
      <c r="G518" s="615" t="s">
        <v>2089</v>
      </c>
      <c r="H518" s="618" t="s">
        <v>1505</v>
      </c>
      <c r="I518" s="617">
        <v>13950</v>
      </c>
      <c r="J518" s="617">
        <f t="shared" si="2"/>
        <v>306900</v>
      </c>
      <c r="K518" s="632" t="s">
        <v>206</v>
      </c>
      <c r="N518" s="2"/>
      <c r="O518" s="2"/>
      <c r="P518" s="2"/>
      <c r="Q518" s="2"/>
      <c r="R518" s="2"/>
      <c r="S518" s="2"/>
      <c r="T518" s="2"/>
      <c r="U518" s="2"/>
      <c r="V518" s="2"/>
    </row>
    <row r="519" spans="1:23" s="1" customFormat="1" ht="22.5" customHeight="1" x14ac:dyDescent="0.25">
      <c r="A519" s="653">
        <v>30</v>
      </c>
      <c r="B519" s="612">
        <v>45252</v>
      </c>
      <c r="C519" s="620" t="s">
        <v>2090</v>
      </c>
      <c r="D519" s="613"/>
      <c r="E519" s="619">
        <v>2</v>
      </c>
      <c r="F519" s="613" t="s">
        <v>1693</v>
      </c>
      <c r="G519" s="615" t="s">
        <v>2089</v>
      </c>
      <c r="H519" s="618" t="s">
        <v>1505</v>
      </c>
      <c r="I519" s="617">
        <v>26800</v>
      </c>
      <c r="J519" s="617">
        <f t="shared" si="2"/>
        <v>53600</v>
      </c>
      <c r="K519" s="632" t="s">
        <v>206</v>
      </c>
      <c r="N519" s="2"/>
      <c r="O519" s="2"/>
      <c r="P519" s="2"/>
      <c r="Q519" s="2"/>
      <c r="R519" s="2"/>
      <c r="S519" s="2"/>
      <c r="T519" s="2"/>
      <c r="U519" s="2"/>
      <c r="V519" s="2"/>
    </row>
    <row r="520" spans="1:23" s="1" customFormat="1" ht="22.5" customHeight="1" x14ac:dyDescent="0.25">
      <c r="A520" s="653">
        <v>31</v>
      </c>
      <c r="B520" s="612">
        <v>45253</v>
      </c>
      <c r="C520" s="620" t="s">
        <v>2090</v>
      </c>
      <c r="D520" s="613"/>
      <c r="E520" s="619">
        <v>1.5</v>
      </c>
      <c r="F520" s="613" t="s">
        <v>1693</v>
      </c>
      <c r="G520" s="615" t="s">
        <v>2089</v>
      </c>
      <c r="H520" s="618" t="s">
        <v>1505</v>
      </c>
      <c r="I520" s="617">
        <v>26800</v>
      </c>
      <c r="J520" s="617">
        <f t="shared" si="2"/>
        <v>40200</v>
      </c>
      <c r="K520" s="632" t="s">
        <v>206</v>
      </c>
      <c r="N520" s="2"/>
      <c r="O520" s="2"/>
      <c r="P520" s="2"/>
      <c r="Q520" s="2"/>
      <c r="R520" s="2"/>
      <c r="S520" s="2"/>
      <c r="T520" s="2"/>
      <c r="U520" s="2"/>
      <c r="V520" s="2"/>
    </row>
    <row r="521" spans="1:23" s="1" customFormat="1" ht="22.5" customHeight="1" x14ac:dyDescent="0.25">
      <c r="A521" s="653">
        <v>32</v>
      </c>
      <c r="B521" s="612">
        <v>45254</v>
      </c>
      <c r="C521" s="620" t="s">
        <v>2090</v>
      </c>
      <c r="D521" s="613"/>
      <c r="E521" s="619">
        <v>1.5</v>
      </c>
      <c r="F521" s="613" t="s">
        <v>1693</v>
      </c>
      <c r="G521" s="615" t="s">
        <v>2089</v>
      </c>
      <c r="H521" s="618" t="s">
        <v>1505</v>
      </c>
      <c r="I521" s="617">
        <v>26800</v>
      </c>
      <c r="J521" s="617">
        <f t="shared" si="2"/>
        <v>40200</v>
      </c>
      <c r="K521" s="632" t="s">
        <v>206</v>
      </c>
      <c r="N521" s="2"/>
      <c r="O521" s="2"/>
      <c r="P521" s="2"/>
      <c r="Q521" s="2"/>
      <c r="R521" s="2"/>
      <c r="S521" s="2"/>
      <c r="T521" s="2"/>
      <c r="U521" s="2"/>
      <c r="V521" s="2"/>
    </row>
    <row r="522" spans="1:23" s="1" customFormat="1" ht="22.5" customHeight="1" x14ac:dyDescent="0.25">
      <c r="A522" s="653">
        <v>33</v>
      </c>
      <c r="B522" s="612">
        <v>45256</v>
      </c>
      <c r="C522" s="620" t="s">
        <v>2091</v>
      </c>
      <c r="D522" s="613"/>
      <c r="E522" s="619">
        <v>1.5</v>
      </c>
      <c r="F522" s="613" t="s">
        <v>1693</v>
      </c>
      <c r="G522" s="615" t="s">
        <v>2089</v>
      </c>
      <c r="H522" s="618" t="s">
        <v>1505</v>
      </c>
      <c r="I522" s="617">
        <v>28750</v>
      </c>
      <c r="J522" s="617">
        <f t="shared" si="2"/>
        <v>43125</v>
      </c>
      <c r="K522" s="632" t="s">
        <v>206</v>
      </c>
      <c r="N522" s="2"/>
      <c r="O522" s="2"/>
      <c r="P522" s="2"/>
      <c r="Q522" s="2"/>
      <c r="R522" s="2"/>
      <c r="S522" s="2"/>
      <c r="T522" s="2"/>
      <c r="U522" s="2"/>
      <c r="V522" s="2"/>
    </row>
    <row r="523" spans="1:23" s="1" customFormat="1" ht="22.5" customHeight="1" x14ac:dyDescent="0.25">
      <c r="A523" s="653">
        <v>34</v>
      </c>
      <c r="B523" s="612">
        <v>45257</v>
      </c>
      <c r="C523" s="620" t="s">
        <v>2090</v>
      </c>
      <c r="D523" s="613"/>
      <c r="E523" s="619">
        <v>2</v>
      </c>
      <c r="F523" s="613" t="s">
        <v>1693</v>
      </c>
      <c r="G523" s="615" t="s">
        <v>2089</v>
      </c>
      <c r="H523" s="618" t="s">
        <v>1505</v>
      </c>
      <c r="I523" s="617">
        <v>26800</v>
      </c>
      <c r="J523" s="617">
        <f t="shared" si="2"/>
        <v>53600</v>
      </c>
      <c r="K523" s="632" t="s">
        <v>206</v>
      </c>
      <c r="N523" s="2"/>
      <c r="O523" s="2"/>
      <c r="P523" s="2"/>
      <c r="Q523" s="2"/>
      <c r="R523" s="2"/>
      <c r="S523" s="2"/>
      <c r="T523" s="2"/>
      <c r="U523" s="2"/>
      <c r="V523" s="2"/>
    </row>
    <row r="524" spans="1:23" s="1" customFormat="1" ht="22.5" customHeight="1" x14ac:dyDescent="0.25">
      <c r="A524" s="653">
        <v>35</v>
      </c>
      <c r="B524" s="612">
        <v>45259</v>
      </c>
      <c r="C524" s="620" t="s">
        <v>2087</v>
      </c>
      <c r="D524" s="613"/>
      <c r="E524" s="614">
        <v>20</v>
      </c>
      <c r="F524" s="613" t="s">
        <v>1693</v>
      </c>
      <c r="G524" s="615" t="s">
        <v>2089</v>
      </c>
      <c r="H524" s="618" t="s">
        <v>1505</v>
      </c>
      <c r="I524" s="617">
        <v>13850</v>
      </c>
      <c r="J524" s="617">
        <f t="shared" si="2"/>
        <v>277000</v>
      </c>
      <c r="K524" s="632" t="s">
        <v>206</v>
      </c>
      <c r="N524" s="2"/>
      <c r="O524" s="2"/>
      <c r="P524" s="2"/>
      <c r="Q524" s="2"/>
      <c r="R524" s="2"/>
      <c r="S524" s="2"/>
      <c r="T524" s="2"/>
      <c r="U524" s="2"/>
      <c r="V524" s="2"/>
      <c r="W524" s="10"/>
    </row>
    <row r="525" spans="1:23" s="1" customFormat="1" ht="22.5" customHeight="1" x14ac:dyDescent="0.25">
      <c r="A525" s="653">
        <v>36</v>
      </c>
      <c r="B525" s="612">
        <v>45260</v>
      </c>
      <c r="C525" s="620" t="s">
        <v>2091</v>
      </c>
      <c r="D525" s="613"/>
      <c r="E525" s="619">
        <v>2</v>
      </c>
      <c r="F525" s="613" t="s">
        <v>1693</v>
      </c>
      <c r="G525" s="615" t="s">
        <v>2089</v>
      </c>
      <c r="H525" s="618" t="s">
        <v>1505</v>
      </c>
      <c r="I525" s="617">
        <v>28750</v>
      </c>
      <c r="J525" s="617">
        <f t="shared" si="2"/>
        <v>57500</v>
      </c>
      <c r="K525" s="632" t="s">
        <v>206</v>
      </c>
      <c r="N525" s="2"/>
      <c r="O525" s="2"/>
      <c r="P525" s="2"/>
      <c r="Q525" s="2"/>
      <c r="R525" s="2"/>
      <c r="S525" s="2"/>
      <c r="T525" s="2"/>
      <c r="U525" s="2"/>
      <c r="V525" s="2"/>
      <c r="W525" s="2"/>
    </row>
    <row r="526" spans="1:23" s="1" customFormat="1" ht="22.5" customHeight="1" x14ac:dyDescent="0.25">
      <c r="A526" s="653">
        <v>37</v>
      </c>
      <c r="B526" s="612">
        <v>45260</v>
      </c>
      <c r="C526" s="620" t="s">
        <v>2090</v>
      </c>
      <c r="D526" s="613"/>
      <c r="E526" s="619">
        <v>2</v>
      </c>
      <c r="F526" s="613" t="s">
        <v>1693</v>
      </c>
      <c r="G526" s="615" t="s">
        <v>2089</v>
      </c>
      <c r="H526" s="618" t="s">
        <v>1505</v>
      </c>
      <c r="I526" s="617">
        <v>26800</v>
      </c>
      <c r="J526" s="617">
        <f t="shared" si="2"/>
        <v>53600</v>
      </c>
      <c r="K526" s="632" t="s">
        <v>206</v>
      </c>
      <c r="N526" s="2"/>
      <c r="O526" s="2"/>
      <c r="P526" s="2"/>
      <c r="Q526" s="2"/>
      <c r="R526" s="2"/>
      <c r="S526" s="2"/>
      <c r="T526" s="2"/>
      <c r="U526" s="2"/>
      <c r="V526" s="2"/>
      <c r="W526" s="2"/>
    </row>
    <row r="527" spans="1:23" s="10" customFormat="1" ht="22.5" customHeight="1" x14ac:dyDescent="0.25">
      <c r="A527" s="422"/>
      <c r="B527" s="423"/>
      <c r="C527" s="439"/>
      <c r="D527" s="425"/>
      <c r="E527" s="411"/>
      <c r="F527" s="434"/>
      <c r="G527" s="435"/>
      <c r="H527" s="411"/>
      <c r="I527" s="428"/>
      <c r="J527" s="428"/>
      <c r="K527" s="528">
        <f>SUM(J490:J526)</f>
        <v>18319525</v>
      </c>
      <c r="L527" s="675">
        <f>SUM(J490:J492,J494:J526)</f>
        <v>17644525</v>
      </c>
      <c r="M527" s="230" t="s">
        <v>2215</v>
      </c>
      <c r="N527" s="2"/>
      <c r="O527" s="2"/>
      <c r="P527" s="2"/>
      <c r="Q527" s="2"/>
      <c r="R527" s="2"/>
      <c r="S527" s="2"/>
      <c r="T527" s="2"/>
      <c r="U527" s="2"/>
      <c r="V527" s="2"/>
      <c r="W527" s="2"/>
    </row>
    <row r="528" spans="1:23" ht="22.5" customHeight="1" x14ac:dyDescent="0.25">
      <c r="A528" s="420">
        <v>1</v>
      </c>
      <c r="B528" s="280">
        <v>45245</v>
      </c>
      <c r="C528" s="56" t="s">
        <v>388</v>
      </c>
      <c r="D528" s="56" t="s">
        <v>372</v>
      </c>
      <c r="E528" s="57">
        <v>1</v>
      </c>
      <c r="F528" s="57" t="s">
        <v>39</v>
      </c>
      <c r="G528" s="752" t="s">
        <v>1331</v>
      </c>
      <c r="H528" s="260">
        <v>7</v>
      </c>
      <c r="I528" s="287">
        <v>100000</v>
      </c>
      <c r="J528" s="286">
        <v>100000</v>
      </c>
      <c r="K528" s="647" t="s">
        <v>1591</v>
      </c>
      <c r="M528" s="754" t="s">
        <v>2287</v>
      </c>
      <c r="N528" s="2"/>
    </row>
    <row r="529" spans="1:23" ht="22.5" customHeight="1" x14ac:dyDescent="0.25">
      <c r="A529" s="419">
        <v>2</v>
      </c>
      <c r="B529" s="280">
        <v>45245</v>
      </c>
      <c r="C529" s="56" t="s">
        <v>373</v>
      </c>
      <c r="D529" s="56" t="s">
        <v>372</v>
      </c>
      <c r="E529" s="57">
        <v>1</v>
      </c>
      <c r="F529" s="57" t="s">
        <v>39</v>
      </c>
      <c r="G529" s="752" t="s">
        <v>1331</v>
      </c>
      <c r="H529" s="260">
        <v>7</v>
      </c>
      <c r="I529" s="285">
        <v>140000</v>
      </c>
      <c r="J529" s="286">
        <v>140000</v>
      </c>
      <c r="K529" s="647" t="s">
        <v>1591</v>
      </c>
      <c r="M529" s="754" t="s">
        <v>2287</v>
      </c>
      <c r="N529" s="2"/>
      <c r="V529" s="10"/>
    </row>
    <row r="530" spans="1:23" ht="22.5" customHeight="1" x14ac:dyDescent="0.25">
      <c r="A530" s="420">
        <v>3</v>
      </c>
      <c r="B530" s="280">
        <v>45247</v>
      </c>
      <c r="C530" s="56" t="s">
        <v>715</v>
      </c>
      <c r="D530" s="56" t="s">
        <v>275</v>
      </c>
      <c r="E530" s="57">
        <v>1</v>
      </c>
      <c r="F530" s="57" t="s">
        <v>39</v>
      </c>
      <c r="G530" s="753" t="s">
        <v>1511</v>
      </c>
      <c r="H530" s="283">
        <v>7</v>
      </c>
      <c r="I530" s="287">
        <v>35000</v>
      </c>
      <c r="J530" s="286">
        <v>35000</v>
      </c>
      <c r="K530" s="647" t="s">
        <v>1606</v>
      </c>
      <c r="M530" s="754" t="s">
        <v>2287</v>
      </c>
      <c r="O530" s="10"/>
      <c r="P530" s="10"/>
      <c r="Q530" s="10"/>
      <c r="R530" s="10"/>
      <c r="S530" s="10"/>
      <c r="T530" s="10"/>
      <c r="U530" s="10"/>
    </row>
    <row r="531" spans="1:23" ht="22.5" customHeight="1" x14ac:dyDescent="0.25">
      <c r="A531" s="419">
        <v>4</v>
      </c>
      <c r="B531" s="280">
        <v>45247</v>
      </c>
      <c r="C531" s="123" t="s">
        <v>1364</v>
      </c>
      <c r="D531" s="123" t="s">
        <v>101</v>
      </c>
      <c r="E531" s="57">
        <v>2</v>
      </c>
      <c r="F531" s="57" t="s">
        <v>39</v>
      </c>
      <c r="G531" s="752" t="s">
        <v>1510</v>
      </c>
      <c r="H531" s="260">
        <v>7</v>
      </c>
      <c r="I531" s="290">
        <v>809041</v>
      </c>
      <c r="J531" s="286">
        <v>1618082</v>
      </c>
      <c r="K531" s="647" t="s">
        <v>1606</v>
      </c>
      <c r="M531" s="754" t="s">
        <v>2287</v>
      </c>
      <c r="N531" s="2"/>
      <c r="W531" s="10"/>
    </row>
    <row r="532" spans="1:23" ht="22.5" customHeight="1" x14ac:dyDescent="0.25">
      <c r="A532" s="420">
        <v>5</v>
      </c>
      <c r="B532" s="280">
        <v>45247</v>
      </c>
      <c r="C532" s="56" t="s">
        <v>516</v>
      </c>
      <c r="D532" s="123" t="s">
        <v>89</v>
      </c>
      <c r="E532" s="57">
        <v>1</v>
      </c>
      <c r="F532" s="122" t="s">
        <v>40</v>
      </c>
      <c r="G532" s="752" t="s">
        <v>1510</v>
      </c>
      <c r="H532" s="260">
        <v>7</v>
      </c>
      <c r="I532" s="285">
        <v>30000</v>
      </c>
      <c r="J532" s="286">
        <v>30000</v>
      </c>
      <c r="K532" s="647" t="s">
        <v>1606</v>
      </c>
      <c r="M532" s="754" t="s">
        <v>2287</v>
      </c>
      <c r="N532" s="2"/>
      <c r="W532" s="10"/>
    </row>
    <row r="533" spans="1:23" ht="22.5" customHeight="1" x14ac:dyDescent="0.25">
      <c r="A533" s="419">
        <v>6</v>
      </c>
      <c r="B533" s="280">
        <v>45247</v>
      </c>
      <c r="C533" s="55" t="s">
        <v>1366</v>
      </c>
      <c r="D533" s="56" t="s">
        <v>275</v>
      </c>
      <c r="E533" s="57">
        <v>1</v>
      </c>
      <c r="F533" s="57" t="s">
        <v>39</v>
      </c>
      <c r="G533" s="753" t="s">
        <v>1367</v>
      </c>
      <c r="H533" s="260">
        <v>7</v>
      </c>
      <c r="I533" s="285">
        <v>125000</v>
      </c>
      <c r="J533" s="286">
        <v>125000</v>
      </c>
      <c r="K533" s="647" t="s">
        <v>1607</v>
      </c>
      <c r="L533" s="135">
        <f>SUM(J528:J533)</f>
        <v>2048082</v>
      </c>
      <c r="M533" s="754" t="s">
        <v>2287</v>
      </c>
      <c r="N533" s="2"/>
      <c r="W533" s="10"/>
    </row>
    <row r="534" spans="1:23" s="10" customFormat="1" ht="22.5" customHeight="1" x14ac:dyDescent="0.25">
      <c r="A534" s="420">
        <v>7</v>
      </c>
      <c r="B534" s="280">
        <v>45231</v>
      </c>
      <c r="C534" s="56" t="s">
        <v>425</v>
      </c>
      <c r="D534" s="56" t="s">
        <v>1071</v>
      </c>
      <c r="E534" s="57">
        <v>1</v>
      </c>
      <c r="F534" s="122" t="s">
        <v>39</v>
      </c>
      <c r="G534" s="508" t="s">
        <v>437</v>
      </c>
      <c r="H534" s="283" t="s">
        <v>1508</v>
      </c>
      <c r="I534" s="285">
        <v>1250000</v>
      </c>
      <c r="J534" s="286">
        <v>1250000</v>
      </c>
      <c r="K534" s="647" t="s">
        <v>1540</v>
      </c>
      <c r="L534" s="79"/>
      <c r="N534" s="2"/>
      <c r="O534" s="2"/>
      <c r="P534" s="2"/>
      <c r="Q534" s="2"/>
      <c r="R534" s="2"/>
      <c r="S534" s="2"/>
      <c r="T534" s="2"/>
      <c r="U534" s="2"/>
      <c r="V534" s="2"/>
    </row>
    <row r="535" spans="1:23" s="10" customFormat="1" ht="22.5" customHeight="1" x14ac:dyDescent="0.25">
      <c r="A535" s="419">
        <v>8</v>
      </c>
      <c r="B535" s="280">
        <v>45232</v>
      </c>
      <c r="C535" s="56" t="s">
        <v>430</v>
      </c>
      <c r="D535" s="56" t="s">
        <v>275</v>
      </c>
      <c r="E535" s="57">
        <v>1</v>
      </c>
      <c r="F535" s="57" t="s">
        <v>39</v>
      </c>
      <c r="G535" s="508" t="s">
        <v>437</v>
      </c>
      <c r="H535" s="283" t="s">
        <v>1508</v>
      </c>
      <c r="I535" s="285">
        <v>105000</v>
      </c>
      <c r="J535" s="286">
        <v>105000</v>
      </c>
      <c r="K535" s="647" t="s">
        <v>1549</v>
      </c>
      <c r="L535" s="79"/>
      <c r="N535" s="2"/>
      <c r="O535" s="2"/>
      <c r="P535" s="2"/>
      <c r="Q535" s="2"/>
      <c r="R535" s="2"/>
      <c r="S535" s="2"/>
      <c r="T535" s="2"/>
      <c r="U535" s="2"/>
      <c r="V535" s="2"/>
    </row>
    <row r="536" spans="1:23" s="10" customFormat="1" ht="22.5" customHeight="1" x14ac:dyDescent="0.25">
      <c r="A536" s="420">
        <v>9</v>
      </c>
      <c r="B536" s="280">
        <v>45232</v>
      </c>
      <c r="C536" s="56" t="s">
        <v>431</v>
      </c>
      <c r="D536" s="56" t="s">
        <v>275</v>
      </c>
      <c r="E536" s="57">
        <v>1</v>
      </c>
      <c r="F536" s="57" t="s">
        <v>39</v>
      </c>
      <c r="G536" s="508" t="s">
        <v>437</v>
      </c>
      <c r="H536" s="283" t="s">
        <v>1508</v>
      </c>
      <c r="I536" s="285">
        <v>72000</v>
      </c>
      <c r="J536" s="286">
        <v>72000</v>
      </c>
      <c r="K536" s="647" t="s">
        <v>1549</v>
      </c>
      <c r="L536" s="79"/>
      <c r="N536" s="2"/>
      <c r="O536" s="2"/>
      <c r="P536" s="2"/>
      <c r="Q536" s="2"/>
      <c r="R536" s="2"/>
      <c r="S536" s="2"/>
      <c r="T536" s="2"/>
      <c r="U536" s="2"/>
      <c r="V536" s="2"/>
    </row>
    <row r="537" spans="1:23" s="10" customFormat="1" ht="22.5" customHeight="1" x14ac:dyDescent="0.25">
      <c r="A537" s="419">
        <v>10</v>
      </c>
      <c r="B537" s="280">
        <v>45232</v>
      </c>
      <c r="C537" s="56" t="s">
        <v>441</v>
      </c>
      <c r="D537" s="56" t="s">
        <v>89</v>
      </c>
      <c r="E537" s="57">
        <v>2</v>
      </c>
      <c r="F537" s="57" t="s">
        <v>39</v>
      </c>
      <c r="G537" s="508" t="s">
        <v>437</v>
      </c>
      <c r="H537" s="283" t="s">
        <v>1508</v>
      </c>
      <c r="I537" s="285">
        <v>550000</v>
      </c>
      <c r="J537" s="286">
        <v>1100000</v>
      </c>
      <c r="K537" s="647" t="s">
        <v>1549</v>
      </c>
      <c r="L537" s="79"/>
      <c r="N537" s="2"/>
      <c r="O537" s="2"/>
      <c r="P537" s="2"/>
      <c r="Q537" s="2"/>
      <c r="R537" s="2"/>
      <c r="S537" s="2"/>
      <c r="T537" s="2"/>
      <c r="U537" s="2"/>
      <c r="V537" s="2"/>
    </row>
    <row r="538" spans="1:23" s="10" customFormat="1" ht="22.5" customHeight="1" x14ac:dyDescent="0.25">
      <c r="A538" s="420">
        <v>11</v>
      </c>
      <c r="B538" s="280">
        <v>45232</v>
      </c>
      <c r="C538" s="56" t="s">
        <v>443</v>
      </c>
      <c r="D538" s="56" t="s">
        <v>89</v>
      </c>
      <c r="E538" s="57">
        <v>1</v>
      </c>
      <c r="F538" s="57" t="s">
        <v>40</v>
      </c>
      <c r="G538" s="508" t="s">
        <v>437</v>
      </c>
      <c r="H538" s="283" t="s">
        <v>1508</v>
      </c>
      <c r="I538" s="285">
        <v>530000</v>
      </c>
      <c r="J538" s="286">
        <v>530000</v>
      </c>
      <c r="K538" s="647" t="s">
        <v>1549</v>
      </c>
      <c r="L538" s="79"/>
      <c r="N538" s="2"/>
      <c r="O538" s="2"/>
      <c r="P538" s="2"/>
      <c r="Q538" s="2"/>
      <c r="R538" s="2"/>
      <c r="S538" s="2"/>
      <c r="T538" s="2"/>
      <c r="U538" s="2"/>
      <c r="V538" s="2"/>
      <c r="W538" s="2"/>
    </row>
    <row r="539" spans="1:23" s="10" customFormat="1" ht="22.5" customHeight="1" x14ac:dyDescent="0.25">
      <c r="A539" s="419">
        <v>12</v>
      </c>
      <c r="B539" s="280">
        <v>45232</v>
      </c>
      <c r="C539" s="56" t="s">
        <v>1103</v>
      </c>
      <c r="D539" s="56" t="s">
        <v>47</v>
      </c>
      <c r="E539" s="57">
        <v>2</v>
      </c>
      <c r="F539" s="57" t="s">
        <v>39</v>
      </c>
      <c r="G539" s="508" t="s">
        <v>437</v>
      </c>
      <c r="H539" s="283" t="s">
        <v>1508</v>
      </c>
      <c r="I539" s="285">
        <v>30000</v>
      </c>
      <c r="J539" s="286">
        <v>60000</v>
      </c>
      <c r="K539" s="647" t="s">
        <v>1549</v>
      </c>
      <c r="L539" s="79"/>
      <c r="N539" s="2"/>
      <c r="O539" s="2"/>
      <c r="P539" s="2"/>
      <c r="Q539" s="2"/>
      <c r="R539" s="2"/>
      <c r="S539" s="2"/>
      <c r="T539" s="2"/>
      <c r="U539" s="2"/>
      <c r="V539" s="2"/>
      <c r="W539" s="2"/>
    </row>
    <row r="540" spans="1:23" s="10" customFormat="1" ht="22.5" customHeight="1" x14ac:dyDescent="0.25">
      <c r="A540" s="420">
        <v>13</v>
      </c>
      <c r="B540" s="280">
        <v>45232</v>
      </c>
      <c r="C540" s="56" t="s">
        <v>473</v>
      </c>
      <c r="D540" s="86" t="s">
        <v>89</v>
      </c>
      <c r="E540" s="57">
        <v>1</v>
      </c>
      <c r="F540" s="57" t="s">
        <v>39</v>
      </c>
      <c r="G540" s="508" t="s">
        <v>437</v>
      </c>
      <c r="H540" s="283" t="s">
        <v>1508</v>
      </c>
      <c r="I540" s="285">
        <v>45000</v>
      </c>
      <c r="J540" s="286">
        <v>45000</v>
      </c>
      <c r="K540" s="647" t="s">
        <v>1549</v>
      </c>
      <c r="L540" s="79"/>
      <c r="N540" s="2"/>
      <c r="O540" s="2"/>
      <c r="P540" s="2"/>
      <c r="Q540" s="2"/>
      <c r="R540" s="2"/>
      <c r="S540" s="2"/>
      <c r="T540" s="2"/>
      <c r="U540" s="2"/>
      <c r="V540" s="2"/>
      <c r="W540" s="2"/>
    </row>
    <row r="541" spans="1:23" ht="22.5" customHeight="1" x14ac:dyDescent="0.25">
      <c r="A541" s="419">
        <v>14</v>
      </c>
      <c r="B541" s="468">
        <v>45122</v>
      </c>
      <c r="C541" s="469" t="s">
        <v>399</v>
      </c>
      <c r="D541" s="469"/>
      <c r="E541" s="470">
        <v>5</v>
      </c>
      <c r="F541" s="470" t="s">
        <v>1693</v>
      </c>
      <c r="G541" s="483" t="s">
        <v>1716</v>
      </c>
      <c r="H541" s="509" t="s">
        <v>1508</v>
      </c>
      <c r="I541" s="484">
        <v>30400</v>
      </c>
      <c r="J541" s="474">
        <f t="shared" ref="J541:J563" si="3">E541*I541</f>
        <v>152000</v>
      </c>
      <c r="K541" s="656" t="s">
        <v>199</v>
      </c>
      <c r="L541" s="2"/>
      <c r="M541" s="2"/>
      <c r="N541" s="2"/>
    </row>
    <row r="542" spans="1:23" ht="22.5" customHeight="1" x14ac:dyDescent="0.25">
      <c r="A542" s="420">
        <v>15</v>
      </c>
      <c r="B542" s="468">
        <v>45227</v>
      </c>
      <c r="C542" s="510" t="s">
        <v>1717</v>
      </c>
      <c r="D542" s="469" t="s">
        <v>101</v>
      </c>
      <c r="E542" s="470">
        <v>1</v>
      </c>
      <c r="F542" s="498" t="s">
        <v>37</v>
      </c>
      <c r="G542" s="470" t="s">
        <v>1716</v>
      </c>
      <c r="H542" s="509" t="s">
        <v>1508</v>
      </c>
      <c r="I542" s="505">
        <v>70586</v>
      </c>
      <c r="J542" s="474">
        <f t="shared" si="3"/>
        <v>70586</v>
      </c>
      <c r="K542" s="656" t="s">
        <v>199</v>
      </c>
      <c r="L542" s="2"/>
      <c r="M542" s="2"/>
      <c r="N542" s="2"/>
    </row>
    <row r="543" spans="1:23" ht="22.5" customHeight="1" x14ac:dyDescent="0.25">
      <c r="A543" s="419">
        <v>16</v>
      </c>
      <c r="B543" s="485">
        <v>45245</v>
      </c>
      <c r="C543" s="486" t="s">
        <v>1300</v>
      </c>
      <c r="D543" s="511" t="s">
        <v>1301</v>
      </c>
      <c r="E543" s="470">
        <v>1</v>
      </c>
      <c r="F543" s="498" t="s">
        <v>37</v>
      </c>
      <c r="G543" s="499" t="s">
        <v>1718</v>
      </c>
      <c r="H543" s="512" t="s">
        <v>1719</v>
      </c>
      <c r="I543" s="503">
        <v>160000</v>
      </c>
      <c r="J543" s="474">
        <f t="shared" si="3"/>
        <v>160000</v>
      </c>
      <c r="K543" s="656" t="s">
        <v>199</v>
      </c>
      <c r="L543" s="2"/>
      <c r="M543" s="2"/>
      <c r="N543" s="2"/>
    </row>
    <row r="544" spans="1:23" ht="22.5" customHeight="1" x14ac:dyDescent="0.25">
      <c r="A544" s="420">
        <v>17</v>
      </c>
      <c r="B544" s="494">
        <v>45251</v>
      </c>
      <c r="C544" s="486" t="s">
        <v>1711</v>
      </c>
      <c r="D544" s="469"/>
      <c r="E544" s="470">
        <v>2</v>
      </c>
      <c r="F544" s="470" t="s">
        <v>37</v>
      </c>
      <c r="G544" s="487" t="s">
        <v>1718</v>
      </c>
      <c r="H544" s="512" t="s">
        <v>1719</v>
      </c>
      <c r="I544" s="488">
        <v>45000</v>
      </c>
      <c r="J544" s="489">
        <f t="shared" si="3"/>
        <v>90000</v>
      </c>
      <c r="K544" s="656" t="s">
        <v>199</v>
      </c>
      <c r="L544" s="2"/>
      <c r="M544" s="2"/>
      <c r="N544" s="2"/>
    </row>
    <row r="545" spans="1:14" ht="22.5" customHeight="1" x14ac:dyDescent="0.25">
      <c r="A545" s="419">
        <v>18</v>
      </c>
      <c r="B545" s="468">
        <v>45231</v>
      </c>
      <c r="C545" s="469" t="s">
        <v>74</v>
      </c>
      <c r="D545" s="513" t="s">
        <v>1720</v>
      </c>
      <c r="E545" s="470">
        <v>1</v>
      </c>
      <c r="F545" s="470" t="s">
        <v>37</v>
      </c>
      <c r="G545" s="499" t="s">
        <v>1721</v>
      </c>
      <c r="H545" s="512" t="s">
        <v>1722</v>
      </c>
      <c r="I545" s="514">
        <v>3575000</v>
      </c>
      <c r="J545" s="474">
        <f t="shared" si="3"/>
        <v>3575000</v>
      </c>
      <c r="K545" s="656" t="s">
        <v>199</v>
      </c>
      <c r="L545" s="2"/>
      <c r="M545" s="2"/>
      <c r="N545" s="2"/>
    </row>
    <row r="546" spans="1:14" ht="22.5" customHeight="1" x14ac:dyDescent="0.25">
      <c r="A546" s="420">
        <v>19</v>
      </c>
      <c r="B546" s="468">
        <v>45238</v>
      </c>
      <c r="C546" s="510" t="s">
        <v>387</v>
      </c>
      <c r="D546" s="469" t="s">
        <v>2205</v>
      </c>
      <c r="E546" s="470">
        <v>1</v>
      </c>
      <c r="F546" s="470" t="s">
        <v>39</v>
      </c>
      <c r="G546" s="470" t="s">
        <v>1721</v>
      </c>
      <c r="H546" s="512" t="s">
        <v>1722</v>
      </c>
      <c r="I546" s="514">
        <v>825000</v>
      </c>
      <c r="J546" s="474">
        <f t="shared" si="3"/>
        <v>825000</v>
      </c>
      <c r="K546" s="673" t="s">
        <v>199</v>
      </c>
      <c r="L546" s="2"/>
      <c r="M546" s="2"/>
      <c r="N546" s="2"/>
    </row>
    <row r="547" spans="1:14" ht="22.5" customHeight="1" x14ac:dyDescent="0.25">
      <c r="A547" s="419">
        <v>20</v>
      </c>
      <c r="B547" s="468">
        <v>45240</v>
      </c>
      <c r="C547" s="469" t="s">
        <v>1723</v>
      </c>
      <c r="D547" s="469" t="s">
        <v>1724</v>
      </c>
      <c r="E547" s="470">
        <v>1</v>
      </c>
      <c r="F547" s="470" t="s">
        <v>37</v>
      </c>
      <c r="G547" s="499" t="s">
        <v>1721</v>
      </c>
      <c r="H547" s="512" t="s">
        <v>1722</v>
      </c>
      <c r="I547" s="491">
        <v>1150000</v>
      </c>
      <c r="J547" s="474">
        <f t="shared" si="3"/>
        <v>1150000</v>
      </c>
      <c r="K547" s="656" t="s">
        <v>199</v>
      </c>
      <c r="L547" s="2"/>
      <c r="M547" s="2"/>
      <c r="N547" s="2"/>
    </row>
    <row r="548" spans="1:14" ht="22.5" customHeight="1" x14ac:dyDescent="0.25">
      <c r="A548" s="420">
        <v>21</v>
      </c>
      <c r="B548" s="468">
        <v>45240</v>
      </c>
      <c r="C548" s="469" t="s">
        <v>1725</v>
      </c>
      <c r="D548" s="469" t="s">
        <v>1726</v>
      </c>
      <c r="E548" s="470">
        <v>1</v>
      </c>
      <c r="F548" s="470" t="s">
        <v>37</v>
      </c>
      <c r="G548" s="499" t="s">
        <v>1721</v>
      </c>
      <c r="H548" s="512" t="s">
        <v>1722</v>
      </c>
      <c r="I548" s="501">
        <v>925000</v>
      </c>
      <c r="J548" s="474">
        <f t="shared" si="3"/>
        <v>925000</v>
      </c>
      <c r="K548" s="656" t="s">
        <v>199</v>
      </c>
      <c r="L548" s="2"/>
      <c r="M548" s="2"/>
      <c r="N548" s="2"/>
    </row>
    <row r="549" spans="1:14" ht="22.5" customHeight="1" x14ac:dyDescent="0.25">
      <c r="A549" s="419">
        <v>22</v>
      </c>
      <c r="B549" s="468">
        <v>45201</v>
      </c>
      <c r="C549" s="469" t="s">
        <v>1727</v>
      </c>
      <c r="D549" s="469" t="s">
        <v>1728</v>
      </c>
      <c r="E549" s="470">
        <v>1</v>
      </c>
      <c r="F549" s="498" t="s">
        <v>37</v>
      </c>
      <c r="G549" s="470" t="s">
        <v>1729</v>
      </c>
      <c r="H549" s="509" t="s">
        <v>1730</v>
      </c>
      <c r="I549" s="505">
        <v>325000</v>
      </c>
      <c r="J549" s="474">
        <f t="shared" si="3"/>
        <v>325000</v>
      </c>
      <c r="K549" s="656" t="s">
        <v>199</v>
      </c>
      <c r="L549" s="2"/>
      <c r="M549" s="2"/>
      <c r="N549" s="2"/>
    </row>
    <row r="550" spans="1:14" ht="22.5" customHeight="1" x14ac:dyDescent="0.25">
      <c r="A550" s="420">
        <v>23</v>
      </c>
      <c r="B550" s="468">
        <v>45243</v>
      </c>
      <c r="C550" s="513" t="s">
        <v>489</v>
      </c>
      <c r="D550" s="469" t="s">
        <v>1291</v>
      </c>
      <c r="E550" s="500" t="s">
        <v>97</v>
      </c>
      <c r="F550" s="497" t="s">
        <v>39</v>
      </c>
      <c r="G550" s="499" t="s">
        <v>1729</v>
      </c>
      <c r="H550" s="509" t="s">
        <v>1730</v>
      </c>
      <c r="I550" s="488">
        <v>1450000</v>
      </c>
      <c r="J550" s="474">
        <f t="shared" si="3"/>
        <v>1450000</v>
      </c>
      <c r="K550" s="656" t="s">
        <v>199</v>
      </c>
      <c r="L550" s="2"/>
      <c r="M550" s="2"/>
      <c r="N550" s="2"/>
    </row>
    <row r="551" spans="1:14" ht="22.5" customHeight="1" x14ac:dyDescent="0.25">
      <c r="A551" s="419">
        <v>24</v>
      </c>
      <c r="B551" s="468">
        <v>45243</v>
      </c>
      <c r="C551" s="513" t="s">
        <v>489</v>
      </c>
      <c r="D551" s="469" t="s">
        <v>1294</v>
      </c>
      <c r="E551" s="490">
        <v>1</v>
      </c>
      <c r="F551" s="470" t="s">
        <v>37</v>
      </c>
      <c r="G551" s="499" t="s">
        <v>1729</v>
      </c>
      <c r="H551" s="509" t="s">
        <v>1730</v>
      </c>
      <c r="I551" s="488">
        <v>1450000</v>
      </c>
      <c r="J551" s="474">
        <f t="shared" si="3"/>
        <v>1450000</v>
      </c>
      <c r="K551" s="656" t="s">
        <v>199</v>
      </c>
      <c r="L551" s="2"/>
      <c r="M551" s="2"/>
      <c r="N551" s="2"/>
    </row>
    <row r="552" spans="1:14" ht="22.5" customHeight="1" x14ac:dyDescent="0.25">
      <c r="A552" s="420">
        <v>25</v>
      </c>
      <c r="B552" s="485">
        <v>45249</v>
      </c>
      <c r="C552" s="513" t="s">
        <v>489</v>
      </c>
      <c r="D552" s="469" t="s">
        <v>1289</v>
      </c>
      <c r="E552" s="470">
        <v>1</v>
      </c>
      <c r="F552" s="470" t="s">
        <v>39</v>
      </c>
      <c r="G552" s="499" t="s">
        <v>1729</v>
      </c>
      <c r="H552" s="509" t="s">
        <v>1730</v>
      </c>
      <c r="I552" s="488">
        <v>1450000</v>
      </c>
      <c r="J552" s="474">
        <f t="shared" si="3"/>
        <v>1450000</v>
      </c>
      <c r="K552" s="656" t="s">
        <v>199</v>
      </c>
      <c r="L552" s="2"/>
      <c r="M552" s="2"/>
      <c r="N552" s="2"/>
    </row>
    <row r="553" spans="1:14" ht="22.5" customHeight="1" x14ac:dyDescent="0.25">
      <c r="A553" s="419">
        <v>26</v>
      </c>
      <c r="B553" s="485">
        <v>45249</v>
      </c>
      <c r="C553" s="513" t="s">
        <v>489</v>
      </c>
      <c r="D553" s="469" t="s">
        <v>1293</v>
      </c>
      <c r="E553" s="490">
        <v>1</v>
      </c>
      <c r="F553" s="470" t="s">
        <v>39</v>
      </c>
      <c r="G553" s="499" t="s">
        <v>1729</v>
      </c>
      <c r="H553" s="509" t="s">
        <v>1730</v>
      </c>
      <c r="I553" s="488">
        <v>1450000</v>
      </c>
      <c r="J553" s="474">
        <f t="shared" si="3"/>
        <v>1450000</v>
      </c>
      <c r="K553" s="656" t="s">
        <v>199</v>
      </c>
      <c r="L553" s="2"/>
      <c r="M553" s="2"/>
      <c r="N553" s="2"/>
    </row>
    <row r="554" spans="1:14" ht="22.5" customHeight="1" x14ac:dyDescent="0.25">
      <c r="A554" s="420">
        <v>27</v>
      </c>
      <c r="B554" s="485">
        <v>45249</v>
      </c>
      <c r="C554" s="513" t="s">
        <v>489</v>
      </c>
      <c r="D554" s="469" t="s">
        <v>1295</v>
      </c>
      <c r="E554" s="470">
        <v>1</v>
      </c>
      <c r="F554" s="470" t="s">
        <v>37</v>
      </c>
      <c r="G554" s="499" t="s">
        <v>1729</v>
      </c>
      <c r="H554" s="509" t="s">
        <v>1730</v>
      </c>
      <c r="I554" s="488">
        <v>1450000</v>
      </c>
      <c r="J554" s="474">
        <f t="shared" si="3"/>
        <v>1450000</v>
      </c>
      <c r="K554" s="656" t="s">
        <v>199</v>
      </c>
      <c r="L554" s="2"/>
      <c r="M554" s="2"/>
      <c r="N554" s="2"/>
    </row>
    <row r="555" spans="1:14" ht="22.5" customHeight="1" x14ac:dyDescent="0.25">
      <c r="A555" s="419">
        <v>28</v>
      </c>
      <c r="B555" s="468">
        <v>45239</v>
      </c>
      <c r="C555" s="510" t="s">
        <v>387</v>
      </c>
      <c r="D555" s="469" t="s">
        <v>2206</v>
      </c>
      <c r="E555" s="470">
        <v>1</v>
      </c>
      <c r="F555" s="470" t="s">
        <v>39</v>
      </c>
      <c r="G555" s="470" t="s">
        <v>2207</v>
      </c>
      <c r="H555" s="674" t="s">
        <v>1733</v>
      </c>
      <c r="I555" s="514">
        <v>825000</v>
      </c>
      <c r="J555" s="474">
        <f t="shared" si="3"/>
        <v>825000</v>
      </c>
      <c r="K555" s="656" t="s">
        <v>199</v>
      </c>
      <c r="L555" s="2"/>
      <c r="M555" s="2"/>
      <c r="N555" s="2"/>
    </row>
    <row r="556" spans="1:14" ht="22.5" customHeight="1" x14ac:dyDescent="0.25">
      <c r="A556" s="420">
        <v>29</v>
      </c>
      <c r="B556" s="468">
        <v>45239</v>
      </c>
      <c r="C556" s="510" t="s">
        <v>387</v>
      </c>
      <c r="D556" s="469" t="s">
        <v>2208</v>
      </c>
      <c r="E556" s="470">
        <v>1</v>
      </c>
      <c r="F556" s="470" t="s">
        <v>39</v>
      </c>
      <c r="G556" s="470" t="s">
        <v>2207</v>
      </c>
      <c r="H556" s="674" t="s">
        <v>1733</v>
      </c>
      <c r="I556" s="514">
        <v>825000</v>
      </c>
      <c r="J556" s="474">
        <f t="shared" si="3"/>
        <v>825000</v>
      </c>
      <c r="K556" s="656" t="s">
        <v>199</v>
      </c>
      <c r="L556" s="2"/>
      <c r="M556" s="2"/>
      <c r="N556" s="2"/>
    </row>
    <row r="557" spans="1:14" ht="22.5" customHeight="1" x14ac:dyDescent="0.25">
      <c r="A557" s="419">
        <v>30</v>
      </c>
      <c r="B557" s="468">
        <v>45247</v>
      </c>
      <c r="C557" s="469" t="s">
        <v>1146</v>
      </c>
      <c r="D557" s="515" t="s">
        <v>1731</v>
      </c>
      <c r="E557" s="470">
        <v>1</v>
      </c>
      <c r="F557" s="470" t="s">
        <v>37</v>
      </c>
      <c r="G557" s="499" t="s">
        <v>1732</v>
      </c>
      <c r="H557" s="512" t="s">
        <v>1736</v>
      </c>
      <c r="I557" s="491">
        <v>1150000</v>
      </c>
      <c r="J557" s="474">
        <f t="shared" si="3"/>
        <v>1150000</v>
      </c>
      <c r="K557" s="656" t="s">
        <v>199</v>
      </c>
      <c r="L557" s="2"/>
      <c r="M557" s="2"/>
      <c r="N557" s="2"/>
    </row>
    <row r="558" spans="1:14" ht="22.5" customHeight="1" x14ac:dyDescent="0.25">
      <c r="A558" s="420">
        <v>31</v>
      </c>
      <c r="B558" s="468">
        <v>45249</v>
      </c>
      <c r="C558" s="469" t="s">
        <v>1146</v>
      </c>
      <c r="D558" s="515" t="s">
        <v>1734</v>
      </c>
      <c r="E558" s="470">
        <v>1</v>
      </c>
      <c r="F558" s="470" t="s">
        <v>37</v>
      </c>
      <c r="G558" s="499" t="s">
        <v>1735</v>
      </c>
      <c r="H558" s="512" t="s">
        <v>1742</v>
      </c>
      <c r="I558" s="491">
        <v>1150000</v>
      </c>
      <c r="J558" s="474">
        <f t="shared" si="3"/>
        <v>1150000</v>
      </c>
      <c r="K558" s="656" t="s">
        <v>199</v>
      </c>
      <c r="L558" s="2"/>
      <c r="M558" s="2"/>
      <c r="N558" s="2"/>
    </row>
    <row r="559" spans="1:14" ht="22.5" customHeight="1" x14ac:dyDescent="0.25">
      <c r="A559" s="419">
        <v>32</v>
      </c>
      <c r="B559" s="468">
        <v>45255</v>
      </c>
      <c r="C559" s="516" t="s">
        <v>1737</v>
      </c>
      <c r="D559" s="517" t="s">
        <v>149</v>
      </c>
      <c r="E559" s="470">
        <v>1</v>
      </c>
      <c r="F559" s="498" t="s">
        <v>37</v>
      </c>
      <c r="G559" s="490" t="s">
        <v>1735</v>
      </c>
      <c r="H559" s="512" t="s">
        <v>1742</v>
      </c>
      <c r="I559" s="507">
        <v>72000</v>
      </c>
      <c r="J559" s="474">
        <f t="shared" si="3"/>
        <v>72000</v>
      </c>
      <c r="K559" s="656" t="s">
        <v>199</v>
      </c>
      <c r="L559" s="2"/>
      <c r="M559" s="2"/>
      <c r="N559" s="2"/>
    </row>
    <row r="560" spans="1:14" ht="22.5" customHeight="1" x14ac:dyDescent="0.25">
      <c r="A560" s="420">
        <v>33</v>
      </c>
      <c r="B560" s="468">
        <v>45255</v>
      </c>
      <c r="C560" s="518" t="s">
        <v>1738</v>
      </c>
      <c r="D560" s="486" t="s">
        <v>1739</v>
      </c>
      <c r="E560" s="500" t="s">
        <v>98</v>
      </c>
      <c r="F560" s="497" t="s">
        <v>37</v>
      </c>
      <c r="G560" s="499" t="s">
        <v>1735</v>
      </c>
      <c r="H560" s="512" t="s">
        <v>1742</v>
      </c>
      <c r="I560" s="519">
        <v>154346</v>
      </c>
      <c r="J560" s="474">
        <f t="shared" si="3"/>
        <v>308692</v>
      </c>
      <c r="K560" s="656" t="s">
        <v>199</v>
      </c>
      <c r="L560" s="2"/>
      <c r="M560" s="2"/>
      <c r="N560" s="2"/>
    </row>
    <row r="561" spans="1:23" ht="22.5" customHeight="1" x14ac:dyDescent="0.25">
      <c r="A561" s="419">
        <v>34</v>
      </c>
      <c r="B561" s="468">
        <v>45259</v>
      </c>
      <c r="C561" s="469" t="s">
        <v>1740</v>
      </c>
      <c r="D561" s="520" t="s">
        <v>1741</v>
      </c>
      <c r="E561" s="470">
        <v>2</v>
      </c>
      <c r="F561" s="498" t="s">
        <v>37</v>
      </c>
      <c r="G561" s="499" t="s">
        <v>1735</v>
      </c>
      <c r="H561" s="512" t="s">
        <v>1742</v>
      </c>
      <c r="I561" s="491">
        <v>15000</v>
      </c>
      <c r="J561" s="474">
        <f t="shared" si="3"/>
        <v>30000</v>
      </c>
      <c r="K561" s="656" t="s">
        <v>199</v>
      </c>
      <c r="L561" s="2"/>
      <c r="M561" s="2"/>
      <c r="N561" s="2"/>
      <c r="W561" s="10"/>
    </row>
    <row r="562" spans="1:23" ht="22.5" customHeight="1" x14ac:dyDescent="0.25">
      <c r="A562" s="420">
        <v>35</v>
      </c>
      <c r="B562" s="468">
        <v>45201</v>
      </c>
      <c r="C562" s="469" t="s">
        <v>1727</v>
      </c>
      <c r="D562" s="469" t="s">
        <v>1728</v>
      </c>
      <c r="E562" s="470">
        <v>1</v>
      </c>
      <c r="F562" s="498" t="s">
        <v>37</v>
      </c>
      <c r="G562" s="470" t="s">
        <v>135</v>
      </c>
      <c r="H562" s="509" t="s">
        <v>2209</v>
      </c>
      <c r="I562" s="505">
        <v>325000</v>
      </c>
      <c r="J562" s="474">
        <f t="shared" si="3"/>
        <v>325000</v>
      </c>
      <c r="K562" s="656" t="s">
        <v>199</v>
      </c>
      <c r="L562" s="2"/>
      <c r="M562" s="2"/>
      <c r="N562" s="2"/>
    </row>
    <row r="563" spans="1:23" ht="22.5" customHeight="1" x14ac:dyDescent="0.25">
      <c r="A563" s="419">
        <v>36</v>
      </c>
      <c r="B563" s="468">
        <v>45250</v>
      </c>
      <c r="C563" s="469" t="s">
        <v>1725</v>
      </c>
      <c r="D563" s="469" t="s">
        <v>1743</v>
      </c>
      <c r="E563" s="470">
        <v>1</v>
      </c>
      <c r="F563" s="470" t="s">
        <v>37</v>
      </c>
      <c r="G563" s="499" t="s">
        <v>135</v>
      </c>
      <c r="H563" s="509" t="s">
        <v>2209</v>
      </c>
      <c r="I563" s="501">
        <v>925000</v>
      </c>
      <c r="J563" s="474">
        <f t="shared" si="3"/>
        <v>925000</v>
      </c>
      <c r="K563" s="656" t="s">
        <v>199</v>
      </c>
      <c r="L563" s="2"/>
      <c r="M563" s="2"/>
      <c r="N563" s="2"/>
    </row>
    <row r="564" spans="1:23" s="10" customFormat="1" ht="22.5" customHeight="1" x14ac:dyDescent="0.25">
      <c r="A564" s="422"/>
      <c r="B564" s="423"/>
      <c r="C564" s="424"/>
      <c r="D564" s="425"/>
      <c r="E564" s="411"/>
      <c r="F564" s="411"/>
      <c r="G564" s="426"/>
      <c r="H564" s="411"/>
      <c r="I564" s="428"/>
      <c r="J564" s="428"/>
      <c r="K564" s="528">
        <f>SUM(J528:J563)</f>
        <v>25343360</v>
      </c>
      <c r="L564" s="139" t="s">
        <v>2213</v>
      </c>
      <c r="N564" s="2"/>
      <c r="O564" s="2"/>
      <c r="P564" s="2"/>
      <c r="Q564" s="2"/>
      <c r="R564" s="2"/>
      <c r="S564" s="2"/>
      <c r="T564" s="2"/>
      <c r="U564" s="2"/>
      <c r="V564" s="2"/>
      <c r="W564" s="2"/>
    </row>
    <row r="565" spans="1:23" ht="22.5" customHeight="1" x14ac:dyDescent="0.25">
      <c r="A565" s="653">
        <v>1</v>
      </c>
      <c r="B565" s="533">
        <v>45231</v>
      </c>
      <c r="C565" s="549" t="s">
        <v>1885</v>
      </c>
      <c r="D565" s="550"/>
      <c r="E565" s="551">
        <v>1</v>
      </c>
      <c r="F565" s="551" t="s">
        <v>37</v>
      </c>
      <c r="G565" s="574" t="s">
        <v>1886</v>
      </c>
      <c r="H565" s="537">
        <v>8</v>
      </c>
      <c r="I565" s="546">
        <v>900000</v>
      </c>
      <c r="J565" s="539">
        <f>E565*I565</f>
        <v>900000</v>
      </c>
      <c r="K565" s="622" t="s">
        <v>1791</v>
      </c>
      <c r="L565" s="2"/>
      <c r="M565" s="2"/>
      <c r="N565" s="2"/>
    </row>
    <row r="566" spans="1:23" ht="22.5" customHeight="1" x14ac:dyDescent="0.25">
      <c r="A566" s="653">
        <v>2</v>
      </c>
      <c r="B566" s="548">
        <v>45236</v>
      </c>
      <c r="C566" s="534" t="s">
        <v>1887</v>
      </c>
      <c r="D566" s="559" t="s">
        <v>1888</v>
      </c>
      <c r="E566" s="536">
        <v>1</v>
      </c>
      <c r="F566" s="536" t="s">
        <v>37</v>
      </c>
      <c r="G566" s="536" t="s">
        <v>1889</v>
      </c>
      <c r="H566" s="537">
        <v>8</v>
      </c>
      <c r="I566" s="542">
        <v>93500</v>
      </c>
      <c r="J566" s="539">
        <f>E566*I566</f>
        <v>93500</v>
      </c>
      <c r="K566" s="622" t="s">
        <v>1791</v>
      </c>
      <c r="L566" s="2"/>
      <c r="M566" s="2"/>
      <c r="N566" s="2"/>
    </row>
    <row r="567" spans="1:23" ht="22.5" customHeight="1" x14ac:dyDescent="0.25">
      <c r="A567" s="653">
        <v>3</v>
      </c>
      <c r="B567" s="533">
        <v>45245</v>
      </c>
      <c r="C567" s="534" t="s">
        <v>1890</v>
      </c>
      <c r="D567" s="543"/>
      <c r="E567" s="536">
        <v>1</v>
      </c>
      <c r="F567" s="547" t="s">
        <v>146</v>
      </c>
      <c r="G567" s="536" t="s">
        <v>1891</v>
      </c>
      <c r="H567" s="537">
        <v>8</v>
      </c>
      <c r="I567" s="542">
        <v>100000</v>
      </c>
      <c r="J567" s="569" t="s">
        <v>1904</v>
      </c>
      <c r="K567" s="622" t="s">
        <v>1791</v>
      </c>
      <c r="L567" s="2"/>
      <c r="M567" s="2"/>
      <c r="N567" s="2"/>
    </row>
    <row r="568" spans="1:23" ht="22.5" customHeight="1" x14ac:dyDescent="0.25">
      <c r="A568" s="653">
        <v>4</v>
      </c>
      <c r="B568" s="548">
        <v>45250</v>
      </c>
      <c r="C568" s="549" t="s">
        <v>177</v>
      </c>
      <c r="D568" s="549" t="s">
        <v>176</v>
      </c>
      <c r="E568" s="551">
        <v>1</v>
      </c>
      <c r="F568" s="551" t="s">
        <v>277</v>
      </c>
      <c r="G568" s="533" t="s">
        <v>1161</v>
      </c>
      <c r="H568" s="551">
        <v>8</v>
      </c>
      <c r="I568" s="573">
        <v>1500000</v>
      </c>
      <c r="J568" s="539">
        <f t="shared" ref="J568:J574" si="4">E568*I568</f>
        <v>1500000</v>
      </c>
      <c r="K568" s="622" t="s">
        <v>1791</v>
      </c>
      <c r="L568" s="2"/>
      <c r="M568" s="2"/>
      <c r="N568" s="2"/>
    </row>
    <row r="569" spans="1:23" ht="22.5" customHeight="1" x14ac:dyDescent="0.25">
      <c r="A569" s="653">
        <v>5</v>
      </c>
      <c r="B569" s="548">
        <v>45250</v>
      </c>
      <c r="C569" s="549" t="s">
        <v>770</v>
      </c>
      <c r="D569" s="549" t="s">
        <v>66</v>
      </c>
      <c r="E569" s="551">
        <v>1</v>
      </c>
      <c r="F569" s="551" t="s">
        <v>57</v>
      </c>
      <c r="G569" s="533" t="s">
        <v>1161</v>
      </c>
      <c r="H569" s="551">
        <v>8</v>
      </c>
      <c r="I569" s="573">
        <v>6100000</v>
      </c>
      <c r="J569" s="539">
        <f t="shared" si="4"/>
        <v>6100000</v>
      </c>
      <c r="K569" s="622" t="s">
        <v>1791</v>
      </c>
      <c r="L569" s="2"/>
      <c r="M569" s="2"/>
      <c r="N569" s="2"/>
    </row>
    <row r="570" spans="1:23" ht="22.5" customHeight="1" x14ac:dyDescent="0.25">
      <c r="A570" s="653">
        <v>6</v>
      </c>
      <c r="B570" s="548">
        <v>45255</v>
      </c>
      <c r="C570" s="549" t="s">
        <v>23</v>
      </c>
      <c r="D570" s="550">
        <v>41010</v>
      </c>
      <c r="E570" s="551">
        <v>1</v>
      </c>
      <c r="F570" s="551" t="s">
        <v>44</v>
      </c>
      <c r="G570" s="533" t="s">
        <v>1161</v>
      </c>
      <c r="H570" s="551">
        <v>8</v>
      </c>
      <c r="I570" s="573">
        <v>75000</v>
      </c>
      <c r="J570" s="539">
        <f t="shared" si="4"/>
        <v>75000</v>
      </c>
      <c r="K570" s="622" t="s">
        <v>1791</v>
      </c>
      <c r="L570" s="2"/>
      <c r="M570" s="2"/>
      <c r="N570" s="2"/>
    </row>
    <row r="571" spans="1:23" ht="22.5" customHeight="1" x14ac:dyDescent="0.25">
      <c r="A571" s="653">
        <v>7</v>
      </c>
      <c r="B571" s="533">
        <v>45259</v>
      </c>
      <c r="C571" s="549" t="s">
        <v>355</v>
      </c>
      <c r="D571" s="549" t="s">
        <v>105</v>
      </c>
      <c r="E571" s="551">
        <v>1</v>
      </c>
      <c r="F571" s="551" t="s">
        <v>451</v>
      </c>
      <c r="G571" s="533" t="s">
        <v>1161</v>
      </c>
      <c r="H571" s="551">
        <v>8</v>
      </c>
      <c r="I571" s="573">
        <v>12500</v>
      </c>
      <c r="J571" s="539">
        <f t="shared" si="4"/>
        <v>12500</v>
      </c>
      <c r="K571" s="622" t="s">
        <v>1791</v>
      </c>
      <c r="L571" s="2"/>
      <c r="M571" s="2"/>
      <c r="N571" s="2"/>
    </row>
    <row r="572" spans="1:23" ht="22.5" customHeight="1" x14ac:dyDescent="0.25">
      <c r="A572" s="653">
        <v>8</v>
      </c>
      <c r="B572" s="533">
        <v>45256</v>
      </c>
      <c r="C572" s="549" t="s">
        <v>1892</v>
      </c>
      <c r="D572" s="550" t="s">
        <v>1442</v>
      </c>
      <c r="E572" s="551">
        <v>1</v>
      </c>
      <c r="F572" s="551" t="s">
        <v>37</v>
      </c>
      <c r="G572" s="574" t="s">
        <v>1893</v>
      </c>
      <c r="H572" s="537" t="s">
        <v>1894</v>
      </c>
      <c r="I572" s="575">
        <v>3575000</v>
      </c>
      <c r="J572" s="539">
        <f t="shared" si="4"/>
        <v>3575000</v>
      </c>
      <c r="K572" s="622" t="s">
        <v>1791</v>
      </c>
      <c r="L572" s="2"/>
      <c r="M572" s="2"/>
      <c r="N572" s="2"/>
    </row>
    <row r="573" spans="1:23" ht="22.5" customHeight="1" x14ac:dyDescent="0.25">
      <c r="A573" s="653">
        <v>9</v>
      </c>
      <c r="B573" s="533">
        <v>45260</v>
      </c>
      <c r="C573" s="534" t="s">
        <v>387</v>
      </c>
      <c r="D573" s="543" t="s">
        <v>1384</v>
      </c>
      <c r="E573" s="536">
        <v>1</v>
      </c>
      <c r="F573" s="536" t="s">
        <v>37</v>
      </c>
      <c r="G573" s="536" t="s">
        <v>1893</v>
      </c>
      <c r="H573" s="537" t="s">
        <v>1894</v>
      </c>
      <c r="I573" s="542">
        <v>825000</v>
      </c>
      <c r="J573" s="539">
        <f t="shared" si="4"/>
        <v>825000</v>
      </c>
      <c r="K573" s="622" t="s">
        <v>1791</v>
      </c>
      <c r="L573" s="2"/>
      <c r="M573" s="2"/>
      <c r="N573" s="2"/>
    </row>
    <row r="574" spans="1:23" ht="22.5" customHeight="1" x14ac:dyDescent="0.25">
      <c r="A574" s="653">
        <v>10</v>
      </c>
      <c r="B574" s="533">
        <v>45260</v>
      </c>
      <c r="C574" s="534" t="s">
        <v>387</v>
      </c>
      <c r="D574" s="534" t="s">
        <v>1386</v>
      </c>
      <c r="E574" s="536">
        <v>1</v>
      </c>
      <c r="F574" s="536" t="s">
        <v>37</v>
      </c>
      <c r="G574" s="536" t="s">
        <v>1893</v>
      </c>
      <c r="H574" s="537" t="s">
        <v>1894</v>
      </c>
      <c r="I574" s="542">
        <v>825000</v>
      </c>
      <c r="J574" s="539">
        <f t="shared" si="4"/>
        <v>825000</v>
      </c>
      <c r="K574" s="622" t="s">
        <v>1791</v>
      </c>
      <c r="L574" s="2"/>
      <c r="M574" s="2"/>
      <c r="N574" s="2"/>
    </row>
    <row r="575" spans="1:23" ht="22.5" customHeight="1" x14ac:dyDescent="0.25">
      <c r="A575" s="653">
        <v>11</v>
      </c>
      <c r="B575" s="533">
        <v>45238</v>
      </c>
      <c r="C575" s="534" t="s">
        <v>1895</v>
      </c>
      <c r="D575" s="544"/>
      <c r="E575" s="536">
        <v>1</v>
      </c>
      <c r="F575" s="536" t="s">
        <v>37</v>
      </c>
      <c r="G575" s="536" t="s">
        <v>1896</v>
      </c>
      <c r="H575" s="537" t="s">
        <v>1897</v>
      </c>
      <c r="I575" s="538">
        <v>45000</v>
      </c>
      <c r="J575" s="569" t="s">
        <v>2210</v>
      </c>
      <c r="K575" s="622" t="s">
        <v>1791</v>
      </c>
      <c r="L575" s="2"/>
      <c r="M575" s="2"/>
      <c r="N575" s="2"/>
    </row>
    <row r="576" spans="1:23" ht="22.5" customHeight="1" x14ac:dyDescent="0.25">
      <c r="A576" s="653">
        <v>12</v>
      </c>
      <c r="B576" s="533">
        <v>45245</v>
      </c>
      <c r="C576" s="534" t="s">
        <v>1882</v>
      </c>
      <c r="D576" s="544" t="s">
        <v>1154</v>
      </c>
      <c r="E576" s="536">
        <v>1</v>
      </c>
      <c r="F576" s="536" t="s">
        <v>37</v>
      </c>
      <c r="G576" s="536" t="s">
        <v>1896</v>
      </c>
      <c r="H576" s="537" t="s">
        <v>1897</v>
      </c>
      <c r="I576" s="542">
        <v>3575000</v>
      </c>
      <c r="J576" s="539">
        <f t="shared" ref="J576:J582" si="5">E576*I576</f>
        <v>3575000</v>
      </c>
      <c r="K576" s="622" t="s">
        <v>1791</v>
      </c>
      <c r="L576" s="2"/>
      <c r="M576" s="2"/>
      <c r="N576" s="2"/>
    </row>
    <row r="577" spans="1:14" ht="22.5" customHeight="1" x14ac:dyDescent="0.25">
      <c r="A577" s="653">
        <v>13</v>
      </c>
      <c r="B577" s="533">
        <v>45246</v>
      </c>
      <c r="C577" s="534" t="s">
        <v>489</v>
      </c>
      <c r="D577" s="541" t="s">
        <v>1303</v>
      </c>
      <c r="E577" s="536">
        <v>1</v>
      </c>
      <c r="F577" s="536" t="s">
        <v>37</v>
      </c>
      <c r="G577" s="536" t="s">
        <v>1896</v>
      </c>
      <c r="H577" s="537" t="s">
        <v>1897</v>
      </c>
      <c r="I577" s="576">
        <v>1450000</v>
      </c>
      <c r="J577" s="539">
        <f t="shared" si="5"/>
        <v>1450000</v>
      </c>
      <c r="K577" s="622" t="s">
        <v>1791</v>
      </c>
      <c r="L577" s="2"/>
      <c r="M577" s="2"/>
      <c r="N577" s="2"/>
    </row>
    <row r="578" spans="1:14" ht="22.5" customHeight="1" x14ac:dyDescent="0.25">
      <c r="A578" s="653">
        <v>14</v>
      </c>
      <c r="B578" s="533">
        <v>45246</v>
      </c>
      <c r="C578" s="534" t="s">
        <v>489</v>
      </c>
      <c r="D578" s="534" t="s">
        <v>1306</v>
      </c>
      <c r="E578" s="536">
        <v>1</v>
      </c>
      <c r="F578" s="536" t="s">
        <v>37</v>
      </c>
      <c r="G578" s="536" t="s">
        <v>1896</v>
      </c>
      <c r="H578" s="537" t="s">
        <v>1897</v>
      </c>
      <c r="I578" s="576">
        <v>1450000</v>
      </c>
      <c r="J578" s="539">
        <f t="shared" si="5"/>
        <v>1450000</v>
      </c>
      <c r="K578" s="622" t="s">
        <v>1791</v>
      </c>
      <c r="L578" s="2"/>
      <c r="M578" s="2"/>
      <c r="N578" s="2"/>
    </row>
    <row r="579" spans="1:14" ht="22.5" customHeight="1" x14ac:dyDescent="0.25">
      <c r="A579" s="653">
        <v>15</v>
      </c>
      <c r="B579" s="533">
        <v>45231</v>
      </c>
      <c r="C579" s="541" t="s">
        <v>397</v>
      </c>
      <c r="D579" s="544"/>
      <c r="E579" s="536">
        <v>1</v>
      </c>
      <c r="F579" s="536" t="s">
        <v>37</v>
      </c>
      <c r="G579" s="536" t="s">
        <v>1898</v>
      </c>
      <c r="H579" s="537" t="s">
        <v>1899</v>
      </c>
      <c r="I579" s="566">
        <v>230000</v>
      </c>
      <c r="J579" s="539">
        <f t="shared" si="5"/>
        <v>230000</v>
      </c>
      <c r="K579" s="622" t="s">
        <v>1791</v>
      </c>
      <c r="L579" s="2"/>
      <c r="M579" s="2"/>
      <c r="N579" s="2"/>
    </row>
    <row r="580" spans="1:14" ht="22.5" customHeight="1" x14ac:dyDescent="0.25">
      <c r="A580" s="653">
        <v>16</v>
      </c>
      <c r="B580" s="533">
        <v>45231</v>
      </c>
      <c r="C580" s="541" t="s">
        <v>1900</v>
      </c>
      <c r="D580" s="541"/>
      <c r="E580" s="536">
        <v>1</v>
      </c>
      <c r="F580" s="536" t="s">
        <v>37</v>
      </c>
      <c r="G580" s="536" t="s">
        <v>1898</v>
      </c>
      <c r="H580" s="537" t="s">
        <v>1899</v>
      </c>
      <c r="I580" s="566">
        <v>95000</v>
      </c>
      <c r="J580" s="539">
        <f t="shared" si="5"/>
        <v>95000</v>
      </c>
      <c r="K580" s="622" t="s">
        <v>1791</v>
      </c>
      <c r="L580" s="2"/>
      <c r="M580" s="2"/>
      <c r="N580" s="2"/>
    </row>
    <row r="581" spans="1:14" ht="22.5" customHeight="1" x14ac:dyDescent="0.25">
      <c r="A581" s="653">
        <v>17</v>
      </c>
      <c r="B581" s="533">
        <v>45231</v>
      </c>
      <c r="C581" s="541" t="s">
        <v>489</v>
      </c>
      <c r="D581" s="543" t="s">
        <v>1901</v>
      </c>
      <c r="E581" s="551">
        <v>1</v>
      </c>
      <c r="F581" s="551" t="s">
        <v>37</v>
      </c>
      <c r="G581" s="536" t="s">
        <v>1902</v>
      </c>
      <c r="H581" s="537" t="s">
        <v>1899</v>
      </c>
      <c r="I581" s="542">
        <v>1450000</v>
      </c>
      <c r="J581" s="539">
        <f t="shared" si="5"/>
        <v>1450000</v>
      </c>
      <c r="K581" s="622" t="s">
        <v>1791</v>
      </c>
      <c r="L581" s="2"/>
      <c r="M581" s="2"/>
      <c r="N581" s="2"/>
    </row>
    <row r="582" spans="1:14" ht="22.5" customHeight="1" x14ac:dyDescent="0.25">
      <c r="A582" s="653">
        <v>18</v>
      </c>
      <c r="B582" s="533">
        <v>45233</v>
      </c>
      <c r="C582" s="559" t="s">
        <v>1903</v>
      </c>
      <c r="D582" s="541"/>
      <c r="E582" s="536">
        <v>1</v>
      </c>
      <c r="F582" s="536" t="s">
        <v>37</v>
      </c>
      <c r="G582" s="561" t="s">
        <v>1898</v>
      </c>
      <c r="H582" s="537" t="s">
        <v>1899</v>
      </c>
      <c r="I582" s="542">
        <v>45000</v>
      </c>
      <c r="J582" s="539">
        <f t="shared" si="5"/>
        <v>45000</v>
      </c>
      <c r="K582" s="622" t="s">
        <v>1791</v>
      </c>
      <c r="L582" s="2"/>
      <c r="M582" s="2"/>
      <c r="N582" s="2"/>
    </row>
    <row r="583" spans="1:14" ht="22.5" customHeight="1" x14ac:dyDescent="0.25">
      <c r="A583" s="653">
        <v>19</v>
      </c>
      <c r="B583" s="533">
        <v>45237</v>
      </c>
      <c r="C583" s="541" t="s">
        <v>397</v>
      </c>
      <c r="D583" s="544"/>
      <c r="E583" s="536">
        <v>1</v>
      </c>
      <c r="F583" s="536" t="s">
        <v>37</v>
      </c>
      <c r="G583" s="536" t="s">
        <v>1898</v>
      </c>
      <c r="H583" s="537" t="s">
        <v>1899</v>
      </c>
      <c r="I583" s="560">
        <v>230000</v>
      </c>
      <c r="J583" s="569" t="s">
        <v>1904</v>
      </c>
      <c r="K583" s="622" t="s">
        <v>1791</v>
      </c>
      <c r="L583" s="2"/>
      <c r="M583" s="2"/>
      <c r="N583" s="2"/>
    </row>
    <row r="584" spans="1:14" ht="22.5" customHeight="1" x14ac:dyDescent="0.25">
      <c r="A584" s="653">
        <v>20</v>
      </c>
      <c r="B584" s="533">
        <v>45237</v>
      </c>
      <c r="C584" s="541" t="s">
        <v>1820</v>
      </c>
      <c r="D584" s="544"/>
      <c r="E584" s="536">
        <v>1</v>
      </c>
      <c r="F584" s="536" t="s">
        <v>37</v>
      </c>
      <c r="G584" s="536" t="s">
        <v>1898</v>
      </c>
      <c r="H584" s="537" t="s">
        <v>1899</v>
      </c>
      <c r="I584" s="560">
        <v>90000</v>
      </c>
      <c r="J584" s="569" t="s">
        <v>1904</v>
      </c>
      <c r="K584" s="622" t="s">
        <v>1791</v>
      </c>
      <c r="L584" s="2"/>
      <c r="M584" s="2"/>
      <c r="N584" s="2"/>
    </row>
    <row r="585" spans="1:14" ht="22.5" customHeight="1" x14ac:dyDescent="0.25">
      <c r="A585" s="653">
        <v>21</v>
      </c>
      <c r="B585" s="533">
        <v>45245</v>
      </c>
      <c r="C585" s="534" t="s">
        <v>1905</v>
      </c>
      <c r="D585" s="544" t="s">
        <v>1301</v>
      </c>
      <c r="E585" s="536">
        <v>1</v>
      </c>
      <c r="F585" s="536" t="s">
        <v>37</v>
      </c>
      <c r="G585" s="536" t="s">
        <v>1902</v>
      </c>
      <c r="H585" s="537" t="s">
        <v>1899</v>
      </c>
      <c r="I585" s="560">
        <v>160000</v>
      </c>
      <c r="J585" s="539">
        <f>E585*I585</f>
        <v>160000</v>
      </c>
      <c r="K585" s="622" t="s">
        <v>1791</v>
      </c>
      <c r="L585" s="2"/>
      <c r="M585" s="2"/>
      <c r="N585" s="2"/>
    </row>
    <row r="586" spans="1:14" ht="22.5" customHeight="1" x14ac:dyDescent="0.25">
      <c r="A586" s="653">
        <v>22</v>
      </c>
      <c r="B586" s="533">
        <v>45245</v>
      </c>
      <c r="C586" s="559" t="s">
        <v>1906</v>
      </c>
      <c r="D586" s="577" t="s">
        <v>162</v>
      </c>
      <c r="E586" s="536">
        <v>1</v>
      </c>
      <c r="F586" s="536" t="s">
        <v>37</v>
      </c>
      <c r="G586" s="536" t="s">
        <v>1902</v>
      </c>
      <c r="H586" s="537" t="s">
        <v>1899</v>
      </c>
      <c r="I586" s="554">
        <v>136500</v>
      </c>
      <c r="J586" s="539">
        <f>E586*I586</f>
        <v>136500</v>
      </c>
      <c r="K586" s="622" t="s">
        <v>1791</v>
      </c>
      <c r="L586" s="2"/>
      <c r="M586" s="2"/>
      <c r="N586" s="2"/>
    </row>
    <row r="587" spans="1:14" ht="22.5" customHeight="1" x14ac:dyDescent="0.25">
      <c r="A587" s="653">
        <v>23</v>
      </c>
      <c r="B587" s="533">
        <v>45245</v>
      </c>
      <c r="C587" s="559" t="s">
        <v>1907</v>
      </c>
      <c r="D587" s="541" t="s">
        <v>160</v>
      </c>
      <c r="E587" s="536">
        <v>1</v>
      </c>
      <c r="F587" s="536" t="s">
        <v>37</v>
      </c>
      <c r="G587" s="536" t="s">
        <v>1902</v>
      </c>
      <c r="H587" s="537" t="s">
        <v>1899</v>
      </c>
      <c r="I587" s="554">
        <v>117000</v>
      </c>
      <c r="J587" s="539">
        <f>E587*I587</f>
        <v>117000</v>
      </c>
      <c r="K587" s="622" t="s">
        <v>1791</v>
      </c>
      <c r="L587" s="2"/>
      <c r="M587" s="2"/>
      <c r="N587" s="2"/>
    </row>
    <row r="588" spans="1:14" ht="22.5" customHeight="1" x14ac:dyDescent="0.25">
      <c r="A588" s="653">
        <v>24</v>
      </c>
      <c r="B588" s="533">
        <v>45233</v>
      </c>
      <c r="C588" s="534" t="s">
        <v>1908</v>
      </c>
      <c r="D588" s="543" t="s">
        <v>1909</v>
      </c>
      <c r="E588" s="536">
        <v>2</v>
      </c>
      <c r="F588" s="536" t="s">
        <v>37</v>
      </c>
      <c r="G588" s="536" t="s">
        <v>1910</v>
      </c>
      <c r="H588" s="537" t="s">
        <v>1911</v>
      </c>
      <c r="I588" s="542">
        <v>12500</v>
      </c>
      <c r="J588" s="539">
        <f>E588*I588</f>
        <v>25000</v>
      </c>
      <c r="K588" s="622" t="s">
        <v>1791</v>
      </c>
      <c r="L588" s="2"/>
      <c r="M588" s="2"/>
      <c r="N588" s="2"/>
    </row>
    <row r="589" spans="1:14" ht="22.5" customHeight="1" x14ac:dyDescent="0.25">
      <c r="A589" s="653">
        <v>25</v>
      </c>
      <c r="B589" s="533">
        <v>45233</v>
      </c>
      <c r="C589" s="534" t="s">
        <v>1912</v>
      </c>
      <c r="D589" s="544"/>
      <c r="E589" s="536">
        <v>1</v>
      </c>
      <c r="F589" s="536" t="s">
        <v>146</v>
      </c>
      <c r="G589" s="536" t="s">
        <v>1910</v>
      </c>
      <c r="H589" s="537" t="s">
        <v>1911</v>
      </c>
      <c r="I589" s="560">
        <v>350000</v>
      </c>
      <c r="J589" s="539">
        <f>E589*I589</f>
        <v>350000</v>
      </c>
      <c r="K589" s="622" t="s">
        <v>1791</v>
      </c>
      <c r="L589" s="2"/>
      <c r="M589" s="2"/>
      <c r="N589" s="2"/>
    </row>
    <row r="590" spans="1:14" ht="22.5" customHeight="1" x14ac:dyDescent="0.25">
      <c r="A590" s="653">
        <v>26</v>
      </c>
      <c r="B590" s="533">
        <v>45238</v>
      </c>
      <c r="C590" s="541" t="s">
        <v>1881</v>
      </c>
      <c r="D590" s="544"/>
      <c r="E590" s="536">
        <v>1</v>
      </c>
      <c r="F590" s="536" t="s">
        <v>37</v>
      </c>
      <c r="G590" s="536" t="s">
        <v>1718</v>
      </c>
      <c r="H590" s="537" t="s">
        <v>1911</v>
      </c>
      <c r="I590" s="560">
        <v>90000</v>
      </c>
      <c r="J590" s="569" t="s">
        <v>1904</v>
      </c>
      <c r="K590" s="622" t="s">
        <v>1791</v>
      </c>
      <c r="L590" s="2"/>
      <c r="M590" s="2"/>
      <c r="N590" s="2"/>
    </row>
    <row r="591" spans="1:14" ht="22.5" customHeight="1" x14ac:dyDescent="0.25">
      <c r="A591" s="653">
        <v>27</v>
      </c>
      <c r="B591" s="533">
        <v>45250</v>
      </c>
      <c r="C591" s="534" t="s">
        <v>1913</v>
      </c>
      <c r="D591" s="543"/>
      <c r="E591" s="536">
        <v>2</v>
      </c>
      <c r="F591" s="536" t="s">
        <v>37</v>
      </c>
      <c r="G591" s="536" t="s">
        <v>1718</v>
      </c>
      <c r="H591" s="537" t="s">
        <v>1911</v>
      </c>
      <c r="I591" s="542">
        <v>17500</v>
      </c>
      <c r="J591" s="539">
        <f t="shared" ref="J591:J599" si="6">E591*I591</f>
        <v>35000</v>
      </c>
      <c r="K591" s="622" t="s">
        <v>1791</v>
      </c>
      <c r="L591" s="2"/>
      <c r="M591" s="2"/>
      <c r="N591" s="2"/>
    </row>
    <row r="592" spans="1:14" ht="22.5" customHeight="1" x14ac:dyDescent="0.25">
      <c r="A592" s="653">
        <v>28</v>
      </c>
      <c r="B592" s="533">
        <v>45259</v>
      </c>
      <c r="C592" s="534" t="s">
        <v>1914</v>
      </c>
      <c r="D592" s="543"/>
      <c r="E592" s="536">
        <v>1</v>
      </c>
      <c r="F592" s="536" t="s">
        <v>37</v>
      </c>
      <c r="G592" s="561" t="s">
        <v>1718</v>
      </c>
      <c r="H592" s="537" t="s">
        <v>1911</v>
      </c>
      <c r="I592" s="542">
        <v>150000</v>
      </c>
      <c r="J592" s="539">
        <f t="shared" si="6"/>
        <v>150000</v>
      </c>
      <c r="K592" s="622" t="s">
        <v>1791</v>
      </c>
      <c r="L592" s="2"/>
      <c r="M592" s="2"/>
      <c r="N592" s="2"/>
    </row>
    <row r="593" spans="1:22" ht="22.5" customHeight="1" x14ac:dyDescent="0.25">
      <c r="A593" s="653">
        <v>29</v>
      </c>
      <c r="B593" s="533">
        <v>45260</v>
      </c>
      <c r="C593" s="549" t="s">
        <v>1892</v>
      </c>
      <c r="D593" s="550" t="s">
        <v>1440</v>
      </c>
      <c r="E593" s="551">
        <v>1</v>
      </c>
      <c r="F593" s="551" t="s">
        <v>37</v>
      </c>
      <c r="G593" s="574" t="s">
        <v>1910</v>
      </c>
      <c r="H593" s="537" t="s">
        <v>1911</v>
      </c>
      <c r="I593" s="575">
        <v>3575000</v>
      </c>
      <c r="J593" s="539">
        <f t="shared" si="6"/>
        <v>3575000</v>
      </c>
      <c r="K593" s="622" t="s">
        <v>1791</v>
      </c>
      <c r="L593" s="2"/>
      <c r="M593" s="2"/>
      <c r="N593" s="2"/>
    </row>
    <row r="594" spans="1:22" ht="22.5" customHeight="1" x14ac:dyDescent="0.25">
      <c r="A594" s="653">
        <v>30</v>
      </c>
      <c r="B594" s="533">
        <v>45260</v>
      </c>
      <c r="C594" s="549" t="s">
        <v>1892</v>
      </c>
      <c r="D594" s="550" t="s">
        <v>1441</v>
      </c>
      <c r="E594" s="551">
        <v>1</v>
      </c>
      <c r="F594" s="551" t="s">
        <v>37</v>
      </c>
      <c r="G594" s="574" t="s">
        <v>1910</v>
      </c>
      <c r="H594" s="537" t="s">
        <v>1911</v>
      </c>
      <c r="I594" s="575">
        <v>3575000</v>
      </c>
      <c r="J594" s="539">
        <f t="shared" si="6"/>
        <v>3575000</v>
      </c>
      <c r="K594" s="622" t="s">
        <v>1791</v>
      </c>
      <c r="L594" s="2"/>
      <c r="M594" s="2"/>
      <c r="N594" s="2"/>
    </row>
    <row r="595" spans="1:22" ht="22.5" customHeight="1" x14ac:dyDescent="0.25">
      <c r="A595" s="653">
        <v>31</v>
      </c>
      <c r="B595" s="533">
        <v>45237</v>
      </c>
      <c r="C595" s="541" t="s">
        <v>1915</v>
      </c>
      <c r="D595" s="578"/>
      <c r="E595" s="536">
        <v>1</v>
      </c>
      <c r="F595" s="536" t="s">
        <v>37</v>
      </c>
      <c r="G595" s="536" t="s">
        <v>1916</v>
      </c>
      <c r="H595" s="537" t="s">
        <v>1917</v>
      </c>
      <c r="I595" s="542">
        <v>300000</v>
      </c>
      <c r="J595" s="539">
        <f t="shared" si="6"/>
        <v>300000</v>
      </c>
      <c r="K595" s="622" t="s">
        <v>1791</v>
      </c>
      <c r="L595" s="2"/>
      <c r="M595" s="2"/>
      <c r="N595" s="2"/>
    </row>
    <row r="596" spans="1:22" ht="22.5" customHeight="1" x14ac:dyDescent="0.25">
      <c r="A596" s="653">
        <v>32</v>
      </c>
      <c r="B596" s="533">
        <v>45243</v>
      </c>
      <c r="C596" s="541" t="s">
        <v>1883</v>
      </c>
      <c r="D596" s="544"/>
      <c r="E596" s="536">
        <v>7</v>
      </c>
      <c r="F596" s="536" t="s">
        <v>1875</v>
      </c>
      <c r="G596" s="536" t="s">
        <v>1916</v>
      </c>
      <c r="H596" s="537" t="s">
        <v>1917</v>
      </c>
      <c r="I596" s="546">
        <v>3000</v>
      </c>
      <c r="J596" s="539">
        <f t="shared" si="6"/>
        <v>21000</v>
      </c>
      <c r="K596" s="622" t="s">
        <v>1791</v>
      </c>
      <c r="L596" s="2"/>
      <c r="M596" s="2"/>
      <c r="N596" s="2"/>
    </row>
    <row r="597" spans="1:22" ht="22.5" customHeight="1" x14ac:dyDescent="0.25">
      <c r="A597" s="653">
        <v>33</v>
      </c>
      <c r="B597" s="533">
        <v>45243</v>
      </c>
      <c r="C597" s="559" t="s">
        <v>1918</v>
      </c>
      <c r="D597" s="543"/>
      <c r="E597" s="536">
        <v>1</v>
      </c>
      <c r="F597" s="536" t="s">
        <v>37</v>
      </c>
      <c r="G597" s="536" t="s">
        <v>1916</v>
      </c>
      <c r="H597" s="537" t="s">
        <v>1917</v>
      </c>
      <c r="I597" s="542">
        <v>3500</v>
      </c>
      <c r="J597" s="539">
        <f t="shared" si="6"/>
        <v>3500</v>
      </c>
      <c r="K597" s="622" t="s">
        <v>1791</v>
      </c>
      <c r="L597" s="2"/>
      <c r="M597" s="2"/>
      <c r="N597" s="2"/>
    </row>
    <row r="598" spans="1:22" ht="22.5" customHeight="1" x14ac:dyDescent="0.25">
      <c r="A598" s="653">
        <v>34</v>
      </c>
      <c r="B598" s="533">
        <v>45243</v>
      </c>
      <c r="C598" s="534" t="s">
        <v>1919</v>
      </c>
      <c r="D598" s="534"/>
      <c r="E598" s="536">
        <v>1</v>
      </c>
      <c r="F598" s="536" t="s">
        <v>37</v>
      </c>
      <c r="G598" s="536" t="s">
        <v>1916</v>
      </c>
      <c r="H598" s="537" t="s">
        <v>1917</v>
      </c>
      <c r="I598" s="542">
        <v>3500</v>
      </c>
      <c r="J598" s="539">
        <f t="shared" si="6"/>
        <v>3500</v>
      </c>
      <c r="K598" s="622" t="s">
        <v>1791</v>
      </c>
      <c r="L598" s="2"/>
      <c r="M598" s="2"/>
      <c r="N598" s="2"/>
    </row>
    <row r="599" spans="1:22" ht="22.5" customHeight="1" x14ac:dyDescent="0.25">
      <c r="A599" s="653">
        <v>35</v>
      </c>
      <c r="B599" s="533">
        <v>45231</v>
      </c>
      <c r="C599" s="541" t="s">
        <v>1920</v>
      </c>
      <c r="D599" s="544"/>
      <c r="E599" s="536">
        <v>1</v>
      </c>
      <c r="F599" s="536" t="s">
        <v>37</v>
      </c>
      <c r="G599" s="536" t="s">
        <v>1921</v>
      </c>
      <c r="H599" s="537" t="s">
        <v>1922</v>
      </c>
      <c r="I599" s="546">
        <v>150000</v>
      </c>
      <c r="J599" s="539">
        <f t="shared" si="6"/>
        <v>150000</v>
      </c>
      <c r="K599" s="622" t="s">
        <v>1791</v>
      </c>
      <c r="L599" s="2"/>
      <c r="M599" s="2"/>
      <c r="N599" s="2"/>
    </row>
    <row r="600" spans="1:22" ht="22.5" customHeight="1" x14ac:dyDescent="0.25">
      <c r="A600" s="653">
        <v>36</v>
      </c>
      <c r="B600" s="533">
        <v>45231</v>
      </c>
      <c r="C600" s="541" t="s">
        <v>1923</v>
      </c>
      <c r="D600" s="544"/>
      <c r="E600" s="536">
        <v>4</v>
      </c>
      <c r="F600" s="536" t="s">
        <v>37</v>
      </c>
      <c r="G600" s="536" t="s">
        <v>1921</v>
      </c>
      <c r="H600" s="537" t="s">
        <v>1922</v>
      </c>
      <c r="I600" s="546">
        <f>58000/4</f>
        <v>14500</v>
      </c>
      <c r="J600" s="569" t="s">
        <v>2210</v>
      </c>
      <c r="K600" s="622" t="s">
        <v>1791</v>
      </c>
      <c r="L600" s="2"/>
      <c r="M600" s="2"/>
      <c r="N600" s="2"/>
    </row>
    <row r="601" spans="1:22" ht="22.5" customHeight="1" x14ac:dyDescent="0.25">
      <c r="A601" s="653">
        <v>37</v>
      </c>
      <c r="B601" s="533">
        <v>45231</v>
      </c>
      <c r="C601" s="534" t="s">
        <v>1924</v>
      </c>
      <c r="D601" s="544"/>
      <c r="E601" s="536">
        <v>2</v>
      </c>
      <c r="F601" s="536" t="s">
        <v>37</v>
      </c>
      <c r="G601" s="536" t="s">
        <v>1921</v>
      </c>
      <c r="H601" s="537" t="s">
        <v>1922</v>
      </c>
      <c r="I601" s="546">
        <f>10000/2</f>
        <v>5000</v>
      </c>
      <c r="J601" s="569" t="s">
        <v>1904</v>
      </c>
      <c r="K601" s="622" t="s">
        <v>1791</v>
      </c>
      <c r="L601" s="2"/>
      <c r="M601" s="2"/>
      <c r="N601" s="2"/>
      <c r="V601" s="521"/>
    </row>
    <row r="602" spans="1:22" ht="22.5" customHeight="1" x14ac:dyDescent="0.25">
      <c r="A602" s="653">
        <v>38</v>
      </c>
      <c r="B602" s="533">
        <v>45231</v>
      </c>
      <c r="C602" s="541" t="s">
        <v>1925</v>
      </c>
      <c r="D602" s="544"/>
      <c r="E602" s="536">
        <v>1</v>
      </c>
      <c r="F602" s="536" t="s">
        <v>37</v>
      </c>
      <c r="G602" s="536" t="s">
        <v>1921</v>
      </c>
      <c r="H602" s="537" t="s">
        <v>1922</v>
      </c>
      <c r="I602" s="546">
        <v>170000</v>
      </c>
      <c r="J602" s="539">
        <f>E602*I602</f>
        <v>170000</v>
      </c>
      <c r="K602" s="622" t="s">
        <v>1791</v>
      </c>
      <c r="L602" s="2"/>
      <c r="M602" s="2"/>
      <c r="N602" s="521"/>
      <c r="O602" s="521"/>
      <c r="P602" s="521"/>
      <c r="Q602" s="521"/>
      <c r="R602" s="521"/>
      <c r="S602" s="521"/>
      <c r="T602" s="521"/>
      <c r="U602" s="521"/>
      <c r="V602" s="521"/>
    </row>
    <row r="603" spans="1:22" ht="22.5" customHeight="1" x14ac:dyDescent="0.25">
      <c r="A603" s="653">
        <v>39</v>
      </c>
      <c r="B603" s="533">
        <v>45231</v>
      </c>
      <c r="C603" s="541" t="s">
        <v>1926</v>
      </c>
      <c r="D603" s="544" t="s">
        <v>1927</v>
      </c>
      <c r="E603" s="536">
        <v>1</v>
      </c>
      <c r="F603" s="536" t="s">
        <v>37</v>
      </c>
      <c r="G603" s="536" t="s">
        <v>1921</v>
      </c>
      <c r="H603" s="537" t="s">
        <v>1922</v>
      </c>
      <c r="I603" s="546">
        <v>40000</v>
      </c>
      <c r="J603" s="539">
        <f>E603*I603</f>
        <v>40000</v>
      </c>
      <c r="K603" s="622" t="s">
        <v>1791</v>
      </c>
      <c r="L603" s="2"/>
      <c r="M603" s="2"/>
      <c r="N603" s="521"/>
      <c r="O603" s="521"/>
      <c r="P603" s="521"/>
      <c r="Q603" s="521"/>
      <c r="R603" s="521"/>
      <c r="S603" s="521"/>
      <c r="T603" s="521"/>
      <c r="U603" s="521"/>
      <c r="V603" s="521"/>
    </row>
    <row r="604" spans="1:22" ht="22.5" customHeight="1" x14ac:dyDescent="0.25">
      <c r="A604" s="653">
        <v>40</v>
      </c>
      <c r="B604" s="533">
        <v>45231</v>
      </c>
      <c r="C604" s="541" t="s">
        <v>1928</v>
      </c>
      <c r="D604" s="544"/>
      <c r="E604" s="536">
        <v>6</v>
      </c>
      <c r="F604" s="536" t="s">
        <v>37</v>
      </c>
      <c r="G604" s="536" t="s">
        <v>1921</v>
      </c>
      <c r="H604" s="537" t="s">
        <v>1922</v>
      </c>
      <c r="I604" s="546">
        <f>12000/6</f>
        <v>2000</v>
      </c>
      <c r="J604" s="569" t="s">
        <v>1904</v>
      </c>
      <c r="K604" s="622" t="s">
        <v>1791</v>
      </c>
      <c r="L604" s="2"/>
      <c r="M604" s="2"/>
      <c r="N604" s="521"/>
      <c r="O604" s="521"/>
      <c r="P604" s="521"/>
      <c r="Q604" s="521"/>
      <c r="R604" s="521"/>
      <c r="S604" s="521"/>
      <c r="T604" s="521"/>
      <c r="U604" s="521"/>
      <c r="V604" s="521"/>
    </row>
    <row r="605" spans="1:22" ht="22.5" customHeight="1" x14ac:dyDescent="0.25">
      <c r="A605" s="653">
        <v>41</v>
      </c>
      <c r="B605" s="533">
        <v>45231</v>
      </c>
      <c r="C605" s="534" t="s">
        <v>1929</v>
      </c>
      <c r="D605" s="544"/>
      <c r="E605" s="536">
        <v>3</v>
      </c>
      <c r="F605" s="536" t="s">
        <v>1875</v>
      </c>
      <c r="G605" s="536" t="s">
        <v>1921</v>
      </c>
      <c r="H605" s="537" t="s">
        <v>1922</v>
      </c>
      <c r="I605" s="556">
        <v>10000</v>
      </c>
      <c r="J605" s="539">
        <f>E605*I605</f>
        <v>30000</v>
      </c>
      <c r="K605" s="622" t="s">
        <v>1791</v>
      </c>
      <c r="L605" s="2"/>
      <c r="M605" s="2"/>
      <c r="N605" s="521"/>
      <c r="O605" s="521"/>
      <c r="P605" s="521"/>
      <c r="Q605" s="521"/>
      <c r="R605" s="521"/>
      <c r="S605" s="521"/>
      <c r="T605" s="521"/>
      <c r="U605" s="521"/>
      <c r="V605" s="521"/>
    </row>
    <row r="606" spans="1:22" ht="22.5" customHeight="1" x14ac:dyDescent="0.25">
      <c r="A606" s="653">
        <v>42</v>
      </c>
      <c r="B606" s="533">
        <v>45231</v>
      </c>
      <c r="C606" s="534" t="s">
        <v>1930</v>
      </c>
      <c r="D606" s="544"/>
      <c r="E606" s="551">
        <v>1</v>
      </c>
      <c r="F606" s="551" t="s">
        <v>37</v>
      </c>
      <c r="G606" s="536" t="s">
        <v>1921</v>
      </c>
      <c r="H606" s="537" t="s">
        <v>1922</v>
      </c>
      <c r="I606" s="546">
        <v>700000</v>
      </c>
      <c r="J606" s="539">
        <f>E606*I606</f>
        <v>700000</v>
      </c>
      <c r="K606" s="622" t="s">
        <v>1791</v>
      </c>
      <c r="L606" s="2"/>
      <c r="M606" s="2"/>
      <c r="N606" s="521"/>
      <c r="O606" s="521"/>
      <c r="P606" s="521"/>
      <c r="Q606" s="521"/>
      <c r="R606" s="521"/>
      <c r="S606" s="521"/>
      <c r="T606" s="521"/>
      <c r="U606" s="521"/>
      <c r="V606" s="521"/>
    </row>
    <row r="607" spans="1:22" ht="22.5" customHeight="1" x14ac:dyDescent="0.25">
      <c r="A607" s="653">
        <v>43</v>
      </c>
      <c r="B607" s="533">
        <v>45246</v>
      </c>
      <c r="C607" s="534" t="s">
        <v>397</v>
      </c>
      <c r="D607" s="543"/>
      <c r="E607" s="536">
        <v>1</v>
      </c>
      <c r="F607" s="536" t="s">
        <v>37</v>
      </c>
      <c r="G607" s="536" t="s">
        <v>1921</v>
      </c>
      <c r="H607" s="537" t="s">
        <v>1922</v>
      </c>
      <c r="I607" s="542">
        <v>230000</v>
      </c>
      <c r="J607" s="569" t="s">
        <v>1904</v>
      </c>
      <c r="K607" s="622" t="s">
        <v>1791</v>
      </c>
      <c r="L607" s="2"/>
      <c r="M607" s="2"/>
      <c r="N607" s="521"/>
      <c r="O607" s="521"/>
      <c r="P607" s="521"/>
      <c r="Q607" s="521"/>
      <c r="R607" s="521"/>
      <c r="S607" s="521"/>
      <c r="T607" s="521"/>
      <c r="U607" s="521"/>
      <c r="V607" s="521"/>
    </row>
    <row r="608" spans="1:22" ht="22.5" customHeight="1" x14ac:dyDescent="0.25">
      <c r="A608" s="653">
        <v>44</v>
      </c>
      <c r="B608" s="533">
        <v>45246</v>
      </c>
      <c r="C608" s="534" t="s">
        <v>489</v>
      </c>
      <c r="D608" s="534" t="s">
        <v>1302</v>
      </c>
      <c r="E608" s="536">
        <v>1</v>
      </c>
      <c r="F608" s="536" t="s">
        <v>37</v>
      </c>
      <c r="G608" s="536" t="s">
        <v>1921</v>
      </c>
      <c r="H608" s="537" t="s">
        <v>1922</v>
      </c>
      <c r="I608" s="576">
        <v>1450000</v>
      </c>
      <c r="J608" s="539">
        <f t="shared" ref="J608:J624" si="7">E608*I608</f>
        <v>1450000</v>
      </c>
      <c r="K608" s="622" t="s">
        <v>1791</v>
      </c>
      <c r="L608" s="2"/>
      <c r="M608" s="2"/>
      <c r="N608" s="521"/>
      <c r="O608" s="521"/>
      <c r="P608" s="521"/>
      <c r="Q608" s="521"/>
      <c r="R608" s="521"/>
      <c r="S608" s="521"/>
      <c r="T608" s="521"/>
      <c r="U608" s="521"/>
      <c r="V608" s="521"/>
    </row>
    <row r="609" spans="1:22" ht="22.5" customHeight="1" x14ac:dyDescent="0.25">
      <c r="A609" s="653">
        <v>45</v>
      </c>
      <c r="B609" s="533">
        <v>45246</v>
      </c>
      <c r="C609" s="534" t="s">
        <v>489</v>
      </c>
      <c r="D609" s="534" t="s">
        <v>1304</v>
      </c>
      <c r="E609" s="536">
        <v>1</v>
      </c>
      <c r="F609" s="536" t="s">
        <v>37</v>
      </c>
      <c r="G609" s="536" t="s">
        <v>1921</v>
      </c>
      <c r="H609" s="537" t="s">
        <v>1922</v>
      </c>
      <c r="I609" s="576">
        <v>1450000</v>
      </c>
      <c r="J609" s="539">
        <f t="shared" si="7"/>
        <v>1450000</v>
      </c>
      <c r="K609" s="622" t="s">
        <v>1791</v>
      </c>
      <c r="L609" s="2"/>
      <c r="M609" s="2"/>
      <c r="N609" s="521"/>
      <c r="O609" s="521"/>
      <c r="P609" s="521"/>
      <c r="Q609" s="521"/>
      <c r="R609" s="521"/>
      <c r="S609" s="521"/>
      <c r="T609" s="521"/>
      <c r="U609" s="521"/>
      <c r="V609" s="521"/>
    </row>
    <row r="610" spans="1:22" ht="22.5" customHeight="1" x14ac:dyDescent="0.25">
      <c r="A610" s="653">
        <v>46</v>
      </c>
      <c r="B610" s="533">
        <v>45246</v>
      </c>
      <c r="C610" s="534" t="s">
        <v>489</v>
      </c>
      <c r="D610" s="541" t="s">
        <v>1305</v>
      </c>
      <c r="E610" s="536">
        <v>1</v>
      </c>
      <c r="F610" s="536" t="s">
        <v>37</v>
      </c>
      <c r="G610" s="536" t="s">
        <v>1921</v>
      </c>
      <c r="H610" s="537" t="s">
        <v>1922</v>
      </c>
      <c r="I610" s="576">
        <v>1450000</v>
      </c>
      <c r="J610" s="539">
        <f t="shared" si="7"/>
        <v>1450000</v>
      </c>
      <c r="K610" s="622" t="s">
        <v>1791</v>
      </c>
      <c r="L610" s="2"/>
      <c r="M610" s="2"/>
      <c r="N610" s="521"/>
      <c r="O610" s="521"/>
      <c r="P610" s="521"/>
      <c r="Q610" s="521"/>
      <c r="R610" s="521"/>
      <c r="S610" s="521"/>
      <c r="T610" s="521"/>
      <c r="U610" s="521"/>
      <c r="V610" s="521"/>
    </row>
    <row r="611" spans="1:22" ht="22.5" customHeight="1" x14ac:dyDescent="0.25">
      <c r="A611" s="653">
        <v>47</v>
      </c>
      <c r="B611" s="533">
        <v>45246</v>
      </c>
      <c r="C611" s="534" t="s">
        <v>489</v>
      </c>
      <c r="D611" s="541" t="s">
        <v>1307</v>
      </c>
      <c r="E611" s="536">
        <v>1</v>
      </c>
      <c r="F611" s="536" t="s">
        <v>37</v>
      </c>
      <c r="G611" s="536" t="s">
        <v>1921</v>
      </c>
      <c r="H611" s="537" t="s">
        <v>1922</v>
      </c>
      <c r="I611" s="576">
        <v>1450000</v>
      </c>
      <c r="J611" s="539">
        <f t="shared" si="7"/>
        <v>1450000</v>
      </c>
      <c r="K611" s="622" t="s">
        <v>1791</v>
      </c>
      <c r="L611" s="2"/>
      <c r="M611" s="2"/>
      <c r="N611" s="521"/>
      <c r="O611" s="521"/>
      <c r="P611" s="521"/>
      <c r="Q611" s="521"/>
      <c r="R611" s="521"/>
      <c r="S611" s="521"/>
      <c r="T611" s="521"/>
      <c r="U611" s="521"/>
      <c r="V611" s="521"/>
    </row>
    <row r="612" spans="1:22" ht="22.5" customHeight="1" x14ac:dyDescent="0.25">
      <c r="A612" s="653">
        <v>48</v>
      </c>
      <c r="B612" s="533">
        <v>45250</v>
      </c>
      <c r="C612" s="534" t="s">
        <v>1931</v>
      </c>
      <c r="D612" s="543"/>
      <c r="E612" s="536">
        <v>1</v>
      </c>
      <c r="F612" s="536" t="s">
        <v>37</v>
      </c>
      <c r="G612" s="536" t="s">
        <v>1921</v>
      </c>
      <c r="H612" s="537" t="s">
        <v>1922</v>
      </c>
      <c r="I612" s="542">
        <v>160000</v>
      </c>
      <c r="J612" s="539">
        <f t="shared" si="7"/>
        <v>160000</v>
      </c>
      <c r="K612" s="622" t="s">
        <v>1791</v>
      </c>
      <c r="L612" s="2"/>
      <c r="M612" s="2"/>
      <c r="N612" s="521"/>
      <c r="O612" s="521"/>
      <c r="P612" s="521"/>
      <c r="Q612" s="521"/>
      <c r="R612" s="521"/>
      <c r="S612" s="521"/>
      <c r="T612" s="521"/>
      <c r="U612" s="521"/>
      <c r="V612" s="521"/>
    </row>
    <row r="613" spans="1:22" ht="22.5" customHeight="1" x14ac:dyDescent="0.25">
      <c r="A613" s="653">
        <v>49</v>
      </c>
      <c r="B613" s="533">
        <v>45231</v>
      </c>
      <c r="C613" s="541" t="s">
        <v>1932</v>
      </c>
      <c r="D613" s="544"/>
      <c r="E613" s="536">
        <v>1</v>
      </c>
      <c r="F613" s="536" t="s">
        <v>37</v>
      </c>
      <c r="G613" s="536" t="s">
        <v>1933</v>
      </c>
      <c r="H613" s="537" t="s">
        <v>1934</v>
      </c>
      <c r="I613" s="560">
        <v>375000</v>
      </c>
      <c r="J613" s="539">
        <f t="shared" si="7"/>
        <v>375000</v>
      </c>
      <c r="K613" s="622" t="s">
        <v>1791</v>
      </c>
      <c r="L613" s="2"/>
      <c r="M613" s="2"/>
      <c r="N613" s="521"/>
      <c r="O613" s="521"/>
      <c r="P613" s="521"/>
      <c r="Q613" s="521"/>
      <c r="R613" s="521"/>
      <c r="S613" s="521"/>
      <c r="T613" s="521"/>
      <c r="U613" s="521"/>
      <c r="V613" s="521"/>
    </row>
    <row r="614" spans="1:22" ht="22.5" customHeight="1" x14ac:dyDescent="0.25">
      <c r="A614" s="653">
        <v>50</v>
      </c>
      <c r="B614" s="533">
        <v>45232</v>
      </c>
      <c r="C614" s="549" t="s">
        <v>1935</v>
      </c>
      <c r="D614" s="549"/>
      <c r="E614" s="551">
        <v>4</v>
      </c>
      <c r="F614" s="536" t="s">
        <v>37</v>
      </c>
      <c r="G614" s="536" t="s">
        <v>1933</v>
      </c>
      <c r="H614" s="537" t="s">
        <v>1934</v>
      </c>
      <c r="I614" s="552">
        <v>25000</v>
      </c>
      <c r="J614" s="539">
        <f t="shared" si="7"/>
        <v>100000</v>
      </c>
      <c r="K614" s="622" t="s">
        <v>1791</v>
      </c>
      <c r="L614" s="2"/>
      <c r="M614" s="2"/>
      <c r="N614" s="521"/>
      <c r="O614" s="521"/>
      <c r="P614" s="521"/>
      <c r="Q614" s="521"/>
      <c r="R614" s="521"/>
      <c r="S614" s="521"/>
      <c r="T614" s="521"/>
      <c r="U614" s="521"/>
      <c r="V614" s="521"/>
    </row>
    <row r="615" spans="1:22" ht="22.5" customHeight="1" x14ac:dyDescent="0.25">
      <c r="A615" s="653">
        <v>51</v>
      </c>
      <c r="B615" s="548">
        <v>45241</v>
      </c>
      <c r="C615" s="541" t="s">
        <v>1936</v>
      </c>
      <c r="D615" s="544"/>
      <c r="E615" s="536">
        <v>1</v>
      </c>
      <c r="F615" s="536" t="s">
        <v>37</v>
      </c>
      <c r="G615" s="536" t="s">
        <v>1933</v>
      </c>
      <c r="H615" s="537" t="s">
        <v>1934</v>
      </c>
      <c r="I615" s="564">
        <v>750000</v>
      </c>
      <c r="J615" s="539">
        <f t="shared" si="7"/>
        <v>750000</v>
      </c>
      <c r="K615" s="622" t="s">
        <v>1791</v>
      </c>
      <c r="L615" s="2"/>
      <c r="M615" s="2"/>
      <c r="N615" s="521"/>
      <c r="O615" s="521"/>
      <c r="P615" s="521"/>
      <c r="Q615" s="521"/>
      <c r="R615" s="521"/>
      <c r="S615" s="521"/>
      <c r="T615" s="521"/>
      <c r="U615" s="521"/>
      <c r="V615" s="521"/>
    </row>
    <row r="616" spans="1:22" ht="22.5" customHeight="1" x14ac:dyDescent="0.25">
      <c r="A616" s="653">
        <v>52</v>
      </c>
      <c r="B616" s="533">
        <v>45241</v>
      </c>
      <c r="C616" s="541" t="s">
        <v>1937</v>
      </c>
      <c r="D616" s="579"/>
      <c r="E616" s="536">
        <v>1</v>
      </c>
      <c r="F616" s="536" t="s">
        <v>37</v>
      </c>
      <c r="G616" s="536" t="s">
        <v>1933</v>
      </c>
      <c r="H616" s="537" t="s">
        <v>1934</v>
      </c>
      <c r="I616" s="546">
        <v>75000</v>
      </c>
      <c r="J616" s="539">
        <f t="shared" si="7"/>
        <v>75000</v>
      </c>
      <c r="K616" s="622" t="s">
        <v>1791</v>
      </c>
      <c r="L616" s="2"/>
      <c r="M616" s="2"/>
      <c r="N616" s="521"/>
      <c r="O616" s="521"/>
      <c r="P616" s="521"/>
      <c r="Q616" s="521"/>
      <c r="R616" s="521"/>
      <c r="S616" s="521"/>
      <c r="T616" s="521"/>
      <c r="U616" s="521"/>
      <c r="V616" s="521"/>
    </row>
    <row r="617" spans="1:22" ht="22.5" customHeight="1" x14ac:dyDescent="0.25">
      <c r="A617" s="653">
        <v>53</v>
      </c>
      <c r="B617" s="533">
        <v>45246</v>
      </c>
      <c r="C617" s="534" t="s">
        <v>1938</v>
      </c>
      <c r="D617" s="543" t="s">
        <v>1927</v>
      </c>
      <c r="E617" s="536">
        <v>1</v>
      </c>
      <c r="F617" s="536" t="s">
        <v>37</v>
      </c>
      <c r="G617" s="536" t="s">
        <v>1933</v>
      </c>
      <c r="H617" s="537" t="s">
        <v>1934</v>
      </c>
      <c r="I617" s="546">
        <v>40000</v>
      </c>
      <c r="J617" s="539">
        <f t="shared" si="7"/>
        <v>40000</v>
      </c>
      <c r="K617" s="622" t="s">
        <v>1791</v>
      </c>
      <c r="L617" s="2"/>
      <c r="M617" s="2"/>
      <c r="N617" s="521"/>
      <c r="O617" s="521"/>
      <c r="P617" s="521"/>
      <c r="Q617" s="521"/>
      <c r="R617" s="521"/>
      <c r="S617" s="521"/>
      <c r="T617" s="521"/>
      <c r="U617" s="521"/>
      <c r="V617" s="521"/>
    </row>
    <row r="618" spans="1:22" ht="22.5" customHeight="1" x14ac:dyDescent="0.25">
      <c r="A618" s="653">
        <v>54</v>
      </c>
      <c r="B618" s="533">
        <v>45231</v>
      </c>
      <c r="C618" s="534" t="s">
        <v>1939</v>
      </c>
      <c r="D618" s="544"/>
      <c r="E618" s="536">
        <v>1</v>
      </c>
      <c r="F618" s="536" t="s">
        <v>37</v>
      </c>
      <c r="G618" s="536" t="s">
        <v>1940</v>
      </c>
      <c r="H618" s="537" t="s">
        <v>1941</v>
      </c>
      <c r="I618" s="546">
        <v>8000</v>
      </c>
      <c r="J618" s="539">
        <f t="shared" si="7"/>
        <v>8000</v>
      </c>
      <c r="K618" s="622" t="s">
        <v>1791</v>
      </c>
      <c r="L618" s="2"/>
      <c r="M618" s="2"/>
      <c r="N618" s="521"/>
      <c r="O618" s="521"/>
      <c r="P618" s="521"/>
      <c r="Q618" s="521"/>
      <c r="R618" s="521"/>
      <c r="S618" s="521"/>
      <c r="T618" s="521"/>
      <c r="U618" s="521"/>
      <c r="V618" s="521"/>
    </row>
    <row r="619" spans="1:22" ht="22.5" customHeight="1" x14ac:dyDescent="0.25">
      <c r="A619" s="653">
        <v>55</v>
      </c>
      <c r="B619" s="533">
        <v>45238</v>
      </c>
      <c r="C619" s="534" t="s">
        <v>1882</v>
      </c>
      <c r="D619" s="534" t="s">
        <v>1151</v>
      </c>
      <c r="E619" s="536">
        <v>1</v>
      </c>
      <c r="F619" s="536" t="s">
        <v>37</v>
      </c>
      <c r="G619" s="536" t="s">
        <v>1942</v>
      </c>
      <c r="H619" s="537" t="s">
        <v>1941</v>
      </c>
      <c r="I619" s="542">
        <v>3575000</v>
      </c>
      <c r="J619" s="539">
        <f t="shared" si="7"/>
        <v>3575000</v>
      </c>
      <c r="K619" s="622" t="s">
        <v>1791</v>
      </c>
      <c r="L619" s="2"/>
      <c r="M619" s="2"/>
      <c r="N619" s="521"/>
      <c r="O619" s="521"/>
      <c r="P619" s="521"/>
      <c r="Q619" s="521"/>
      <c r="R619" s="521"/>
      <c r="S619" s="521"/>
      <c r="T619" s="521"/>
      <c r="U619" s="521"/>
      <c r="V619" s="521"/>
    </row>
    <row r="620" spans="1:22" ht="22.5" customHeight="1" x14ac:dyDescent="0.25">
      <c r="A620" s="653">
        <v>56</v>
      </c>
      <c r="B620" s="533">
        <v>45238</v>
      </c>
      <c r="C620" s="534" t="s">
        <v>1882</v>
      </c>
      <c r="D620" s="544" t="s">
        <v>1152</v>
      </c>
      <c r="E620" s="536">
        <v>1</v>
      </c>
      <c r="F620" s="536" t="s">
        <v>37</v>
      </c>
      <c r="G620" s="536" t="s">
        <v>1942</v>
      </c>
      <c r="H620" s="537" t="s">
        <v>1941</v>
      </c>
      <c r="I620" s="542">
        <v>3575000</v>
      </c>
      <c r="J620" s="539">
        <f t="shared" si="7"/>
        <v>3575000</v>
      </c>
      <c r="K620" s="622" t="s">
        <v>1791</v>
      </c>
      <c r="L620" s="2"/>
      <c r="M620" s="2"/>
      <c r="N620" s="521"/>
      <c r="O620" s="521"/>
      <c r="P620" s="521"/>
      <c r="Q620" s="521"/>
      <c r="R620" s="521"/>
      <c r="S620" s="521"/>
      <c r="T620" s="521"/>
      <c r="U620" s="521"/>
      <c r="V620" s="521"/>
    </row>
    <row r="621" spans="1:22" ht="22.5" customHeight="1" x14ac:dyDescent="0.25">
      <c r="A621" s="653">
        <v>57</v>
      </c>
      <c r="B621" s="533">
        <v>45232</v>
      </c>
      <c r="C621" s="534" t="s">
        <v>1943</v>
      </c>
      <c r="D621" s="543" t="s">
        <v>1944</v>
      </c>
      <c r="E621" s="536">
        <v>1</v>
      </c>
      <c r="F621" s="536" t="s">
        <v>37</v>
      </c>
      <c r="G621" s="551" t="s">
        <v>1945</v>
      </c>
      <c r="H621" s="537" t="s">
        <v>1946</v>
      </c>
      <c r="I621" s="542">
        <v>380000</v>
      </c>
      <c r="J621" s="539">
        <f t="shared" si="7"/>
        <v>380000</v>
      </c>
      <c r="K621" s="622" t="s">
        <v>1791</v>
      </c>
      <c r="L621" s="768" t="s">
        <v>2229</v>
      </c>
      <c r="M621" s="2"/>
      <c r="N621" s="521"/>
      <c r="O621" s="521"/>
      <c r="P621" s="521"/>
      <c r="Q621" s="521"/>
      <c r="R621" s="521"/>
      <c r="S621" s="521"/>
      <c r="T621" s="521"/>
      <c r="U621" s="521"/>
      <c r="V621" s="521"/>
    </row>
    <row r="622" spans="1:22" ht="22.5" customHeight="1" x14ac:dyDescent="0.25">
      <c r="A622" s="653">
        <v>58</v>
      </c>
      <c r="B622" s="548">
        <v>45240</v>
      </c>
      <c r="C622" s="549" t="s">
        <v>1947</v>
      </c>
      <c r="D622" s="549"/>
      <c r="E622" s="551">
        <v>1</v>
      </c>
      <c r="F622" s="536" t="s">
        <v>37</v>
      </c>
      <c r="G622" s="551" t="s">
        <v>1945</v>
      </c>
      <c r="H622" s="537" t="s">
        <v>1946</v>
      </c>
      <c r="I622" s="552">
        <v>375000</v>
      </c>
      <c r="J622" s="539">
        <f t="shared" si="7"/>
        <v>375000</v>
      </c>
      <c r="K622" s="622" t="s">
        <v>1791</v>
      </c>
      <c r="L622" s="768" t="s">
        <v>2229</v>
      </c>
      <c r="M622" s="2"/>
      <c r="N622" s="521"/>
      <c r="O622" s="521"/>
      <c r="P622" s="521"/>
      <c r="Q622" s="521"/>
      <c r="R622" s="521"/>
      <c r="S622" s="521"/>
      <c r="T622" s="521"/>
      <c r="U622" s="521"/>
      <c r="V622" s="521"/>
    </row>
    <row r="623" spans="1:22" ht="22.5" customHeight="1" x14ac:dyDescent="0.25">
      <c r="A623" s="653">
        <v>59</v>
      </c>
      <c r="B623" s="533">
        <v>45250</v>
      </c>
      <c r="C623" s="534" t="s">
        <v>1843</v>
      </c>
      <c r="D623" s="543"/>
      <c r="E623" s="536">
        <v>1</v>
      </c>
      <c r="F623" s="536" t="s">
        <v>37</v>
      </c>
      <c r="G623" s="551" t="s">
        <v>1945</v>
      </c>
      <c r="H623" s="537" t="s">
        <v>1946</v>
      </c>
      <c r="I623" s="542">
        <v>4500</v>
      </c>
      <c r="J623" s="539">
        <f t="shared" si="7"/>
        <v>4500</v>
      </c>
      <c r="K623" s="622" t="s">
        <v>1791</v>
      </c>
      <c r="L623" s="768" t="s">
        <v>2229</v>
      </c>
      <c r="M623" s="2"/>
      <c r="N623" s="521"/>
      <c r="O623" s="521"/>
      <c r="P623" s="521"/>
      <c r="Q623" s="521"/>
      <c r="R623" s="521"/>
      <c r="S623" s="521"/>
      <c r="T623" s="521"/>
      <c r="U623" s="521"/>
      <c r="V623" s="521"/>
    </row>
    <row r="624" spans="1:22" ht="22.5" customHeight="1" x14ac:dyDescent="0.25">
      <c r="A624" s="653">
        <v>60</v>
      </c>
      <c r="B624" s="533">
        <v>45251</v>
      </c>
      <c r="C624" s="534" t="s">
        <v>1862</v>
      </c>
      <c r="D624" s="543"/>
      <c r="E624" s="536">
        <v>2</v>
      </c>
      <c r="F624" s="536" t="s">
        <v>37</v>
      </c>
      <c r="G624" s="536" t="s">
        <v>1948</v>
      </c>
      <c r="H624" s="537" t="s">
        <v>1949</v>
      </c>
      <c r="I624" s="542">
        <v>4500</v>
      </c>
      <c r="J624" s="539">
        <f t="shared" si="7"/>
        <v>9000</v>
      </c>
      <c r="K624" s="622" t="s">
        <v>1791</v>
      </c>
      <c r="L624" s="768" t="s">
        <v>2229</v>
      </c>
      <c r="M624" s="2"/>
      <c r="N624" s="521"/>
      <c r="O624" s="521"/>
      <c r="P624" s="521"/>
      <c r="Q624" s="521"/>
      <c r="R624" s="521"/>
      <c r="S624" s="521"/>
      <c r="T624" s="521"/>
      <c r="U624" s="521"/>
      <c r="V624" s="521"/>
    </row>
    <row r="625" spans="1:23" ht="22.5" customHeight="1" x14ac:dyDescent="0.25">
      <c r="A625" s="653">
        <v>61</v>
      </c>
      <c r="B625" s="533">
        <v>45248</v>
      </c>
      <c r="C625" s="534" t="s">
        <v>1950</v>
      </c>
      <c r="D625" s="543"/>
      <c r="E625" s="536">
        <v>8</v>
      </c>
      <c r="F625" s="536" t="s">
        <v>37</v>
      </c>
      <c r="G625" s="536" t="s">
        <v>1951</v>
      </c>
      <c r="H625" s="537" t="s">
        <v>1952</v>
      </c>
      <c r="I625" s="542">
        <f>296000/8</f>
        <v>37000</v>
      </c>
      <c r="J625" s="569" t="s">
        <v>1904</v>
      </c>
      <c r="K625" s="622" t="s">
        <v>1791</v>
      </c>
      <c r="L625" s="768" t="s">
        <v>2229</v>
      </c>
      <c r="M625" s="2"/>
      <c r="N625" s="521"/>
      <c r="O625" s="521"/>
      <c r="P625" s="521"/>
      <c r="Q625" s="521"/>
      <c r="R625" s="521"/>
      <c r="S625" s="521"/>
      <c r="T625" s="521"/>
      <c r="U625" s="521"/>
      <c r="V625" s="521"/>
    </row>
    <row r="626" spans="1:23" ht="22.5" customHeight="1" x14ac:dyDescent="0.25">
      <c r="A626" s="653">
        <v>62</v>
      </c>
      <c r="B626" s="533">
        <v>45250</v>
      </c>
      <c r="C626" s="534" t="s">
        <v>1953</v>
      </c>
      <c r="D626" s="543"/>
      <c r="E626" s="536">
        <v>1</v>
      </c>
      <c r="F626" s="536" t="s">
        <v>37</v>
      </c>
      <c r="G626" s="536" t="s">
        <v>1951</v>
      </c>
      <c r="H626" s="537" t="s">
        <v>1952</v>
      </c>
      <c r="I626" s="542">
        <v>3500000</v>
      </c>
      <c r="J626" s="539">
        <f>E626*I626</f>
        <v>3500000</v>
      </c>
      <c r="K626" s="622" t="s">
        <v>1791</v>
      </c>
      <c r="L626" s="768" t="s">
        <v>2292</v>
      </c>
      <c r="M626" s="2"/>
      <c r="N626" s="521"/>
      <c r="O626" s="521"/>
      <c r="P626" s="521"/>
      <c r="Q626" s="521"/>
      <c r="R626" s="521"/>
      <c r="S626" s="521"/>
      <c r="T626" s="521"/>
      <c r="U626" s="521"/>
      <c r="V626" s="521"/>
    </row>
    <row r="627" spans="1:23" ht="22.5" customHeight="1" x14ac:dyDescent="0.25">
      <c r="A627" s="653">
        <v>63</v>
      </c>
      <c r="B627" s="533">
        <v>45250</v>
      </c>
      <c r="C627" s="534" t="s">
        <v>1954</v>
      </c>
      <c r="D627" s="543" t="s">
        <v>1955</v>
      </c>
      <c r="E627" s="536">
        <v>1</v>
      </c>
      <c r="F627" s="536" t="s">
        <v>37</v>
      </c>
      <c r="G627" s="536" t="s">
        <v>1951</v>
      </c>
      <c r="H627" s="537" t="s">
        <v>1952</v>
      </c>
      <c r="I627" s="542">
        <v>182000</v>
      </c>
      <c r="J627" s="569" t="s">
        <v>1904</v>
      </c>
      <c r="K627" s="622" t="s">
        <v>1791</v>
      </c>
      <c r="L627" s="768" t="s">
        <v>2229</v>
      </c>
      <c r="M627" s="2"/>
      <c r="N627" s="521"/>
      <c r="O627" s="521"/>
      <c r="P627" s="521"/>
      <c r="Q627" s="521"/>
      <c r="R627" s="521"/>
      <c r="S627" s="521"/>
      <c r="T627" s="521"/>
      <c r="U627" s="521"/>
      <c r="V627" s="521"/>
    </row>
    <row r="628" spans="1:23" ht="22.5" customHeight="1" x14ac:dyDescent="0.25">
      <c r="A628" s="653">
        <v>64</v>
      </c>
      <c r="B628" s="533">
        <v>45250</v>
      </c>
      <c r="C628" s="534" t="s">
        <v>1956</v>
      </c>
      <c r="D628" s="580">
        <v>330761805</v>
      </c>
      <c r="E628" s="536">
        <v>1</v>
      </c>
      <c r="F628" s="536" t="s">
        <v>37</v>
      </c>
      <c r="G628" s="536" t="s">
        <v>1951</v>
      </c>
      <c r="H628" s="537" t="s">
        <v>1952</v>
      </c>
      <c r="I628" s="542">
        <v>360000</v>
      </c>
      <c r="J628" s="539">
        <f t="shared" ref="J628:J634" si="8">E628*I628</f>
        <v>360000</v>
      </c>
      <c r="K628" s="622" t="s">
        <v>1791</v>
      </c>
      <c r="L628" s="768" t="s">
        <v>2292</v>
      </c>
      <c r="M628" s="2"/>
      <c r="N628" s="521"/>
      <c r="O628" s="521"/>
      <c r="P628" s="521"/>
      <c r="Q628" s="521"/>
      <c r="R628" s="521"/>
      <c r="S628" s="521"/>
      <c r="T628" s="521"/>
      <c r="U628" s="521"/>
      <c r="V628" s="521"/>
    </row>
    <row r="629" spans="1:23" ht="22.5" customHeight="1" x14ac:dyDescent="0.25">
      <c r="A629" s="653">
        <v>65</v>
      </c>
      <c r="B629" s="533">
        <v>45250</v>
      </c>
      <c r="C629" s="534" t="s">
        <v>1957</v>
      </c>
      <c r="D629" s="543"/>
      <c r="E629" s="536">
        <v>1</v>
      </c>
      <c r="F629" s="536" t="s">
        <v>37</v>
      </c>
      <c r="G629" s="536" t="s">
        <v>1958</v>
      </c>
      <c r="H629" s="537" t="s">
        <v>1959</v>
      </c>
      <c r="I629" s="542">
        <v>90000</v>
      </c>
      <c r="J629" s="539">
        <f t="shared" si="8"/>
        <v>90000</v>
      </c>
      <c r="K629" s="622" t="s">
        <v>1791</v>
      </c>
      <c r="L629" s="2"/>
      <c r="M629" s="2"/>
      <c r="N629" s="521"/>
      <c r="O629" s="521"/>
      <c r="P629" s="521"/>
      <c r="Q629" s="521"/>
      <c r="R629" s="521"/>
      <c r="S629" s="521"/>
      <c r="T629" s="521"/>
      <c r="U629" s="521"/>
      <c r="V629" s="521"/>
    </row>
    <row r="630" spans="1:23" ht="22.5" customHeight="1" x14ac:dyDescent="0.25">
      <c r="A630" s="653">
        <v>66</v>
      </c>
      <c r="B630" s="533">
        <v>45259</v>
      </c>
      <c r="C630" s="534" t="s">
        <v>1750</v>
      </c>
      <c r="D630" s="543" t="s">
        <v>1960</v>
      </c>
      <c r="E630" s="536">
        <v>1</v>
      </c>
      <c r="F630" s="536" t="s">
        <v>37</v>
      </c>
      <c r="G630" s="536" t="s">
        <v>1961</v>
      </c>
      <c r="H630" s="537" t="s">
        <v>1959</v>
      </c>
      <c r="I630" s="542">
        <v>85000</v>
      </c>
      <c r="J630" s="539">
        <f t="shared" si="8"/>
        <v>85000</v>
      </c>
      <c r="K630" s="622" t="s">
        <v>1791</v>
      </c>
      <c r="L630" s="2"/>
      <c r="M630" s="2"/>
      <c r="N630" s="521"/>
      <c r="O630" s="521"/>
      <c r="P630" s="521"/>
      <c r="Q630" s="521"/>
      <c r="R630" s="521"/>
      <c r="S630" s="521"/>
      <c r="T630" s="521"/>
      <c r="U630" s="521"/>
      <c r="V630" s="521"/>
    </row>
    <row r="631" spans="1:23" ht="22.5" customHeight="1" x14ac:dyDescent="0.25">
      <c r="A631" s="653">
        <v>67</v>
      </c>
      <c r="B631" s="533">
        <v>45259</v>
      </c>
      <c r="C631" s="559" t="s">
        <v>1802</v>
      </c>
      <c r="D631" s="543" t="s">
        <v>1861</v>
      </c>
      <c r="E631" s="536">
        <v>1</v>
      </c>
      <c r="F631" s="536" t="s">
        <v>37</v>
      </c>
      <c r="G631" s="536" t="s">
        <v>1961</v>
      </c>
      <c r="H631" s="537" t="s">
        <v>1959</v>
      </c>
      <c r="I631" s="542">
        <v>37000</v>
      </c>
      <c r="J631" s="539">
        <f t="shared" si="8"/>
        <v>37000</v>
      </c>
      <c r="K631" s="622" t="s">
        <v>1791</v>
      </c>
      <c r="L631" s="2"/>
      <c r="M631" s="2"/>
      <c r="N631" s="521"/>
      <c r="O631" s="521"/>
      <c r="P631" s="521"/>
      <c r="Q631" s="521"/>
      <c r="R631" s="521"/>
      <c r="S631" s="521"/>
      <c r="T631" s="521"/>
      <c r="U631" s="521"/>
      <c r="V631" s="521"/>
    </row>
    <row r="632" spans="1:23" ht="22.5" customHeight="1" x14ac:dyDescent="0.25">
      <c r="A632" s="653">
        <v>68</v>
      </c>
      <c r="B632" s="533">
        <v>45259</v>
      </c>
      <c r="C632" s="534" t="s">
        <v>1920</v>
      </c>
      <c r="D632" s="581"/>
      <c r="E632" s="536">
        <v>1</v>
      </c>
      <c r="F632" s="536" t="s">
        <v>37</v>
      </c>
      <c r="G632" s="536" t="s">
        <v>1961</v>
      </c>
      <c r="H632" s="537" t="s">
        <v>1959</v>
      </c>
      <c r="I632" s="542">
        <v>150000</v>
      </c>
      <c r="J632" s="539">
        <f t="shared" si="8"/>
        <v>150000</v>
      </c>
      <c r="K632" s="622" t="s">
        <v>1791</v>
      </c>
      <c r="L632" s="2"/>
      <c r="M632" s="2"/>
      <c r="N632" s="521"/>
      <c r="O632" s="521"/>
      <c r="P632" s="521"/>
      <c r="Q632" s="521"/>
      <c r="R632" s="521"/>
      <c r="S632" s="521"/>
      <c r="T632" s="521"/>
      <c r="U632" s="521"/>
      <c r="V632" s="521"/>
    </row>
    <row r="633" spans="1:23" ht="22.5" customHeight="1" x14ac:dyDescent="0.25">
      <c r="A633" s="653">
        <v>69</v>
      </c>
      <c r="B633" s="548">
        <v>45240</v>
      </c>
      <c r="C633" s="549" t="s">
        <v>1962</v>
      </c>
      <c r="D633" s="549" t="s">
        <v>1963</v>
      </c>
      <c r="E633" s="551">
        <v>1</v>
      </c>
      <c r="F633" s="536" t="s">
        <v>37</v>
      </c>
      <c r="G633" s="551" t="s">
        <v>1964</v>
      </c>
      <c r="H633" s="537" t="s">
        <v>2211</v>
      </c>
      <c r="I633" s="552">
        <v>90675</v>
      </c>
      <c r="J633" s="539">
        <f t="shared" si="8"/>
        <v>90675</v>
      </c>
      <c r="K633" s="622" t="s">
        <v>1791</v>
      </c>
      <c r="L633" s="2" t="s">
        <v>2212</v>
      </c>
      <c r="M633" s="2"/>
      <c r="N633" s="521"/>
      <c r="O633" s="521"/>
      <c r="P633" s="521"/>
      <c r="Q633" s="521"/>
      <c r="R633" s="521"/>
      <c r="S633" s="521"/>
      <c r="T633" s="521"/>
      <c r="U633" s="521"/>
      <c r="V633" s="521"/>
      <c r="W633" s="521"/>
    </row>
    <row r="634" spans="1:23" ht="22.5" customHeight="1" x14ac:dyDescent="0.25">
      <c r="A634" s="653">
        <v>70</v>
      </c>
      <c r="B634" s="548">
        <v>45240</v>
      </c>
      <c r="C634" s="549" t="s">
        <v>1965</v>
      </c>
      <c r="D634" s="549" t="s">
        <v>1966</v>
      </c>
      <c r="E634" s="551">
        <v>1</v>
      </c>
      <c r="F634" s="536" t="s">
        <v>37</v>
      </c>
      <c r="G634" s="551" t="s">
        <v>1964</v>
      </c>
      <c r="H634" s="537" t="s">
        <v>2211</v>
      </c>
      <c r="I634" s="552">
        <v>75000</v>
      </c>
      <c r="J634" s="539">
        <f t="shared" si="8"/>
        <v>75000</v>
      </c>
      <c r="K634" s="622" t="s">
        <v>1791</v>
      </c>
      <c r="L634" s="2" t="s">
        <v>2212</v>
      </c>
      <c r="M634" s="2"/>
      <c r="N634" s="521"/>
      <c r="O634" s="521"/>
      <c r="P634" s="521"/>
      <c r="Q634" s="521"/>
      <c r="R634" s="521"/>
      <c r="S634" s="521"/>
      <c r="T634" s="521"/>
      <c r="U634" s="521"/>
      <c r="V634" s="521"/>
      <c r="W634" s="521"/>
    </row>
    <row r="635" spans="1:23" ht="22.5" customHeight="1" x14ac:dyDescent="0.25">
      <c r="A635" s="436"/>
      <c r="B635" s="423"/>
      <c r="C635" s="439"/>
      <c r="D635" s="437"/>
      <c r="E635" s="411"/>
      <c r="F635" s="411"/>
      <c r="G635" s="426"/>
      <c r="H635" s="411"/>
      <c r="I635" s="440"/>
      <c r="J635" s="428"/>
      <c r="K635" s="528">
        <f>SUM(J565:J634)</f>
        <v>51356675</v>
      </c>
      <c r="L635" s="230" t="s">
        <v>2214</v>
      </c>
      <c r="M635" s="2"/>
      <c r="N635" s="521"/>
      <c r="O635" s="521"/>
      <c r="P635" s="521"/>
      <c r="Q635" s="521"/>
      <c r="R635" s="521"/>
      <c r="S635" s="521"/>
      <c r="T635" s="521"/>
      <c r="U635" s="521"/>
      <c r="V635" s="521"/>
      <c r="W635" s="521"/>
    </row>
    <row r="636" spans="1:23" s="521" customFormat="1" ht="22.5" customHeight="1" x14ac:dyDescent="0.25">
      <c r="A636" s="652">
        <v>1</v>
      </c>
      <c r="B636" s="624">
        <v>45233</v>
      </c>
      <c r="C636" s="625" t="s">
        <v>2098</v>
      </c>
      <c r="D636" s="626"/>
      <c r="E636" s="627">
        <v>100</v>
      </c>
      <c r="F636" s="627" t="s">
        <v>39</v>
      </c>
      <c r="G636" s="628" t="s">
        <v>22</v>
      </c>
      <c r="H636" s="629" t="s">
        <v>202</v>
      </c>
      <c r="I636" s="630">
        <v>130</v>
      </c>
      <c r="J636" s="630">
        <f>E636*I636</f>
        <v>13000</v>
      </c>
      <c r="K636" s="658" t="s">
        <v>2096</v>
      </c>
      <c r="V636" s="1"/>
    </row>
    <row r="637" spans="1:23" s="521" customFormat="1" ht="22.5" customHeight="1" x14ac:dyDescent="0.25">
      <c r="A637" s="652">
        <v>2</v>
      </c>
      <c r="B637" s="612">
        <v>45233</v>
      </c>
      <c r="C637" s="620" t="s">
        <v>2090</v>
      </c>
      <c r="D637" s="613"/>
      <c r="E637" s="621">
        <v>20</v>
      </c>
      <c r="F637" s="613" t="s">
        <v>1693</v>
      </c>
      <c r="G637" s="615" t="s">
        <v>2095</v>
      </c>
      <c r="H637" s="618" t="s">
        <v>202</v>
      </c>
      <c r="I637" s="617">
        <v>26800</v>
      </c>
      <c r="J637" s="617">
        <f>I637*E637</f>
        <v>536000</v>
      </c>
      <c r="K637" s="632" t="s">
        <v>2092</v>
      </c>
      <c r="N637" s="1"/>
      <c r="O637" s="1"/>
      <c r="P637" s="1"/>
      <c r="Q637" s="1"/>
      <c r="R637" s="1"/>
      <c r="S637" s="1"/>
      <c r="T637" s="1"/>
      <c r="U637" s="1"/>
      <c r="V637" s="1"/>
    </row>
    <row r="638" spans="1:23" s="521" customFormat="1" ht="22.5" customHeight="1" x14ac:dyDescent="0.25">
      <c r="A638" s="652">
        <v>3</v>
      </c>
      <c r="B638" s="623">
        <v>45233</v>
      </c>
      <c r="C638" s="620" t="s">
        <v>2087</v>
      </c>
      <c r="D638" s="613"/>
      <c r="E638" s="619">
        <v>400</v>
      </c>
      <c r="F638" s="613" t="s">
        <v>1693</v>
      </c>
      <c r="G638" s="615" t="s">
        <v>22</v>
      </c>
      <c r="H638" s="618" t="s">
        <v>202</v>
      </c>
      <c r="I638" s="617">
        <v>14100</v>
      </c>
      <c r="J638" s="617">
        <f>I638*E638</f>
        <v>5640000</v>
      </c>
      <c r="K638" s="632" t="s">
        <v>2092</v>
      </c>
      <c r="N638" s="1"/>
      <c r="O638" s="1"/>
      <c r="P638" s="1"/>
      <c r="Q638" s="1"/>
      <c r="R638" s="1"/>
      <c r="S638" s="1"/>
      <c r="T638" s="1"/>
      <c r="U638" s="1"/>
      <c r="V638" s="1"/>
    </row>
    <row r="639" spans="1:23" s="521" customFormat="1" ht="22.5" customHeight="1" x14ac:dyDescent="0.25">
      <c r="A639" s="652">
        <v>4</v>
      </c>
      <c r="B639" s="624">
        <v>45234</v>
      </c>
      <c r="C639" s="625" t="s">
        <v>2099</v>
      </c>
      <c r="D639" s="626"/>
      <c r="E639" s="627">
        <v>2</v>
      </c>
      <c r="F639" s="627" t="s">
        <v>2100</v>
      </c>
      <c r="G639" s="628" t="s">
        <v>22</v>
      </c>
      <c r="H639" s="629" t="s">
        <v>202</v>
      </c>
      <c r="I639" s="630">
        <v>8000</v>
      </c>
      <c r="J639" s="630">
        <f t="shared" ref="J639:J651" si="9">E639*I639</f>
        <v>16000</v>
      </c>
      <c r="K639" s="658" t="s">
        <v>2096</v>
      </c>
      <c r="N639" s="1"/>
      <c r="O639" s="1"/>
      <c r="P639" s="1"/>
      <c r="Q639" s="1"/>
      <c r="R639" s="1"/>
      <c r="S639" s="1"/>
      <c r="T639" s="1"/>
      <c r="U639" s="1"/>
      <c r="V639" s="1"/>
    </row>
    <row r="640" spans="1:23" s="521" customFormat="1" ht="22.5" customHeight="1" x14ac:dyDescent="0.25">
      <c r="A640" s="652">
        <v>5</v>
      </c>
      <c r="B640" s="624">
        <v>45234</v>
      </c>
      <c r="C640" s="625" t="s">
        <v>2101</v>
      </c>
      <c r="D640" s="626"/>
      <c r="E640" s="627">
        <v>1</v>
      </c>
      <c r="F640" s="627" t="s">
        <v>2102</v>
      </c>
      <c r="G640" s="628" t="s">
        <v>22</v>
      </c>
      <c r="H640" s="629" t="s">
        <v>202</v>
      </c>
      <c r="I640" s="630">
        <v>28000</v>
      </c>
      <c r="J640" s="630">
        <f t="shared" si="9"/>
        <v>28000</v>
      </c>
      <c r="K640" s="658" t="s">
        <v>2096</v>
      </c>
      <c r="N640" s="1"/>
      <c r="O640" s="1"/>
      <c r="P640" s="1"/>
      <c r="Q640" s="1"/>
      <c r="R640" s="1"/>
      <c r="S640" s="1"/>
      <c r="T640" s="1"/>
      <c r="U640" s="1"/>
      <c r="V640" s="1"/>
    </row>
    <row r="641" spans="1:22" s="521" customFormat="1" ht="22.5" customHeight="1" x14ac:dyDescent="0.25">
      <c r="A641" s="652">
        <v>6</v>
      </c>
      <c r="B641" s="624">
        <v>45236</v>
      </c>
      <c r="C641" s="625" t="s">
        <v>2103</v>
      </c>
      <c r="D641" s="626"/>
      <c r="E641" s="627">
        <v>1</v>
      </c>
      <c r="F641" s="627" t="s">
        <v>179</v>
      </c>
      <c r="G641" s="628" t="s">
        <v>22</v>
      </c>
      <c r="H641" s="629" t="s">
        <v>202</v>
      </c>
      <c r="I641" s="630">
        <v>58000</v>
      </c>
      <c r="J641" s="630">
        <f t="shared" si="9"/>
        <v>58000</v>
      </c>
      <c r="K641" s="658" t="s">
        <v>2096</v>
      </c>
      <c r="N641" s="1"/>
      <c r="O641" s="1"/>
      <c r="P641" s="1"/>
      <c r="Q641" s="1"/>
      <c r="R641" s="1"/>
      <c r="S641" s="1"/>
      <c r="T641" s="1"/>
      <c r="U641" s="1"/>
      <c r="V641" s="10"/>
    </row>
    <row r="642" spans="1:22" s="521" customFormat="1" ht="22.5" customHeight="1" x14ac:dyDescent="0.25">
      <c r="A642" s="652">
        <v>7</v>
      </c>
      <c r="B642" s="624">
        <v>45237</v>
      </c>
      <c r="C642" s="625" t="s">
        <v>2104</v>
      </c>
      <c r="D642" s="626"/>
      <c r="E642" s="627">
        <v>10</v>
      </c>
      <c r="F642" s="627" t="s">
        <v>39</v>
      </c>
      <c r="G642" s="628" t="s">
        <v>22</v>
      </c>
      <c r="H642" s="629" t="s">
        <v>202</v>
      </c>
      <c r="I642" s="630">
        <v>3500</v>
      </c>
      <c r="J642" s="630">
        <f t="shared" si="9"/>
        <v>35000</v>
      </c>
      <c r="K642" s="658" t="s">
        <v>2096</v>
      </c>
      <c r="N642" s="10"/>
      <c r="O642" s="10"/>
      <c r="P642" s="10"/>
      <c r="Q642" s="10"/>
      <c r="R642" s="10"/>
      <c r="S642" s="10"/>
      <c r="T642" s="10"/>
      <c r="U642" s="10"/>
      <c r="V642" s="10"/>
    </row>
    <row r="643" spans="1:22" s="521" customFormat="1" ht="22.5" customHeight="1" x14ac:dyDescent="0.25">
      <c r="A643" s="652">
        <v>8</v>
      </c>
      <c r="B643" s="624">
        <v>45237</v>
      </c>
      <c r="C643" s="625" t="s">
        <v>2105</v>
      </c>
      <c r="D643" s="626"/>
      <c r="E643" s="627">
        <v>30</v>
      </c>
      <c r="F643" s="627" t="s">
        <v>39</v>
      </c>
      <c r="G643" s="628" t="s">
        <v>22</v>
      </c>
      <c r="H643" s="629" t="s">
        <v>202</v>
      </c>
      <c r="I643" s="630">
        <v>1000</v>
      </c>
      <c r="J643" s="630">
        <f t="shared" si="9"/>
        <v>30000</v>
      </c>
      <c r="K643" s="658" t="s">
        <v>2096</v>
      </c>
      <c r="N643" s="170"/>
      <c r="O643" s="10"/>
      <c r="P643" s="10"/>
      <c r="Q643" s="10"/>
      <c r="R643" s="10"/>
      <c r="S643" s="10"/>
      <c r="T643" s="10"/>
      <c r="U643" s="10"/>
      <c r="V643" s="10"/>
    </row>
    <row r="644" spans="1:22" s="521" customFormat="1" ht="22.5" customHeight="1" x14ac:dyDescent="0.25">
      <c r="A644" s="652">
        <v>9</v>
      </c>
      <c r="B644" s="624">
        <v>45237</v>
      </c>
      <c r="C644" s="625" t="s">
        <v>2106</v>
      </c>
      <c r="D644" s="626"/>
      <c r="E644" s="627">
        <v>20</v>
      </c>
      <c r="F644" s="627" t="s">
        <v>39</v>
      </c>
      <c r="G644" s="628" t="s">
        <v>22</v>
      </c>
      <c r="H644" s="629" t="s">
        <v>202</v>
      </c>
      <c r="I644" s="630">
        <v>500</v>
      </c>
      <c r="J644" s="630">
        <f t="shared" si="9"/>
        <v>10000</v>
      </c>
      <c r="K644" s="658" t="s">
        <v>2096</v>
      </c>
      <c r="N644" s="170"/>
      <c r="O644" s="10"/>
      <c r="P644" s="10"/>
      <c r="Q644" s="10"/>
      <c r="R644" s="10"/>
      <c r="S644" s="10"/>
      <c r="T644" s="10"/>
      <c r="U644" s="10"/>
      <c r="V644" s="10"/>
    </row>
    <row r="645" spans="1:22" s="521" customFormat="1" ht="22.5" customHeight="1" x14ac:dyDescent="0.25">
      <c r="A645" s="652">
        <v>10</v>
      </c>
      <c r="B645" s="624">
        <v>45244</v>
      </c>
      <c r="C645" s="625" t="s">
        <v>2107</v>
      </c>
      <c r="D645" s="626"/>
      <c r="E645" s="627">
        <v>1</v>
      </c>
      <c r="F645" s="627" t="s">
        <v>2108</v>
      </c>
      <c r="G645" s="628" t="s">
        <v>22</v>
      </c>
      <c r="H645" s="629" t="s">
        <v>202</v>
      </c>
      <c r="I645" s="630">
        <v>60000</v>
      </c>
      <c r="J645" s="630">
        <f t="shared" si="9"/>
        <v>60000</v>
      </c>
      <c r="K645" s="658" t="s">
        <v>2096</v>
      </c>
      <c r="N645" s="170"/>
      <c r="O645" s="10"/>
      <c r="P645" s="10"/>
      <c r="Q645" s="10"/>
      <c r="R645" s="10"/>
      <c r="S645" s="10"/>
      <c r="T645" s="10"/>
      <c r="U645" s="10"/>
      <c r="V645" s="10"/>
    </row>
    <row r="646" spans="1:22" s="521" customFormat="1" ht="22.5" customHeight="1" x14ac:dyDescent="0.25">
      <c r="A646" s="652">
        <v>11</v>
      </c>
      <c r="B646" s="624">
        <v>45244</v>
      </c>
      <c r="C646" s="625" t="s">
        <v>2109</v>
      </c>
      <c r="D646" s="626"/>
      <c r="E646" s="627">
        <v>100</v>
      </c>
      <c r="F646" s="627" t="s">
        <v>39</v>
      </c>
      <c r="G646" s="628" t="s">
        <v>22</v>
      </c>
      <c r="H646" s="629" t="s">
        <v>202</v>
      </c>
      <c r="I646" s="630">
        <v>200</v>
      </c>
      <c r="J646" s="630">
        <f t="shared" si="9"/>
        <v>20000</v>
      </c>
      <c r="K646" s="658" t="s">
        <v>2096</v>
      </c>
      <c r="N646" s="170"/>
      <c r="O646" s="10"/>
      <c r="P646" s="10"/>
      <c r="Q646" s="10"/>
      <c r="R646" s="10"/>
      <c r="S646" s="10"/>
      <c r="T646" s="10"/>
      <c r="U646" s="10"/>
      <c r="V646" s="10"/>
    </row>
    <row r="647" spans="1:22" s="521" customFormat="1" ht="22.5" customHeight="1" x14ac:dyDescent="0.25">
      <c r="A647" s="652">
        <v>12</v>
      </c>
      <c r="B647" s="624">
        <v>45246</v>
      </c>
      <c r="C647" s="625" t="s">
        <v>2110</v>
      </c>
      <c r="D647" s="626" t="s">
        <v>2111</v>
      </c>
      <c r="E647" s="627">
        <v>1</v>
      </c>
      <c r="F647" s="627" t="s">
        <v>39</v>
      </c>
      <c r="G647" s="628" t="s">
        <v>22</v>
      </c>
      <c r="H647" s="629" t="s">
        <v>202</v>
      </c>
      <c r="I647" s="630">
        <v>1612000</v>
      </c>
      <c r="J647" s="630">
        <f t="shared" si="9"/>
        <v>1612000</v>
      </c>
      <c r="K647" s="658" t="s">
        <v>2096</v>
      </c>
      <c r="N647" s="170"/>
      <c r="O647" s="10"/>
      <c r="P647" s="10"/>
      <c r="Q647" s="10"/>
      <c r="R647" s="10"/>
      <c r="S647" s="10"/>
      <c r="T647" s="10"/>
      <c r="U647" s="10"/>
      <c r="V647" s="10"/>
    </row>
    <row r="648" spans="1:22" s="521" customFormat="1" ht="22.5" customHeight="1" x14ac:dyDescent="0.25">
      <c r="A648" s="652">
        <v>13</v>
      </c>
      <c r="B648" s="624">
        <v>45246</v>
      </c>
      <c r="C648" s="625" t="s">
        <v>2112</v>
      </c>
      <c r="D648" s="626" t="s">
        <v>2113</v>
      </c>
      <c r="E648" s="627">
        <v>1</v>
      </c>
      <c r="F648" s="627" t="s">
        <v>39</v>
      </c>
      <c r="G648" s="628" t="s">
        <v>22</v>
      </c>
      <c r="H648" s="629" t="s">
        <v>202</v>
      </c>
      <c r="I648" s="630">
        <v>115000</v>
      </c>
      <c r="J648" s="630">
        <f t="shared" si="9"/>
        <v>115000</v>
      </c>
      <c r="K648" s="658" t="s">
        <v>2096</v>
      </c>
      <c r="N648" s="10"/>
      <c r="O648" s="10"/>
      <c r="P648" s="10"/>
      <c r="Q648" s="10"/>
      <c r="R648" s="10"/>
      <c r="S648" s="10"/>
      <c r="T648" s="10"/>
      <c r="U648" s="10"/>
      <c r="V648" s="2"/>
    </row>
    <row r="649" spans="1:22" s="521" customFormat="1" ht="22.5" customHeight="1" x14ac:dyDescent="0.25">
      <c r="A649" s="652">
        <v>14</v>
      </c>
      <c r="B649" s="624">
        <v>45247</v>
      </c>
      <c r="C649" s="625" t="s">
        <v>2114</v>
      </c>
      <c r="D649" s="626"/>
      <c r="E649" s="627">
        <v>1</v>
      </c>
      <c r="F649" s="627" t="s">
        <v>179</v>
      </c>
      <c r="G649" s="628" t="s">
        <v>22</v>
      </c>
      <c r="H649" s="629" t="s">
        <v>202</v>
      </c>
      <c r="I649" s="630">
        <v>180000</v>
      </c>
      <c r="J649" s="630">
        <f t="shared" si="9"/>
        <v>180000</v>
      </c>
      <c r="K649" s="658" t="s">
        <v>2096</v>
      </c>
      <c r="N649" s="2"/>
      <c r="O649" s="2"/>
      <c r="P649" s="2"/>
      <c r="Q649" s="2"/>
      <c r="R649" s="2"/>
      <c r="S649" s="2"/>
      <c r="T649" s="2"/>
      <c r="U649" s="2"/>
      <c r="V649" s="2"/>
    </row>
    <row r="650" spans="1:22" s="521" customFormat="1" ht="22.5" customHeight="1" x14ac:dyDescent="0.25">
      <c r="A650" s="652">
        <v>15</v>
      </c>
      <c r="B650" s="624">
        <v>45247</v>
      </c>
      <c r="C650" s="625" t="s">
        <v>2115</v>
      </c>
      <c r="D650" s="626"/>
      <c r="E650" s="627">
        <v>1</v>
      </c>
      <c r="F650" s="627" t="s">
        <v>179</v>
      </c>
      <c r="G650" s="628" t="s">
        <v>22</v>
      </c>
      <c r="H650" s="629" t="s">
        <v>202</v>
      </c>
      <c r="I650" s="630">
        <v>157000</v>
      </c>
      <c r="J650" s="630">
        <f t="shared" si="9"/>
        <v>157000</v>
      </c>
      <c r="K650" s="658" t="s">
        <v>2096</v>
      </c>
      <c r="N650" s="2"/>
      <c r="O650" s="2"/>
      <c r="P650" s="2"/>
      <c r="Q650" s="2"/>
      <c r="R650" s="2"/>
      <c r="S650" s="2"/>
      <c r="T650" s="2"/>
      <c r="U650" s="2"/>
      <c r="V650" s="2"/>
    </row>
    <row r="651" spans="1:22" s="521" customFormat="1" ht="22.5" customHeight="1" x14ac:dyDescent="0.25">
      <c r="A651" s="652">
        <v>16</v>
      </c>
      <c r="B651" s="624">
        <v>45247</v>
      </c>
      <c r="C651" s="625" t="s">
        <v>2116</v>
      </c>
      <c r="D651" s="626"/>
      <c r="E651" s="627">
        <v>1</v>
      </c>
      <c r="F651" s="627" t="s">
        <v>81</v>
      </c>
      <c r="G651" s="628" t="s">
        <v>18</v>
      </c>
      <c r="H651" s="631" t="s">
        <v>202</v>
      </c>
      <c r="I651" s="630">
        <v>75000</v>
      </c>
      <c r="J651" s="630">
        <f t="shared" si="9"/>
        <v>75000</v>
      </c>
      <c r="K651" s="658" t="s">
        <v>2096</v>
      </c>
      <c r="N651" s="2"/>
      <c r="O651" s="2"/>
      <c r="P651" s="2"/>
      <c r="Q651" s="2"/>
      <c r="R651" s="2"/>
      <c r="S651" s="2"/>
      <c r="T651" s="2"/>
      <c r="U651" s="2"/>
      <c r="V651" s="10"/>
    </row>
    <row r="652" spans="1:22" s="521" customFormat="1" ht="22.5" customHeight="1" x14ac:dyDescent="0.25">
      <c r="A652" s="652">
        <v>17</v>
      </c>
      <c r="B652" s="623">
        <v>45247</v>
      </c>
      <c r="C652" s="620" t="s">
        <v>2087</v>
      </c>
      <c r="D652" s="613"/>
      <c r="E652" s="619">
        <v>400</v>
      </c>
      <c r="F652" s="613" t="s">
        <v>1693</v>
      </c>
      <c r="G652" s="615" t="s">
        <v>22</v>
      </c>
      <c r="H652" s="618" t="s">
        <v>202</v>
      </c>
      <c r="I652" s="617">
        <v>13850</v>
      </c>
      <c r="J652" s="617">
        <f>I652*E652</f>
        <v>5540000</v>
      </c>
      <c r="K652" s="632" t="s">
        <v>2092</v>
      </c>
      <c r="N652" s="10"/>
      <c r="O652" s="10"/>
      <c r="P652" s="10"/>
      <c r="Q652" s="10"/>
      <c r="R652" s="10"/>
      <c r="S652" s="10"/>
      <c r="T652" s="10"/>
      <c r="U652" s="10"/>
      <c r="V652" s="2"/>
    </row>
    <row r="653" spans="1:22" s="521" customFormat="1" ht="22.5" customHeight="1" x14ac:dyDescent="0.25">
      <c r="A653" s="652">
        <v>18</v>
      </c>
      <c r="B653" s="624">
        <v>45250</v>
      </c>
      <c r="C653" s="625" t="s">
        <v>2117</v>
      </c>
      <c r="D653" s="626"/>
      <c r="E653" s="627">
        <v>1</v>
      </c>
      <c r="F653" s="627" t="s">
        <v>39</v>
      </c>
      <c r="G653" s="628" t="s">
        <v>18</v>
      </c>
      <c r="H653" s="631" t="s">
        <v>202</v>
      </c>
      <c r="I653" s="630">
        <v>22500</v>
      </c>
      <c r="J653" s="630">
        <f t="shared" ref="J653:J664" si="10">E653*I653</f>
        <v>22500</v>
      </c>
      <c r="K653" s="658" t="s">
        <v>2096</v>
      </c>
      <c r="N653" s="2"/>
      <c r="O653" s="2"/>
      <c r="P653" s="2"/>
      <c r="Q653" s="2"/>
      <c r="R653" s="2"/>
      <c r="S653" s="2"/>
      <c r="T653" s="2"/>
      <c r="U653" s="2"/>
      <c r="V653" s="2"/>
    </row>
    <row r="654" spans="1:22" s="521" customFormat="1" ht="22.5" customHeight="1" x14ac:dyDescent="0.25">
      <c r="A654" s="652">
        <v>19</v>
      </c>
      <c r="B654" s="624">
        <v>45251</v>
      </c>
      <c r="C654" s="625" t="s">
        <v>2118</v>
      </c>
      <c r="D654" s="626"/>
      <c r="E654" s="627">
        <v>1</v>
      </c>
      <c r="F654" s="627" t="s">
        <v>39</v>
      </c>
      <c r="G654" s="628" t="s">
        <v>22</v>
      </c>
      <c r="H654" s="629" t="s">
        <v>202</v>
      </c>
      <c r="I654" s="630">
        <v>30000</v>
      </c>
      <c r="J654" s="630">
        <f t="shared" si="10"/>
        <v>30000</v>
      </c>
      <c r="K654" s="658" t="s">
        <v>2096</v>
      </c>
      <c r="N654" s="2"/>
      <c r="O654" s="2"/>
      <c r="P654" s="2"/>
      <c r="Q654" s="2"/>
      <c r="R654" s="2"/>
      <c r="S654" s="2"/>
      <c r="T654" s="2"/>
      <c r="U654" s="2"/>
      <c r="V654" s="2"/>
    </row>
    <row r="655" spans="1:22" s="521" customFormat="1" ht="22.5" customHeight="1" x14ac:dyDescent="0.25">
      <c r="A655" s="652">
        <v>20</v>
      </c>
      <c r="B655" s="624">
        <v>45251</v>
      </c>
      <c r="C655" s="625" t="s">
        <v>2119</v>
      </c>
      <c r="D655" s="626"/>
      <c r="E655" s="627">
        <v>1</v>
      </c>
      <c r="F655" s="627" t="s">
        <v>39</v>
      </c>
      <c r="G655" s="628" t="s">
        <v>22</v>
      </c>
      <c r="H655" s="629" t="s">
        <v>202</v>
      </c>
      <c r="I655" s="630">
        <v>13000</v>
      </c>
      <c r="J655" s="630">
        <f t="shared" si="10"/>
        <v>13000</v>
      </c>
      <c r="K655" s="658" t="s">
        <v>2096</v>
      </c>
      <c r="N655" s="2"/>
      <c r="O655" s="2"/>
      <c r="P655" s="2"/>
      <c r="Q655" s="2"/>
      <c r="R655" s="2"/>
      <c r="S655" s="2"/>
      <c r="T655" s="2"/>
      <c r="U655" s="2"/>
      <c r="V655" s="2"/>
    </row>
    <row r="656" spans="1:22" s="521" customFormat="1" ht="22.5" customHeight="1" x14ac:dyDescent="0.25">
      <c r="A656" s="652">
        <v>21</v>
      </c>
      <c r="B656" s="624">
        <v>45251</v>
      </c>
      <c r="C656" s="625" t="s">
        <v>2120</v>
      </c>
      <c r="D656" s="626"/>
      <c r="E656" s="627">
        <v>1</v>
      </c>
      <c r="F656" s="627" t="s">
        <v>39</v>
      </c>
      <c r="G656" s="628" t="s">
        <v>22</v>
      </c>
      <c r="H656" s="629" t="s">
        <v>202</v>
      </c>
      <c r="I656" s="630">
        <v>2000</v>
      </c>
      <c r="J656" s="630">
        <f t="shared" si="10"/>
        <v>2000</v>
      </c>
      <c r="K656" s="658" t="s">
        <v>2096</v>
      </c>
      <c r="N656" s="2"/>
      <c r="O656" s="2"/>
      <c r="P656" s="2"/>
      <c r="Q656" s="2"/>
      <c r="R656" s="2"/>
      <c r="S656" s="2"/>
      <c r="T656" s="2"/>
      <c r="U656" s="2"/>
      <c r="V656" s="2"/>
    </row>
    <row r="657" spans="1:23" s="521" customFormat="1" ht="22.5" customHeight="1" x14ac:dyDescent="0.25">
      <c r="A657" s="652">
        <v>22</v>
      </c>
      <c r="B657" s="624">
        <v>45251</v>
      </c>
      <c r="C657" s="625" t="s">
        <v>2121</v>
      </c>
      <c r="D657" s="626"/>
      <c r="E657" s="627">
        <v>1</v>
      </c>
      <c r="F657" s="627" t="s">
        <v>39</v>
      </c>
      <c r="G657" s="628" t="s">
        <v>22</v>
      </c>
      <c r="H657" s="629" t="s">
        <v>202</v>
      </c>
      <c r="I657" s="630">
        <v>8000</v>
      </c>
      <c r="J657" s="630">
        <f t="shared" si="10"/>
        <v>8000</v>
      </c>
      <c r="K657" s="658" t="s">
        <v>2096</v>
      </c>
      <c r="N657" s="2"/>
      <c r="O657" s="2"/>
      <c r="P657" s="2"/>
      <c r="Q657" s="2"/>
      <c r="R657" s="2"/>
      <c r="S657" s="2"/>
      <c r="T657" s="2"/>
      <c r="U657" s="2"/>
      <c r="V657" s="2"/>
    </row>
    <row r="658" spans="1:23" s="521" customFormat="1" ht="22.5" customHeight="1" x14ac:dyDescent="0.25">
      <c r="A658" s="652">
        <v>23</v>
      </c>
      <c r="B658" s="624">
        <v>45251</v>
      </c>
      <c r="C658" s="625" t="s">
        <v>2122</v>
      </c>
      <c r="D658" s="626"/>
      <c r="E658" s="627">
        <v>1</v>
      </c>
      <c r="F658" s="627" t="s">
        <v>39</v>
      </c>
      <c r="G658" s="628" t="s">
        <v>22</v>
      </c>
      <c r="H658" s="629" t="s">
        <v>202</v>
      </c>
      <c r="I658" s="630">
        <v>2000</v>
      </c>
      <c r="J658" s="630">
        <f t="shared" si="10"/>
        <v>2000</v>
      </c>
      <c r="K658" s="658" t="s">
        <v>2096</v>
      </c>
      <c r="N658" s="2"/>
      <c r="O658" s="2"/>
      <c r="P658" s="2"/>
      <c r="Q658" s="2"/>
      <c r="R658" s="2"/>
      <c r="S658" s="2"/>
      <c r="T658" s="2"/>
      <c r="U658" s="2"/>
      <c r="V658" s="2"/>
    </row>
    <row r="659" spans="1:23" s="521" customFormat="1" ht="22.5" customHeight="1" x14ac:dyDescent="0.25">
      <c r="A659" s="652">
        <v>24</v>
      </c>
      <c r="B659" s="624">
        <v>45253</v>
      </c>
      <c r="C659" s="625" t="s">
        <v>2123</v>
      </c>
      <c r="D659" s="626"/>
      <c r="E659" s="627">
        <v>1</v>
      </c>
      <c r="F659" s="627" t="s">
        <v>127</v>
      </c>
      <c r="G659" s="628" t="s">
        <v>22</v>
      </c>
      <c r="H659" s="629" t="s">
        <v>202</v>
      </c>
      <c r="I659" s="630">
        <v>1500000</v>
      </c>
      <c r="J659" s="630">
        <f t="shared" si="10"/>
        <v>1500000</v>
      </c>
      <c r="K659" s="658" t="s">
        <v>2096</v>
      </c>
      <c r="N659" s="2"/>
      <c r="O659" s="2"/>
      <c r="P659" s="2"/>
      <c r="Q659" s="2"/>
      <c r="R659" s="2"/>
      <c r="S659" s="2"/>
      <c r="T659" s="2"/>
      <c r="U659" s="2"/>
      <c r="V659" s="2"/>
    </row>
    <row r="660" spans="1:23" s="521" customFormat="1" ht="22.5" customHeight="1" x14ac:dyDescent="0.25">
      <c r="A660" s="652">
        <v>25</v>
      </c>
      <c r="B660" s="624">
        <v>45253</v>
      </c>
      <c r="C660" s="625" t="s">
        <v>2124</v>
      </c>
      <c r="D660" s="626"/>
      <c r="E660" s="627">
        <v>100</v>
      </c>
      <c r="F660" s="627" t="s">
        <v>39</v>
      </c>
      <c r="G660" s="628" t="s">
        <v>22</v>
      </c>
      <c r="H660" s="629" t="s">
        <v>202</v>
      </c>
      <c r="I660" s="630">
        <v>500</v>
      </c>
      <c r="J660" s="630">
        <f t="shared" si="10"/>
        <v>50000</v>
      </c>
      <c r="K660" s="658" t="s">
        <v>2096</v>
      </c>
      <c r="N660" s="2"/>
      <c r="O660" s="2"/>
      <c r="P660" s="2"/>
      <c r="Q660" s="2"/>
      <c r="R660" s="2"/>
      <c r="S660" s="2"/>
      <c r="T660" s="2"/>
      <c r="U660" s="2"/>
      <c r="V660" s="2"/>
    </row>
    <row r="661" spans="1:23" s="521" customFormat="1" ht="22.5" customHeight="1" x14ac:dyDescent="0.25">
      <c r="A661" s="652">
        <v>26</v>
      </c>
      <c r="B661" s="624">
        <v>45255</v>
      </c>
      <c r="C661" s="625" t="s">
        <v>2125</v>
      </c>
      <c r="D661" s="626"/>
      <c r="E661" s="627">
        <v>1</v>
      </c>
      <c r="F661" s="627" t="s">
        <v>39</v>
      </c>
      <c r="G661" s="628" t="s">
        <v>22</v>
      </c>
      <c r="H661" s="629" t="s">
        <v>202</v>
      </c>
      <c r="I661" s="630">
        <v>7000</v>
      </c>
      <c r="J661" s="630">
        <f t="shared" si="10"/>
        <v>7000</v>
      </c>
      <c r="K661" s="658" t="s">
        <v>2096</v>
      </c>
      <c r="N661" s="2"/>
      <c r="O661" s="2"/>
      <c r="P661" s="2"/>
      <c r="Q661" s="2"/>
      <c r="R661" s="2"/>
      <c r="S661" s="2"/>
      <c r="T661" s="2"/>
      <c r="U661" s="2"/>
      <c r="V661" s="2"/>
    </row>
    <row r="662" spans="1:23" s="521" customFormat="1" ht="22.5" customHeight="1" x14ac:dyDescent="0.25">
      <c r="A662" s="652">
        <v>27</v>
      </c>
      <c r="B662" s="624">
        <v>45255</v>
      </c>
      <c r="C662" s="625" t="s">
        <v>2126</v>
      </c>
      <c r="D662" s="626"/>
      <c r="E662" s="627">
        <v>1</v>
      </c>
      <c r="F662" s="627" t="s">
        <v>39</v>
      </c>
      <c r="G662" s="628" t="s">
        <v>22</v>
      </c>
      <c r="H662" s="629" t="s">
        <v>202</v>
      </c>
      <c r="I662" s="630">
        <v>7500</v>
      </c>
      <c r="J662" s="630">
        <f t="shared" si="10"/>
        <v>7500</v>
      </c>
      <c r="K662" s="658" t="s">
        <v>2096</v>
      </c>
      <c r="N662" s="2"/>
      <c r="O662" s="2"/>
      <c r="P662" s="2"/>
      <c r="Q662" s="2"/>
      <c r="R662" s="2"/>
      <c r="S662" s="2"/>
      <c r="T662" s="2"/>
      <c r="U662" s="2"/>
      <c r="V662" s="2"/>
    </row>
    <row r="663" spans="1:23" s="521" customFormat="1" ht="22.5" customHeight="1" x14ac:dyDescent="0.25">
      <c r="A663" s="652">
        <v>28</v>
      </c>
      <c r="B663" s="624">
        <v>45255</v>
      </c>
      <c r="C663" s="625" t="s">
        <v>2127</v>
      </c>
      <c r="D663" s="626"/>
      <c r="E663" s="627">
        <v>1</v>
      </c>
      <c r="F663" s="627" t="s">
        <v>39</v>
      </c>
      <c r="G663" s="628" t="s">
        <v>22</v>
      </c>
      <c r="H663" s="629" t="s">
        <v>202</v>
      </c>
      <c r="I663" s="630">
        <v>20000</v>
      </c>
      <c r="J663" s="630">
        <f t="shared" si="10"/>
        <v>20000</v>
      </c>
      <c r="K663" s="658" t="s">
        <v>2096</v>
      </c>
      <c r="N663" s="2"/>
      <c r="O663" s="2"/>
      <c r="P663" s="2"/>
      <c r="Q663" s="2"/>
      <c r="R663" s="2"/>
      <c r="S663" s="2"/>
      <c r="T663" s="2"/>
      <c r="U663" s="2"/>
      <c r="V663" s="2"/>
    </row>
    <row r="664" spans="1:23" s="521" customFormat="1" ht="22.5" customHeight="1" x14ac:dyDescent="0.25">
      <c r="A664" s="652">
        <v>29</v>
      </c>
      <c r="B664" s="624">
        <v>45258</v>
      </c>
      <c r="C664" s="625" t="s">
        <v>2128</v>
      </c>
      <c r="D664" s="626"/>
      <c r="E664" s="627">
        <v>3</v>
      </c>
      <c r="F664" s="627" t="s">
        <v>39</v>
      </c>
      <c r="G664" s="628" t="s">
        <v>22</v>
      </c>
      <c r="H664" s="629" t="s">
        <v>202</v>
      </c>
      <c r="I664" s="630">
        <v>15000</v>
      </c>
      <c r="J664" s="630">
        <f t="shared" si="10"/>
        <v>45000</v>
      </c>
      <c r="K664" s="658" t="s">
        <v>2096</v>
      </c>
      <c r="N664" s="2"/>
      <c r="O664" s="2"/>
      <c r="P664" s="2"/>
      <c r="Q664" s="2"/>
      <c r="R664" s="2"/>
      <c r="S664" s="2"/>
      <c r="T664" s="2"/>
      <c r="U664" s="2"/>
      <c r="V664" s="10"/>
    </row>
    <row r="665" spans="1:23" s="521" customFormat="1" ht="22.5" customHeight="1" x14ac:dyDescent="0.25">
      <c r="A665" s="652">
        <v>30</v>
      </c>
      <c r="B665" s="612">
        <v>45258</v>
      </c>
      <c r="C665" s="620" t="s">
        <v>2090</v>
      </c>
      <c r="D665" s="613"/>
      <c r="E665" s="621">
        <v>20</v>
      </c>
      <c r="F665" s="613" t="s">
        <v>1693</v>
      </c>
      <c r="G665" s="615" t="s">
        <v>2095</v>
      </c>
      <c r="H665" s="618" t="s">
        <v>202</v>
      </c>
      <c r="I665" s="617">
        <v>26800</v>
      </c>
      <c r="J665" s="617">
        <f>I665*E665</f>
        <v>536000</v>
      </c>
      <c r="K665" s="632" t="s">
        <v>2092</v>
      </c>
      <c r="N665" s="10"/>
      <c r="O665" s="10"/>
      <c r="P665" s="10"/>
      <c r="Q665" s="10"/>
      <c r="R665" s="10"/>
      <c r="S665" s="10"/>
      <c r="T665" s="10"/>
      <c r="U665" s="10"/>
      <c r="V665" s="2"/>
    </row>
    <row r="666" spans="1:23" s="521" customFormat="1" ht="22.5" customHeight="1" x14ac:dyDescent="0.25">
      <c r="A666" s="652">
        <v>31</v>
      </c>
      <c r="B666" s="623">
        <v>45258</v>
      </c>
      <c r="C666" s="620" t="s">
        <v>2087</v>
      </c>
      <c r="D666" s="613"/>
      <c r="E666" s="619">
        <v>400</v>
      </c>
      <c r="F666" s="613" t="s">
        <v>1693</v>
      </c>
      <c r="G666" s="615" t="s">
        <v>22</v>
      </c>
      <c r="H666" s="618" t="s">
        <v>202</v>
      </c>
      <c r="I666" s="617">
        <v>13850</v>
      </c>
      <c r="J666" s="617">
        <f>I666*E666</f>
        <v>5540000</v>
      </c>
      <c r="K666" s="632" t="s">
        <v>2092</v>
      </c>
      <c r="N666" s="2"/>
      <c r="O666" s="2"/>
      <c r="P666" s="2"/>
      <c r="Q666" s="2"/>
      <c r="R666" s="2"/>
      <c r="S666" s="2"/>
      <c r="T666" s="2"/>
      <c r="U666" s="2"/>
      <c r="V666" s="2"/>
    </row>
    <row r="667" spans="1:23" s="521" customFormat="1" ht="22.5" customHeight="1" x14ac:dyDescent="0.25">
      <c r="A667" s="652">
        <v>32</v>
      </c>
      <c r="B667" s="624">
        <v>45259</v>
      </c>
      <c r="C667" s="625" t="s">
        <v>2129</v>
      </c>
      <c r="D667" s="626"/>
      <c r="E667" s="627">
        <v>4</v>
      </c>
      <c r="F667" s="627" t="s">
        <v>39</v>
      </c>
      <c r="G667" s="628" t="s">
        <v>22</v>
      </c>
      <c r="H667" s="629" t="s">
        <v>202</v>
      </c>
      <c r="I667" s="630">
        <v>5500</v>
      </c>
      <c r="J667" s="630">
        <f t="shared" ref="J667:J675" si="11">E667*I667</f>
        <v>22000</v>
      </c>
      <c r="K667" s="658" t="s">
        <v>2096</v>
      </c>
      <c r="N667" s="2"/>
      <c r="O667" s="2"/>
      <c r="P667" s="2"/>
      <c r="Q667" s="2"/>
      <c r="R667" s="2"/>
      <c r="S667" s="2"/>
      <c r="T667" s="2"/>
      <c r="U667" s="2"/>
      <c r="V667" s="2"/>
    </row>
    <row r="668" spans="1:23" s="521" customFormat="1" ht="22.5" customHeight="1" x14ac:dyDescent="0.25">
      <c r="A668" s="652">
        <v>33</v>
      </c>
      <c r="B668" s="624">
        <v>45259</v>
      </c>
      <c r="C668" s="625" t="s">
        <v>2130</v>
      </c>
      <c r="D668" s="626"/>
      <c r="E668" s="627">
        <v>1</v>
      </c>
      <c r="F668" s="627" t="s">
        <v>39</v>
      </c>
      <c r="G668" s="628" t="s">
        <v>18</v>
      </c>
      <c r="H668" s="631" t="s">
        <v>202</v>
      </c>
      <c r="I668" s="630">
        <v>142000</v>
      </c>
      <c r="J668" s="630">
        <f t="shared" si="11"/>
        <v>142000</v>
      </c>
      <c r="K668" s="658" t="s">
        <v>2096</v>
      </c>
      <c r="N668" s="2"/>
      <c r="O668" s="2"/>
      <c r="P668" s="2"/>
      <c r="Q668" s="2"/>
      <c r="R668" s="2"/>
      <c r="S668" s="2"/>
      <c r="T668" s="2"/>
      <c r="U668" s="2"/>
      <c r="V668" s="2"/>
      <c r="W668" s="1"/>
    </row>
    <row r="669" spans="1:23" s="521" customFormat="1" ht="22.5" customHeight="1" x14ac:dyDescent="0.25">
      <c r="A669" s="652">
        <v>34</v>
      </c>
      <c r="B669" s="624">
        <v>45260</v>
      </c>
      <c r="C669" s="625" t="s">
        <v>2123</v>
      </c>
      <c r="D669" s="626"/>
      <c r="E669" s="627">
        <v>1</v>
      </c>
      <c r="F669" s="627" t="s">
        <v>127</v>
      </c>
      <c r="G669" s="628" t="s">
        <v>22</v>
      </c>
      <c r="H669" s="629" t="s">
        <v>202</v>
      </c>
      <c r="I669" s="630">
        <v>1500000</v>
      </c>
      <c r="J669" s="630">
        <f t="shared" si="11"/>
        <v>1500000</v>
      </c>
      <c r="K669" s="658" t="s">
        <v>2096</v>
      </c>
      <c r="N669" s="2"/>
      <c r="O669" s="2"/>
      <c r="P669" s="2"/>
      <c r="Q669" s="2"/>
      <c r="R669" s="2"/>
      <c r="S669" s="2"/>
      <c r="T669" s="2"/>
      <c r="U669" s="2"/>
      <c r="V669" s="2"/>
      <c r="W669" s="1"/>
    </row>
    <row r="670" spans="1:23" s="521" customFormat="1" ht="22.5" customHeight="1" x14ac:dyDescent="0.25">
      <c r="A670" s="652">
        <v>35</v>
      </c>
      <c r="B670" s="624">
        <v>45260</v>
      </c>
      <c r="C670" s="625" t="s">
        <v>2131</v>
      </c>
      <c r="D670" s="626" t="s">
        <v>2132</v>
      </c>
      <c r="E670" s="627">
        <v>1</v>
      </c>
      <c r="F670" s="627" t="s">
        <v>39</v>
      </c>
      <c r="G670" s="628" t="s">
        <v>22</v>
      </c>
      <c r="H670" s="629" t="s">
        <v>202</v>
      </c>
      <c r="I670" s="630">
        <v>1612000</v>
      </c>
      <c r="J670" s="630">
        <f t="shared" si="11"/>
        <v>1612000</v>
      </c>
      <c r="K670" s="658" t="s">
        <v>2096</v>
      </c>
      <c r="N670" s="2"/>
      <c r="O670" s="2"/>
      <c r="P670" s="2"/>
      <c r="Q670" s="2"/>
      <c r="R670" s="2"/>
      <c r="S670" s="2"/>
      <c r="T670" s="2"/>
      <c r="U670" s="2"/>
      <c r="V670" s="2"/>
      <c r="W670" s="1"/>
    </row>
    <row r="671" spans="1:23" s="1" customFormat="1" ht="22.5" customHeight="1" x14ac:dyDescent="0.25">
      <c r="A671" s="652">
        <v>36</v>
      </c>
      <c r="B671" s="624">
        <v>45260</v>
      </c>
      <c r="C671" s="625" t="s">
        <v>2133</v>
      </c>
      <c r="D671" s="626"/>
      <c r="E671" s="627">
        <v>1</v>
      </c>
      <c r="F671" s="627" t="s">
        <v>39</v>
      </c>
      <c r="G671" s="628" t="s">
        <v>18</v>
      </c>
      <c r="H671" s="631" t="s">
        <v>202</v>
      </c>
      <c r="I671" s="630">
        <v>315018</v>
      </c>
      <c r="J671" s="630">
        <f t="shared" si="11"/>
        <v>315018</v>
      </c>
      <c r="K671" s="658" t="s">
        <v>2096</v>
      </c>
      <c r="N671" s="2"/>
      <c r="O671" s="2"/>
      <c r="P671" s="2"/>
      <c r="Q671" s="2"/>
      <c r="R671" s="2"/>
      <c r="S671" s="2"/>
      <c r="T671" s="2"/>
      <c r="U671" s="2"/>
      <c r="V671" s="2"/>
    </row>
    <row r="672" spans="1:23" s="1" customFormat="1" ht="22.5" customHeight="1" x14ac:dyDescent="0.25">
      <c r="A672" s="652">
        <v>37</v>
      </c>
      <c r="B672" s="624">
        <v>45260</v>
      </c>
      <c r="C672" s="625" t="s">
        <v>2134</v>
      </c>
      <c r="D672" s="626"/>
      <c r="E672" s="627">
        <v>1</v>
      </c>
      <c r="F672" s="627" t="s">
        <v>39</v>
      </c>
      <c r="G672" s="628" t="s">
        <v>18</v>
      </c>
      <c r="H672" s="631" t="s">
        <v>202</v>
      </c>
      <c r="I672" s="630">
        <v>234987</v>
      </c>
      <c r="J672" s="630">
        <f t="shared" si="11"/>
        <v>234987</v>
      </c>
      <c r="K672" s="658" t="s">
        <v>2096</v>
      </c>
      <c r="N672" s="2"/>
      <c r="O672" s="2"/>
      <c r="P672" s="2"/>
      <c r="Q672" s="2"/>
      <c r="R672" s="2"/>
      <c r="S672" s="2"/>
      <c r="T672" s="2"/>
      <c r="U672" s="2"/>
      <c r="V672" s="2"/>
    </row>
    <row r="673" spans="1:23" s="1" customFormat="1" ht="22.5" customHeight="1" x14ac:dyDescent="0.25">
      <c r="A673" s="652">
        <v>38</v>
      </c>
      <c r="B673" s="624">
        <v>45260</v>
      </c>
      <c r="C673" s="625" t="s">
        <v>2135</v>
      </c>
      <c r="D673" s="626"/>
      <c r="E673" s="627">
        <v>2</v>
      </c>
      <c r="F673" s="627" t="s">
        <v>39</v>
      </c>
      <c r="G673" s="628" t="s">
        <v>22</v>
      </c>
      <c r="H673" s="629" t="s">
        <v>202</v>
      </c>
      <c r="I673" s="630">
        <v>691500</v>
      </c>
      <c r="J673" s="630">
        <f t="shared" si="11"/>
        <v>1383000</v>
      </c>
      <c r="K673" s="658" t="s">
        <v>2096</v>
      </c>
      <c r="N673" s="2"/>
      <c r="O673" s="2"/>
      <c r="P673" s="2"/>
      <c r="Q673" s="2"/>
      <c r="R673" s="2"/>
      <c r="S673" s="2"/>
      <c r="T673" s="2"/>
      <c r="U673" s="2"/>
      <c r="V673" s="2"/>
      <c r="W673" s="10"/>
    </row>
    <row r="674" spans="1:23" s="1" customFormat="1" ht="22.5" customHeight="1" x14ac:dyDescent="0.25">
      <c r="A674" s="652">
        <v>39</v>
      </c>
      <c r="B674" s="624">
        <v>45260</v>
      </c>
      <c r="C674" s="625" t="s">
        <v>2136</v>
      </c>
      <c r="D674" s="626"/>
      <c r="E674" s="627">
        <v>1</v>
      </c>
      <c r="F674" s="627" t="s">
        <v>2137</v>
      </c>
      <c r="G674" s="628" t="s">
        <v>22</v>
      </c>
      <c r="H674" s="629" t="s">
        <v>202</v>
      </c>
      <c r="I674" s="630">
        <v>3850000</v>
      </c>
      <c r="J674" s="630">
        <f t="shared" si="11"/>
        <v>3850000</v>
      </c>
      <c r="K674" s="658" t="s">
        <v>2096</v>
      </c>
      <c r="N674" s="2"/>
      <c r="O674" s="2"/>
      <c r="P674" s="2"/>
      <c r="Q674" s="2"/>
      <c r="R674" s="2"/>
      <c r="S674" s="2"/>
      <c r="T674" s="2"/>
      <c r="U674" s="2"/>
      <c r="V674" s="2"/>
      <c r="W674" s="10"/>
    </row>
    <row r="675" spans="1:23" s="1" customFormat="1" ht="22.5" customHeight="1" x14ac:dyDescent="0.25">
      <c r="A675" s="652">
        <v>40</v>
      </c>
      <c r="B675" s="624">
        <v>45260</v>
      </c>
      <c r="C675" s="625" t="s">
        <v>2138</v>
      </c>
      <c r="D675" s="626"/>
      <c r="E675" s="627">
        <v>1</v>
      </c>
      <c r="F675" s="627" t="s">
        <v>39</v>
      </c>
      <c r="G675" s="628" t="s">
        <v>22</v>
      </c>
      <c r="H675" s="629" t="s">
        <v>202</v>
      </c>
      <c r="I675" s="630">
        <v>5000</v>
      </c>
      <c r="J675" s="630">
        <f t="shared" si="11"/>
        <v>5000</v>
      </c>
      <c r="K675" s="658" t="s">
        <v>2096</v>
      </c>
      <c r="N675" s="2"/>
      <c r="O675" s="2"/>
      <c r="P675" s="2"/>
      <c r="Q675" s="2"/>
      <c r="R675" s="2"/>
      <c r="S675" s="2"/>
      <c r="T675" s="2"/>
      <c r="U675" s="2"/>
      <c r="V675" s="2"/>
      <c r="W675" s="10"/>
    </row>
    <row r="676" spans="1:23" s="10" customFormat="1" ht="22.5" customHeight="1" x14ac:dyDescent="0.25">
      <c r="A676" s="652">
        <v>41</v>
      </c>
      <c r="B676" s="280">
        <v>45260</v>
      </c>
      <c r="C676" s="56" t="s">
        <v>218</v>
      </c>
      <c r="D676" s="56" t="s">
        <v>24</v>
      </c>
      <c r="E676" s="57">
        <v>1</v>
      </c>
      <c r="F676" s="122" t="s">
        <v>39</v>
      </c>
      <c r="G676" s="58" t="s">
        <v>1497</v>
      </c>
      <c r="H676" s="315" t="s">
        <v>202</v>
      </c>
      <c r="I676" s="285">
        <v>2625</v>
      </c>
      <c r="J676" s="286">
        <v>2625</v>
      </c>
      <c r="K676" s="643"/>
      <c r="L676" s="79"/>
      <c r="N676" s="2"/>
      <c r="O676" s="2"/>
      <c r="P676" s="2"/>
      <c r="Q676" s="2"/>
      <c r="R676" s="2"/>
      <c r="S676" s="2"/>
      <c r="T676" s="2"/>
      <c r="U676" s="2"/>
      <c r="V676" s="2"/>
    </row>
    <row r="677" spans="1:23" s="10" customFormat="1" ht="22.5" customHeight="1" x14ac:dyDescent="0.25">
      <c r="A677" s="422"/>
      <c r="B677" s="423"/>
      <c r="C677" s="424"/>
      <c r="D677" s="425"/>
      <c r="E677" s="411"/>
      <c r="F677" s="411"/>
      <c r="G677" s="435"/>
      <c r="H677" s="411"/>
      <c r="I677" s="428"/>
      <c r="J677" s="428"/>
      <c r="K677" s="528">
        <f>SUM(J636:J676)</f>
        <v>30974630</v>
      </c>
      <c r="L677" s="139" t="s">
        <v>2217</v>
      </c>
      <c r="N677" s="2"/>
      <c r="O677" s="2"/>
      <c r="P677" s="2"/>
      <c r="Q677" s="2"/>
      <c r="R677" s="2"/>
      <c r="S677" s="2"/>
      <c r="T677" s="2"/>
      <c r="U677" s="2"/>
      <c r="V677" s="2"/>
    </row>
    <row r="678" spans="1:23" s="10" customFormat="1" ht="22.5" customHeight="1" x14ac:dyDescent="0.25">
      <c r="A678" s="420">
        <v>1</v>
      </c>
      <c r="B678" s="280">
        <v>45246</v>
      </c>
      <c r="C678" s="56" t="s">
        <v>1162</v>
      </c>
      <c r="D678" s="56" t="s">
        <v>1355</v>
      </c>
      <c r="E678" s="57">
        <v>1</v>
      </c>
      <c r="F678" s="57" t="s">
        <v>39</v>
      </c>
      <c r="G678" s="58" t="s">
        <v>1357</v>
      </c>
      <c r="H678" s="260">
        <v>10</v>
      </c>
      <c r="I678" s="285">
        <v>1050000</v>
      </c>
      <c r="J678" s="286">
        <v>1050000</v>
      </c>
      <c r="K678" s="647" t="s">
        <v>1600</v>
      </c>
      <c r="L678" s="79"/>
      <c r="N678" s="2"/>
      <c r="O678" s="2"/>
      <c r="P678" s="2"/>
      <c r="Q678" s="2"/>
      <c r="R678" s="2"/>
      <c r="S678" s="2"/>
      <c r="T678" s="2"/>
      <c r="U678" s="2"/>
      <c r="V678" s="2"/>
    </row>
    <row r="679" spans="1:23" s="10" customFormat="1" ht="22.5" customHeight="1" x14ac:dyDescent="0.25">
      <c r="A679" s="419">
        <v>2</v>
      </c>
      <c r="B679" s="280">
        <v>45246</v>
      </c>
      <c r="C679" s="56" t="s">
        <v>1162</v>
      </c>
      <c r="D679" s="59" t="s">
        <v>1356</v>
      </c>
      <c r="E679" s="57">
        <v>1</v>
      </c>
      <c r="F679" s="57" t="s">
        <v>39</v>
      </c>
      <c r="G679" s="58" t="s">
        <v>1357</v>
      </c>
      <c r="H679" s="260">
        <v>10</v>
      </c>
      <c r="I679" s="285">
        <v>1050000</v>
      </c>
      <c r="J679" s="286">
        <v>1050000</v>
      </c>
      <c r="K679" s="647" t="s">
        <v>1600</v>
      </c>
      <c r="L679" s="79"/>
      <c r="N679" s="2"/>
      <c r="O679" s="2"/>
      <c r="P679" s="2"/>
      <c r="Q679" s="2"/>
      <c r="R679" s="2"/>
      <c r="S679" s="2"/>
      <c r="T679" s="2"/>
      <c r="U679" s="2"/>
      <c r="V679" s="2"/>
    </row>
    <row r="680" spans="1:23" s="10" customFormat="1" ht="22.5" customHeight="1" x14ac:dyDescent="0.25">
      <c r="A680" s="420">
        <v>3</v>
      </c>
      <c r="B680" s="280">
        <v>45246</v>
      </c>
      <c r="C680" s="56" t="s">
        <v>335</v>
      </c>
      <c r="D680" s="56" t="s">
        <v>101</v>
      </c>
      <c r="E680" s="184" t="s">
        <v>98</v>
      </c>
      <c r="F680" s="96" t="s">
        <v>39</v>
      </c>
      <c r="G680" s="58" t="s">
        <v>1357</v>
      </c>
      <c r="H680" s="260">
        <v>10</v>
      </c>
      <c r="I680" s="285">
        <v>134389.92000000001</v>
      </c>
      <c r="J680" s="286">
        <v>268779.84000000003</v>
      </c>
      <c r="K680" s="647" t="s">
        <v>1600</v>
      </c>
      <c r="L680" s="79"/>
      <c r="N680" s="2"/>
      <c r="O680" s="2"/>
      <c r="P680" s="2"/>
      <c r="Q680" s="2"/>
      <c r="R680" s="2"/>
      <c r="S680" s="2"/>
      <c r="T680" s="2"/>
      <c r="U680" s="2"/>
      <c r="V680" s="2"/>
      <c r="W680" s="2"/>
    </row>
    <row r="681" spans="1:23" s="10" customFormat="1" ht="22.5" customHeight="1" x14ac:dyDescent="0.25">
      <c r="A681" s="419">
        <v>4</v>
      </c>
      <c r="B681" s="280">
        <v>45246</v>
      </c>
      <c r="C681" s="56" t="s">
        <v>566</v>
      </c>
      <c r="D681" s="86" t="s">
        <v>101</v>
      </c>
      <c r="E681" s="57">
        <v>2</v>
      </c>
      <c r="F681" s="57" t="s">
        <v>39</v>
      </c>
      <c r="G681" s="58" t="s">
        <v>1357</v>
      </c>
      <c r="H681" s="260">
        <v>10</v>
      </c>
      <c r="I681" s="285">
        <v>34965</v>
      </c>
      <c r="J681" s="286">
        <v>69930</v>
      </c>
      <c r="K681" s="647" t="s">
        <v>1600</v>
      </c>
      <c r="L681" s="79"/>
      <c r="N681" s="2"/>
      <c r="O681" s="2"/>
      <c r="P681" s="2"/>
      <c r="Q681" s="2"/>
      <c r="R681" s="2"/>
      <c r="S681" s="2"/>
      <c r="T681" s="2"/>
      <c r="U681" s="2"/>
      <c r="V681" s="2"/>
      <c r="W681" s="2"/>
    </row>
    <row r="682" spans="1:23" s="10" customFormat="1" ht="22.5" customHeight="1" x14ac:dyDescent="0.25">
      <c r="A682" s="422"/>
      <c r="B682" s="423"/>
      <c r="C682" s="424"/>
      <c r="D682" s="425"/>
      <c r="E682" s="411"/>
      <c r="F682" s="411"/>
      <c r="G682" s="426"/>
      <c r="H682" s="411"/>
      <c r="I682" s="428"/>
      <c r="J682" s="428"/>
      <c r="K682" s="528">
        <f>SUM(J678:J681)</f>
        <v>2438709.84</v>
      </c>
      <c r="L682" s="139" t="s">
        <v>2281</v>
      </c>
      <c r="N682" s="2"/>
      <c r="O682" s="2"/>
      <c r="P682" s="2"/>
      <c r="Q682" s="2"/>
      <c r="R682" s="2"/>
      <c r="S682" s="2"/>
      <c r="T682" s="2"/>
      <c r="U682" s="2"/>
      <c r="V682" s="2"/>
      <c r="W682" s="2"/>
    </row>
    <row r="683" spans="1:23" ht="22.5" customHeight="1" x14ac:dyDescent="0.25">
      <c r="A683" s="419">
        <v>1</v>
      </c>
      <c r="B683" s="280">
        <v>45246</v>
      </c>
      <c r="C683" s="56" t="s">
        <v>702</v>
      </c>
      <c r="D683" s="86" t="s">
        <v>220</v>
      </c>
      <c r="E683" s="57">
        <v>2</v>
      </c>
      <c r="F683" s="121" t="s">
        <v>39</v>
      </c>
      <c r="G683" s="58" t="s">
        <v>1351</v>
      </c>
      <c r="H683" s="260">
        <v>12</v>
      </c>
      <c r="I683" s="285">
        <v>125000</v>
      </c>
      <c r="J683" s="286">
        <f t="shared" ref="J683:J689" si="12">E683*I683</f>
        <v>250000</v>
      </c>
      <c r="K683" s="647" t="s">
        <v>1593</v>
      </c>
      <c r="L683" s="2" t="s">
        <v>22</v>
      </c>
      <c r="M683" s="2"/>
      <c r="N683" s="2"/>
      <c r="W683" s="10"/>
    </row>
    <row r="684" spans="1:23" ht="22.5" customHeight="1" x14ac:dyDescent="0.25">
      <c r="A684" s="419">
        <v>2</v>
      </c>
      <c r="B684" s="280">
        <v>45246</v>
      </c>
      <c r="C684" s="56" t="s">
        <v>706</v>
      </c>
      <c r="D684" s="86" t="s">
        <v>1334</v>
      </c>
      <c r="E684" s="57">
        <v>2</v>
      </c>
      <c r="F684" s="122" t="s">
        <v>39</v>
      </c>
      <c r="G684" s="58" t="s">
        <v>1351</v>
      </c>
      <c r="H684" s="260">
        <v>12</v>
      </c>
      <c r="I684" s="285">
        <v>120000</v>
      </c>
      <c r="J684" s="286">
        <f t="shared" si="12"/>
        <v>240000</v>
      </c>
      <c r="K684" s="647" t="s">
        <v>1593</v>
      </c>
      <c r="L684" s="2" t="s">
        <v>22</v>
      </c>
      <c r="M684" s="2"/>
      <c r="N684" s="2"/>
    </row>
    <row r="685" spans="1:23" ht="22.5" customHeight="1" x14ac:dyDescent="0.25">
      <c r="A685" s="419">
        <v>3</v>
      </c>
      <c r="B685" s="280">
        <v>45246</v>
      </c>
      <c r="C685" s="56" t="s">
        <v>708</v>
      </c>
      <c r="D685" s="56" t="s">
        <v>89</v>
      </c>
      <c r="E685" s="57">
        <v>20</v>
      </c>
      <c r="F685" s="121" t="s">
        <v>39</v>
      </c>
      <c r="G685" s="58" t="s">
        <v>1351</v>
      </c>
      <c r="H685" s="260">
        <v>12</v>
      </c>
      <c r="I685" s="285">
        <v>5000</v>
      </c>
      <c r="J685" s="286">
        <f t="shared" si="12"/>
        <v>100000</v>
      </c>
      <c r="K685" s="647" t="s">
        <v>1593</v>
      </c>
      <c r="L685" s="2" t="s">
        <v>2222</v>
      </c>
      <c r="M685" s="2"/>
      <c r="N685" s="2"/>
    </row>
    <row r="686" spans="1:23" s="10" customFormat="1" ht="22.5" customHeight="1" x14ac:dyDescent="0.25">
      <c r="A686" s="419">
        <v>4</v>
      </c>
      <c r="B686" s="280">
        <v>45246</v>
      </c>
      <c r="C686" s="56" t="s">
        <v>709</v>
      </c>
      <c r="D686" s="56" t="s">
        <v>89</v>
      </c>
      <c r="E686" s="57">
        <v>10</v>
      </c>
      <c r="F686" s="57" t="s">
        <v>39</v>
      </c>
      <c r="G686" s="58" t="s">
        <v>1351</v>
      </c>
      <c r="H686" s="260">
        <v>12</v>
      </c>
      <c r="I686" s="285">
        <v>7000</v>
      </c>
      <c r="J686" s="286">
        <f t="shared" si="12"/>
        <v>70000</v>
      </c>
      <c r="K686" s="647" t="s">
        <v>1593</v>
      </c>
      <c r="L686" s="2" t="s">
        <v>2222</v>
      </c>
      <c r="N686" s="2"/>
      <c r="O686" s="2"/>
      <c r="P686" s="2"/>
      <c r="Q686" s="2"/>
      <c r="R686" s="2"/>
      <c r="S686" s="2"/>
      <c r="T686" s="2"/>
      <c r="U686" s="2"/>
      <c r="V686" s="2"/>
      <c r="W686" s="2"/>
    </row>
    <row r="687" spans="1:23" ht="22.5" customHeight="1" x14ac:dyDescent="0.25">
      <c r="A687" s="419">
        <v>5</v>
      </c>
      <c r="B687" s="280">
        <v>45246</v>
      </c>
      <c r="C687" s="60" t="s">
        <v>718</v>
      </c>
      <c r="D687" s="56" t="s">
        <v>89</v>
      </c>
      <c r="E687" s="8">
        <v>1</v>
      </c>
      <c r="F687" s="57" t="s">
        <v>40</v>
      </c>
      <c r="G687" s="58" t="s">
        <v>1351</v>
      </c>
      <c r="H687" s="260">
        <v>12</v>
      </c>
      <c r="I687" s="285">
        <v>62500</v>
      </c>
      <c r="J687" s="286">
        <f t="shared" si="12"/>
        <v>62500</v>
      </c>
      <c r="K687" s="647" t="s">
        <v>1593</v>
      </c>
      <c r="L687" s="2" t="s">
        <v>2223</v>
      </c>
      <c r="M687" s="2"/>
      <c r="N687" s="2"/>
    </row>
    <row r="688" spans="1:23" ht="22.5" customHeight="1" x14ac:dyDescent="0.25">
      <c r="A688" s="419">
        <v>6</v>
      </c>
      <c r="B688" s="280">
        <v>45246</v>
      </c>
      <c r="C688" s="60" t="s">
        <v>719</v>
      </c>
      <c r="D688" s="56" t="s">
        <v>89</v>
      </c>
      <c r="E688" s="8">
        <v>1</v>
      </c>
      <c r="F688" s="57" t="s">
        <v>40</v>
      </c>
      <c r="G688" s="58" t="s">
        <v>1351</v>
      </c>
      <c r="H688" s="260">
        <v>12</v>
      </c>
      <c r="I688" s="285">
        <v>62500</v>
      </c>
      <c r="J688" s="286">
        <f t="shared" si="12"/>
        <v>62500</v>
      </c>
      <c r="K688" s="647" t="s">
        <v>1593</v>
      </c>
      <c r="L688" s="2" t="s">
        <v>2223</v>
      </c>
      <c r="M688" s="2"/>
      <c r="N688" s="2"/>
    </row>
    <row r="689" spans="1:23" ht="22.5" customHeight="1" x14ac:dyDescent="0.25">
      <c r="A689" s="419">
        <v>7</v>
      </c>
      <c r="B689" s="280">
        <v>45246</v>
      </c>
      <c r="C689" s="55" t="s">
        <v>720</v>
      </c>
      <c r="D689" s="56" t="s">
        <v>89</v>
      </c>
      <c r="E689" s="57">
        <v>1</v>
      </c>
      <c r="F689" s="57" t="s">
        <v>40</v>
      </c>
      <c r="G689" s="58" t="s">
        <v>1352</v>
      </c>
      <c r="H689" s="260">
        <v>12</v>
      </c>
      <c r="I689" s="285">
        <v>2750000</v>
      </c>
      <c r="J689" s="286">
        <f t="shared" si="12"/>
        <v>2750000</v>
      </c>
      <c r="K689" s="647" t="s">
        <v>1593</v>
      </c>
      <c r="L689" s="2" t="s">
        <v>2224</v>
      </c>
      <c r="M689" s="2"/>
      <c r="N689" s="2"/>
    </row>
    <row r="690" spans="1:23" ht="22.5" customHeight="1" x14ac:dyDescent="0.25">
      <c r="A690" s="436"/>
      <c r="B690" s="423"/>
      <c r="C690" s="439"/>
      <c r="D690" s="425"/>
      <c r="E690" s="411"/>
      <c r="F690" s="434"/>
      <c r="G690" s="426"/>
      <c r="H690" s="411"/>
      <c r="I690" s="428"/>
      <c r="J690" s="428"/>
      <c r="K690" s="528">
        <f>SUM(J683:J689)</f>
        <v>3535000</v>
      </c>
      <c r="L690" s="230" t="s">
        <v>2221</v>
      </c>
      <c r="M690" s="2"/>
      <c r="N690" s="2"/>
    </row>
    <row r="691" spans="1:23" ht="22.5" customHeight="1" x14ac:dyDescent="0.25">
      <c r="A691" s="419">
        <v>1</v>
      </c>
      <c r="B691" s="280">
        <v>45233</v>
      </c>
      <c r="C691" s="56" t="s">
        <v>479</v>
      </c>
      <c r="D691" s="296" t="s">
        <v>307</v>
      </c>
      <c r="E691" s="8">
        <v>1</v>
      </c>
      <c r="F691" s="122" t="s">
        <v>166</v>
      </c>
      <c r="G691" s="58" t="s">
        <v>487</v>
      </c>
      <c r="H691" s="260">
        <v>13</v>
      </c>
      <c r="I691" s="285">
        <v>53000</v>
      </c>
      <c r="J691" s="286">
        <v>53000</v>
      </c>
      <c r="K691" s="643"/>
      <c r="L691" s="2"/>
      <c r="M691" s="2"/>
      <c r="N691" s="2"/>
    </row>
    <row r="692" spans="1:23" ht="22.5" customHeight="1" x14ac:dyDescent="0.25">
      <c r="A692" s="419">
        <v>2</v>
      </c>
      <c r="B692" s="280">
        <v>45234</v>
      </c>
      <c r="C692" s="56" t="s">
        <v>1132</v>
      </c>
      <c r="D692" s="56" t="s">
        <v>184</v>
      </c>
      <c r="E692" s="57">
        <v>1</v>
      </c>
      <c r="F692" s="57" t="s">
        <v>39</v>
      </c>
      <c r="G692" s="58" t="s">
        <v>1133</v>
      </c>
      <c r="H692" s="260">
        <v>13</v>
      </c>
      <c r="I692" s="285">
        <v>335000</v>
      </c>
      <c r="J692" s="286">
        <v>335000</v>
      </c>
      <c r="K692" s="647" t="s">
        <v>1557</v>
      </c>
      <c r="L692" s="2"/>
      <c r="M692" s="2"/>
      <c r="N692" s="2"/>
    </row>
    <row r="693" spans="1:23" ht="22.5" customHeight="1" x14ac:dyDescent="0.25">
      <c r="A693" s="419">
        <v>3</v>
      </c>
      <c r="B693" s="280">
        <v>45248</v>
      </c>
      <c r="C693" s="60" t="s">
        <v>681</v>
      </c>
      <c r="D693" s="86" t="s">
        <v>194</v>
      </c>
      <c r="E693" s="8">
        <v>1</v>
      </c>
      <c r="F693" s="57" t="s">
        <v>39</v>
      </c>
      <c r="G693" s="58" t="s">
        <v>693</v>
      </c>
      <c r="H693" s="260">
        <v>13</v>
      </c>
      <c r="I693" s="285">
        <v>246000</v>
      </c>
      <c r="J693" s="286">
        <v>246000</v>
      </c>
      <c r="K693" s="649" t="s">
        <v>1610</v>
      </c>
      <c r="L693" s="2"/>
      <c r="M693" s="2"/>
      <c r="N693" s="2"/>
    </row>
    <row r="694" spans="1:23" ht="22.5" customHeight="1" x14ac:dyDescent="0.25">
      <c r="A694" s="419">
        <v>4</v>
      </c>
      <c r="B694" s="280">
        <v>45248</v>
      </c>
      <c r="C694" s="56" t="s">
        <v>888</v>
      </c>
      <c r="D694" s="56" t="s">
        <v>196</v>
      </c>
      <c r="E694" s="57">
        <v>1</v>
      </c>
      <c r="F694" s="57" t="s">
        <v>39</v>
      </c>
      <c r="G694" s="58" t="s">
        <v>382</v>
      </c>
      <c r="H694" s="260">
        <v>13</v>
      </c>
      <c r="I694" s="287">
        <v>85000</v>
      </c>
      <c r="J694" s="286">
        <v>85000</v>
      </c>
      <c r="K694" s="649" t="s">
        <v>1610</v>
      </c>
      <c r="L694" s="2"/>
      <c r="M694" s="2"/>
      <c r="N694" s="2"/>
    </row>
    <row r="695" spans="1:23" ht="22.5" customHeight="1" x14ac:dyDescent="0.25">
      <c r="A695" s="419">
        <v>5</v>
      </c>
      <c r="B695" s="280">
        <v>45248</v>
      </c>
      <c r="C695" s="56" t="s">
        <v>1374</v>
      </c>
      <c r="D695" s="56" t="s">
        <v>1507</v>
      </c>
      <c r="E695" s="57">
        <v>1</v>
      </c>
      <c r="F695" s="57" t="s">
        <v>40</v>
      </c>
      <c r="G695" s="58" t="s">
        <v>382</v>
      </c>
      <c r="H695" s="260">
        <v>13</v>
      </c>
      <c r="I695" s="285">
        <v>0</v>
      </c>
      <c r="J695" s="286">
        <v>0</v>
      </c>
      <c r="K695" s="647" t="s">
        <v>1610</v>
      </c>
      <c r="L695" s="2"/>
      <c r="M695" s="2"/>
      <c r="N695" s="2"/>
    </row>
    <row r="696" spans="1:23" ht="22.5" customHeight="1" x14ac:dyDescent="0.25">
      <c r="A696" s="419">
        <v>6</v>
      </c>
      <c r="B696" s="280">
        <v>45248</v>
      </c>
      <c r="C696" s="55" t="s">
        <v>227</v>
      </c>
      <c r="D696" s="56" t="s">
        <v>101</v>
      </c>
      <c r="E696" s="57">
        <v>3</v>
      </c>
      <c r="F696" s="57" t="s">
        <v>39</v>
      </c>
      <c r="G696" s="58" t="s">
        <v>1375</v>
      </c>
      <c r="H696" s="260">
        <v>13</v>
      </c>
      <c r="I696" s="285">
        <v>269000</v>
      </c>
      <c r="J696" s="286">
        <v>807000</v>
      </c>
      <c r="K696" s="647" t="s">
        <v>1610</v>
      </c>
      <c r="L696" s="2"/>
      <c r="M696" s="2"/>
      <c r="N696" s="2"/>
      <c r="W696" s="10"/>
    </row>
    <row r="697" spans="1:23" ht="22.5" customHeight="1" x14ac:dyDescent="0.25">
      <c r="A697" s="419">
        <v>7</v>
      </c>
      <c r="B697" s="280">
        <v>45252</v>
      </c>
      <c r="C697" s="60" t="s">
        <v>770</v>
      </c>
      <c r="D697" s="120" t="s">
        <v>66</v>
      </c>
      <c r="E697" s="319">
        <v>1</v>
      </c>
      <c r="F697" s="122" t="s">
        <v>57</v>
      </c>
      <c r="G697" s="58" t="s">
        <v>382</v>
      </c>
      <c r="H697" s="260">
        <v>13</v>
      </c>
      <c r="I697" s="285">
        <v>6100000</v>
      </c>
      <c r="J697" s="286">
        <v>6100000</v>
      </c>
      <c r="K697" s="647" t="s">
        <v>1627</v>
      </c>
      <c r="L697" s="2"/>
      <c r="M697" s="2"/>
      <c r="N697" s="2"/>
      <c r="V697" s="10"/>
    </row>
    <row r="698" spans="1:23" ht="22.5" customHeight="1" x14ac:dyDescent="0.25">
      <c r="A698" s="419">
        <v>8</v>
      </c>
      <c r="B698" s="280">
        <v>45252</v>
      </c>
      <c r="C698" s="56" t="s">
        <v>1413</v>
      </c>
      <c r="D698" s="56" t="s">
        <v>372</v>
      </c>
      <c r="E698" s="57">
        <v>2</v>
      </c>
      <c r="F698" s="57" t="s">
        <v>39</v>
      </c>
      <c r="G698" s="58" t="s">
        <v>382</v>
      </c>
      <c r="H698" s="260">
        <v>13</v>
      </c>
      <c r="I698" s="285">
        <v>137500</v>
      </c>
      <c r="J698" s="286">
        <v>275000</v>
      </c>
      <c r="K698" s="647" t="s">
        <v>1627</v>
      </c>
      <c r="L698" s="2"/>
      <c r="M698" s="2"/>
      <c r="O698" s="10"/>
      <c r="P698" s="10"/>
      <c r="Q698" s="10"/>
      <c r="R698" s="10"/>
      <c r="S698" s="10"/>
      <c r="T698" s="10"/>
      <c r="U698" s="10"/>
      <c r="V698" s="10"/>
    </row>
    <row r="699" spans="1:23" s="10" customFormat="1" ht="21.75" customHeight="1" x14ac:dyDescent="0.25">
      <c r="A699" s="419">
        <v>9</v>
      </c>
      <c r="B699" s="280">
        <v>45252</v>
      </c>
      <c r="C699" s="59" t="s">
        <v>864</v>
      </c>
      <c r="D699" s="586" t="s">
        <v>66</v>
      </c>
      <c r="E699" s="8">
        <v>1</v>
      </c>
      <c r="F699" s="304" t="s">
        <v>57</v>
      </c>
      <c r="G699" s="162" t="s">
        <v>382</v>
      </c>
      <c r="H699" s="260">
        <v>13</v>
      </c>
      <c r="I699" s="297">
        <v>5600000</v>
      </c>
      <c r="J699" s="414">
        <v>5600000</v>
      </c>
      <c r="K699" s="649" t="s">
        <v>1627</v>
      </c>
      <c r="W699" s="2"/>
    </row>
    <row r="700" spans="1:23" ht="22.5" customHeight="1" x14ac:dyDescent="0.25">
      <c r="A700" s="419">
        <v>10</v>
      </c>
      <c r="B700" s="280">
        <v>45253</v>
      </c>
      <c r="C700" s="56" t="s">
        <v>888</v>
      </c>
      <c r="D700" s="56" t="s">
        <v>196</v>
      </c>
      <c r="E700" s="57">
        <v>1</v>
      </c>
      <c r="F700" s="57" t="s">
        <v>39</v>
      </c>
      <c r="G700" s="58" t="s">
        <v>382</v>
      </c>
      <c r="H700" s="260">
        <v>13</v>
      </c>
      <c r="I700" s="287">
        <v>85000</v>
      </c>
      <c r="J700" s="286">
        <v>85000</v>
      </c>
      <c r="K700" s="529"/>
      <c r="L700" s="2"/>
      <c r="M700" s="2"/>
      <c r="O700" s="10"/>
      <c r="P700" s="10"/>
      <c r="Q700" s="10"/>
      <c r="R700" s="10"/>
      <c r="S700" s="10"/>
      <c r="T700" s="10"/>
      <c r="U700" s="10"/>
      <c r="V700" s="10"/>
    </row>
    <row r="701" spans="1:23" ht="22.5" customHeight="1" x14ac:dyDescent="0.25">
      <c r="A701" s="419">
        <v>11</v>
      </c>
      <c r="B701" s="280">
        <v>45258</v>
      </c>
      <c r="C701" s="59" t="s">
        <v>1454</v>
      </c>
      <c r="D701" s="59" t="s">
        <v>1455</v>
      </c>
      <c r="E701" s="8">
        <v>1</v>
      </c>
      <c r="F701" s="8" t="s">
        <v>39</v>
      </c>
      <c r="G701" s="162" t="s">
        <v>1375</v>
      </c>
      <c r="H701" s="260">
        <v>13</v>
      </c>
      <c r="I701" s="297">
        <v>18000000</v>
      </c>
      <c r="J701" s="414">
        <f>E701*I701</f>
        <v>18000000</v>
      </c>
      <c r="K701" s="649" t="s">
        <v>1661</v>
      </c>
      <c r="L701" s="159"/>
      <c r="M701" s="230"/>
      <c r="O701" s="10"/>
      <c r="P701" s="10"/>
      <c r="Q701" s="10"/>
      <c r="R701" s="10"/>
      <c r="S701" s="10"/>
      <c r="T701" s="10"/>
      <c r="U701" s="10"/>
      <c r="V701" s="10"/>
    </row>
    <row r="702" spans="1:23" ht="22.5" customHeight="1" x14ac:dyDescent="0.25">
      <c r="A702" s="419">
        <v>12</v>
      </c>
      <c r="B702" s="280">
        <v>45258</v>
      </c>
      <c r="C702" s="59" t="s">
        <v>1456</v>
      </c>
      <c r="D702" s="59" t="s">
        <v>1455</v>
      </c>
      <c r="E702" s="8">
        <v>1</v>
      </c>
      <c r="F702" s="8" t="s">
        <v>40</v>
      </c>
      <c r="G702" s="162" t="s">
        <v>1375</v>
      </c>
      <c r="H702" s="260">
        <v>13</v>
      </c>
      <c r="I702" s="297">
        <v>5000000</v>
      </c>
      <c r="J702" s="414">
        <f>E702*I702</f>
        <v>5000000</v>
      </c>
      <c r="K702" s="649" t="s">
        <v>1661</v>
      </c>
      <c r="L702" s="2"/>
      <c r="M702" s="2"/>
      <c r="O702" s="10"/>
      <c r="P702" s="10"/>
      <c r="Q702" s="10"/>
      <c r="R702" s="10"/>
      <c r="S702" s="10"/>
      <c r="T702" s="10"/>
      <c r="U702" s="10"/>
      <c r="V702" s="10"/>
    </row>
    <row r="703" spans="1:23" ht="22.5" customHeight="1" x14ac:dyDescent="0.25">
      <c r="A703" s="436"/>
      <c r="B703" s="423"/>
      <c r="C703" s="424"/>
      <c r="D703" s="425"/>
      <c r="E703" s="411"/>
      <c r="F703" s="411"/>
      <c r="G703" s="426"/>
      <c r="H703" s="411"/>
      <c r="I703" s="428"/>
      <c r="J703" s="428"/>
      <c r="K703" s="528">
        <f>SUM(J691:J702)</f>
        <v>36586000</v>
      </c>
      <c r="L703" s="230" t="s">
        <v>2216</v>
      </c>
      <c r="M703" s="2"/>
      <c r="O703" s="10"/>
      <c r="P703" s="10"/>
      <c r="Q703" s="10"/>
      <c r="R703" s="10"/>
      <c r="S703" s="10"/>
      <c r="T703" s="10"/>
      <c r="U703" s="10"/>
      <c r="V703" s="10"/>
    </row>
    <row r="704" spans="1:23" ht="22.5" customHeight="1" x14ac:dyDescent="0.25">
      <c r="A704" s="420">
        <v>1</v>
      </c>
      <c r="B704" s="280">
        <v>45239</v>
      </c>
      <c r="C704" s="56" t="s">
        <v>576</v>
      </c>
      <c r="D704" s="56" t="s">
        <v>217</v>
      </c>
      <c r="E704" s="57">
        <v>1</v>
      </c>
      <c r="F704" s="122" t="s">
        <v>39</v>
      </c>
      <c r="G704" s="58" t="s">
        <v>603</v>
      </c>
      <c r="H704" s="260">
        <v>14</v>
      </c>
      <c r="I704" s="285">
        <v>65000</v>
      </c>
      <c r="J704" s="286">
        <v>65000</v>
      </c>
      <c r="K704" s="529"/>
      <c r="L704" s="2"/>
      <c r="M704" s="2"/>
      <c r="O704" s="10"/>
      <c r="P704" s="10"/>
      <c r="Q704" s="10"/>
      <c r="R704" s="10"/>
      <c r="S704" s="10"/>
      <c r="T704" s="10"/>
      <c r="U704" s="10"/>
      <c r="V704" s="10"/>
    </row>
    <row r="705" spans="1:22" ht="22.5" customHeight="1" x14ac:dyDescent="0.25">
      <c r="A705" s="419">
        <v>2</v>
      </c>
      <c r="B705" s="280">
        <v>45239</v>
      </c>
      <c r="C705" s="56" t="s">
        <v>23</v>
      </c>
      <c r="D705" s="126" t="s">
        <v>24</v>
      </c>
      <c r="E705" s="57">
        <v>1</v>
      </c>
      <c r="F705" s="57" t="s">
        <v>1168</v>
      </c>
      <c r="G705" s="58" t="s">
        <v>1237</v>
      </c>
      <c r="H705" s="260">
        <v>14</v>
      </c>
      <c r="I705" s="285">
        <v>75000</v>
      </c>
      <c r="J705" s="286">
        <v>75000</v>
      </c>
      <c r="K705" s="529"/>
      <c r="L705" s="2"/>
      <c r="M705" s="2"/>
      <c r="O705" s="10"/>
      <c r="P705" s="10"/>
      <c r="Q705" s="10"/>
      <c r="R705" s="10"/>
      <c r="S705" s="10"/>
      <c r="T705" s="10"/>
      <c r="U705" s="10"/>
      <c r="V705" s="10"/>
    </row>
    <row r="706" spans="1:22" ht="22.5" customHeight="1" x14ac:dyDescent="0.25">
      <c r="A706" s="420">
        <v>3</v>
      </c>
      <c r="B706" s="280">
        <v>45239</v>
      </c>
      <c r="C706" s="59" t="s">
        <v>1193</v>
      </c>
      <c r="D706" s="59" t="s">
        <v>24</v>
      </c>
      <c r="E706" s="8">
        <v>1</v>
      </c>
      <c r="F706" s="8" t="s">
        <v>1194</v>
      </c>
      <c r="G706" s="162" t="s">
        <v>1240</v>
      </c>
      <c r="H706" s="260">
        <v>14</v>
      </c>
      <c r="I706" s="297">
        <v>0</v>
      </c>
      <c r="J706" s="414">
        <v>0</v>
      </c>
      <c r="K706" s="649" t="s">
        <v>322</v>
      </c>
      <c r="L706" s="2"/>
      <c r="M706" s="2"/>
      <c r="O706" s="10"/>
      <c r="P706" s="10"/>
      <c r="Q706" s="10"/>
      <c r="R706" s="10"/>
      <c r="S706" s="10"/>
      <c r="T706" s="10"/>
      <c r="U706" s="10"/>
      <c r="V706" s="10"/>
    </row>
    <row r="707" spans="1:22" ht="22.5" customHeight="1" x14ac:dyDescent="0.25">
      <c r="A707" s="419">
        <v>4</v>
      </c>
      <c r="B707" s="280">
        <v>45239</v>
      </c>
      <c r="C707" s="163" t="s">
        <v>1195</v>
      </c>
      <c r="D707" s="59" t="s">
        <v>24</v>
      </c>
      <c r="E707" s="8">
        <v>1</v>
      </c>
      <c r="F707" s="8" t="s">
        <v>1194</v>
      </c>
      <c r="G707" s="162" t="s">
        <v>1240</v>
      </c>
      <c r="H707" s="260">
        <v>14</v>
      </c>
      <c r="I707" s="297">
        <v>0</v>
      </c>
      <c r="J707" s="414">
        <v>0</v>
      </c>
      <c r="K707" s="649" t="s">
        <v>322</v>
      </c>
      <c r="L707" s="2"/>
      <c r="M707" s="2"/>
      <c r="O707" s="10"/>
      <c r="P707" s="10"/>
      <c r="Q707" s="10"/>
      <c r="R707" s="10"/>
      <c r="S707" s="10"/>
      <c r="T707" s="10"/>
      <c r="U707" s="10"/>
      <c r="V707" s="10"/>
    </row>
    <row r="708" spans="1:22" ht="22.5" customHeight="1" x14ac:dyDescent="0.25">
      <c r="A708" s="420">
        <v>5</v>
      </c>
      <c r="B708" s="280">
        <v>45239</v>
      </c>
      <c r="C708" s="161" t="s">
        <v>1196</v>
      </c>
      <c r="D708" s="59" t="s">
        <v>24</v>
      </c>
      <c r="E708" s="8">
        <v>1</v>
      </c>
      <c r="F708" s="8" t="s">
        <v>1194</v>
      </c>
      <c r="G708" s="162" t="s">
        <v>1240</v>
      </c>
      <c r="H708" s="260">
        <v>14</v>
      </c>
      <c r="I708" s="297">
        <v>0</v>
      </c>
      <c r="J708" s="414">
        <v>0</v>
      </c>
      <c r="K708" s="649" t="s">
        <v>322</v>
      </c>
      <c r="L708" s="2"/>
      <c r="M708" s="2"/>
      <c r="O708" s="10"/>
      <c r="P708" s="10"/>
      <c r="Q708" s="10"/>
      <c r="R708" s="10"/>
      <c r="S708" s="10"/>
      <c r="T708" s="10"/>
      <c r="U708" s="10"/>
      <c r="V708" s="10"/>
    </row>
    <row r="709" spans="1:22" ht="22.5" customHeight="1" x14ac:dyDescent="0.25">
      <c r="A709" s="419">
        <v>6</v>
      </c>
      <c r="B709" s="280">
        <v>45239</v>
      </c>
      <c r="C709" s="59" t="s">
        <v>1197</v>
      </c>
      <c r="D709" s="59" t="s">
        <v>24</v>
      </c>
      <c r="E709" s="8">
        <v>2</v>
      </c>
      <c r="F709" s="8" t="s">
        <v>1194</v>
      </c>
      <c r="G709" s="162" t="s">
        <v>1240</v>
      </c>
      <c r="H709" s="260">
        <v>14</v>
      </c>
      <c r="I709" s="297">
        <v>0</v>
      </c>
      <c r="J709" s="414">
        <v>0</v>
      </c>
      <c r="K709" s="649" t="s">
        <v>322</v>
      </c>
      <c r="L709" s="2"/>
      <c r="M709" s="2"/>
      <c r="O709" s="10"/>
      <c r="P709" s="10"/>
      <c r="Q709" s="10"/>
      <c r="R709" s="10"/>
      <c r="S709" s="10"/>
      <c r="T709" s="10"/>
      <c r="U709" s="10"/>
      <c r="V709" s="10"/>
    </row>
    <row r="710" spans="1:22" ht="22.5" customHeight="1" x14ac:dyDescent="0.25">
      <c r="A710" s="420">
        <v>7</v>
      </c>
      <c r="B710" s="280">
        <v>45239</v>
      </c>
      <c r="C710" s="59" t="s">
        <v>1198</v>
      </c>
      <c r="D710" s="59" t="s">
        <v>24</v>
      </c>
      <c r="E710" s="8">
        <v>1</v>
      </c>
      <c r="F710" s="8" t="s">
        <v>1194</v>
      </c>
      <c r="G710" s="162" t="s">
        <v>1240</v>
      </c>
      <c r="H710" s="260">
        <v>14</v>
      </c>
      <c r="I710" s="297">
        <v>0</v>
      </c>
      <c r="J710" s="414">
        <v>0</v>
      </c>
      <c r="K710" s="649" t="s">
        <v>322</v>
      </c>
      <c r="L710" s="2"/>
      <c r="M710" s="2"/>
      <c r="O710" s="10"/>
      <c r="P710" s="10"/>
      <c r="Q710" s="10"/>
      <c r="R710" s="10"/>
      <c r="S710" s="10"/>
      <c r="T710" s="10"/>
      <c r="U710" s="10"/>
      <c r="V710" s="10"/>
    </row>
    <row r="711" spans="1:22" ht="22.5" customHeight="1" x14ac:dyDescent="0.25">
      <c r="A711" s="419">
        <v>8</v>
      </c>
      <c r="B711" s="280">
        <v>45239</v>
      </c>
      <c r="C711" s="59" t="s">
        <v>1199</v>
      </c>
      <c r="D711" s="303" t="s">
        <v>24</v>
      </c>
      <c r="E711" s="8">
        <v>1</v>
      </c>
      <c r="F711" s="304" t="s">
        <v>1194</v>
      </c>
      <c r="G711" s="162" t="s">
        <v>1240</v>
      </c>
      <c r="H711" s="260">
        <v>14</v>
      </c>
      <c r="I711" s="297">
        <v>0</v>
      </c>
      <c r="J711" s="414">
        <v>0</v>
      </c>
      <c r="K711" s="649" t="s">
        <v>322</v>
      </c>
      <c r="L711" s="2"/>
      <c r="M711" s="2"/>
      <c r="O711" s="10"/>
      <c r="P711" s="10"/>
      <c r="Q711" s="10"/>
      <c r="R711" s="10"/>
      <c r="S711" s="10"/>
      <c r="T711" s="10"/>
      <c r="U711" s="10"/>
      <c r="V711" s="10"/>
    </row>
    <row r="712" spans="1:22" ht="22.5" customHeight="1" x14ac:dyDescent="0.25">
      <c r="A712" s="420">
        <v>9</v>
      </c>
      <c r="B712" s="280">
        <v>45239</v>
      </c>
      <c r="C712" s="59" t="s">
        <v>1200</v>
      </c>
      <c r="D712" s="305" t="s">
        <v>24</v>
      </c>
      <c r="E712" s="8">
        <v>1</v>
      </c>
      <c r="F712" s="304" t="s">
        <v>1194</v>
      </c>
      <c r="G712" s="162" t="s">
        <v>1240</v>
      </c>
      <c r="H712" s="260">
        <v>14</v>
      </c>
      <c r="I712" s="297">
        <v>0</v>
      </c>
      <c r="J712" s="414">
        <v>0</v>
      </c>
      <c r="K712" s="649" t="s">
        <v>322</v>
      </c>
      <c r="L712" s="2"/>
      <c r="M712" s="2"/>
      <c r="O712" s="10"/>
      <c r="P712" s="10"/>
      <c r="Q712" s="10"/>
      <c r="R712" s="10"/>
      <c r="S712" s="10"/>
      <c r="T712" s="10"/>
      <c r="U712" s="10"/>
      <c r="V712" s="10"/>
    </row>
    <row r="713" spans="1:22" ht="22.5" customHeight="1" x14ac:dyDescent="0.25">
      <c r="A713" s="419">
        <v>10</v>
      </c>
      <c r="B713" s="280">
        <v>45239</v>
      </c>
      <c r="C713" s="59" t="s">
        <v>1201</v>
      </c>
      <c r="D713" s="305" t="s">
        <v>24</v>
      </c>
      <c r="E713" s="8">
        <v>1</v>
      </c>
      <c r="F713" s="304" t="s">
        <v>1194</v>
      </c>
      <c r="G713" s="162" t="s">
        <v>1240</v>
      </c>
      <c r="H713" s="260">
        <v>14</v>
      </c>
      <c r="I713" s="297">
        <v>0</v>
      </c>
      <c r="J713" s="414">
        <v>0</v>
      </c>
      <c r="K713" s="649" t="s">
        <v>322</v>
      </c>
      <c r="L713" s="2"/>
      <c r="M713" s="2"/>
      <c r="O713" s="10"/>
      <c r="P713" s="10"/>
      <c r="Q713" s="10"/>
      <c r="R713" s="10"/>
      <c r="S713" s="10"/>
      <c r="T713" s="10"/>
      <c r="U713" s="10"/>
      <c r="V713" s="10"/>
    </row>
    <row r="714" spans="1:22" ht="22.5" customHeight="1" x14ac:dyDescent="0.25">
      <c r="A714" s="420">
        <v>11</v>
      </c>
      <c r="B714" s="280">
        <v>45239</v>
      </c>
      <c r="C714" s="161" t="s">
        <v>1202</v>
      </c>
      <c r="D714" s="164" t="s">
        <v>24</v>
      </c>
      <c r="E714" s="8">
        <v>1</v>
      </c>
      <c r="F714" s="8" t="s">
        <v>1194</v>
      </c>
      <c r="G714" s="162" t="s">
        <v>1240</v>
      </c>
      <c r="H714" s="260">
        <v>14</v>
      </c>
      <c r="I714" s="297">
        <v>0</v>
      </c>
      <c r="J714" s="414">
        <v>0</v>
      </c>
      <c r="K714" s="649" t="s">
        <v>322</v>
      </c>
      <c r="L714" s="2"/>
      <c r="M714" s="2"/>
      <c r="O714" s="10"/>
      <c r="P714" s="10"/>
      <c r="Q714" s="10"/>
      <c r="R714" s="10"/>
      <c r="S714" s="10"/>
      <c r="T714" s="10"/>
      <c r="U714" s="10"/>
      <c r="V714" s="10"/>
    </row>
    <row r="715" spans="1:22" ht="22.5" customHeight="1" x14ac:dyDescent="0.25">
      <c r="A715" s="419">
        <v>12</v>
      </c>
      <c r="B715" s="280">
        <v>45239</v>
      </c>
      <c r="C715" s="59" t="s">
        <v>1203</v>
      </c>
      <c r="D715" s="59" t="s">
        <v>24</v>
      </c>
      <c r="E715" s="306" t="s">
        <v>97</v>
      </c>
      <c r="F715" s="8" t="s">
        <v>1194</v>
      </c>
      <c r="G715" s="162" t="s">
        <v>1240</v>
      </c>
      <c r="H715" s="260">
        <v>14</v>
      </c>
      <c r="I715" s="297">
        <v>0</v>
      </c>
      <c r="J715" s="414">
        <v>0</v>
      </c>
      <c r="K715" s="649" t="s">
        <v>322</v>
      </c>
      <c r="L715" s="2"/>
      <c r="M715" s="2"/>
      <c r="O715" s="10"/>
      <c r="P715" s="10"/>
      <c r="Q715" s="10"/>
      <c r="R715" s="10"/>
      <c r="S715" s="10"/>
      <c r="T715" s="10"/>
      <c r="U715" s="10"/>
      <c r="V715" s="10"/>
    </row>
    <row r="716" spans="1:22" ht="22.5" customHeight="1" x14ac:dyDescent="0.25">
      <c r="A716" s="420">
        <v>13</v>
      </c>
      <c r="B716" s="280">
        <v>45239</v>
      </c>
      <c r="C716" s="59" t="s">
        <v>1204</v>
      </c>
      <c r="D716" s="164" t="s">
        <v>24</v>
      </c>
      <c r="E716" s="8">
        <v>1</v>
      </c>
      <c r="F716" s="8" t="s">
        <v>1194</v>
      </c>
      <c r="G716" s="162" t="s">
        <v>1240</v>
      </c>
      <c r="H716" s="260">
        <v>14</v>
      </c>
      <c r="I716" s="297">
        <v>0</v>
      </c>
      <c r="J716" s="414">
        <v>0</v>
      </c>
      <c r="K716" s="649" t="s">
        <v>322</v>
      </c>
      <c r="L716" s="2"/>
      <c r="M716" s="2"/>
      <c r="O716" s="10"/>
      <c r="P716" s="10"/>
      <c r="Q716" s="10"/>
      <c r="R716" s="10"/>
      <c r="S716" s="10"/>
      <c r="T716" s="10"/>
      <c r="U716" s="10"/>
      <c r="V716" s="10"/>
    </row>
    <row r="717" spans="1:22" ht="22.5" customHeight="1" x14ac:dyDescent="0.25">
      <c r="A717" s="419">
        <v>14</v>
      </c>
      <c r="B717" s="280">
        <v>45239</v>
      </c>
      <c r="C717" s="163" t="s">
        <v>1205</v>
      </c>
      <c r="D717" s="59" t="s">
        <v>24</v>
      </c>
      <c r="E717" s="8">
        <v>30</v>
      </c>
      <c r="F717" s="304" t="s">
        <v>39</v>
      </c>
      <c r="G717" s="162" t="s">
        <v>1240</v>
      </c>
      <c r="H717" s="260">
        <v>14</v>
      </c>
      <c r="I717" s="297">
        <v>0</v>
      </c>
      <c r="J717" s="414">
        <v>0</v>
      </c>
      <c r="K717" s="649" t="s">
        <v>318</v>
      </c>
      <c r="L717" s="2"/>
      <c r="M717" s="2"/>
      <c r="O717" s="10"/>
      <c r="P717" s="10"/>
      <c r="Q717" s="10"/>
      <c r="R717" s="10"/>
      <c r="S717" s="10"/>
      <c r="T717" s="10"/>
      <c r="U717" s="10"/>
      <c r="V717" s="10"/>
    </row>
    <row r="718" spans="1:22" ht="22.5" customHeight="1" x14ac:dyDescent="0.25">
      <c r="A718" s="420">
        <v>15</v>
      </c>
      <c r="B718" s="280">
        <v>45239</v>
      </c>
      <c r="C718" s="56" t="s">
        <v>1206</v>
      </c>
      <c r="D718" s="123" t="s">
        <v>187</v>
      </c>
      <c r="E718" s="57">
        <v>1</v>
      </c>
      <c r="F718" s="57" t="s">
        <v>81</v>
      </c>
      <c r="G718" s="58" t="s">
        <v>1240</v>
      </c>
      <c r="H718" s="260">
        <v>14</v>
      </c>
      <c r="I718" s="289">
        <v>4200018</v>
      </c>
      <c r="J718" s="286">
        <v>4200018</v>
      </c>
      <c r="K718" s="647" t="s">
        <v>318</v>
      </c>
      <c r="L718" s="2"/>
      <c r="M718" s="2"/>
      <c r="O718" s="10"/>
      <c r="P718" s="10"/>
      <c r="Q718" s="10"/>
      <c r="R718" s="10"/>
      <c r="S718" s="10"/>
      <c r="T718" s="10"/>
      <c r="U718" s="10"/>
      <c r="V718" s="10"/>
    </row>
    <row r="719" spans="1:22" ht="22.5" customHeight="1" x14ac:dyDescent="0.25">
      <c r="A719" s="419">
        <v>16</v>
      </c>
      <c r="B719" s="280">
        <v>45239</v>
      </c>
      <c r="C719" s="56" t="s">
        <v>1207</v>
      </c>
      <c r="D719" s="123" t="s">
        <v>187</v>
      </c>
      <c r="E719" s="57">
        <v>20</v>
      </c>
      <c r="F719" s="122" t="s">
        <v>42</v>
      </c>
      <c r="G719" s="58" t="s">
        <v>1240</v>
      </c>
      <c r="H719" s="260">
        <v>14</v>
      </c>
      <c r="I719" s="285">
        <v>72483</v>
      </c>
      <c r="J719" s="286">
        <v>1449660</v>
      </c>
      <c r="K719" s="647" t="s">
        <v>318</v>
      </c>
      <c r="L719" s="2"/>
      <c r="M719" s="2"/>
      <c r="O719" s="10"/>
      <c r="P719" s="10"/>
      <c r="Q719" s="10"/>
      <c r="R719" s="10"/>
      <c r="S719" s="10"/>
      <c r="T719" s="10"/>
      <c r="U719" s="10"/>
      <c r="V719" s="10"/>
    </row>
    <row r="720" spans="1:22" ht="22.5" customHeight="1" x14ac:dyDescent="0.25">
      <c r="A720" s="420">
        <v>17</v>
      </c>
      <c r="B720" s="280">
        <v>45239</v>
      </c>
      <c r="C720" s="56" t="s">
        <v>1208</v>
      </c>
      <c r="D720" s="56" t="s">
        <v>1209</v>
      </c>
      <c r="E720" s="57">
        <v>10</v>
      </c>
      <c r="F720" s="57" t="s">
        <v>42</v>
      </c>
      <c r="G720" s="58" t="s">
        <v>1240</v>
      </c>
      <c r="H720" s="260">
        <v>14</v>
      </c>
      <c r="I720" s="285">
        <v>0</v>
      </c>
      <c r="J720" s="286">
        <v>0</v>
      </c>
      <c r="K720" s="647" t="s">
        <v>318</v>
      </c>
      <c r="L720" s="2"/>
      <c r="M720" s="2"/>
      <c r="O720" s="10"/>
      <c r="P720" s="10"/>
      <c r="Q720" s="10"/>
      <c r="R720" s="10"/>
      <c r="S720" s="10"/>
      <c r="T720" s="10"/>
      <c r="U720" s="10"/>
      <c r="V720" s="10"/>
    </row>
    <row r="721" spans="1:23" ht="22.5" customHeight="1" x14ac:dyDescent="0.25">
      <c r="A721" s="419">
        <v>18</v>
      </c>
      <c r="B721" s="280">
        <v>45239</v>
      </c>
      <c r="C721" s="56" t="s">
        <v>1210</v>
      </c>
      <c r="D721" s="56" t="s">
        <v>187</v>
      </c>
      <c r="E721" s="57">
        <v>15</v>
      </c>
      <c r="F721" s="57" t="s">
        <v>42</v>
      </c>
      <c r="G721" s="58" t="s">
        <v>1240</v>
      </c>
      <c r="H721" s="260">
        <v>14</v>
      </c>
      <c r="I721" s="285">
        <v>37518</v>
      </c>
      <c r="J721" s="286">
        <v>562770</v>
      </c>
      <c r="K721" s="647" t="s">
        <v>318</v>
      </c>
      <c r="L721" s="2"/>
      <c r="M721" s="2"/>
      <c r="O721" s="10"/>
      <c r="P721" s="10"/>
      <c r="Q721" s="10"/>
      <c r="R721" s="10"/>
      <c r="S721" s="10"/>
      <c r="T721" s="10"/>
      <c r="U721" s="10"/>
      <c r="V721" s="10"/>
    </row>
    <row r="722" spans="1:23" ht="22.5" customHeight="1" x14ac:dyDescent="0.25">
      <c r="A722" s="420">
        <v>19</v>
      </c>
      <c r="B722" s="280">
        <v>45239</v>
      </c>
      <c r="C722" s="55" t="s">
        <v>1211</v>
      </c>
      <c r="D722" s="56" t="s">
        <v>1212</v>
      </c>
      <c r="E722" s="57">
        <v>1</v>
      </c>
      <c r="F722" s="57" t="s">
        <v>39</v>
      </c>
      <c r="G722" s="58" t="s">
        <v>1240</v>
      </c>
      <c r="H722" s="260">
        <v>14</v>
      </c>
      <c r="I722" s="285">
        <v>3663000</v>
      </c>
      <c r="J722" s="286">
        <v>3663000</v>
      </c>
      <c r="K722" s="647" t="s">
        <v>318</v>
      </c>
      <c r="L722" s="2"/>
      <c r="M722" s="2"/>
      <c r="O722" s="10"/>
      <c r="P722" s="10"/>
      <c r="Q722" s="10"/>
      <c r="R722" s="10"/>
      <c r="S722" s="10"/>
      <c r="T722" s="10"/>
      <c r="U722" s="10"/>
      <c r="V722" s="10"/>
    </row>
    <row r="723" spans="1:23" ht="22.5" customHeight="1" x14ac:dyDescent="0.25">
      <c r="A723" s="419">
        <v>20</v>
      </c>
      <c r="B723" s="280">
        <v>45239</v>
      </c>
      <c r="C723" s="61" t="s">
        <v>489</v>
      </c>
      <c r="D723" s="61" t="s">
        <v>1213</v>
      </c>
      <c r="E723" s="57">
        <v>1</v>
      </c>
      <c r="F723" s="57" t="s">
        <v>39</v>
      </c>
      <c r="G723" s="58" t="s">
        <v>1240</v>
      </c>
      <c r="H723" s="260">
        <v>14</v>
      </c>
      <c r="I723" s="285">
        <v>1450000</v>
      </c>
      <c r="J723" s="286">
        <v>1450000</v>
      </c>
      <c r="K723" s="647" t="s">
        <v>318</v>
      </c>
      <c r="L723" s="2"/>
      <c r="M723" s="2"/>
      <c r="O723" s="10"/>
      <c r="P723" s="10"/>
      <c r="Q723" s="10"/>
      <c r="R723" s="10"/>
      <c r="S723" s="10"/>
      <c r="T723" s="10"/>
      <c r="U723" s="10"/>
      <c r="V723" s="10"/>
    </row>
    <row r="724" spans="1:23" ht="22.5" customHeight="1" x14ac:dyDescent="0.25">
      <c r="A724" s="420">
        <v>21</v>
      </c>
      <c r="B724" s="280">
        <v>45239</v>
      </c>
      <c r="C724" s="61" t="s">
        <v>489</v>
      </c>
      <c r="D724" s="61" t="s">
        <v>1214</v>
      </c>
      <c r="E724" s="57">
        <v>1</v>
      </c>
      <c r="F724" s="57" t="s">
        <v>39</v>
      </c>
      <c r="G724" s="58" t="s">
        <v>1240</v>
      </c>
      <c r="H724" s="260">
        <v>14</v>
      </c>
      <c r="I724" s="285">
        <v>1450000</v>
      </c>
      <c r="J724" s="286">
        <v>1450000</v>
      </c>
      <c r="K724" s="647" t="s">
        <v>318</v>
      </c>
      <c r="L724" s="2"/>
      <c r="M724" s="2"/>
      <c r="O724" s="10"/>
      <c r="P724" s="10"/>
      <c r="Q724" s="10"/>
      <c r="R724" s="10"/>
      <c r="S724" s="10"/>
      <c r="T724" s="10"/>
      <c r="U724" s="10"/>
      <c r="V724" s="10"/>
    </row>
    <row r="725" spans="1:23" ht="22.5" customHeight="1" x14ac:dyDescent="0.25">
      <c r="A725" s="419">
        <v>22</v>
      </c>
      <c r="B725" s="280">
        <v>45239</v>
      </c>
      <c r="C725" s="55" t="s">
        <v>876</v>
      </c>
      <c r="D725" s="56" t="s">
        <v>101</v>
      </c>
      <c r="E725" s="57">
        <v>2</v>
      </c>
      <c r="F725" s="57" t="s">
        <v>39</v>
      </c>
      <c r="G725" s="58" t="s">
        <v>1240</v>
      </c>
      <c r="H725" s="260">
        <v>14</v>
      </c>
      <c r="I725" s="285">
        <v>241411.68</v>
      </c>
      <c r="J725" s="286">
        <v>482823.36</v>
      </c>
      <c r="K725" s="647" t="s">
        <v>318</v>
      </c>
      <c r="L725" s="2"/>
      <c r="M725" s="2"/>
      <c r="O725" s="10"/>
      <c r="P725" s="10"/>
      <c r="Q725" s="10"/>
      <c r="R725" s="10"/>
      <c r="S725" s="10"/>
      <c r="T725" s="10"/>
      <c r="U725" s="10"/>
      <c r="V725" s="10"/>
    </row>
    <row r="726" spans="1:23" ht="22.5" customHeight="1" x14ac:dyDescent="0.25">
      <c r="A726" s="420">
        <v>23</v>
      </c>
      <c r="B726" s="280">
        <v>45239</v>
      </c>
      <c r="C726" s="56" t="s">
        <v>877</v>
      </c>
      <c r="D726" s="56" t="s">
        <v>101</v>
      </c>
      <c r="E726" s="57">
        <v>2</v>
      </c>
      <c r="F726" s="57" t="s">
        <v>39</v>
      </c>
      <c r="G726" s="58" t="s">
        <v>1240</v>
      </c>
      <c r="H726" s="260">
        <v>14</v>
      </c>
      <c r="I726" s="287">
        <v>70585.36</v>
      </c>
      <c r="J726" s="286">
        <v>141170.72</v>
      </c>
      <c r="K726" s="647" t="s">
        <v>318</v>
      </c>
      <c r="L726" s="2"/>
      <c r="M726" s="2"/>
      <c r="O726" s="10"/>
      <c r="P726" s="10"/>
      <c r="Q726" s="10"/>
      <c r="R726" s="10"/>
      <c r="S726" s="10"/>
      <c r="T726" s="10"/>
      <c r="U726" s="10"/>
      <c r="V726" s="10"/>
    </row>
    <row r="727" spans="1:23" ht="22.5" customHeight="1" x14ac:dyDescent="0.25">
      <c r="A727" s="419">
        <v>24</v>
      </c>
      <c r="B727" s="280">
        <v>45239</v>
      </c>
      <c r="C727" s="56" t="s">
        <v>1215</v>
      </c>
      <c r="D727" s="56" t="s">
        <v>24</v>
      </c>
      <c r="E727" s="57">
        <v>2</v>
      </c>
      <c r="F727" s="57" t="s">
        <v>1194</v>
      </c>
      <c r="G727" s="58" t="s">
        <v>1240</v>
      </c>
      <c r="H727" s="260">
        <v>14</v>
      </c>
      <c r="I727" s="287">
        <v>0</v>
      </c>
      <c r="J727" s="286">
        <v>0</v>
      </c>
      <c r="K727" s="647" t="s">
        <v>318</v>
      </c>
      <c r="L727" s="2"/>
      <c r="M727" s="2"/>
      <c r="O727" s="10"/>
      <c r="P727" s="10"/>
      <c r="Q727" s="10"/>
      <c r="R727" s="10"/>
      <c r="S727" s="10"/>
      <c r="T727" s="10"/>
      <c r="U727" s="10"/>
      <c r="V727" s="10"/>
    </row>
    <row r="728" spans="1:23" ht="22.5" customHeight="1" x14ac:dyDescent="0.25">
      <c r="A728" s="420">
        <v>25</v>
      </c>
      <c r="B728" s="280">
        <v>45239</v>
      </c>
      <c r="C728" s="56" t="s">
        <v>1216</v>
      </c>
      <c r="D728" s="123" t="s">
        <v>24</v>
      </c>
      <c r="E728" s="57">
        <v>1</v>
      </c>
      <c r="F728" s="57" t="s">
        <v>1194</v>
      </c>
      <c r="G728" s="58" t="s">
        <v>1240</v>
      </c>
      <c r="H728" s="260">
        <v>14</v>
      </c>
      <c r="I728" s="287">
        <v>0</v>
      </c>
      <c r="J728" s="286">
        <v>0</v>
      </c>
      <c r="K728" s="647" t="s">
        <v>318</v>
      </c>
      <c r="L728" s="2"/>
      <c r="M728" s="2"/>
      <c r="O728" s="10"/>
      <c r="P728" s="10"/>
      <c r="Q728" s="10"/>
      <c r="R728" s="10"/>
      <c r="S728" s="10"/>
      <c r="T728" s="10"/>
      <c r="U728" s="10"/>
      <c r="V728" s="10"/>
    </row>
    <row r="729" spans="1:23" ht="22.5" customHeight="1" x14ac:dyDescent="0.25">
      <c r="A729" s="419">
        <v>26</v>
      </c>
      <c r="B729" s="280">
        <v>45239</v>
      </c>
      <c r="C729" s="56" t="s">
        <v>1217</v>
      </c>
      <c r="D729" s="123" t="s">
        <v>187</v>
      </c>
      <c r="E729" s="57">
        <v>1</v>
      </c>
      <c r="F729" s="122" t="s">
        <v>39</v>
      </c>
      <c r="G729" s="58" t="s">
        <v>1241</v>
      </c>
      <c r="H729" s="260">
        <v>14</v>
      </c>
      <c r="I729" s="285">
        <v>49950</v>
      </c>
      <c r="J729" s="286">
        <v>49950</v>
      </c>
      <c r="K729" s="647" t="s">
        <v>328</v>
      </c>
      <c r="L729" s="2"/>
      <c r="M729" s="2"/>
      <c r="O729" s="10"/>
      <c r="P729" s="10"/>
      <c r="Q729" s="10"/>
      <c r="R729" s="10"/>
      <c r="S729" s="10"/>
      <c r="T729" s="10"/>
      <c r="U729" s="10"/>
      <c r="V729" s="10"/>
      <c r="W729" s="10"/>
    </row>
    <row r="730" spans="1:23" ht="22.5" customHeight="1" x14ac:dyDescent="0.25">
      <c r="A730" s="420">
        <v>27</v>
      </c>
      <c r="B730" s="280">
        <v>45239</v>
      </c>
      <c r="C730" s="55" t="s">
        <v>1218</v>
      </c>
      <c r="D730" s="123" t="s">
        <v>187</v>
      </c>
      <c r="E730" s="57">
        <v>1</v>
      </c>
      <c r="F730" s="57" t="s">
        <v>39</v>
      </c>
      <c r="G730" s="58" t="s">
        <v>1241</v>
      </c>
      <c r="H730" s="260">
        <v>14</v>
      </c>
      <c r="I730" s="285">
        <v>4440</v>
      </c>
      <c r="J730" s="286">
        <v>4440</v>
      </c>
      <c r="K730" s="647" t="s">
        <v>328</v>
      </c>
      <c r="L730" s="2"/>
      <c r="M730" s="2"/>
      <c r="O730" s="10"/>
      <c r="P730" s="10"/>
      <c r="Q730" s="10"/>
      <c r="R730" s="10"/>
      <c r="S730" s="10"/>
      <c r="T730" s="10"/>
      <c r="U730" s="10"/>
      <c r="V730" s="10"/>
      <c r="W730" s="10"/>
    </row>
    <row r="731" spans="1:23" ht="22.5" customHeight="1" x14ac:dyDescent="0.25">
      <c r="A731" s="419">
        <v>28</v>
      </c>
      <c r="B731" s="280">
        <v>45239</v>
      </c>
      <c r="C731" s="55" t="s">
        <v>1219</v>
      </c>
      <c r="D731" s="123" t="s">
        <v>187</v>
      </c>
      <c r="E731" s="57">
        <v>1</v>
      </c>
      <c r="F731" s="57" t="s">
        <v>39</v>
      </c>
      <c r="G731" s="58" t="s">
        <v>1241</v>
      </c>
      <c r="H731" s="260">
        <v>14</v>
      </c>
      <c r="I731" s="285">
        <v>1110</v>
      </c>
      <c r="J731" s="286">
        <v>1110</v>
      </c>
      <c r="K731" s="647" t="s">
        <v>328</v>
      </c>
      <c r="L731" s="2"/>
      <c r="M731" s="2"/>
      <c r="O731" s="10"/>
      <c r="P731" s="10"/>
      <c r="Q731" s="10"/>
      <c r="R731" s="10"/>
      <c r="S731" s="10"/>
      <c r="T731" s="10"/>
      <c r="U731" s="10"/>
      <c r="V731" s="10"/>
      <c r="W731" s="10"/>
    </row>
    <row r="732" spans="1:23" s="10" customFormat="1" ht="22.5" customHeight="1" x14ac:dyDescent="0.25">
      <c r="A732" s="420">
        <v>29</v>
      </c>
      <c r="B732" s="280">
        <v>45239</v>
      </c>
      <c r="C732" s="56" t="s">
        <v>590</v>
      </c>
      <c r="D732" s="56" t="s">
        <v>236</v>
      </c>
      <c r="E732" s="57">
        <v>2</v>
      </c>
      <c r="F732" s="57" t="s">
        <v>39</v>
      </c>
      <c r="G732" s="58" t="s">
        <v>1241</v>
      </c>
      <c r="H732" s="260">
        <v>14</v>
      </c>
      <c r="I732" s="285">
        <v>33000</v>
      </c>
      <c r="J732" s="286">
        <v>66000</v>
      </c>
      <c r="K732" s="647" t="s">
        <v>328</v>
      </c>
      <c r="L732" s="139"/>
    </row>
    <row r="733" spans="1:23" s="10" customFormat="1" ht="22.5" customHeight="1" x14ac:dyDescent="0.25">
      <c r="A733" s="419">
        <v>30</v>
      </c>
      <c r="B733" s="280">
        <v>45239</v>
      </c>
      <c r="C733" s="56" t="s">
        <v>580</v>
      </c>
      <c r="D733" s="56" t="s">
        <v>58</v>
      </c>
      <c r="E733" s="184" t="s">
        <v>126</v>
      </c>
      <c r="F733" s="96" t="s">
        <v>39</v>
      </c>
      <c r="G733" s="58" t="s">
        <v>1241</v>
      </c>
      <c r="H733" s="260">
        <v>14</v>
      </c>
      <c r="I733" s="285">
        <v>2500</v>
      </c>
      <c r="J733" s="286">
        <v>25000</v>
      </c>
      <c r="K733" s="647" t="s">
        <v>328</v>
      </c>
      <c r="L733" s="79"/>
    </row>
    <row r="734" spans="1:23" s="10" customFormat="1" ht="22.5" customHeight="1" x14ac:dyDescent="0.25">
      <c r="A734" s="420">
        <v>31</v>
      </c>
      <c r="B734" s="280">
        <v>45239</v>
      </c>
      <c r="C734" s="55" t="s">
        <v>581</v>
      </c>
      <c r="D734" s="56" t="s">
        <v>58</v>
      </c>
      <c r="E734" s="184" t="s">
        <v>126</v>
      </c>
      <c r="F734" s="121" t="s">
        <v>39</v>
      </c>
      <c r="G734" s="58" t="s">
        <v>1241</v>
      </c>
      <c r="H734" s="260">
        <v>14</v>
      </c>
      <c r="I734" s="285">
        <v>1500</v>
      </c>
      <c r="J734" s="286">
        <v>15000</v>
      </c>
      <c r="K734" s="647" t="s">
        <v>328</v>
      </c>
      <c r="L734" s="79"/>
    </row>
    <row r="735" spans="1:23" s="10" customFormat="1" ht="22.5" customHeight="1" x14ac:dyDescent="0.25">
      <c r="A735" s="419">
        <v>32</v>
      </c>
      <c r="B735" s="280">
        <v>45239</v>
      </c>
      <c r="C735" s="56" t="s">
        <v>582</v>
      </c>
      <c r="D735" s="86" t="s">
        <v>58</v>
      </c>
      <c r="E735" s="57">
        <v>10</v>
      </c>
      <c r="F735" s="57" t="s">
        <v>39</v>
      </c>
      <c r="G735" s="58" t="s">
        <v>1241</v>
      </c>
      <c r="H735" s="260">
        <v>14</v>
      </c>
      <c r="I735" s="285">
        <v>200</v>
      </c>
      <c r="J735" s="286">
        <v>2000</v>
      </c>
      <c r="K735" s="647" t="s">
        <v>328</v>
      </c>
      <c r="L735" s="79"/>
    </row>
    <row r="736" spans="1:23" s="10" customFormat="1" ht="22.5" customHeight="1" x14ac:dyDescent="0.25">
      <c r="A736" s="420">
        <v>33</v>
      </c>
      <c r="B736" s="280">
        <v>45239</v>
      </c>
      <c r="C736" s="56" t="s">
        <v>1220</v>
      </c>
      <c r="D736" s="123" t="s">
        <v>187</v>
      </c>
      <c r="E736" s="57">
        <v>1</v>
      </c>
      <c r="F736" s="122" t="s">
        <v>40</v>
      </c>
      <c r="G736" s="58" t="s">
        <v>1241</v>
      </c>
      <c r="H736" s="260">
        <v>14</v>
      </c>
      <c r="I736" s="285">
        <v>1899987</v>
      </c>
      <c r="J736" s="286">
        <v>1899987</v>
      </c>
      <c r="K736" s="647" t="s">
        <v>328</v>
      </c>
      <c r="L736" s="79"/>
    </row>
    <row r="737" spans="1:13" s="10" customFormat="1" ht="22.5" customHeight="1" x14ac:dyDescent="0.25">
      <c r="A737" s="419">
        <v>34</v>
      </c>
      <c r="B737" s="280">
        <v>45239</v>
      </c>
      <c r="C737" s="61" t="s">
        <v>489</v>
      </c>
      <c r="D737" s="61" t="s">
        <v>1221</v>
      </c>
      <c r="E737" s="57">
        <v>1</v>
      </c>
      <c r="F737" s="57" t="s">
        <v>39</v>
      </c>
      <c r="G737" s="58" t="s">
        <v>1241</v>
      </c>
      <c r="H737" s="260">
        <v>14</v>
      </c>
      <c r="I737" s="285">
        <v>1450000</v>
      </c>
      <c r="J737" s="286">
        <v>1450000</v>
      </c>
      <c r="K737" s="647" t="s">
        <v>328</v>
      </c>
      <c r="L737" s="79"/>
    </row>
    <row r="738" spans="1:13" s="10" customFormat="1" ht="22.5" customHeight="1" x14ac:dyDescent="0.25">
      <c r="A738" s="420">
        <v>35</v>
      </c>
      <c r="B738" s="280">
        <v>45239</v>
      </c>
      <c r="C738" s="55" t="s">
        <v>387</v>
      </c>
      <c r="D738" s="56" t="s">
        <v>1222</v>
      </c>
      <c r="E738" s="57">
        <v>1</v>
      </c>
      <c r="F738" s="57" t="s">
        <v>39</v>
      </c>
      <c r="G738" s="58" t="s">
        <v>1241</v>
      </c>
      <c r="H738" s="260">
        <v>14</v>
      </c>
      <c r="I738" s="285">
        <v>825000</v>
      </c>
      <c r="J738" s="286">
        <v>825000</v>
      </c>
      <c r="K738" s="647" t="s">
        <v>328</v>
      </c>
      <c r="L738" s="79"/>
    </row>
    <row r="739" spans="1:13" s="10" customFormat="1" ht="22.5" customHeight="1" x14ac:dyDescent="0.25">
      <c r="A739" s="419">
        <v>36</v>
      </c>
      <c r="B739" s="280">
        <v>45239</v>
      </c>
      <c r="C739" s="55" t="s">
        <v>876</v>
      </c>
      <c r="D739" s="56" t="s">
        <v>101</v>
      </c>
      <c r="E739" s="57">
        <v>2</v>
      </c>
      <c r="F739" s="57" t="s">
        <v>39</v>
      </c>
      <c r="G739" s="58" t="s">
        <v>1241</v>
      </c>
      <c r="H739" s="260">
        <v>14</v>
      </c>
      <c r="I739" s="285">
        <v>241411.68</v>
      </c>
      <c r="J739" s="286">
        <v>482823.36</v>
      </c>
      <c r="K739" s="647" t="s">
        <v>328</v>
      </c>
      <c r="L739" s="79"/>
    </row>
    <row r="740" spans="1:13" s="10" customFormat="1" ht="22.5" customHeight="1" x14ac:dyDescent="0.25">
      <c r="A740" s="420">
        <v>37</v>
      </c>
      <c r="B740" s="280">
        <v>45239</v>
      </c>
      <c r="C740" s="56" t="s">
        <v>877</v>
      </c>
      <c r="D740" s="56" t="s">
        <v>101</v>
      </c>
      <c r="E740" s="57">
        <v>2</v>
      </c>
      <c r="F740" s="57" t="s">
        <v>39</v>
      </c>
      <c r="G740" s="58" t="s">
        <v>1241</v>
      </c>
      <c r="H740" s="260">
        <v>14</v>
      </c>
      <c r="I740" s="287">
        <v>70585.36</v>
      </c>
      <c r="J740" s="286">
        <v>141170.72</v>
      </c>
      <c r="K740" s="647" t="s">
        <v>328</v>
      </c>
      <c r="L740" s="79"/>
    </row>
    <row r="741" spans="1:13" s="10" customFormat="1" ht="22.5" customHeight="1" x14ac:dyDescent="0.25">
      <c r="A741" s="419">
        <v>38</v>
      </c>
      <c r="B741" s="280">
        <v>45239</v>
      </c>
      <c r="C741" s="56" t="s">
        <v>1223</v>
      </c>
      <c r="D741" s="56" t="s">
        <v>24</v>
      </c>
      <c r="E741" s="57">
        <v>30</v>
      </c>
      <c r="F741" s="57" t="s">
        <v>39</v>
      </c>
      <c r="G741" s="58" t="s">
        <v>1241</v>
      </c>
      <c r="H741" s="260">
        <v>14</v>
      </c>
      <c r="I741" s="285">
        <v>0</v>
      </c>
      <c r="J741" s="286">
        <v>0</v>
      </c>
      <c r="K741" s="647" t="s">
        <v>324</v>
      </c>
      <c r="L741" s="100"/>
    </row>
    <row r="742" spans="1:13" s="10" customFormat="1" ht="22.5" customHeight="1" x14ac:dyDescent="0.25">
      <c r="A742" s="420">
        <v>39</v>
      </c>
      <c r="B742" s="280">
        <v>45239</v>
      </c>
      <c r="C742" s="60" t="s">
        <v>1224</v>
      </c>
      <c r="D742" s="56" t="s">
        <v>24</v>
      </c>
      <c r="E742" s="57">
        <v>5</v>
      </c>
      <c r="F742" s="57" t="s">
        <v>39</v>
      </c>
      <c r="G742" s="58" t="s">
        <v>1241</v>
      </c>
      <c r="H742" s="260">
        <v>14</v>
      </c>
      <c r="I742" s="285">
        <v>0</v>
      </c>
      <c r="J742" s="286">
        <v>0</v>
      </c>
      <c r="K742" s="647" t="s">
        <v>324</v>
      </c>
      <c r="L742" s="79"/>
    </row>
    <row r="743" spans="1:13" s="10" customFormat="1" ht="22.5" customHeight="1" x14ac:dyDescent="0.25">
      <c r="A743" s="419">
        <v>40</v>
      </c>
      <c r="B743" s="280">
        <v>45239</v>
      </c>
      <c r="C743" s="56" t="s">
        <v>1225</v>
      </c>
      <c r="D743" s="123" t="s">
        <v>24</v>
      </c>
      <c r="E743" s="57">
        <v>3</v>
      </c>
      <c r="F743" s="122" t="s">
        <v>39</v>
      </c>
      <c r="G743" s="58" t="s">
        <v>1241</v>
      </c>
      <c r="H743" s="260">
        <v>14</v>
      </c>
      <c r="I743" s="285">
        <v>0</v>
      </c>
      <c r="J743" s="286">
        <v>0</v>
      </c>
      <c r="K743" s="647" t="s">
        <v>324</v>
      </c>
      <c r="L743" s="79"/>
    </row>
    <row r="744" spans="1:13" s="10" customFormat="1" ht="22.5" customHeight="1" x14ac:dyDescent="0.25">
      <c r="A744" s="420">
        <v>41</v>
      </c>
      <c r="B744" s="280">
        <v>45239</v>
      </c>
      <c r="C744" s="60" t="s">
        <v>583</v>
      </c>
      <c r="D744" s="86" t="s">
        <v>584</v>
      </c>
      <c r="E744" s="57">
        <v>2</v>
      </c>
      <c r="F744" s="57" t="s">
        <v>39</v>
      </c>
      <c r="G744" s="58" t="s">
        <v>1241</v>
      </c>
      <c r="H744" s="260">
        <v>14</v>
      </c>
      <c r="I744" s="285">
        <v>675000</v>
      </c>
      <c r="J744" s="286">
        <v>1350000</v>
      </c>
      <c r="K744" s="647" t="s">
        <v>324</v>
      </c>
      <c r="L744" s="79"/>
    </row>
    <row r="745" spans="1:13" s="10" customFormat="1" ht="22.5" customHeight="1" x14ac:dyDescent="0.25">
      <c r="A745" s="419">
        <v>42</v>
      </c>
      <c r="B745" s="280">
        <v>45239</v>
      </c>
      <c r="C745" s="56" t="s">
        <v>1226</v>
      </c>
      <c r="D745" s="56" t="s">
        <v>341</v>
      </c>
      <c r="E745" s="57">
        <v>1</v>
      </c>
      <c r="F745" s="57" t="s">
        <v>39</v>
      </c>
      <c r="G745" s="58" t="s">
        <v>1241</v>
      </c>
      <c r="H745" s="260">
        <v>14</v>
      </c>
      <c r="I745" s="285">
        <v>405039</v>
      </c>
      <c r="J745" s="286">
        <v>405039</v>
      </c>
      <c r="K745" s="647" t="s">
        <v>324</v>
      </c>
      <c r="L745" s="79"/>
    </row>
    <row r="746" spans="1:13" s="10" customFormat="1" ht="22.5" customHeight="1" x14ac:dyDescent="0.25">
      <c r="A746" s="420">
        <v>43</v>
      </c>
      <c r="B746" s="280">
        <v>45239</v>
      </c>
      <c r="C746" s="60" t="s">
        <v>1227</v>
      </c>
      <c r="D746" s="56" t="s">
        <v>1228</v>
      </c>
      <c r="E746" s="57">
        <v>1</v>
      </c>
      <c r="F746" s="57" t="s">
        <v>40</v>
      </c>
      <c r="G746" s="58" t="s">
        <v>1241</v>
      </c>
      <c r="H746" s="260">
        <v>14</v>
      </c>
      <c r="I746" s="285">
        <v>500000</v>
      </c>
      <c r="J746" s="286">
        <v>500000</v>
      </c>
      <c r="K746" s="647" t="s">
        <v>324</v>
      </c>
      <c r="L746" s="79"/>
    </row>
    <row r="747" spans="1:13" s="10" customFormat="1" ht="22.5" customHeight="1" x14ac:dyDescent="0.25">
      <c r="A747" s="419">
        <v>44</v>
      </c>
      <c r="B747" s="280">
        <v>45239</v>
      </c>
      <c r="C747" s="56" t="s">
        <v>1229</v>
      </c>
      <c r="D747" s="123" t="s">
        <v>24</v>
      </c>
      <c r="E747" s="57">
        <v>1</v>
      </c>
      <c r="F747" s="122" t="s">
        <v>39</v>
      </c>
      <c r="G747" s="58" t="s">
        <v>1241</v>
      </c>
      <c r="H747" s="260">
        <v>14</v>
      </c>
      <c r="I747" s="285">
        <v>0</v>
      </c>
      <c r="J747" s="286">
        <v>0</v>
      </c>
      <c r="K747" s="647" t="s">
        <v>324</v>
      </c>
      <c r="L747" s="79"/>
    </row>
    <row r="748" spans="1:13" s="10" customFormat="1" ht="22.5" customHeight="1" x14ac:dyDescent="0.25">
      <c r="A748" s="420">
        <v>45</v>
      </c>
      <c r="B748" s="280">
        <v>45239</v>
      </c>
      <c r="C748" s="56" t="s">
        <v>1230</v>
      </c>
      <c r="D748" s="56" t="s">
        <v>1231</v>
      </c>
      <c r="E748" s="57">
        <v>1</v>
      </c>
      <c r="F748" s="57" t="s">
        <v>39</v>
      </c>
      <c r="G748" s="58" t="s">
        <v>1241</v>
      </c>
      <c r="H748" s="260">
        <v>14</v>
      </c>
      <c r="I748" s="285">
        <v>90000</v>
      </c>
      <c r="J748" s="286">
        <v>90000</v>
      </c>
      <c r="K748" s="647" t="s">
        <v>324</v>
      </c>
      <c r="L748" s="79"/>
    </row>
    <row r="749" spans="1:13" s="10" customFormat="1" ht="22.5" customHeight="1" x14ac:dyDescent="0.25">
      <c r="A749" s="419">
        <v>46</v>
      </c>
      <c r="B749" s="280">
        <v>45239</v>
      </c>
      <c r="C749" s="56" t="s">
        <v>1232</v>
      </c>
      <c r="D749" s="56" t="s">
        <v>1231</v>
      </c>
      <c r="E749" s="57">
        <v>1</v>
      </c>
      <c r="F749" s="57" t="s">
        <v>39</v>
      </c>
      <c r="G749" s="58" t="s">
        <v>1241</v>
      </c>
      <c r="H749" s="260">
        <v>14</v>
      </c>
      <c r="I749" s="285">
        <v>40000</v>
      </c>
      <c r="J749" s="286">
        <v>40000</v>
      </c>
      <c r="K749" s="647" t="s">
        <v>324</v>
      </c>
      <c r="L749" s="79"/>
    </row>
    <row r="750" spans="1:13" s="10" customFormat="1" ht="22.5" customHeight="1" x14ac:dyDescent="0.25">
      <c r="A750" s="420">
        <v>47</v>
      </c>
      <c r="B750" s="280">
        <v>45239</v>
      </c>
      <c r="C750" s="55" t="s">
        <v>1233</v>
      </c>
      <c r="D750" s="123" t="s">
        <v>187</v>
      </c>
      <c r="E750" s="57">
        <v>1</v>
      </c>
      <c r="F750" s="57" t="s">
        <v>39</v>
      </c>
      <c r="G750" s="58" t="s">
        <v>1241</v>
      </c>
      <c r="H750" s="260">
        <v>14</v>
      </c>
      <c r="I750" s="285">
        <v>85026</v>
      </c>
      <c r="J750" s="286">
        <v>85026</v>
      </c>
      <c r="K750" s="647" t="s">
        <v>324</v>
      </c>
      <c r="L750" s="79"/>
    </row>
    <row r="751" spans="1:13" s="10" customFormat="1" ht="22.5" customHeight="1" x14ac:dyDescent="0.25">
      <c r="A751" s="419">
        <v>48</v>
      </c>
      <c r="B751" s="280">
        <v>45239</v>
      </c>
      <c r="C751" s="56" t="s">
        <v>1234</v>
      </c>
      <c r="D751" s="296" t="s">
        <v>1212</v>
      </c>
      <c r="E751" s="8">
        <v>1</v>
      </c>
      <c r="F751" s="122" t="s">
        <v>39</v>
      </c>
      <c r="G751" s="58" t="s">
        <v>1241</v>
      </c>
      <c r="H751" s="260">
        <v>14</v>
      </c>
      <c r="I751" s="285">
        <v>950000</v>
      </c>
      <c r="J751" s="286">
        <v>950000</v>
      </c>
      <c r="K751" s="647" t="s">
        <v>324</v>
      </c>
      <c r="L751" s="79"/>
    </row>
    <row r="752" spans="1:13" s="10" customFormat="1" ht="22.5" customHeight="1" x14ac:dyDescent="0.25">
      <c r="A752" s="420">
        <v>49</v>
      </c>
      <c r="B752" s="280">
        <v>45239</v>
      </c>
      <c r="C752" s="56" t="s">
        <v>519</v>
      </c>
      <c r="D752" s="123" t="s">
        <v>1235</v>
      </c>
      <c r="E752" s="57">
        <v>1</v>
      </c>
      <c r="F752" s="122" t="s">
        <v>39</v>
      </c>
      <c r="G752" s="58" t="s">
        <v>1241</v>
      </c>
      <c r="H752" s="260">
        <v>14</v>
      </c>
      <c r="I752" s="285">
        <v>2275000</v>
      </c>
      <c r="J752" s="286">
        <v>2275000</v>
      </c>
      <c r="K752" s="647" t="s">
        <v>324</v>
      </c>
      <c r="L752" s="79"/>
      <c r="M752" s="102"/>
    </row>
    <row r="753" spans="1:22" s="10" customFormat="1" ht="22.5" customHeight="1" x14ac:dyDescent="0.25">
      <c r="A753" s="419">
        <v>50</v>
      </c>
      <c r="B753" s="280">
        <v>45239</v>
      </c>
      <c r="C753" s="56" t="s">
        <v>1236</v>
      </c>
      <c r="D753" s="86" t="s">
        <v>24</v>
      </c>
      <c r="E753" s="57">
        <v>1</v>
      </c>
      <c r="F753" s="122" t="s">
        <v>39</v>
      </c>
      <c r="G753" s="58" t="s">
        <v>1241</v>
      </c>
      <c r="H753" s="260">
        <v>14</v>
      </c>
      <c r="I753" s="285">
        <v>0</v>
      </c>
      <c r="J753" s="286">
        <v>0</v>
      </c>
      <c r="K753" s="647" t="s">
        <v>324</v>
      </c>
      <c r="L753" s="79"/>
    </row>
    <row r="754" spans="1:22" s="10" customFormat="1" ht="22.5" customHeight="1" x14ac:dyDescent="0.25">
      <c r="A754" s="420">
        <v>51</v>
      </c>
      <c r="B754" s="280">
        <v>45239</v>
      </c>
      <c r="C754" s="56" t="s">
        <v>547</v>
      </c>
      <c r="D754" s="56" t="s">
        <v>194</v>
      </c>
      <c r="E754" s="57">
        <v>1</v>
      </c>
      <c r="F754" s="57" t="s">
        <v>39</v>
      </c>
      <c r="G754" s="58" t="s">
        <v>1241</v>
      </c>
      <c r="H754" s="260">
        <v>14</v>
      </c>
      <c r="I754" s="285">
        <v>134000</v>
      </c>
      <c r="J754" s="286">
        <v>134000</v>
      </c>
      <c r="K754" s="647" t="s">
        <v>324</v>
      </c>
      <c r="L754" s="79"/>
    </row>
    <row r="755" spans="1:22" s="10" customFormat="1" ht="22.5" customHeight="1" x14ac:dyDescent="0.25">
      <c r="A755" s="419">
        <v>52</v>
      </c>
      <c r="B755" s="280">
        <v>45239</v>
      </c>
      <c r="C755" s="56" t="s">
        <v>615</v>
      </c>
      <c r="D755" s="56" t="s">
        <v>341</v>
      </c>
      <c r="E755" s="57">
        <v>1</v>
      </c>
      <c r="F755" s="57" t="s">
        <v>39</v>
      </c>
      <c r="G755" s="58" t="s">
        <v>1241</v>
      </c>
      <c r="H755" s="260">
        <v>14</v>
      </c>
      <c r="I755" s="285">
        <v>1145076</v>
      </c>
      <c r="J755" s="286">
        <v>1145076</v>
      </c>
      <c r="K755" s="647" t="s">
        <v>328</v>
      </c>
      <c r="L755" s="139"/>
    </row>
    <row r="756" spans="1:22" s="10" customFormat="1" ht="22.5" customHeight="1" x14ac:dyDescent="0.25">
      <c r="A756" s="420">
        <v>53</v>
      </c>
      <c r="B756" s="280">
        <v>45240</v>
      </c>
      <c r="C756" s="55" t="s">
        <v>636</v>
      </c>
      <c r="D756" s="123" t="s">
        <v>637</v>
      </c>
      <c r="E756" s="117">
        <v>1</v>
      </c>
      <c r="F756" s="122" t="s">
        <v>81</v>
      </c>
      <c r="G756" s="58" t="s">
        <v>603</v>
      </c>
      <c r="H756" s="260">
        <v>14</v>
      </c>
      <c r="I756" s="287">
        <v>3490000</v>
      </c>
      <c r="J756" s="286">
        <v>3490000</v>
      </c>
      <c r="K756" s="529"/>
      <c r="L756" s="79"/>
    </row>
    <row r="757" spans="1:22" s="10" customFormat="1" ht="22.5" customHeight="1" x14ac:dyDescent="0.25">
      <c r="A757" s="419">
        <v>54</v>
      </c>
      <c r="B757" s="280">
        <v>45243</v>
      </c>
      <c r="C757" s="55" t="s">
        <v>479</v>
      </c>
      <c r="D757" s="86" t="s">
        <v>662</v>
      </c>
      <c r="E757" s="57">
        <v>1</v>
      </c>
      <c r="F757" s="121" t="s">
        <v>43</v>
      </c>
      <c r="G757" s="58" t="s">
        <v>664</v>
      </c>
      <c r="H757" s="260">
        <v>14</v>
      </c>
      <c r="I757" s="285">
        <v>50000</v>
      </c>
      <c r="J757" s="286">
        <v>50000</v>
      </c>
      <c r="K757" s="529"/>
      <c r="L757" s="79"/>
    </row>
    <row r="758" spans="1:22" s="10" customFormat="1" ht="22.5" customHeight="1" x14ac:dyDescent="0.25">
      <c r="A758" s="420">
        <v>55</v>
      </c>
      <c r="B758" s="280">
        <v>45244</v>
      </c>
      <c r="C758" s="55" t="s">
        <v>1314</v>
      </c>
      <c r="D758" s="56" t="s">
        <v>1315</v>
      </c>
      <c r="E758" s="57">
        <v>11</v>
      </c>
      <c r="F758" s="121" t="s">
        <v>39</v>
      </c>
      <c r="G758" s="58" t="s">
        <v>1318</v>
      </c>
      <c r="H758" s="260">
        <v>14</v>
      </c>
      <c r="I758" s="285">
        <v>0</v>
      </c>
      <c r="J758" s="286">
        <v>0</v>
      </c>
      <c r="K758" s="647" t="s">
        <v>1587</v>
      </c>
      <c r="L758" s="79"/>
    </row>
    <row r="759" spans="1:22" s="10" customFormat="1" ht="22.5" customHeight="1" x14ac:dyDescent="0.25">
      <c r="A759" s="419">
        <v>56</v>
      </c>
      <c r="B759" s="280">
        <v>45244</v>
      </c>
      <c r="C759" s="56" t="s">
        <v>1316</v>
      </c>
      <c r="D759" s="56" t="s">
        <v>1315</v>
      </c>
      <c r="E759" s="57">
        <v>1</v>
      </c>
      <c r="F759" s="122" t="s">
        <v>40</v>
      </c>
      <c r="G759" s="58" t="s">
        <v>1318</v>
      </c>
      <c r="H759" s="260">
        <v>14</v>
      </c>
      <c r="I759" s="285">
        <v>0</v>
      </c>
      <c r="J759" s="286">
        <v>0</v>
      </c>
      <c r="K759" s="647" t="s">
        <v>1587</v>
      </c>
      <c r="L759" s="79"/>
    </row>
    <row r="760" spans="1:22" s="10" customFormat="1" ht="22.5" customHeight="1" x14ac:dyDescent="0.25">
      <c r="A760" s="420">
        <v>57</v>
      </c>
      <c r="B760" s="280">
        <v>45245</v>
      </c>
      <c r="C760" s="56" t="s">
        <v>722</v>
      </c>
      <c r="D760" s="291" t="s">
        <v>102</v>
      </c>
      <c r="E760" s="57">
        <v>1</v>
      </c>
      <c r="F760" s="122" t="s">
        <v>39</v>
      </c>
      <c r="G760" s="58" t="s">
        <v>603</v>
      </c>
      <c r="H760" s="260">
        <v>14</v>
      </c>
      <c r="I760" s="285">
        <v>20000000</v>
      </c>
      <c r="J760" s="286">
        <v>20000000</v>
      </c>
      <c r="K760" s="529"/>
      <c r="L760" s="79"/>
      <c r="V760" s="2"/>
    </row>
    <row r="761" spans="1:22" s="10" customFormat="1" ht="22.5" customHeight="1" x14ac:dyDescent="0.25">
      <c r="A761" s="419">
        <v>58</v>
      </c>
      <c r="B761" s="280">
        <v>45246</v>
      </c>
      <c r="C761" s="291" t="s">
        <v>1339</v>
      </c>
      <c r="D761" s="291" t="s">
        <v>24</v>
      </c>
      <c r="E761" s="292">
        <v>1</v>
      </c>
      <c r="F761" s="292" t="s">
        <v>106</v>
      </c>
      <c r="G761" s="293" t="s">
        <v>558</v>
      </c>
      <c r="H761" s="260">
        <v>14</v>
      </c>
      <c r="I761" s="308">
        <v>0</v>
      </c>
      <c r="J761" s="286">
        <v>0</v>
      </c>
      <c r="K761" s="529"/>
      <c r="L761" s="79"/>
      <c r="N761" s="2"/>
      <c r="O761" s="2"/>
      <c r="P761" s="2"/>
      <c r="Q761" s="2"/>
      <c r="R761" s="2"/>
      <c r="S761" s="2"/>
      <c r="T761" s="2"/>
      <c r="U761" s="2"/>
      <c r="V761" s="2"/>
    </row>
    <row r="762" spans="1:22" s="10" customFormat="1" ht="22.5" customHeight="1" x14ac:dyDescent="0.25">
      <c r="A762" s="420">
        <v>59</v>
      </c>
      <c r="B762" s="280">
        <v>45246</v>
      </c>
      <c r="C762" s="291" t="s">
        <v>1340</v>
      </c>
      <c r="D762" s="291" t="s">
        <v>24</v>
      </c>
      <c r="E762" s="292">
        <v>1</v>
      </c>
      <c r="F762" s="292" t="s">
        <v>106</v>
      </c>
      <c r="G762" s="293" t="s">
        <v>558</v>
      </c>
      <c r="H762" s="260">
        <v>14</v>
      </c>
      <c r="I762" s="308">
        <v>0</v>
      </c>
      <c r="J762" s="286">
        <v>0</v>
      </c>
      <c r="K762" s="529"/>
      <c r="L762" s="79"/>
      <c r="N762" s="2"/>
      <c r="O762" s="2"/>
      <c r="P762" s="2"/>
      <c r="Q762" s="2"/>
      <c r="R762" s="2"/>
      <c r="S762" s="2"/>
      <c r="T762" s="2"/>
      <c r="U762" s="2"/>
    </row>
    <row r="763" spans="1:22" s="10" customFormat="1" ht="22.5" customHeight="1" x14ac:dyDescent="0.25">
      <c r="A763" s="419">
        <v>60</v>
      </c>
      <c r="B763" s="280">
        <v>45246</v>
      </c>
      <c r="C763" s="291" t="s">
        <v>1341</v>
      </c>
      <c r="D763" s="291" t="s">
        <v>24</v>
      </c>
      <c r="E763" s="292">
        <v>1</v>
      </c>
      <c r="F763" s="292" t="s">
        <v>106</v>
      </c>
      <c r="G763" s="293" t="s">
        <v>558</v>
      </c>
      <c r="H763" s="260">
        <v>14</v>
      </c>
      <c r="I763" s="308">
        <v>0</v>
      </c>
      <c r="J763" s="286">
        <v>0</v>
      </c>
      <c r="K763" s="529"/>
      <c r="L763" s="79"/>
      <c r="V763" s="2"/>
    </row>
    <row r="764" spans="1:22" s="10" customFormat="1" ht="22.5" customHeight="1" x14ac:dyDescent="0.25">
      <c r="A764" s="420">
        <v>61</v>
      </c>
      <c r="B764" s="280">
        <v>45246</v>
      </c>
      <c r="C764" s="291" t="s">
        <v>1342</v>
      </c>
      <c r="D764" s="291" t="s">
        <v>24</v>
      </c>
      <c r="E764" s="292">
        <v>1</v>
      </c>
      <c r="F764" s="292" t="s">
        <v>106</v>
      </c>
      <c r="G764" s="293" t="s">
        <v>558</v>
      </c>
      <c r="H764" s="260">
        <v>14</v>
      </c>
      <c r="I764" s="308">
        <v>0</v>
      </c>
      <c r="J764" s="286">
        <v>0</v>
      </c>
      <c r="K764" s="529"/>
      <c r="L764" s="79"/>
      <c r="N764" s="2"/>
      <c r="O764" s="2"/>
      <c r="P764" s="2"/>
      <c r="Q764" s="2"/>
      <c r="R764" s="2"/>
      <c r="S764" s="2"/>
      <c r="T764" s="2"/>
      <c r="U764" s="2"/>
      <c r="V764" s="2"/>
    </row>
    <row r="765" spans="1:22" s="10" customFormat="1" ht="22.5" customHeight="1" x14ac:dyDescent="0.25">
      <c r="A765" s="419">
        <v>62</v>
      </c>
      <c r="B765" s="280">
        <v>45246</v>
      </c>
      <c r="C765" s="291" t="s">
        <v>1343</v>
      </c>
      <c r="D765" s="291" t="s">
        <v>24</v>
      </c>
      <c r="E765" s="292">
        <v>1</v>
      </c>
      <c r="F765" s="292" t="s">
        <v>106</v>
      </c>
      <c r="G765" s="293" t="s">
        <v>558</v>
      </c>
      <c r="H765" s="260">
        <v>14</v>
      </c>
      <c r="I765" s="308">
        <v>0</v>
      </c>
      <c r="J765" s="286">
        <v>0</v>
      </c>
      <c r="K765" s="529"/>
      <c r="L765" s="79"/>
      <c r="N765" s="2"/>
      <c r="O765" s="2"/>
      <c r="P765" s="2"/>
      <c r="Q765" s="2"/>
      <c r="R765" s="2"/>
      <c r="S765" s="2"/>
      <c r="T765" s="2"/>
      <c r="U765" s="2"/>
      <c r="V765" s="2"/>
    </row>
    <row r="766" spans="1:22" s="10" customFormat="1" ht="22.5" customHeight="1" x14ac:dyDescent="0.25">
      <c r="A766" s="420">
        <v>63</v>
      </c>
      <c r="B766" s="280">
        <v>45246</v>
      </c>
      <c r="C766" s="294" t="s">
        <v>1344</v>
      </c>
      <c r="D766" s="291" t="s">
        <v>24</v>
      </c>
      <c r="E766" s="292">
        <v>1</v>
      </c>
      <c r="F766" s="292" t="s">
        <v>106</v>
      </c>
      <c r="G766" s="293" t="s">
        <v>558</v>
      </c>
      <c r="H766" s="260">
        <v>14</v>
      </c>
      <c r="I766" s="308">
        <v>0</v>
      </c>
      <c r="J766" s="286">
        <v>0</v>
      </c>
      <c r="K766" s="529"/>
      <c r="L766" s="79"/>
      <c r="N766" s="2"/>
      <c r="O766" s="2"/>
      <c r="P766" s="2"/>
      <c r="Q766" s="2"/>
      <c r="R766" s="2"/>
      <c r="S766" s="2"/>
      <c r="T766" s="2"/>
      <c r="U766" s="2"/>
      <c r="V766" s="2"/>
    </row>
    <row r="767" spans="1:22" s="10" customFormat="1" ht="22.5" customHeight="1" x14ac:dyDescent="0.25">
      <c r="A767" s="419">
        <v>64</v>
      </c>
      <c r="B767" s="280">
        <v>45246</v>
      </c>
      <c r="C767" s="291" t="s">
        <v>1345</v>
      </c>
      <c r="D767" s="291" t="s">
        <v>24</v>
      </c>
      <c r="E767" s="292">
        <v>1</v>
      </c>
      <c r="F767" s="292" t="s">
        <v>106</v>
      </c>
      <c r="G767" s="293" t="s">
        <v>558</v>
      </c>
      <c r="H767" s="260">
        <v>14</v>
      </c>
      <c r="I767" s="308">
        <v>0</v>
      </c>
      <c r="J767" s="286">
        <v>0</v>
      </c>
      <c r="K767" s="529"/>
      <c r="L767" s="79"/>
      <c r="N767" s="2"/>
      <c r="O767" s="2"/>
      <c r="P767" s="2"/>
      <c r="Q767" s="2"/>
      <c r="R767" s="2"/>
      <c r="S767" s="2"/>
      <c r="T767" s="2"/>
      <c r="U767" s="2"/>
    </row>
    <row r="768" spans="1:22" s="10" customFormat="1" ht="22.5" customHeight="1" x14ac:dyDescent="0.25">
      <c r="A768" s="420">
        <v>65</v>
      </c>
      <c r="B768" s="280">
        <v>45246</v>
      </c>
      <c r="C768" s="291" t="s">
        <v>1346</v>
      </c>
      <c r="D768" s="291" t="s">
        <v>24</v>
      </c>
      <c r="E768" s="292">
        <v>1</v>
      </c>
      <c r="F768" s="292" t="s">
        <v>106</v>
      </c>
      <c r="G768" s="293" t="s">
        <v>558</v>
      </c>
      <c r="H768" s="260">
        <v>14</v>
      </c>
      <c r="I768" s="308">
        <v>0</v>
      </c>
      <c r="J768" s="286">
        <v>0</v>
      </c>
      <c r="K768" s="529"/>
      <c r="L768" s="79"/>
      <c r="V768" s="2"/>
    </row>
    <row r="769" spans="1:21" s="10" customFormat="1" ht="22.5" customHeight="1" x14ac:dyDescent="0.25">
      <c r="A769" s="419">
        <v>66</v>
      </c>
      <c r="B769" s="280">
        <v>45246</v>
      </c>
      <c r="C769" s="291" t="s">
        <v>1347</v>
      </c>
      <c r="D769" s="291" t="s">
        <v>24</v>
      </c>
      <c r="E769" s="292">
        <v>1</v>
      </c>
      <c r="F769" s="292" t="s">
        <v>106</v>
      </c>
      <c r="G769" s="293" t="s">
        <v>558</v>
      </c>
      <c r="H769" s="260">
        <v>14</v>
      </c>
      <c r="I769" s="308">
        <v>0</v>
      </c>
      <c r="J769" s="286">
        <v>0</v>
      </c>
      <c r="K769" s="529"/>
      <c r="L769" s="79"/>
      <c r="N769" s="2"/>
      <c r="O769" s="2"/>
      <c r="P769" s="2"/>
      <c r="Q769" s="2"/>
      <c r="R769" s="2"/>
      <c r="S769" s="2"/>
      <c r="T769" s="2"/>
      <c r="U769" s="2"/>
    </row>
    <row r="770" spans="1:21" s="10" customFormat="1" ht="22.5" customHeight="1" x14ac:dyDescent="0.25">
      <c r="A770" s="420">
        <v>67</v>
      </c>
      <c r="B770" s="280">
        <v>45246</v>
      </c>
      <c r="C770" s="291" t="s">
        <v>1348</v>
      </c>
      <c r="D770" s="291" t="s">
        <v>24</v>
      </c>
      <c r="E770" s="292">
        <v>1</v>
      </c>
      <c r="F770" s="292" t="s">
        <v>106</v>
      </c>
      <c r="G770" s="293" t="s">
        <v>558</v>
      </c>
      <c r="H770" s="260">
        <v>14</v>
      </c>
      <c r="I770" s="308">
        <v>0</v>
      </c>
      <c r="J770" s="286">
        <v>0</v>
      </c>
      <c r="K770" s="529"/>
      <c r="L770" s="79"/>
    </row>
    <row r="771" spans="1:21" s="10" customFormat="1" ht="22.5" customHeight="1" x14ac:dyDescent="0.25">
      <c r="A771" s="420">
        <v>69</v>
      </c>
      <c r="B771" s="280">
        <v>45251</v>
      </c>
      <c r="C771" s="56" t="s">
        <v>869</v>
      </c>
      <c r="D771" s="56" t="s">
        <v>870</v>
      </c>
      <c r="E771" s="57">
        <v>4</v>
      </c>
      <c r="F771" s="57" t="s">
        <v>39</v>
      </c>
      <c r="G771" s="58" t="s">
        <v>603</v>
      </c>
      <c r="H771" s="260">
        <v>14</v>
      </c>
      <c r="I771" s="287">
        <v>130800</v>
      </c>
      <c r="J771" s="286">
        <v>523200</v>
      </c>
      <c r="K771" s="529"/>
      <c r="L771" s="79"/>
    </row>
    <row r="772" spans="1:21" s="10" customFormat="1" ht="22.5" customHeight="1" x14ac:dyDescent="0.25">
      <c r="A772" s="419">
        <v>70</v>
      </c>
      <c r="B772" s="280">
        <v>45254</v>
      </c>
      <c r="C772" s="55" t="s">
        <v>937</v>
      </c>
      <c r="D772" s="123" t="s">
        <v>938</v>
      </c>
      <c r="E772" s="57">
        <v>1</v>
      </c>
      <c r="F772" s="57" t="s">
        <v>81</v>
      </c>
      <c r="G772" s="58" t="s">
        <v>942</v>
      </c>
      <c r="H772" s="260">
        <v>14</v>
      </c>
      <c r="I772" s="289">
        <v>2400000</v>
      </c>
      <c r="J772" s="286">
        <v>2400000</v>
      </c>
      <c r="K772" s="643" t="s">
        <v>1634</v>
      </c>
      <c r="L772" s="79"/>
    </row>
    <row r="773" spans="1:21" s="10" customFormat="1" ht="22.5" customHeight="1" x14ac:dyDescent="0.25">
      <c r="A773" s="436"/>
      <c r="B773" s="423"/>
      <c r="C773" s="424"/>
      <c r="D773" s="425"/>
      <c r="E773" s="411"/>
      <c r="F773" s="411"/>
      <c r="G773" s="426"/>
      <c r="H773" s="438"/>
      <c r="I773" s="428"/>
      <c r="J773" s="428"/>
      <c r="K773" s="528">
        <f>SUM(J704:J772)</f>
        <v>51939264.159999996</v>
      </c>
      <c r="L773" s="139" t="s">
        <v>2225</v>
      </c>
    </row>
    <row r="774" spans="1:21" s="10" customFormat="1" ht="22.5" customHeight="1" x14ac:dyDescent="0.25">
      <c r="A774" s="420">
        <v>1</v>
      </c>
      <c r="B774" s="280">
        <v>45259</v>
      </c>
      <c r="C774" s="56" t="s">
        <v>1025</v>
      </c>
      <c r="D774" s="123" t="s">
        <v>1026</v>
      </c>
      <c r="E774" s="57">
        <v>2</v>
      </c>
      <c r="F774" s="122" t="s">
        <v>39</v>
      </c>
      <c r="G774" s="162" t="s">
        <v>1030</v>
      </c>
      <c r="H774" s="260">
        <v>15</v>
      </c>
      <c r="I774" s="285">
        <f>634000/2</f>
        <v>317000</v>
      </c>
      <c r="J774" s="286">
        <f>E774*I774</f>
        <v>634000</v>
      </c>
      <c r="K774" s="529"/>
      <c r="L774" s="200" t="s">
        <v>2284</v>
      </c>
    </row>
    <row r="775" spans="1:21" s="10" customFormat="1" ht="22.5" customHeight="1" x14ac:dyDescent="0.25">
      <c r="A775" s="419">
        <v>2</v>
      </c>
      <c r="B775" s="280">
        <v>45260</v>
      </c>
      <c r="C775" s="294" t="s">
        <v>1058</v>
      </c>
      <c r="D775" s="86" t="s">
        <v>1059</v>
      </c>
      <c r="E775" s="117">
        <v>1</v>
      </c>
      <c r="F775" s="122" t="s">
        <v>39</v>
      </c>
      <c r="G775" s="58" t="s">
        <v>1065</v>
      </c>
      <c r="H775" s="283">
        <v>15</v>
      </c>
      <c r="I775" s="285">
        <v>8795000</v>
      </c>
      <c r="J775" s="286">
        <v>8795000</v>
      </c>
      <c r="K775" s="529"/>
      <c r="L775" s="79"/>
    </row>
    <row r="776" spans="1:21" s="10" customFormat="1" ht="22.5" customHeight="1" x14ac:dyDescent="0.25">
      <c r="A776" s="420">
        <v>3</v>
      </c>
      <c r="B776" s="280">
        <v>45260</v>
      </c>
      <c r="C776" s="294" t="s">
        <v>1060</v>
      </c>
      <c r="D776" s="56" t="s">
        <v>102</v>
      </c>
      <c r="E776" s="184" t="s">
        <v>97</v>
      </c>
      <c r="F776" s="96" t="s">
        <v>39</v>
      </c>
      <c r="G776" s="58" t="s">
        <v>1065</v>
      </c>
      <c r="H776" s="283">
        <v>15</v>
      </c>
      <c r="I776" s="285">
        <v>10000000</v>
      </c>
      <c r="J776" s="286">
        <v>10000000</v>
      </c>
      <c r="K776" s="529"/>
      <c r="L776" s="79"/>
    </row>
    <row r="777" spans="1:21" s="10" customFormat="1" ht="22.5" customHeight="1" x14ac:dyDescent="0.25">
      <c r="A777" s="419">
        <v>4</v>
      </c>
      <c r="B777" s="624">
        <v>45250</v>
      </c>
      <c r="C777" s="625" t="s">
        <v>836</v>
      </c>
      <c r="D777" s="626" t="s">
        <v>105</v>
      </c>
      <c r="E777" s="627">
        <v>1</v>
      </c>
      <c r="F777" s="627" t="s">
        <v>43</v>
      </c>
      <c r="G777" s="714" t="s">
        <v>871</v>
      </c>
      <c r="H777" s="631" t="s">
        <v>2286</v>
      </c>
      <c r="I777" s="630">
        <v>110000</v>
      </c>
      <c r="J777" s="630">
        <v>110000</v>
      </c>
      <c r="K777" s="715"/>
      <c r="L777" s="716" t="s">
        <v>2282</v>
      </c>
    </row>
    <row r="778" spans="1:21" s="10" customFormat="1" ht="22.5" customHeight="1" x14ac:dyDescent="0.25">
      <c r="A778" s="420">
        <v>5</v>
      </c>
      <c r="B778" s="624">
        <v>45250</v>
      </c>
      <c r="C778" s="626" t="s">
        <v>1088</v>
      </c>
      <c r="D778" s="626" t="s">
        <v>105</v>
      </c>
      <c r="E778" s="627">
        <v>1</v>
      </c>
      <c r="F778" s="627" t="s">
        <v>39</v>
      </c>
      <c r="G778" s="714" t="s">
        <v>871</v>
      </c>
      <c r="H778" s="631" t="s">
        <v>2286</v>
      </c>
      <c r="I778" s="717">
        <v>25000</v>
      </c>
      <c r="J778" s="630">
        <v>25000</v>
      </c>
      <c r="K778" s="715"/>
      <c r="L778" s="716" t="s">
        <v>2282</v>
      </c>
    </row>
    <row r="779" spans="1:21" s="10" customFormat="1" ht="22.5" customHeight="1" x14ac:dyDescent="0.25">
      <c r="A779" s="419">
        <v>6</v>
      </c>
      <c r="B779" s="624">
        <v>45251</v>
      </c>
      <c r="C779" s="626" t="s">
        <v>215</v>
      </c>
      <c r="D779" s="626" t="s">
        <v>59</v>
      </c>
      <c r="E779" s="627">
        <v>20</v>
      </c>
      <c r="F779" s="718" t="s">
        <v>38</v>
      </c>
      <c r="G779" s="714" t="s">
        <v>871</v>
      </c>
      <c r="H779" s="631" t="s">
        <v>2286</v>
      </c>
      <c r="I779" s="630">
        <v>17000</v>
      </c>
      <c r="J779" s="630">
        <v>340000</v>
      </c>
      <c r="K779" s="715"/>
      <c r="L779" s="716" t="s">
        <v>2282</v>
      </c>
    </row>
    <row r="780" spans="1:21" s="10" customFormat="1" ht="22.5" customHeight="1" x14ac:dyDescent="0.25">
      <c r="A780" s="420">
        <v>7</v>
      </c>
      <c r="B780" s="624">
        <v>45251</v>
      </c>
      <c r="C780" s="625" t="s">
        <v>248</v>
      </c>
      <c r="D780" s="719" t="s">
        <v>367</v>
      </c>
      <c r="E780" s="627">
        <v>2</v>
      </c>
      <c r="F780" s="718" t="s">
        <v>39</v>
      </c>
      <c r="G780" s="714" t="s">
        <v>871</v>
      </c>
      <c r="H780" s="631" t="s">
        <v>2286</v>
      </c>
      <c r="I780" s="630">
        <v>14000</v>
      </c>
      <c r="J780" s="630">
        <v>28000</v>
      </c>
      <c r="K780" s="720"/>
      <c r="L780" s="716" t="s">
        <v>2282</v>
      </c>
    </row>
    <row r="781" spans="1:21" s="10" customFormat="1" ht="22.5" customHeight="1" x14ac:dyDescent="0.25">
      <c r="A781" s="419">
        <v>8</v>
      </c>
      <c r="B781" s="624">
        <v>45251</v>
      </c>
      <c r="C781" s="626" t="s">
        <v>927</v>
      </c>
      <c r="D781" s="626" t="s">
        <v>105</v>
      </c>
      <c r="E781" s="627">
        <v>1</v>
      </c>
      <c r="F781" s="627" t="s">
        <v>43</v>
      </c>
      <c r="G781" s="714" t="s">
        <v>871</v>
      </c>
      <c r="H781" s="631" t="s">
        <v>2286</v>
      </c>
      <c r="I781" s="630">
        <v>82500</v>
      </c>
      <c r="J781" s="630">
        <v>82500</v>
      </c>
      <c r="K781" s="715"/>
      <c r="L781" s="716" t="s">
        <v>2282</v>
      </c>
    </row>
    <row r="782" spans="1:21" s="10" customFormat="1" ht="22.5" customHeight="1" x14ac:dyDescent="0.25">
      <c r="A782" s="420">
        <v>9</v>
      </c>
      <c r="B782" s="624">
        <v>45251</v>
      </c>
      <c r="C782" s="626" t="s">
        <v>316</v>
      </c>
      <c r="D782" s="626" t="s">
        <v>183</v>
      </c>
      <c r="E782" s="627">
        <v>1</v>
      </c>
      <c r="F782" s="627" t="s">
        <v>40</v>
      </c>
      <c r="G782" s="714" t="s">
        <v>871</v>
      </c>
      <c r="H782" s="631" t="s">
        <v>2286</v>
      </c>
      <c r="I782" s="630">
        <v>225000</v>
      </c>
      <c r="J782" s="630">
        <v>225000</v>
      </c>
      <c r="K782" s="715"/>
      <c r="L782" s="716" t="s">
        <v>2282</v>
      </c>
    </row>
    <row r="783" spans="1:21" s="10" customFormat="1" ht="22.5" customHeight="1" x14ac:dyDescent="0.25">
      <c r="A783" s="419">
        <v>10</v>
      </c>
      <c r="B783" s="624">
        <v>45252</v>
      </c>
      <c r="C783" s="625" t="s">
        <v>872</v>
      </c>
      <c r="D783" s="626" t="s">
        <v>24</v>
      </c>
      <c r="E783" s="627">
        <v>0.5</v>
      </c>
      <c r="F783" s="627" t="s">
        <v>43</v>
      </c>
      <c r="G783" s="714" t="s">
        <v>871</v>
      </c>
      <c r="H783" s="631" t="s">
        <v>2286</v>
      </c>
      <c r="I783" s="630">
        <v>16000</v>
      </c>
      <c r="J783" s="630">
        <v>8000</v>
      </c>
      <c r="K783" s="715"/>
      <c r="L783" s="716" t="s">
        <v>2282</v>
      </c>
    </row>
    <row r="784" spans="1:21" s="10" customFormat="1" ht="22.5" customHeight="1" x14ac:dyDescent="0.25">
      <c r="A784" s="420">
        <v>11</v>
      </c>
      <c r="B784" s="624">
        <v>45252</v>
      </c>
      <c r="C784" s="626" t="s">
        <v>450</v>
      </c>
      <c r="D784" s="626" t="s">
        <v>59</v>
      </c>
      <c r="E784" s="627">
        <v>1</v>
      </c>
      <c r="F784" s="627" t="s">
        <v>451</v>
      </c>
      <c r="G784" s="714" t="s">
        <v>871</v>
      </c>
      <c r="H784" s="631" t="s">
        <v>2286</v>
      </c>
      <c r="I784" s="630">
        <v>88000</v>
      </c>
      <c r="J784" s="630">
        <v>88000</v>
      </c>
      <c r="K784" s="715"/>
      <c r="L784" s="716" t="s">
        <v>2282</v>
      </c>
    </row>
    <row r="785" spans="1:23" s="10" customFormat="1" ht="22.5" customHeight="1" x14ac:dyDescent="0.25">
      <c r="A785" s="419">
        <v>12</v>
      </c>
      <c r="B785" s="624">
        <v>45252</v>
      </c>
      <c r="C785" s="625" t="s">
        <v>857</v>
      </c>
      <c r="D785" s="626" t="s">
        <v>1396</v>
      </c>
      <c r="E785" s="627">
        <v>3</v>
      </c>
      <c r="F785" s="627" t="s">
        <v>39</v>
      </c>
      <c r="G785" s="714" t="s">
        <v>871</v>
      </c>
      <c r="H785" s="631" t="s">
        <v>2286</v>
      </c>
      <c r="I785" s="630">
        <v>82500</v>
      </c>
      <c r="J785" s="630">
        <v>247500</v>
      </c>
      <c r="K785" s="715"/>
      <c r="L785" s="716" t="s">
        <v>2282</v>
      </c>
      <c r="V785" s="2"/>
    </row>
    <row r="786" spans="1:23" s="10" customFormat="1" ht="22.5" customHeight="1" x14ac:dyDescent="0.25">
      <c r="A786" s="420">
        <v>13</v>
      </c>
      <c r="B786" s="624">
        <v>45252</v>
      </c>
      <c r="C786" s="626" t="s">
        <v>1397</v>
      </c>
      <c r="D786" s="626" t="s">
        <v>105</v>
      </c>
      <c r="E786" s="627">
        <v>4</v>
      </c>
      <c r="F786" s="627" t="s">
        <v>43</v>
      </c>
      <c r="G786" s="714" t="s">
        <v>871</v>
      </c>
      <c r="H786" s="631" t="s">
        <v>2286</v>
      </c>
      <c r="I786" s="630">
        <v>85000</v>
      </c>
      <c r="J786" s="630">
        <v>340000</v>
      </c>
      <c r="K786" s="720"/>
      <c r="L786" s="716" t="s">
        <v>2282</v>
      </c>
      <c r="N786" s="2"/>
      <c r="O786" s="2"/>
      <c r="P786" s="2"/>
      <c r="Q786" s="2"/>
      <c r="R786" s="2"/>
      <c r="S786" s="2"/>
      <c r="T786" s="2"/>
      <c r="U786" s="2"/>
      <c r="V786" s="2"/>
    </row>
    <row r="787" spans="1:23" s="10" customFormat="1" ht="22.5" customHeight="1" x14ac:dyDescent="0.25">
      <c r="A787" s="419">
        <v>14</v>
      </c>
      <c r="B787" s="624">
        <v>45252</v>
      </c>
      <c r="C787" s="625" t="s">
        <v>248</v>
      </c>
      <c r="D787" s="719" t="s">
        <v>367</v>
      </c>
      <c r="E787" s="627">
        <v>2</v>
      </c>
      <c r="F787" s="718" t="s">
        <v>39</v>
      </c>
      <c r="G787" s="714" t="s">
        <v>871</v>
      </c>
      <c r="H787" s="631" t="s">
        <v>2286</v>
      </c>
      <c r="I787" s="630">
        <v>14000</v>
      </c>
      <c r="J787" s="630">
        <v>28000</v>
      </c>
      <c r="K787" s="715"/>
      <c r="L787" s="716" t="s">
        <v>2282</v>
      </c>
      <c r="N787" s="2"/>
      <c r="O787" s="2"/>
      <c r="P787" s="2"/>
      <c r="Q787" s="2"/>
      <c r="R787" s="2"/>
      <c r="S787" s="2"/>
      <c r="T787" s="2"/>
      <c r="U787" s="2"/>
      <c r="V787" s="2"/>
    </row>
    <row r="788" spans="1:23" s="10" customFormat="1" ht="22.5" customHeight="1" x14ac:dyDescent="0.25">
      <c r="A788" s="420">
        <v>15</v>
      </c>
      <c r="B788" s="624">
        <v>45253</v>
      </c>
      <c r="C788" s="625" t="s">
        <v>857</v>
      </c>
      <c r="D788" s="626" t="s">
        <v>1396</v>
      </c>
      <c r="E788" s="627">
        <v>3</v>
      </c>
      <c r="F788" s="627" t="s">
        <v>39</v>
      </c>
      <c r="G788" s="714" t="s">
        <v>871</v>
      </c>
      <c r="H788" s="631" t="s">
        <v>2286</v>
      </c>
      <c r="I788" s="630">
        <v>82500</v>
      </c>
      <c r="J788" s="630">
        <v>247500</v>
      </c>
      <c r="K788" s="715"/>
      <c r="L788" s="716" t="s">
        <v>2282</v>
      </c>
      <c r="N788" s="2"/>
      <c r="O788" s="2"/>
      <c r="P788" s="2"/>
      <c r="Q788" s="2"/>
      <c r="R788" s="2"/>
      <c r="S788" s="2"/>
      <c r="T788" s="2"/>
      <c r="U788" s="2"/>
      <c r="V788" s="2"/>
    </row>
    <row r="789" spans="1:23" s="10" customFormat="1" ht="22.5" customHeight="1" x14ac:dyDescent="0.25">
      <c r="A789" s="419">
        <v>16</v>
      </c>
      <c r="B789" s="624">
        <v>45253</v>
      </c>
      <c r="C789" s="626" t="s">
        <v>927</v>
      </c>
      <c r="D789" s="626" t="s">
        <v>105</v>
      </c>
      <c r="E789" s="627">
        <v>2</v>
      </c>
      <c r="F789" s="627" t="s">
        <v>43</v>
      </c>
      <c r="G789" s="714" t="s">
        <v>871</v>
      </c>
      <c r="H789" s="631" t="s">
        <v>2286</v>
      </c>
      <c r="I789" s="630">
        <v>82500</v>
      </c>
      <c r="J789" s="630">
        <v>165000</v>
      </c>
      <c r="K789" s="715"/>
      <c r="L789" s="716" t="s">
        <v>2282</v>
      </c>
      <c r="N789" s="2"/>
      <c r="O789" s="2"/>
      <c r="P789" s="2"/>
      <c r="Q789" s="2"/>
      <c r="R789" s="2"/>
      <c r="S789" s="2"/>
      <c r="T789" s="2"/>
      <c r="U789" s="2"/>
      <c r="V789" s="2"/>
    </row>
    <row r="790" spans="1:23" s="10" customFormat="1" ht="22.5" customHeight="1" x14ac:dyDescent="0.25">
      <c r="A790" s="420">
        <v>17</v>
      </c>
      <c r="B790" s="624">
        <v>45253</v>
      </c>
      <c r="C790" s="626" t="s">
        <v>859</v>
      </c>
      <c r="D790" s="626" t="s">
        <v>1396</v>
      </c>
      <c r="E790" s="627">
        <v>6</v>
      </c>
      <c r="F790" s="627" t="s">
        <v>39</v>
      </c>
      <c r="G790" s="714" t="s">
        <v>871</v>
      </c>
      <c r="H790" s="631" t="s">
        <v>2286</v>
      </c>
      <c r="I790" s="630">
        <v>82500</v>
      </c>
      <c r="J790" s="630">
        <v>495000</v>
      </c>
      <c r="K790" s="715"/>
      <c r="L790" s="716" t="s">
        <v>2282</v>
      </c>
      <c r="N790" s="2"/>
      <c r="O790" s="2"/>
      <c r="P790" s="2"/>
      <c r="Q790" s="2"/>
      <c r="R790" s="2"/>
      <c r="S790" s="2"/>
      <c r="T790" s="2"/>
      <c r="U790" s="2"/>
      <c r="V790" s="2"/>
    </row>
    <row r="791" spans="1:23" s="10" customFormat="1" ht="22.5" customHeight="1" x14ac:dyDescent="0.25">
      <c r="A791" s="419">
        <v>18</v>
      </c>
      <c r="B791" s="624">
        <v>45253</v>
      </c>
      <c r="C791" s="626" t="s">
        <v>224</v>
      </c>
      <c r="D791" s="626" t="s">
        <v>288</v>
      </c>
      <c r="E791" s="627">
        <v>20</v>
      </c>
      <c r="F791" s="627" t="s">
        <v>903</v>
      </c>
      <c r="G791" s="721" t="s">
        <v>871</v>
      </c>
      <c r="H791" s="631" t="s">
        <v>2286</v>
      </c>
      <c r="I791" s="717">
        <v>17000</v>
      </c>
      <c r="J791" s="630">
        <v>340000</v>
      </c>
      <c r="K791" s="715"/>
      <c r="L791" s="716" t="s">
        <v>2282</v>
      </c>
      <c r="N791" s="2"/>
      <c r="O791" s="2"/>
      <c r="P791" s="2"/>
      <c r="Q791" s="2"/>
      <c r="R791" s="2"/>
      <c r="S791" s="2"/>
      <c r="T791" s="2"/>
      <c r="U791" s="2"/>
      <c r="V791" s="2"/>
    </row>
    <row r="792" spans="1:23" s="10" customFormat="1" ht="22.5" customHeight="1" x14ac:dyDescent="0.25">
      <c r="A792" s="420">
        <v>19</v>
      </c>
      <c r="B792" s="624">
        <v>45254</v>
      </c>
      <c r="C792" s="626" t="s">
        <v>316</v>
      </c>
      <c r="D792" s="626" t="s">
        <v>183</v>
      </c>
      <c r="E792" s="627">
        <v>3</v>
      </c>
      <c r="F792" s="627" t="s">
        <v>40</v>
      </c>
      <c r="G792" s="714" t="s">
        <v>871</v>
      </c>
      <c r="H792" s="631" t="s">
        <v>2286</v>
      </c>
      <c r="I792" s="630">
        <v>225000</v>
      </c>
      <c r="J792" s="630">
        <v>675000</v>
      </c>
      <c r="K792" s="715"/>
      <c r="L792" s="716" t="s">
        <v>2282</v>
      </c>
      <c r="N792" s="2"/>
      <c r="O792" s="2"/>
      <c r="P792" s="2"/>
      <c r="Q792" s="2"/>
      <c r="R792" s="2"/>
      <c r="S792" s="2"/>
      <c r="T792" s="2"/>
      <c r="U792" s="2"/>
      <c r="V792" s="2"/>
      <c r="W792" s="2"/>
    </row>
    <row r="793" spans="1:23" s="10" customFormat="1" ht="22.5" customHeight="1" x14ac:dyDescent="0.25">
      <c r="A793" s="419">
        <v>20</v>
      </c>
      <c r="B793" s="624">
        <v>45254</v>
      </c>
      <c r="C793" s="625" t="s">
        <v>908</v>
      </c>
      <c r="D793" s="626" t="s">
        <v>59</v>
      </c>
      <c r="E793" s="627">
        <v>20</v>
      </c>
      <c r="F793" s="627" t="s">
        <v>38</v>
      </c>
      <c r="G793" s="714" t="s">
        <v>871</v>
      </c>
      <c r="H793" s="631" t="s">
        <v>2286</v>
      </c>
      <c r="I793" s="630">
        <v>17000</v>
      </c>
      <c r="J793" s="630">
        <v>340000</v>
      </c>
      <c r="K793" s="715"/>
      <c r="L793" s="716" t="s">
        <v>2282</v>
      </c>
      <c r="N793" s="2"/>
      <c r="O793" s="2"/>
      <c r="P793" s="2"/>
      <c r="Q793" s="2"/>
      <c r="R793" s="2"/>
      <c r="S793" s="2"/>
      <c r="T793" s="2"/>
      <c r="U793" s="2"/>
      <c r="V793" s="2"/>
      <c r="W793" s="2"/>
    </row>
    <row r="794" spans="1:23" s="10" customFormat="1" ht="22.5" customHeight="1" x14ac:dyDescent="0.25">
      <c r="A794" s="420">
        <v>21</v>
      </c>
      <c r="B794" s="624">
        <v>45254</v>
      </c>
      <c r="C794" s="625" t="s">
        <v>892</v>
      </c>
      <c r="D794" s="626" t="s">
        <v>378</v>
      </c>
      <c r="E794" s="627">
        <v>1</v>
      </c>
      <c r="F794" s="627" t="s">
        <v>40</v>
      </c>
      <c r="G794" s="714" t="s">
        <v>871</v>
      </c>
      <c r="H794" s="631" t="s">
        <v>2286</v>
      </c>
      <c r="I794" s="630">
        <v>320000</v>
      </c>
      <c r="J794" s="630">
        <v>320000</v>
      </c>
      <c r="K794" s="715"/>
      <c r="L794" s="716" t="s">
        <v>2282</v>
      </c>
      <c r="N794" s="2"/>
      <c r="O794" s="2"/>
      <c r="P794" s="2"/>
      <c r="Q794" s="2"/>
      <c r="R794" s="2"/>
      <c r="S794" s="2"/>
      <c r="T794" s="2"/>
      <c r="U794" s="2"/>
      <c r="V794" s="2"/>
    </row>
    <row r="795" spans="1:23" ht="22.5" customHeight="1" x14ac:dyDescent="0.25">
      <c r="A795" s="419">
        <v>22</v>
      </c>
      <c r="B795" s="624">
        <v>45255</v>
      </c>
      <c r="C795" s="722" t="s">
        <v>823</v>
      </c>
      <c r="D795" s="626" t="s">
        <v>275</v>
      </c>
      <c r="E795" s="628">
        <v>1</v>
      </c>
      <c r="F795" s="627" t="s">
        <v>39</v>
      </c>
      <c r="G795" s="750" t="s">
        <v>1439</v>
      </c>
      <c r="H795" s="631" t="s">
        <v>2286</v>
      </c>
      <c r="I795" s="630">
        <v>300000</v>
      </c>
      <c r="J795" s="630">
        <v>300000</v>
      </c>
      <c r="K795" s="715"/>
      <c r="L795" s="716" t="s">
        <v>2282</v>
      </c>
      <c r="M795" s="2"/>
      <c r="N795" s="2"/>
    </row>
    <row r="796" spans="1:23" ht="22.5" customHeight="1" x14ac:dyDescent="0.25">
      <c r="A796" s="420">
        <v>23</v>
      </c>
      <c r="B796" s="624">
        <v>45255</v>
      </c>
      <c r="C796" s="626" t="s">
        <v>1338</v>
      </c>
      <c r="D796" s="719" t="s">
        <v>256</v>
      </c>
      <c r="E796" s="627">
        <v>1</v>
      </c>
      <c r="F796" s="627" t="s">
        <v>39</v>
      </c>
      <c r="G796" s="750" t="s">
        <v>1439</v>
      </c>
      <c r="H796" s="631" t="s">
        <v>2286</v>
      </c>
      <c r="I796" s="630">
        <v>300000</v>
      </c>
      <c r="J796" s="630">
        <v>300000</v>
      </c>
      <c r="K796" s="715"/>
      <c r="L796" s="716" t="s">
        <v>2282</v>
      </c>
      <c r="M796" s="2"/>
      <c r="N796" s="2"/>
      <c r="V796" s="1"/>
    </row>
    <row r="797" spans="1:23" s="10" customFormat="1" ht="22.5" customHeight="1" x14ac:dyDescent="0.25">
      <c r="A797" s="419">
        <v>24</v>
      </c>
      <c r="B797" s="624">
        <v>45255</v>
      </c>
      <c r="C797" s="626" t="s">
        <v>1337</v>
      </c>
      <c r="D797" s="723" t="s">
        <v>232</v>
      </c>
      <c r="E797" s="627">
        <v>1</v>
      </c>
      <c r="F797" s="724" t="s">
        <v>39</v>
      </c>
      <c r="G797" s="750" t="s">
        <v>1439</v>
      </c>
      <c r="H797" s="631" t="s">
        <v>2286</v>
      </c>
      <c r="I797" s="725">
        <v>600000</v>
      </c>
      <c r="J797" s="630">
        <v>600000</v>
      </c>
      <c r="K797" s="720"/>
      <c r="L797" s="716" t="s">
        <v>2282</v>
      </c>
      <c r="N797" s="1"/>
      <c r="O797" s="1"/>
      <c r="P797" s="1"/>
      <c r="Q797" s="1"/>
      <c r="R797" s="1"/>
      <c r="S797" s="1"/>
      <c r="T797" s="1"/>
      <c r="U797" s="1"/>
      <c r="V797" s="1"/>
      <c r="W797" s="2"/>
    </row>
    <row r="798" spans="1:23" ht="22.5" customHeight="1" x14ac:dyDescent="0.25">
      <c r="A798" s="420">
        <v>25</v>
      </c>
      <c r="B798" s="624">
        <v>45255</v>
      </c>
      <c r="C798" s="625" t="s">
        <v>227</v>
      </c>
      <c r="D798" s="626" t="s">
        <v>101</v>
      </c>
      <c r="E798" s="726" t="s">
        <v>97</v>
      </c>
      <c r="F798" s="724" t="s">
        <v>39</v>
      </c>
      <c r="G798" s="750" t="s">
        <v>1439</v>
      </c>
      <c r="H798" s="631" t="s">
        <v>2286</v>
      </c>
      <c r="I798" s="717">
        <v>269000</v>
      </c>
      <c r="J798" s="630">
        <v>269000</v>
      </c>
      <c r="K798" s="715"/>
      <c r="L798" s="716" t="s">
        <v>2282</v>
      </c>
      <c r="M798" s="2"/>
      <c r="N798" s="1"/>
      <c r="O798" s="1"/>
      <c r="P798" s="1"/>
      <c r="Q798" s="1"/>
      <c r="R798" s="1"/>
      <c r="S798" s="1"/>
      <c r="T798" s="1"/>
      <c r="U798" s="1"/>
      <c r="V798" s="1"/>
    </row>
    <row r="799" spans="1:23" ht="22.5" customHeight="1" x14ac:dyDescent="0.25">
      <c r="A799" s="419">
        <v>26</v>
      </c>
      <c r="B799" s="624">
        <v>45255</v>
      </c>
      <c r="C799" s="626" t="s">
        <v>231</v>
      </c>
      <c r="D799" s="719" t="s">
        <v>101</v>
      </c>
      <c r="E799" s="627">
        <v>1</v>
      </c>
      <c r="F799" s="724" t="s">
        <v>39</v>
      </c>
      <c r="G799" s="750" t="s">
        <v>1439</v>
      </c>
      <c r="H799" s="631" t="s">
        <v>2286</v>
      </c>
      <c r="I799" s="630">
        <v>70586</v>
      </c>
      <c r="J799" s="630">
        <v>70586</v>
      </c>
      <c r="K799" s="715"/>
      <c r="L799" s="716" t="s">
        <v>2282</v>
      </c>
      <c r="M799" s="2"/>
      <c r="N799" s="1"/>
      <c r="O799" s="1"/>
      <c r="P799" s="1"/>
      <c r="Q799" s="1"/>
      <c r="R799" s="1"/>
      <c r="S799" s="1"/>
      <c r="T799" s="1"/>
      <c r="U799" s="1"/>
      <c r="V799" s="1"/>
      <c r="W799" s="10"/>
    </row>
    <row r="800" spans="1:23" ht="22.5" customHeight="1" x14ac:dyDescent="0.25">
      <c r="A800" s="420">
        <v>27</v>
      </c>
      <c r="B800" s="624">
        <v>45255</v>
      </c>
      <c r="C800" s="625" t="s">
        <v>832</v>
      </c>
      <c r="D800" s="626" t="s">
        <v>1436</v>
      </c>
      <c r="E800" s="627">
        <v>1</v>
      </c>
      <c r="F800" s="627" t="s">
        <v>39</v>
      </c>
      <c r="G800" s="750" t="s">
        <v>1439</v>
      </c>
      <c r="H800" s="631" t="s">
        <v>2286</v>
      </c>
      <c r="I800" s="630">
        <v>925000</v>
      </c>
      <c r="J800" s="630">
        <v>925000</v>
      </c>
      <c r="K800" s="715"/>
      <c r="L800" s="716" t="s">
        <v>2282</v>
      </c>
      <c r="M800" s="2"/>
      <c r="N800" s="1"/>
      <c r="O800" s="1"/>
      <c r="P800" s="1"/>
      <c r="Q800" s="1"/>
      <c r="R800" s="1"/>
      <c r="S800" s="1"/>
      <c r="T800" s="1"/>
      <c r="U800" s="1"/>
    </row>
    <row r="801" spans="1:23" ht="22.5" customHeight="1" x14ac:dyDescent="0.25">
      <c r="A801" s="419">
        <v>28</v>
      </c>
      <c r="B801" s="624">
        <v>45255</v>
      </c>
      <c r="C801" s="625" t="s">
        <v>334</v>
      </c>
      <c r="D801" s="626" t="s">
        <v>523</v>
      </c>
      <c r="E801" s="627">
        <v>1</v>
      </c>
      <c r="F801" s="627" t="s">
        <v>39</v>
      </c>
      <c r="G801" s="714" t="s">
        <v>871</v>
      </c>
      <c r="H801" s="631" t="s">
        <v>2286</v>
      </c>
      <c r="I801" s="630">
        <v>25000</v>
      </c>
      <c r="J801" s="630">
        <v>25000</v>
      </c>
      <c r="K801" s="715"/>
      <c r="L801" s="716" t="s">
        <v>2282</v>
      </c>
      <c r="M801" s="137"/>
      <c r="W801" s="10"/>
    </row>
    <row r="802" spans="1:23" s="10" customFormat="1" ht="22.5" customHeight="1" x14ac:dyDescent="0.25">
      <c r="A802" s="420">
        <v>29</v>
      </c>
      <c r="B802" s="624">
        <v>45255</v>
      </c>
      <c r="C802" s="626" t="s">
        <v>966</v>
      </c>
      <c r="D802" s="626" t="s">
        <v>523</v>
      </c>
      <c r="E802" s="627">
        <v>1</v>
      </c>
      <c r="F802" s="627" t="s">
        <v>39</v>
      </c>
      <c r="G802" s="714" t="s">
        <v>871</v>
      </c>
      <c r="H802" s="631" t="s">
        <v>2286</v>
      </c>
      <c r="I802" s="630">
        <v>20000</v>
      </c>
      <c r="J802" s="630">
        <v>20000</v>
      </c>
      <c r="K802" s="715"/>
      <c r="L802" s="716" t="s">
        <v>2282</v>
      </c>
      <c r="O802" s="2"/>
      <c r="P802" s="2"/>
      <c r="Q802" s="2"/>
      <c r="R802" s="2"/>
      <c r="S802" s="2"/>
      <c r="T802" s="2"/>
      <c r="U802" s="2"/>
      <c r="V802" s="2"/>
    </row>
    <row r="803" spans="1:23" ht="22.5" customHeight="1" x14ac:dyDescent="0.25">
      <c r="A803" s="419">
        <v>30</v>
      </c>
      <c r="B803" s="624">
        <v>45260</v>
      </c>
      <c r="C803" s="626" t="s">
        <v>1324</v>
      </c>
      <c r="D803" s="626" t="s">
        <v>24</v>
      </c>
      <c r="E803" s="627">
        <v>2</v>
      </c>
      <c r="F803" s="724" t="s">
        <v>39</v>
      </c>
      <c r="G803" s="714" t="s">
        <v>871</v>
      </c>
      <c r="H803" s="631" t="s">
        <v>2286</v>
      </c>
      <c r="I803" s="630">
        <v>3000</v>
      </c>
      <c r="J803" s="630">
        <v>6000</v>
      </c>
      <c r="K803" s="715"/>
      <c r="L803" s="716" t="s">
        <v>2282</v>
      </c>
      <c r="M803" s="2"/>
      <c r="N803" s="2"/>
      <c r="V803" s="10"/>
      <c r="W803" s="10"/>
    </row>
    <row r="804" spans="1:23" s="10" customFormat="1" ht="22.5" customHeight="1" x14ac:dyDescent="0.25">
      <c r="A804" s="420">
        <v>31</v>
      </c>
      <c r="B804" s="624">
        <v>45260</v>
      </c>
      <c r="C804" s="626" t="s">
        <v>107</v>
      </c>
      <c r="D804" s="626" t="s">
        <v>24</v>
      </c>
      <c r="E804" s="627">
        <v>5</v>
      </c>
      <c r="F804" s="627" t="s">
        <v>39</v>
      </c>
      <c r="G804" s="714" t="s">
        <v>871</v>
      </c>
      <c r="H804" s="631" t="s">
        <v>2286</v>
      </c>
      <c r="I804" s="630">
        <v>1565</v>
      </c>
      <c r="J804" s="630">
        <v>7825</v>
      </c>
      <c r="K804" s="720"/>
      <c r="L804" s="716" t="s">
        <v>2282</v>
      </c>
      <c r="V804" s="2"/>
    </row>
    <row r="805" spans="1:23" s="10" customFormat="1" ht="22.5" customHeight="1" x14ac:dyDescent="0.25">
      <c r="A805" s="436"/>
      <c r="B805" s="423"/>
      <c r="C805" s="424"/>
      <c r="D805" s="425"/>
      <c r="E805" s="411"/>
      <c r="F805" s="434"/>
      <c r="G805" s="426"/>
      <c r="H805" s="438"/>
      <c r="I805" s="440"/>
      <c r="J805" s="428"/>
      <c r="K805" s="528">
        <f>SUM(J774:J804)</f>
        <v>26056911</v>
      </c>
      <c r="L805" s="139" t="s">
        <v>2285</v>
      </c>
      <c r="N805" s="2"/>
      <c r="O805" s="2"/>
      <c r="P805" s="2"/>
      <c r="Q805" s="2"/>
      <c r="R805" s="2"/>
      <c r="S805" s="2"/>
      <c r="T805" s="2"/>
      <c r="U805" s="2"/>
      <c r="V805" s="2"/>
    </row>
    <row r="806" spans="1:23" s="10" customFormat="1" ht="22.5" customHeight="1" x14ac:dyDescent="0.25">
      <c r="A806" s="420">
        <v>1</v>
      </c>
      <c r="B806" s="280">
        <v>45246</v>
      </c>
      <c r="C806" s="56" t="s">
        <v>492</v>
      </c>
      <c r="D806" s="299" t="s">
        <v>1336</v>
      </c>
      <c r="E806" s="57">
        <v>1</v>
      </c>
      <c r="F806" s="57" t="s">
        <v>39</v>
      </c>
      <c r="G806" s="58" t="s">
        <v>19</v>
      </c>
      <c r="H806" s="260">
        <v>102</v>
      </c>
      <c r="I806" s="285">
        <v>150000</v>
      </c>
      <c r="J806" s="286">
        <v>150000</v>
      </c>
      <c r="K806" s="644" t="s">
        <v>1596</v>
      </c>
      <c r="L806" s="79"/>
      <c r="N806" s="2"/>
      <c r="O806" s="2"/>
      <c r="P806" s="2"/>
      <c r="Q806" s="2"/>
      <c r="R806" s="2"/>
      <c r="S806" s="2"/>
      <c r="T806" s="2"/>
      <c r="U806" s="2"/>
      <c r="V806" s="2"/>
    </row>
    <row r="807" spans="1:23" s="10" customFormat="1" ht="22.5" customHeight="1" x14ac:dyDescent="0.25">
      <c r="A807" s="419">
        <v>2</v>
      </c>
      <c r="B807" s="280">
        <v>45246</v>
      </c>
      <c r="C807" s="60" t="s">
        <v>1108</v>
      </c>
      <c r="D807" s="86" t="s">
        <v>101</v>
      </c>
      <c r="E807" s="57">
        <v>1</v>
      </c>
      <c r="F807" s="122" t="s">
        <v>39</v>
      </c>
      <c r="G807" s="58" t="s">
        <v>19</v>
      </c>
      <c r="H807" s="260">
        <v>102</v>
      </c>
      <c r="I807" s="289">
        <v>134390</v>
      </c>
      <c r="J807" s="286">
        <v>134390</v>
      </c>
      <c r="K807" s="644" t="s">
        <v>1596</v>
      </c>
      <c r="L807" s="79"/>
      <c r="N807" s="2"/>
      <c r="O807" s="2"/>
      <c r="P807" s="2"/>
      <c r="Q807" s="2"/>
      <c r="R807" s="2"/>
      <c r="S807" s="2"/>
      <c r="T807" s="2"/>
      <c r="U807" s="2"/>
      <c r="V807" s="2"/>
    </row>
    <row r="808" spans="1:23" s="10" customFormat="1" ht="22.5" customHeight="1" x14ac:dyDescent="0.25">
      <c r="A808" s="420">
        <v>3</v>
      </c>
      <c r="B808" s="280">
        <v>45246</v>
      </c>
      <c r="C808" s="56" t="s">
        <v>566</v>
      </c>
      <c r="D808" s="86" t="s">
        <v>101</v>
      </c>
      <c r="E808" s="57">
        <v>1</v>
      </c>
      <c r="F808" s="57" t="s">
        <v>39</v>
      </c>
      <c r="G808" s="58" t="s">
        <v>19</v>
      </c>
      <c r="H808" s="260">
        <v>102</v>
      </c>
      <c r="I808" s="285">
        <v>34965</v>
      </c>
      <c r="J808" s="286">
        <v>34965</v>
      </c>
      <c r="K808" s="644" t="s">
        <v>1596</v>
      </c>
      <c r="L808" s="79"/>
      <c r="N808" s="2"/>
      <c r="O808" s="2"/>
      <c r="P808" s="2"/>
      <c r="Q808" s="2"/>
      <c r="R808" s="2"/>
      <c r="S808" s="2"/>
      <c r="T808" s="2"/>
      <c r="U808" s="2"/>
      <c r="V808" s="1"/>
    </row>
    <row r="809" spans="1:23" s="10" customFormat="1" ht="22.5" customHeight="1" x14ac:dyDescent="0.25">
      <c r="A809" s="419">
        <v>4</v>
      </c>
      <c r="B809" s="280">
        <v>45246</v>
      </c>
      <c r="C809" s="56" t="s">
        <v>1350</v>
      </c>
      <c r="D809" s="56" t="s">
        <v>343</v>
      </c>
      <c r="E809" s="57">
        <v>1</v>
      </c>
      <c r="F809" s="122" t="s">
        <v>39</v>
      </c>
      <c r="G809" s="58" t="s">
        <v>19</v>
      </c>
      <c r="H809" s="260">
        <v>102</v>
      </c>
      <c r="I809" s="285">
        <v>350000</v>
      </c>
      <c r="J809" s="286">
        <v>350000</v>
      </c>
      <c r="K809" s="529"/>
      <c r="L809" s="79"/>
      <c r="N809" s="1"/>
      <c r="O809" s="1"/>
      <c r="P809" s="1"/>
      <c r="Q809" s="1"/>
      <c r="R809" s="1"/>
      <c r="S809" s="1"/>
      <c r="T809" s="1"/>
      <c r="U809" s="1"/>
      <c r="V809" s="1"/>
    </row>
    <row r="810" spans="1:23" s="10" customFormat="1" ht="22.5" customHeight="1" x14ac:dyDescent="0.25">
      <c r="A810" s="420">
        <v>5</v>
      </c>
      <c r="B810" s="280">
        <v>45246</v>
      </c>
      <c r="C810" s="56" t="s">
        <v>698</v>
      </c>
      <c r="D810" s="56" t="s">
        <v>196</v>
      </c>
      <c r="E810" s="57">
        <v>1</v>
      </c>
      <c r="F810" s="57" t="s">
        <v>39</v>
      </c>
      <c r="G810" s="58" t="s">
        <v>19</v>
      </c>
      <c r="H810" s="260">
        <v>102</v>
      </c>
      <c r="I810" s="285">
        <v>60000</v>
      </c>
      <c r="J810" s="286">
        <v>60000</v>
      </c>
      <c r="K810" s="529"/>
      <c r="L810" s="79"/>
      <c r="N810" s="1"/>
      <c r="O810" s="1"/>
      <c r="P810" s="1"/>
      <c r="Q810" s="1"/>
      <c r="R810" s="1"/>
      <c r="S810" s="1"/>
      <c r="T810" s="1"/>
      <c r="U810" s="1"/>
      <c r="V810" s="1"/>
    </row>
    <row r="811" spans="1:23" s="10" customFormat="1" ht="22.5" customHeight="1" x14ac:dyDescent="0.25">
      <c r="A811" s="419">
        <v>6</v>
      </c>
      <c r="B811" s="280">
        <v>45246</v>
      </c>
      <c r="C811" s="55" t="s">
        <v>131</v>
      </c>
      <c r="D811" s="310" t="s">
        <v>112</v>
      </c>
      <c r="E811" s="95" t="s">
        <v>126</v>
      </c>
      <c r="F811" s="96" t="s">
        <v>39</v>
      </c>
      <c r="G811" s="58" t="s">
        <v>19</v>
      </c>
      <c r="H811" s="260">
        <v>102</v>
      </c>
      <c r="I811" s="311">
        <v>1565</v>
      </c>
      <c r="J811" s="286">
        <v>15650</v>
      </c>
      <c r="K811" s="529"/>
      <c r="L811" s="79"/>
      <c r="N811" s="1"/>
      <c r="O811" s="1"/>
      <c r="P811" s="1"/>
      <c r="Q811" s="1"/>
      <c r="R811" s="1"/>
      <c r="S811" s="1"/>
      <c r="T811" s="1"/>
      <c r="U811" s="1"/>
      <c r="V811" s="1"/>
    </row>
    <row r="812" spans="1:23" s="10" customFormat="1" ht="22.5" customHeight="1" x14ac:dyDescent="0.25">
      <c r="A812" s="420">
        <v>7</v>
      </c>
      <c r="B812" s="280">
        <v>45250</v>
      </c>
      <c r="C812" s="56" t="s">
        <v>45</v>
      </c>
      <c r="D812" s="56" t="s">
        <v>20</v>
      </c>
      <c r="E812" s="317" t="s">
        <v>1093</v>
      </c>
      <c r="F812" s="57" t="s">
        <v>38</v>
      </c>
      <c r="G812" s="58" t="s">
        <v>19</v>
      </c>
      <c r="H812" s="260">
        <v>102</v>
      </c>
      <c r="I812" s="287">
        <v>29200</v>
      </c>
      <c r="J812" s="286">
        <v>43800</v>
      </c>
      <c r="K812" s="529"/>
      <c r="L812" s="79"/>
      <c r="N812" s="1"/>
      <c r="O812" s="1"/>
      <c r="P812" s="1"/>
      <c r="Q812" s="1"/>
      <c r="R812" s="1"/>
      <c r="S812" s="1"/>
      <c r="T812" s="1"/>
      <c r="U812" s="1"/>
      <c r="V812" s="1"/>
    </row>
    <row r="813" spans="1:23" s="10" customFormat="1" ht="22.5" customHeight="1" x14ac:dyDescent="0.25">
      <c r="A813" s="436"/>
      <c r="B813" s="423"/>
      <c r="C813" s="439"/>
      <c r="D813" s="425"/>
      <c r="E813" s="411"/>
      <c r="F813" s="434"/>
      <c r="G813" s="426"/>
      <c r="H813" s="438"/>
      <c r="I813" s="428"/>
      <c r="J813" s="428"/>
      <c r="K813" s="528">
        <f>SUM(J806:J812)</f>
        <v>788805</v>
      </c>
      <c r="L813" s="79"/>
      <c r="N813" s="1"/>
      <c r="O813" s="1"/>
      <c r="P813" s="1"/>
      <c r="Q813" s="1"/>
      <c r="R813" s="1"/>
      <c r="S813" s="1"/>
      <c r="T813" s="1"/>
      <c r="U813" s="1"/>
      <c r="V813" s="2"/>
    </row>
    <row r="814" spans="1:23" s="10" customFormat="1" ht="22.5" customHeight="1" x14ac:dyDescent="0.25">
      <c r="A814" s="420">
        <v>1</v>
      </c>
      <c r="B814" s="280">
        <v>45231</v>
      </c>
      <c r="C814" s="56" t="s">
        <v>414</v>
      </c>
      <c r="D814" s="56" t="s">
        <v>1066</v>
      </c>
      <c r="E814" s="57">
        <v>1</v>
      </c>
      <c r="F814" s="57" t="s">
        <v>39</v>
      </c>
      <c r="G814" s="58" t="s">
        <v>33</v>
      </c>
      <c r="H814" s="260">
        <v>103</v>
      </c>
      <c r="I814" s="285">
        <v>280000</v>
      </c>
      <c r="J814" s="286">
        <v>280000</v>
      </c>
      <c r="K814" s="529"/>
      <c r="L814" s="79"/>
      <c r="N814" s="2"/>
      <c r="O814" s="2"/>
      <c r="P814" s="2"/>
      <c r="Q814" s="2"/>
      <c r="R814" s="2"/>
      <c r="S814" s="2"/>
      <c r="T814" s="2"/>
      <c r="U814" s="2"/>
      <c r="V814" s="2"/>
    </row>
    <row r="815" spans="1:23" s="10" customFormat="1" ht="22.5" customHeight="1" x14ac:dyDescent="0.25">
      <c r="A815" s="419">
        <v>2</v>
      </c>
      <c r="B815" s="280">
        <v>45236</v>
      </c>
      <c r="C815" s="55" t="s">
        <v>1068</v>
      </c>
      <c r="D815" s="56" t="s">
        <v>36</v>
      </c>
      <c r="E815" s="57">
        <v>1</v>
      </c>
      <c r="F815" s="57" t="s">
        <v>38</v>
      </c>
      <c r="G815" s="57" t="s">
        <v>33</v>
      </c>
      <c r="H815" s="260">
        <v>103</v>
      </c>
      <c r="I815" s="287">
        <v>36500</v>
      </c>
      <c r="J815" s="286">
        <v>36500</v>
      </c>
      <c r="K815" s="530"/>
      <c r="L815" s="79"/>
      <c r="N815" s="2"/>
      <c r="O815" s="2"/>
      <c r="P815" s="2"/>
      <c r="Q815" s="2"/>
      <c r="R815" s="2"/>
      <c r="S815" s="2"/>
      <c r="T815" s="2"/>
      <c r="U815" s="2"/>
      <c r="V815" s="2"/>
    </row>
    <row r="816" spans="1:23" s="10" customFormat="1" ht="22.5" customHeight="1" x14ac:dyDescent="0.25">
      <c r="A816" s="420">
        <v>3</v>
      </c>
      <c r="B816" s="280">
        <v>45243</v>
      </c>
      <c r="C816" s="56" t="s">
        <v>54</v>
      </c>
      <c r="D816" s="56" t="s">
        <v>55</v>
      </c>
      <c r="E816" s="57">
        <v>1.5</v>
      </c>
      <c r="F816" s="57" t="s">
        <v>38</v>
      </c>
      <c r="G816" s="58" t="s">
        <v>33</v>
      </c>
      <c r="H816" s="260">
        <v>103</v>
      </c>
      <c r="I816" s="287">
        <v>29000</v>
      </c>
      <c r="J816" s="286">
        <v>43500</v>
      </c>
      <c r="K816" s="529"/>
      <c r="L816" s="79"/>
      <c r="N816" s="2"/>
      <c r="O816" s="2"/>
      <c r="P816" s="2"/>
      <c r="Q816" s="2"/>
      <c r="R816" s="2"/>
      <c r="S816" s="2"/>
      <c r="T816" s="2"/>
      <c r="U816" s="2"/>
    </row>
    <row r="817" spans="1:23" s="10" customFormat="1" ht="22.5" customHeight="1" x14ac:dyDescent="0.25">
      <c r="A817" s="419">
        <v>4</v>
      </c>
      <c r="B817" s="280">
        <v>45248</v>
      </c>
      <c r="C817" s="56" t="s">
        <v>1087</v>
      </c>
      <c r="D817" s="56" t="s">
        <v>28</v>
      </c>
      <c r="E817" s="57">
        <v>0.3</v>
      </c>
      <c r="F817" s="122" t="s">
        <v>38</v>
      </c>
      <c r="G817" s="58" t="s">
        <v>33</v>
      </c>
      <c r="H817" s="260">
        <v>103</v>
      </c>
      <c r="I817" s="285">
        <v>75000</v>
      </c>
      <c r="J817" s="286">
        <v>22500</v>
      </c>
      <c r="K817" s="529"/>
      <c r="L817" s="79"/>
      <c r="V817" s="2"/>
      <c r="W817" s="2"/>
    </row>
    <row r="818" spans="1:23" s="10" customFormat="1" ht="22.5" customHeight="1" x14ac:dyDescent="0.25">
      <c r="A818" s="419">
        <v>5</v>
      </c>
      <c r="B818" s="280">
        <v>45259</v>
      </c>
      <c r="C818" s="56" t="s">
        <v>45</v>
      </c>
      <c r="D818" s="56" t="s">
        <v>20</v>
      </c>
      <c r="E818" s="319">
        <v>2</v>
      </c>
      <c r="F818" s="57" t="s">
        <v>38</v>
      </c>
      <c r="G818" s="58" t="s">
        <v>33</v>
      </c>
      <c r="H818" s="260">
        <v>103</v>
      </c>
      <c r="I818" s="287">
        <v>29200</v>
      </c>
      <c r="J818" s="286">
        <v>58400</v>
      </c>
      <c r="K818" s="529"/>
      <c r="L818" s="79"/>
      <c r="O818" s="2"/>
      <c r="P818" s="2"/>
      <c r="Q818" s="2"/>
      <c r="R818" s="2"/>
      <c r="S818" s="2"/>
      <c r="T818" s="2"/>
      <c r="U818" s="2"/>
      <c r="W818" s="2"/>
    </row>
    <row r="819" spans="1:23" s="10" customFormat="1" ht="22.5" customHeight="1" x14ac:dyDescent="0.25">
      <c r="A819" s="436"/>
      <c r="B819" s="423"/>
      <c r="C819" s="424"/>
      <c r="D819" s="425"/>
      <c r="E819" s="411"/>
      <c r="F819" s="434"/>
      <c r="G819" s="426"/>
      <c r="H819" s="411"/>
      <c r="I819" s="428"/>
      <c r="J819" s="428"/>
      <c r="K819" s="528">
        <f>SUM(J814:J818)</f>
        <v>440900</v>
      </c>
      <c r="L819" s="79"/>
      <c r="V819" s="2"/>
      <c r="W819" s="2"/>
    </row>
    <row r="820" spans="1:23" ht="22.5" customHeight="1" x14ac:dyDescent="0.25">
      <c r="A820" s="420">
        <v>1</v>
      </c>
      <c r="B820" s="612">
        <v>45231</v>
      </c>
      <c r="C820" s="620" t="s">
        <v>2090</v>
      </c>
      <c r="D820" s="613"/>
      <c r="E820" s="621">
        <v>3</v>
      </c>
      <c r="F820" s="613" t="s">
        <v>1693</v>
      </c>
      <c r="G820" s="615" t="s">
        <v>1790</v>
      </c>
      <c r="H820" s="616">
        <v>104</v>
      </c>
      <c r="I820" s="617">
        <v>26800</v>
      </c>
      <c r="J820" s="617">
        <f>I820*E820</f>
        <v>80400</v>
      </c>
      <c r="K820" s="632" t="s">
        <v>2092</v>
      </c>
      <c r="L820" s="2"/>
      <c r="M820" s="2"/>
    </row>
    <row r="821" spans="1:23" ht="22.5" customHeight="1" x14ac:dyDescent="0.25">
      <c r="A821" s="419">
        <v>2</v>
      </c>
      <c r="B821" s="533">
        <v>45232</v>
      </c>
      <c r="C821" s="534" t="s">
        <v>1789</v>
      </c>
      <c r="D821" s="534"/>
      <c r="E821" s="535">
        <v>1</v>
      </c>
      <c r="F821" s="536" t="s">
        <v>37</v>
      </c>
      <c r="G821" s="536" t="s">
        <v>1790</v>
      </c>
      <c r="H821" s="537">
        <v>104</v>
      </c>
      <c r="I821" s="538">
        <v>310000</v>
      </c>
      <c r="J821" s="539">
        <f>E821*I821</f>
        <v>310000</v>
      </c>
      <c r="K821" s="622" t="s">
        <v>1791</v>
      </c>
      <c r="L821" s="2"/>
      <c r="M821" s="2"/>
    </row>
    <row r="822" spans="1:23" ht="22.5" customHeight="1" x14ac:dyDescent="0.25">
      <c r="A822" s="420">
        <v>3</v>
      </c>
      <c r="B822" s="533">
        <v>45232</v>
      </c>
      <c r="C822" s="540" t="s">
        <v>1792</v>
      </c>
      <c r="D822" s="541"/>
      <c r="E822" s="536">
        <v>1</v>
      </c>
      <c r="F822" s="536" t="s">
        <v>37</v>
      </c>
      <c r="G822" s="536" t="s">
        <v>1790</v>
      </c>
      <c r="H822" s="537">
        <v>104</v>
      </c>
      <c r="I822" s="542">
        <v>170000</v>
      </c>
      <c r="J822" s="539">
        <f>E822*I822</f>
        <v>170000</v>
      </c>
      <c r="K822" s="622" t="s">
        <v>1791</v>
      </c>
      <c r="L822" s="2"/>
      <c r="M822" s="2"/>
    </row>
    <row r="823" spans="1:23" ht="22.5" customHeight="1" x14ac:dyDescent="0.25">
      <c r="A823" s="419">
        <v>4</v>
      </c>
      <c r="B823" s="533">
        <v>45233</v>
      </c>
      <c r="C823" s="534" t="s">
        <v>1793</v>
      </c>
      <c r="D823" s="543"/>
      <c r="E823" s="536">
        <v>8</v>
      </c>
      <c r="F823" s="536" t="s">
        <v>37</v>
      </c>
      <c r="G823" s="536" t="s">
        <v>1790</v>
      </c>
      <c r="H823" s="537">
        <v>104</v>
      </c>
      <c r="I823" s="542">
        <f>120000/8</f>
        <v>15000</v>
      </c>
      <c r="J823" s="539">
        <f>E823*I823</f>
        <v>120000</v>
      </c>
      <c r="K823" s="622" t="s">
        <v>1791</v>
      </c>
      <c r="L823" s="2"/>
      <c r="M823" s="2"/>
    </row>
    <row r="824" spans="1:23" ht="22.5" customHeight="1" x14ac:dyDescent="0.25">
      <c r="A824" s="420">
        <v>5</v>
      </c>
      <c r="B824" s="612">
        <v>45240</v>
      </c>
      <c r="C824" s="620" t="s">
        <v>2091</v>
      </c>
      <c r="D824" s="613"/>
      <c r="E824" s="621">
        <v>1.5</v>
      </c>
      <c r="F824" s="613" t="s">
        <v>1693</v>
      </c>
      <c r="G824" s="615" t="s">
        <v>1790</v>
      </c>
      <c r="H824" s="616">
        <v>104</v>
      </c>
      <c r="I824" s="617">
        <v>28750</v>
      </c>
      <c r="J824" s="617">
        <f>I824*E824</f>
        <v>43125</v>
      </c>
      <c r="K824" s="632" t="s">
        <v>2092</v>
      </c>
      <c r="L824" s="2"/>
      <c r="M824" s="2"/>
    </row>
    <row r="825" spans="1:23" ht="22.5" customHeight="1" x14ac:dyDescent="0.25">
      <c r="A825" s="419">
        <v>6</v>
      </c>
      <c r="B825" s="533">
        <v>45243</v>
      </c>
      <c r="C825" s="534" t="s">
        <v>1794</v>
      </c>
      <c r="D825" s="544"/>
      <c r="E825" s="536">
        <v>1</v>
      </c>
      <c r="F825" s="536" t="s">
        <v>37</v>
      </c>
      <c r="G825" s="545" t="s">
        <v>1790</v>
      </c>
      <c r="H825" s="537">
        <v>104</v>
      </c>
      <c r="I825" s="546">
        <v>130000</v>
      </c>
      <c r="J825" s="539">
        <f t="shared" ref="J825:J832" si="13">E825*I825</f>
        <v>130000</v>
      </c>
      <c r="K825" s="622" t="s">
        <v>1791</v>
      </c>
      <c r="L825" s="2"/>
      <c r="M825" s="2"/>
    </row>
    <row r="826" spans="1:23" ht="22.5" customHeight="1" x14ac:dyDescent="0.25">
      <c r="A826" s="420">
        <v>7</v>
      </c>
      <c r="B826" s="533">
        <v>45243</v>
      </c>
      <c r="C826" s="534" t="s">
        <v>1795</v>
      </c>
      <c r="D826" s="544"/>
      <c r="E826" s="536">
        <v>1</v>
      </c>
      <c r="F826" s="536" t="s">
        <v>37</v>
      </c>
      <c r="G826" s="545" t="s">
        <v>1790</v>
      </c>
      <c r="H826" s="537">
        <v>104</v>
      </c>
      <c r="I826" s="546">
        <v>50000</v>
      </c>
      <c r="J826" s="539">
        <f t="shared" si="13"/>
        <v>50000</v>
      </c>
      <c r="K826" s="622" t="s">
        <v>1791</v>
      </c>
      <c r="L826" s="2"/>
      <c r="M826" s="2"/>
    </row>
    <row r="827" spans="1:23" ht="22.5" customHeight="1" x14ac:dyDescent="0.25">
      <c r="A827" s="419">
        <v>8</v>
      </c>
      <c r="B827" s="533">
        <v>45244</v>
      </c>
      <c r="C827" s="534" t="s">
        <v>1796</v>
      </c>
      <c r="D827" s="543"/>
      <c r="E827" s="536">
        <v>1</v>
      </c>
      <c r="F827" s="547" t="s">
        <v>146</v>
      </c>
      <c r="G827" s="536" t="s">
        <v>1790</v>
      </c>
      <c r="H827" s="537">
        <v>104</v>
      </c>
      <c r="I827" s="542">
        <v>75000</v>
      </c>
      <c r="J827" s="539">
        <f t="shared" si="13"/>
        <v>75000</v>
      </c>
      <c r="K827" s="622" t="s">
        <v>1791</v>
      </c>
      <c r="L827" s="2"/>
      <c r="M827" s="2"/>
    </row>
    <row r="828" spans="1:23" ht="22.5" customHeight="1" x14ac:dyDescent="0.25">
      <c r="A828" s="420">
        <v>9</v>
      </c>
      <c r="B828" s="533">
        <v>45251</v>
      </c>
      <c r="C828" s="534" t="s">
        <v>1797</v>
      </c>
      <c r="D828" s="543"/>
      <c r="E828" s="536">
        <v>3</v>
      </c>
      <c r="F828" s="536" t="s">
        <v>37</v>
      </c>
      <c r="G828" s="536" t="s">
        <v>1790</v>
      </c>
      <c r="H828" s="537">
        <v>104</v>
      </c>
      <c r="I828" s="542">
        <v>60000</v>
      </c>
      <c r="J828" s="539">
        <f t="shared" si="13"/>
        <v>180000</v>
      </c>
      <c r="K828" s="622" t="s">
        <v>1791</v>
      </c>
      <c r="L828" s="2"/>
      <c r="M828" s="2"/>
      <c r="W828" s="1"/>
    </row>
    <row r="829" spans="1:23" ht="22.5" customHeight="1" x14ac:dyDescent="0.25">
      <c r="A829" s="419">
        <v>10</v>
      </c>
      <c r="B829" s="533">
        <v>45251</v>
      </c>
      <c r="C829" s="534" t="s">
        <v>1798</v>
      </c>
      <c r="D829" s="544"/>
      <c r="E829" s="536">
        <v>1</v>
      </c>
      <c r="F829" s="536" t="s">
        <v>37</v>
      </c>
      <c r="G829" s="545" t="s">
        <v>1790</v>
      </c>
      <c r="H829" s="537">
        <v>104</v>
      </c>
      <c r="I829" s="546">
        <v>75000</v>
      </c>
      <c r="J829" s="539">
        <f t="shared" si="13"/>
        <v>75000</v>
      </c>
      <c r="K829" s="622" t="s">
        <v>1791</v>
      </c>
      <c r="L829" s="2"/>
      <c r="M829" s="2"/>
      <c r="W829" s="1"/>
    </row>
    <row r="830" spans="1:23" ht="22.5" customHeight="1" x14ac:dyDescent="0.25">
      <c r="A830" s="420">
        <v>11</v>
      </c>
      <c r="B830" s="548">
        <v>45251</v>
      </c>
      <c r="C830" s="549" t="s">
        <v>1799</v>
      </c>
      <c r="D830" s="550"/>
      <c r="E830" s="551">
        <v>2</v>
      </c>
      <c r="F830" s="536" t="s">
        <v>37</v>
      </c>
      <c r="G830" s="551" t="s">
        <v>1790</v>
      </c>
      <c r="H830" s="537">
        <v>104</v>
      </c>
      <c r="I830" s="552">
        <v>60000</v>
      </c>
      <c r="J830" s="539">
        <f t="shared" si="13"/>
        <v>120000</v>
      </c>
      <c r="K830" s="622" t="s">
        <v>1791</v>
      </c>
      <c r="L830" s="2"/>
      <c r="M830" s="2"/>
      <c r="V830" s="10"/>
      <c r="W830" s="1"/>
    </row>
    <row r="831" spans="1:23" s="1" customFormat="1" ht="22.5" customHeight="1" x14ac:dyDescent="0.25">
      <c r="A831" s="419">
        <v>12</v>
      </c>
      <c r="B831" s="533">
        <v>45253</v>
      </c>
      <c r="C831" s="549" t="s">
        <v>1750</v>
      </c>
      <c r="D831" s="534" t="s">
        <v>1800</v>
      </c>
      <c r="E831" s="551">
        <v>1</v>
      </c>
      <c r="F831" s="536" t="s">
        <v>37</v>
      </c>
      <c r="G831" s="536" t="s">
        <v>1801</v>
      </c>
      <c r="H831" s="537">
        <v>104</v>
      </c>
      <c r="I831" s="552">
        <v>94575</v>
      </c>
      <c r="J831" s="539">
        <f t="shared" si="13"/>
        <v>94575</v>
      </c>
      <c r="K831" s="622" t="s">
        <v>1791</v>
      </c>
      <c r="N831" s="10"/>
      <c r="O831" s="10"/>
      <c r="P831" s="10"/>
      <c r="Q831" s="10"/>
      <c r="R831" s="10"/>
      <c r="S831" s="10"/>
      <c r="T831" s="10"/>
      <c r="U831" s="10"/>
      <c r="V831" s="10"/>
    </row>
    <row r="832" spans="1:23" s="1" customFormat="1" ht="22.5" customHeight="1" x14ac:dyDescent="0.25">
      <c r="A832" s="420">
        <v>13</v>
      </c>
      <c r="B832" s="533">
        <v>45253</v>
      </c>
      <c r="C832" s="534" t="s">
        <v>1802</v>
      </c>
      <c r="D832" s="553" t="s">
        <v>1803</v>
      </c>
      <c r="E832" s="536">
        <v>1</v>
      </c>
      <c r="F832" s="536" t="s">
        <v>37</v>
      </c>
      <c r="G832" s="536" t="s">
        <v>1801</v>
      </c>
      <c r="H832" s="537">
        <v>104</v>
      </c>
      <c r="I832" s="554">
        <v>39000</v>
      </c>
      <c r="J832" s="539">
        <f t="shared" si="13"/>
        <v>39000</v>
      </c>
      <c r="K832" s="622" t="s">
        <v>1791</v>
      </c>
      <c r="N832" s="10"/>
      <c r="O832" s="10"/>
      <c r="P832" s="10"/>
      <c r="Q832" s="10"/>
      <c r="R832" s="10"/>
      <c r="S832" s="10"/>
      <c r="T832" s="10"/>
      <c r="U832" s="10"/>
      <c r="V832" s="10"/>
      <c r="W832" s="2"/>
    </row>
    <row r="833" spans="1:23" s="1" customFormat="1" ht="22.5" customHeight="1" x14ac:dyDescent="0.25">
      <c r="A833" s="419">
        <v>14</v>
      </c>
      <c r="B833" s="612">
        <v>45253</v>
      </c>
      <c r="C833" s="620" t="s">
        <v>2091</v>
      </c>
      <c r="D833" s="613"/>
      <c r="E833" s="621">
        <v>1.5</v>
      </c>
      <c r="F833" s="613" t="s">
        <v>1693</v>
      </c>
      <c r="G833" s="615" t="s">
        <v>1790</v>
      </c>
      <c r="H833" s="616">
        <v>104</v>
      </c>
      <c r="I833" s="617">
        <v>28750</v>
      </c>
      <c r="J833" s="617">
        <f>I833*E833</f>
        <v>43125</v>
      </c>
      <c r="K833" s="632" t="s">
        <v>2092</v>
      </c>
      <c r="N833" s="10"/>
      <c r="O833" s="10"/>
      <c r="P833" s="10"/>
      <c r="Q833" s="10"/>
      <c r="R833" s="10"/>
      <c r="S833" s="10"/>
      <c r="T833" s="10"/>
      <c r="U833" s="10"/>
      <c r="V833" s="10"/>
      <c r="W833" s="2"/>
    </row>
    <row r="834" spans="1:23" s="1" customFormat="1" ht="22.5" customHeight="1" x14ac:dyDescent="0.25">
      <c r="A834" s="420">
        <v>15</v>
      </c>
      <c r="B834" s="612">
        <v>45253</v>
      </c>
      <c r="C834" s="620" t="s">
        <v>2090</v>
      </c>
      <c r="D834" s="613"/>
      <c r="E834" s="621">
        <v>9</v>
      </c>
      <c r="F834" s="613" t="s">
        <v>1693</v>
      </c>
      <c r="G834" s="615" t="s">
        <v>1790</v>
      </c>
      <c r="H834" s="616">
        <v>104</v>
      </c>
      <c r="I834" s="617">
        <v>26800</v>
      </c>
      <c r="J834" s="617">
        <f>I834*E834</f>
        <v>241200</v>
      </c>
      <c r="K834" s="632" t="s">
        <v>2092</v>
      </c>
      <c r="N834" s="10"/>
      <c r="O834" s="10"/>
      <c r="P834" s="10"/>
      <c r="Q834" s="10"/>
      <c r="R834" s="10"/>
      <c r="S834" s="10"/>
      <c r="T834" s="10"/>
      <c r="U834" s="10"/>
      <c r="V834" s="10"/>
      <c r="W834" s="2"/>
    </row>
    <row r="835" spans="1:23" ht="22.5" customHeight="1" x14ac:dyDescent="0.25">
      <c r="A835" s="419">
        <v>16</v>
      </c>
      <c r="B835" s="548">
        <v>45253</v>
      </c>
      <c r="C835" s="549" t="s">
        <v>2000</v>
      </c>
      <c r="D835" s="549"/>
      <c r="E835" s="551">
        <v>3</v>
      </c>
      <c r="F835" s="551" t="s">
        <v>37</v>
      </c>
      <c r="G835" s="551" t="s">
        <v>1992</v>
      </c>
      <c r="H835" s="537">
        <v>104</v>
      </c>
      <c r="I835" s="585">
        <f>J835/E835</f>
        <v>10000</v>
      </c>
      <c r="J835" s="582">
        <v>30000</v>
      </c>
      <c r="K835" s="588" t="s">
        <v>2008</v>
      </c>
      <c r="O835" s="10"/>
      <c r="P835" s="10"/>
      <c r="Q835" s="10"/>
      <c r="R835" s="10"/>
      <c r="S835" s="10"/>
      <c r="T835" s="10"/>
      <c r="U835" s="10"/>
      <c r="V835" s="1"/>
      <c r="W835" s="10"/>
    </row>
    <row r="836" spans="1:23" ht="22.5" customHeight="1" x14ac:dyDescent="0.25">
      <c r="A836" s="420">
        <v>17</v>
      </c>
      <c r="B836" s="548">
        <v>45253</v>
      </c>
      <c r="C836" s="549" t="s">
        <v>2001</v>
      </c>
      <c r="D836" s="549"/>
      <c r="E836" s="551">
        <v>2</v>
      </c>
      <c r="F836" s="551" t="s">
        <v>37</v>
      </c>
      <c r="G836" s="551" t="s">
        <v>1992</v>
      </c>
      <c r="H836" s="537">
        <v>104</v>
      </c>
      <c r="I836" s="585">
        <f>J836/E836</f>
        <v>10000</v>
      </c>
      <c r="J836" s="582">
        <v>20000</v>
      </c>
      <c r="K836" s="588" t="s">
        <v>2008</v>
      </c>
      <c r="N836" s="1"/>
      <c r="O836" s="1"/>
      <c r="P836" s="1"/>
      <c r="Q836" s="1"/>
      <c r="R836" s="1"/>
      <c r="S836" s="1"/>
      <c r="T836" s="1"/>
      <c r="U836" s="1"/>
      <c r="V836" s="10"/>
    </row>
    <row r="837" spans="1:23" ht="22.5" customHeight="1" x14ac:dyDescent="0.25">
      <c r="A837" s="419">
        <v>18</v>
      </c>
      <c r="B837" s="533">
        <v>45253</v>
      </c>
      <c r="C837" s="534" t="s">
        <v>1804</v>
      </c>
      <c r="D837" s="553"/>
      <c r="E837" s="536">
        <v>1</v>
      </c>
      <c r="F837" s="536" t="s">
        <v>146</v>
      </c>
      <c r="G837" s="536" t="s">
        <v>1801</v>
      </c>
      <c r="H837" s="537">
        <v>104</v>
      </c>
      <c r="I837" s="554">
        <v>25000</v>
      </c>
      <c r="J837" s="539">
        <f>E837*I837</f>
        <v>25000</v>
      </c>
      <c r="K837" s="622" t="s">
        <v>1791</v>
      </c>
      <c r="L837" s="2"/>
      <c r="M837" s="2"/>
      <c r="O837" s="10"/>
      <c r="P837" s="10"/>
      <c r="Q837" s="10"/>
      <c r="R837" s="10"/>
      <c r="S837" s="10"/>
      <c r="T837" s="10"/>
      <c r="U837" s="10"/>
      <c r="V837" s="10"/>
    </row>
    <row r="838" spans="1:23" s="10" customFormat="1" ht="22.5" customHeight="1" x14ac:dyDescent="0.25">
      <c r="A838" s="436"/>
      <c r="B838" s="423"/>
      <c r="C838" s="424"/>
      <c r="D838" s="425"/>
      <c r="E838" s="411"/>
      <c r="F838" s="434"/>
      <c r="G838" s="426"/>
      <c r="H838" s="411"/>
      <c r="I838" s="428"/>
      <c r="J838" s="428"/>
      <c r="K838" s="528">
        <f>SUM(J820:J837)</f>
        <v>1846425</v>
      </c>
      <c r="L838" s="79"/>
      <c r="W838" s="2"/>
    </row>
    <row r="839" spans="1:23" ht="22.5" customHeight="1" x14ac:dyDescent="0.25">
      <c r="A839" s="420">
        <v>1</v>
      </c>
      <c r="B839" s="612">
        <v>45231</v>
      </c>
      <c r="C839" s="620" t="s">
        <v>2090</v>
      </c>
      <c r="D839" s="613"/>
      <c r="E839" s="621">
        <v>4.5</v>
      </c>
      <c r="F839" s="613" t="s">
        <v>1693</v>
      </c>
      <c r="G839" s="615" t="s">
        <v>1806</v>
      </c>
      <c r="H839" s="616">
        <v>105</v>
      </c>
      <c r="I839" s="617">
        <v>26800</v>
      </c>
      <c r="J839" s="617">
        <f>I839*E839</f>
        <v>120600</v>
      </c>
      <c r="K839" s="632" t="s">
        <v>2092</v>
      </c>
      <c r="L839" s="2"/>
      <c r="M839" s="2"/>
      <c r="O839" s="10"/>
      <c r="P839" s="10"/>
      <c r="Q839" s="10"/>
      <c r="R839" s="10"/>
      <c r="S839" s="10"/>
      <c r="T839" s="10"/>
      <c r="U839" s="10"/>
      <c r="V839" s="10"/>
    </row>
    <row r="840" spans="1:23" ht="22.5" customHeight="1" x14ac:dyDescent="0.25">
      <c r="A840" s="419">
        <v>2</v>
      </c>
      <c r="B840" s="533">
        <v>45237</v>
      </c>
      <c r="C840" s="555" t="s">
        <v>1805</v>
      </c>
      <c r="D840" s="543"/>
      <c r="E840" s="536">
        <v>1</v>
      </c>
      <c r="F840" s="547" t="s">
        <v>37</v>
      </c>
      <c r="G840" s="536" t="s">
        <v>1806</v>
      </c>
      <c r="H840" s="537">
        <v>105</v>
      </c>
      <c r="I840" s="542">
        <v>900000</v>
      </c>
      <c r="J840" s="539">
        <f>E840*I840</f>
        <v>900000</v>
      </c>
      <c r="K840" s="622" t="s">
        <v>1791</v>
      </c>
      <c r="L840" s="2"/>
      <c r="M840" s="2"/>
      <c r="O840" s="10"/>
      <c r="P840" s="10"/>
      <c r="Q840" s="10"/>
      <c r="R840" s="10"/>
      <c r="S840" s="10"/>
      <c r="T840" s="10"/>
      <c r="U840" s="10"/>
      <c r="V840" s="10"/>
      <c r="W840" s="1"/>
    </row>
    <row r="841" spans="1:23" ht="22.5" customHeight="1" x14ac:dyDescent="0.25">
      <c r="A841" s="420">
        <v>3</v>
      </c>
      <c r="B841" s="533">
        <v>45239</v>
      </c>
      <c r="C841" s="534" t="s">
        <v>1807</v>
      </c>
      <c r="D841" s="544"/>
      <c r="E841" s="536">
        <v>1</v>
      </c>
      <c r="F841" s="536" t="s">
        <v>37</v>
      </c>
      <c r="G841" s="536" t="s">
        <v>1806</v>
      </c>
      <c r="H841" s="537">
        <v>105</v>
      </c>
      <c r="I841" s="556">
        <v>235000</v>
      </c>
      <c r="J841" s="539">
        <f>E841*I841</f>
        <v>235000</v>
      </c>
      <c r="K841" s="622" t="s">
        <v>1791</v>
      </c>
      <c r="L841" s="2"/>
      <c r="M841" s="2"/>
      <c r="O841" s="10"/>
      <c r="P841" s="10"/>
      <c r="Q841" s="10"/>
      <c r="R841" s="10"/>
      <c r="S841" s="10"/>
      <c r="T841" s="10"/>
      <c r="U841" s="10"/>
      <c r="V841" s="10"/>
      <c r="W841" s="1"/>
    </row>
    <row r="842" spans="1:23" ht="22.5" customHeight="1" x14ac:dyDescent="0.25">
      <c r="A842" s="419">
        <v>4</v>
      </c>
      <c r="B842" s="533">
        <v>45239</v>
      </c>
      <c r="C842" s="534" t="s">
        <v>1808</v>
      </c>
      <c r="D842" s="544"/>
      <c r="E842" s="536">
        <v>1</v>
      </c>
      <c r="F842" s="536" t="s">
        <v>37</v>
      </c>
      <c r="G842" s="536" t="s">
        <v>1806</v>
      </c>
      <c r="H842" s="537">
        <v>105</v>
      </c>
      <c r="I842" s="556">
        <v>240000</v>
      </c>
      <c r="J842" s="539">
        <f>E842*I842</f>
        <v>240000</v>
      </c>
      <c r="K842" s="622" t="s">
        <v>1791</v>
      </c>
      <c r="L842" s="2"/>
      <c r="M842" s="2"/>
      <c r="O842" s="10"/>
      <c r="P842" s="10"/>
      <c r="Q842" s="10"/>
      <c r="R842" s="10"/>
      <c r="S842" s="10"/>
      <c r="T842" s="10"/>
      <c r="U842" s="10"/>
      <c r="V842" s="10"/>
      <c r="W842" s="1"/>
    </row>
    <row r="843" spans="1:23" s="1" customFormat="1" ht="22.5" customHeight="1" x14ac:dyDescent="0.25">
      <c r="A843" s="420">
        <v>5</v>
      </c>
      <c r="B843" s="533">
        <v>45239</v>
      </c>
      <c r="C843" s="534" t="s">
        <v>1809</v>
      </c>
      <c r="D843" s="544"/>
      <c r="E843" s="536">
        <v>1</v>
      </c>
      <c r="F843" s="536" t="s">
        <v>37</v>
      </c>
      <c r="G843" s="536" t="s">
        <v>1806</v>
      </c>
      <c r="H843" s="537">
        <v>105</v>
      </c>
      <c r="I843" s="556">
        <v>240000</v>
      </c>
      <c r="J843" s="539">
        <f>E843*I843</f>
        <v>240000</v>
      </c>
      <c r="K843" s="622" t="s">
        <v>1791</v>
      </c>
      <c r="N843" s="10"/>
      <c r="O843" s="10"/>
      <c r="P843" s="10"/>
      <c r="Q843" s="10"/>
      <c r="R843" s="10"/>
      <c r="S843" s="10"/>
      <c r="T843" s="10"/>
      <c r="U843" s="10"/>
      <c r="V843" s="10"/>
    </row>
    <row r="844" spans="1:23" s="1" customFormat="1" ht="22.5" customHeight="1" x14ac:dyDescent="0.25">
      <c r="A844" s="419">
        <v>6</v>
      </c>
      <c r="B844" s="612">
        <v>45239</v>
      </c>
      <c r="C844" s="620" t="s">
        <v>2091</v>
      </c>
      <c r="D844" s="613"/>
      <c r="E844" s="621">
        <v>1.5</v>
      </c>
      <c r="F844" s="613" t="s">
        <v>1693</v>
      </c>
      <c r="G844" s="615" t="s">
        <v>1806</v>
      </c>
      <c r="H844" s="616">
        <v>105</v>
      </c>
      <c r="I844" s="617">
        <v>28750</v>
      </c>
      <c r="J844" s="617">
        <f>I844*E844</f>
        <v>43125</v>
      </c>
      <c r="K844" s="632" t="s">
        <v>2092</v>
      </c>
      <c r="N844" s="10"/>
      <c r="O844" s="10"/>
      <c r="P844" s="10"/>
      <c r="Q844" s="10"/>
      <c r="R844" s="10"/>
      <c r="S844" s="10"/>
      <c r="T844" s="10"/>
      <c r="U844" s="10"/>
      <c r="V844" s="10"/>
    </row>
    <row r="845" spans="1:23" s="1" customFormat="1" ht="22.5" customHeight="1" x14ac:dyDescent="0.25">
      <c r="A845" s="420">
        <v>7</v>
      </c>
      <c r="B845" s="612">
        <v>45239</v>
      </c>
      <c r="C845" s="620" t="s">
        <v>2090</v>
      </c>
      <c r="D845" s="613"/>
      <c r="E845" s="621">
        <v>1.5</v>
      </c>
      <c r="F845" s="613" t="s">
        <v>1693</v>
      </c>
      <c r="G845" s="615" t="s">
        <v>1806</v>
      </c>
      <c r="H845" s="616">
        <v>105</v>
      </c>
      <c r="I845" s="617">
        <v>26800</v>
      </c>
      <c r="J845" s="617">
        <f>I845*E845</f>
        <v>40200</v>
      </c>
      <c r="K845" s="632" t="s">
        <v>2092</v>
      </c>
      <c r="N845" s="10"/>
      <c r="O845" s="10"/>
      <c r="P845" s="10"/>
      <c r="Q845" s="10"/>
      <c r="R845" s="10"/>
      <c r="S845" s="10"/>
      <c r="T845" s="10"/>
      <c r="U845" s="10"/>
      <c r="V845" s="521"/>
      <c r="W845" s="2"/>
    </row>
    <row r="846" spans="1:23" s="1" customFormat="1" ht="22.5" customHeight="1" x14ac:dyDescent="0.25">
      <c r="A846" s="419">
        <v>8</v>
      </c>
      <c r="B846" s="612">
        <v>45247</v>
      </c>
      <c r="C846" s="620" t="s">
        <v>2090</v>
      </c>
      <c r="D846" s="613"/>
      <c r="E846" s="621">
        <v>3</v>
      </c>
      <c r="F846" s="613" t="s">
        <v>1693</v>
      </c>
      <c r="G846" s="615" t="s">
        <v>1806</v>
      </c>
      <c r="H846" s="616">
        <v>105</v>
      </c>
      <c r="I846" s="617">
        <v>26800</v>
      </c>
      <c r="J846" s="617">
        <f>I846*E846</f>
        <v>80400</v>
      </c>
      <c r="K846" s="632" t="s">
        <v>2092</v>
      </c>
      <c r="N846" s="521"/>
      <c r="O846" s="521"/>
      <c r="P846" s="521"/>
      <c r="Q846" s="521"/>
      <c r="R846" s="521"/>
      <c r="S846" s="521"/>
      <c r="T846" s="521"/>
      <c r="U846" s="521"/>
      <c r="V846" s="521"/>
      <c r="W846" s="2"/>
    </row>
    <row r="847" spans="1:23" s="1" customFormat="1" ht="22.5" customHeight="1" x14ac:dyDescent="0.25">
      <c r="A847" s="420">
        <v>9</v>
      </c>
      <c r="B847" s="612">
        <v>45251</v>
      </c>
      <c r="C847" s="620" t="s">
        <v>2090</v>
      </c>
      <c r="D847" s="613"/>
      <c r="E847" s="621">
        <v>9</v>
      </c>
      <c r="F847" s="613" t="s">
        <v>1693</v>
      </c>
      <c r="G847" s="615" t="s">
        <v>1806</v>
      </c>
      <c r="H847" s="616">
        <v>105</v>
      </c>
      <c r="I847" s="617">
        <v>26800</v>
      </c>
      <c r="J847" s="617">
        <f>I847*E847</f>
        <v>241200</v>
      </c>
      <c r="K847" s="632" t="s">
        <v>2092</v>
      </c>
      <c r="N847" s="521"/>
      <c r="O847" s="521"/>
      <c r="P847" s="521"/>
      <c r="Q847" s="521"/>
      <c r="R847" s="521"/>
      <c r="S847" s="521"/>
      <c r="T847" s="521"/>
      <c r="U847" s="521"/>
      <c r="V847" s="521"/>
      <c r="W847" s="2"/>
    </row>
    <row r="848" spans="1:23" ht="22.5" customHeight="1" x14ac:dyDescent="0.25">
      <c r="A848" s="419">
        <v>10</v>
      </c>
      <c r="B848" s="533">
        <v>45251</v>
      </c>
      <c r="C848" s="534" t="s">
        <v>1707</v>
      </c>
      <c r="D848" s="543" t="s">
        <v>1803</v>
      </c>
      <c r="E848" s="536">
        <v>1</v>
      </c>
      <c r="F848" s="536" t="s">
        <v>37</v>
      </c>
      <c r="G848" s="536" t="s">
        <v>1810</v>
      </c>
      <c r="H848" s="537">
        <v>105</v>
      </c>
      <c r="I848" s="542">
        <v>39000</v>
      </c>
      <c r="J848" s="539">
        <f>E848*I848</f>
        <v>39000</v>
      </c>
      <c r="K848" s="622" t="s">
        <v>1791</v>
      </c>
      <c r="L848" s="2"/>
      <c r="M848" s="2"/>
      <c r="N848" s="521"/>
      <c r="O848" s="521"/>
      <c r="P848" s="521"/>
      <c r="Q848" s="521"/>
      <c r="R848" s="521"/>
      <c r="S848" s="521"/>
      <c r="T848" s="521"/>
      <c r="U848" s="521"/>
      <c r="V848" s="521"/>
      <c r="W848" s="10"/>
    </row>
    <row r="849" spans="1:23" ht="22.5" customHeight="1" x14ac:dyDescent="0.25">
      <c r="A849" s="420">
        <v>11</v>
      </c>
      <c r="B849" s="533">
        <v>45251</v>
      </c>
      <c r="C849" s="534" t="s">
        <v>1811</v>
      </c>
      <c r="D849" s="534"/>
      <c r="E849" s="536">
        <v>1</v>
      </c>
      <c r="F849" s="536" t="s">
        <v>37</v>
      </c>
      <c r="G849" s="536" t="s">
        <v>1806</v>
      </c>
      <c r="H849" s="537">
        <v>105</v>
      </c>
      <c r="I849" s="557">
        <v>94575</v>
      </c>
      <c r="J849" s="539">
        <f>E849*I849</f>
        <v>94575</v>
      </c>
      <c r="K849" s="622" t="s">
        <v>1791</v>
      </c>
      <c r="L849" s="2"/>
      <c r="M849" s="2"/>
      <c r="N849" s="521"/>
      <c r="O849" s="521"/>
      <c r="P849" s="521"/>
      <c r="Q849" s="521"/>
      <c r="R849" s="521"/>
      <c r="S849" s="521"/>
      <c r="T849" s="521"/>
      <c r="U849" s="521"/>
      <c r="V849" s="521"/>
    </row>
    <row r="850" spans="1:23" ht="22.5" customHeight="1" x14ac:dyDescent="0.25">
      <c r="A850" s="419">
        <v>12</v>
      </c>
      <c r="B850" s="533">
        <v>45253</v>
      </c>
      <c r="C850" s="534" t="s">
        <v>1789</v>
      </c>
      <c r="D850" s="543"/>
      <c r="E850" s="536">
        <v>1</v>
      </c>
      <c r="F850" s="536" t="s">
        <v>37</v>
      </c>
      <c r="G850" s="545" t="s">
        <v>1806</v>
      </c>
      <c r="H850" s="537">
        <v>105</v>
      </c>
      <c r="I850" s="542">
        <v>310000</v>
      </c>
      <c r="J850" s="539">
        <f>E850*I850</f>
        <v>310000</v>
      </c>
      <c r="K850" s="622" t="s">
        <v>1791</v>
      </c>
      <c r="L850" s="2"/>
      <c r="M850" s="2"/>
      <c r="N850" s="521"/>
      <c r="O850" s="521"/>
      <c r="P850" s="521"/>
      <c r="Q850" s="521"/>
      <c r="R850" s="521"/>
      <c r="S850" s="521"/>
      <c r="T850" s="521"/>
      <c r="U850" s="521"/>
      <c r="V850" s="521"/>
      <c r="W850" s="10"/>
    </row>
    <row r="851" spans="1:23" s="10" customFormat="1" ht="22.5" customHeight="1" x14ac:dyDescent="0.25">
      <c r="A851" s="423"/>
      <c r="B851" s="423"/>
      <c r="C851" s="424"/>
      <c r="D851" s="425"/>
      <c r="E851" s="411"/>
      <c r="F851" s="434"/>
      <c r="G851" s="426"/>
      <c r="H851" s="411"/>
      <c r="I851" s="428"/>
      <c r="J851" s="428"/>
      <c r="K851" s="528">
        <f>SUM(J839:J850)</f>
        <v>2584100</v>
      </c>
      <c r="L851" s="79"/>
      <c r="N851" s="521"/>
      <c r="O851" s="521"/>
      <c r="P851" s="521"/>
      <c r="Q851" s="521"/>
      <c r="R851" s="521"/>
      <c r="S851" s="521"/>
      <c r="T851" s="521"/>
      <c r="U851" s="521"/>
      <c r="V851" s="521"/>
      <c r="W851" s="2"/>
    </row>
    <row r="852" spans="1:23" ht="22.5" customHeight="1" x14ac:dyDescent="0.25">
      <c r="A852" s="419">
        <v>1</v>
      </c>
      <c r="B852" s="610">
        <v>45232</v>
      </c>
      <c r="C852" s="605" t="s">
        <v>2046</v>
      </c>
      <c r="D852" s="606"/>
      <c r="E852" s="598">
        <v>3</v>
      </c>
      <c r="F852" s="598" t="s">
        <v>1693</v>
      </c>
      <c r="G852" s="598" t="s">
        <v>2076</v>
      </c>
      <c r="H852" s="607">
        <v>107</v>
      </c>
      <c r="I852" s="608">
        <f>J852/E852</f>
        <v>60000</v>
      </c>
      <c r="J852" s="609">
        <v>180000</v>
      </c>
      <c r="K852" s="611" t="s">
        <v>205</v>
      </c>
      <c r="N852" s="521"/>
      <c r="O852" s="521"/>
      <c r="P852" s="521"/>
      <c r="Q852" s="521"/>
      <c r="R852" s="521"/>
      <c r="S852" s="521"/>
      <c r="T852" s="521"/>
      <c r="U852" s="521"/>
      <c r="V852" s="521"/>
    </row>
    <row r="853" spans="1:23" s="10" customFormat="1" ht="22.5" customHeight="1" x14ac:dyDescent="0.25">
      <c r="A853" s="420">
        <v>2</v>
      </c>
      <c r="B853" s="280">
        <v>45233</v>
      </c>
      <c r="C853" s="56" t="s">
        <v>452</v>
      </c>
      <c r="D853" s="56" t="s">
        <v>453</v>
      </c>
      <c r="E853" s="57">
        <v>2</v>
      </c>
      <c r="F853" s="121" t="s">
        <v>39</v>
      </c>
      <c r="G853" s="58" t="s">
        <v>121</v>
      </c>
      <c r="H853" s="260">
        <v>107</v>
      </c>
      <c r="I853" s="285">
        <v>1750000</v>
      </c>
      <c r="J853" s="286">
        <f>E853*I853</f>
        <v>3500000</v>
      </c>
      <c r="K853" s="647" t="s">
        <v>1554</v>
      </c>
      <c r="L853" s="79"/>
      <c r="N853" s="521"/>
      <c r="O853" s="521"/>
      <c r="P853" s="521"/>
      <c r="Q853" s="521"/>
      <c r="R853" s="521"/>
      <c r="S853" s="521"/>
      <c r="T853" s="521"/>
      <c r="U853" s="521"/>
      <c r="V853" s="521"/>
      <c r="W853" s="2"/>
    </row>
    <row r="854" spans="1:23" ht="22.5" customHeight="1" x14ac:dyDescent="0.25">
      <c r="A854" s="419">
        <v>3</v>
      </c>
      <c r="B854" s="610">
        <v>45238</v>
      </c>
      <c r="C854" s="605" t="s">
        <v>2083</v>
      </c>
      <c r="D854" s="606"/>
      <c r="E854" s="598">
        <v>3</v>
      </c>
      <c r="F854" s="598" t="s">
        <v>37</v>
      </c>
      <c r="G854" s="598" t="s">
        <v>2076</v>
      </c>
      <c r="H854" s="607">
        <v>107</v>
      </c>
      <c r="I854" s="608">
        <f t="shared" ref="I854:I861" si="14">J854/E854</f>
        <v>55000</v>
      </c>
      <c r="J854" s="609">
        <v>165000</v>
      </c>
      <c r="K854" s="611" t="s">
        <v>205</v>
      </c>
      <c r="N854" s="521"/>
      <c r="O854" s="521"/>
      <c r="P854" s="521"/>
      <c r="Q854" s="521"/>
      <c r="R854" s="521"/>
      <c r="S854" s="521"/>
      <c r="T854" s="521"/>
      <c r="U854" s="521"/>
      <c r="V854" s="521"/>
    </row>
    <row r="855" spans="1:23" ht="22.5" customHeight="1" x14ac:dyDescent="0.25">
      <c r="A855" s="420">
        <v>4</v>
      </c>
      <c r="B855" s="610">
        <v>45238</v>
      </c>
      <c r="C855" s="605" t="s">
        <v>2084</v>
      </c>
      <c r="D855" s="606"/>
      <c r="E855" s="598">
        <v>3</v>
      </c>
      <c r="F855" s="598" t="s">
        <v>37</v>
      </c>
      <c r="G855" s="598" t="s">
        <v>2076</v>
      </c>
      <c r="H855" s="607">
        <v>107</v>
      </c>
      <c r="I855" s="608">
        <f t="shared" si="14"/>
        <v>55000</v>
      </c>
      <c r="J855" s="609">
        <v>165000</v>
      </c>
      <c r="K855" s="611" t="s">
        <v>205</v>
      </c>
      <c r="N855" s="521"/>
      <c r="O855" s="521"/>
      <c r="P855" s="521"/>
      <c r="Q855" s="521"/>
      <c r="R855" s="521"/>
      <c r="S855" s="521"/>
      <c r="T855" s="521"/>
      <c r="U855" s="521"/>
      <c r="V855" s="521"/>
    </row>
    <row r="856" spans="1:23" ht="22.5" customHeight="1" x14ac:dyDescent="0.25">
      <c r="A856" s="419">
        <v>5</v>
      </c>
      <c r="B856" s="610">
        <v>45238</v>
      </c>
      <c r="C856" s="605" t="s">
        <v>2081</v>
      </c>
      <c r="D856" s="606"/>
      <c r="E856" s="598">
        <v>1</v>
      </c>
      <c r="F856" s="598" t="s">
        <v>37</v>
      </c>
      <c r="G856" s="598" t="s">
        <v>2076</v>
      </c>
      <c r="H856" s="607">
        <v>107</v>
      </c>
      <c r="I856" s="608">
        <f t="shared" si="14"/>
        <v>350000</v>
      </c>
      <c r="J856" s="609">
        <v>350000</v>
      </c>
      <c r="K856" s="611" t="s">
        <v>205</v>
      </c>
      <c r="N856" s="521"/>
      <c r="O856" s="521"/>
      <c r="P856" s="521"/>
      <c r="Q856" s="521"/>
      <c r="R856" s="521"/>
      <c r="S856" s="521"/>
      <c r="T856" s="521"/>
      <c r="U856" s="521"/>
      <c r="V856" s="521"/>
    </row>
    <row r="857" spans="1:23" ht="22.5" customHeight="1" x14ac:dyDescent="0.25">
      <c r="A857" s="420">
        <v>6</v>
      </c>
      <c r="B857" s="610">
        <v>45238</v>
      </c>
      <c r="C857" s="605" t="s">
        <v>2082</v>
      </c>
      <c r="D857" s="606"/>
      <c r="E857" s="598">
        <v>1</v>
      </c>
      <c r="F857" s="598" t="s">
        <v>37</v>
      </c>
      <c r="G857" s="598" t="s">
        <v>2076</v>
      </c>
      <c r="H857" s="607">
        <v>107</v>
      </c>
      <c r="I857" s="608">
        <f t="shared" si="14"/>
        <v>15000</v>
      </c>
      <c r="J857" s="609">
        <v>15000</v>
      </c>
      <c r="K857" s="611" t="s">
        <v>205</v>
      </c>
      <c r="N857" s="521"/>
      <c r="O857" s="521"/>
      <c r="P857" s="521"/>
      <c r="Q857" s="521"/>
      <c r="R857" s="521"/>
      <c r="S857" s="521"/>
      <c r="T857" s="521"/>
      <c r="U857" s="521"/>
      <c r="V857" s="521"/>
    </row>
    <row r="858" spans="1:23" ht="22.5" customHeight="1" x14ac:dyDescent="0.25">
      <c r="A858" s="419">
        <v>7</v>
      </c>
      <c r="B858" s="610">
        <v>45246</v>
      </c>
      <c r="C858" s="605" t="s">
        <v>2047</v>
      </c>
      <c r="D858" s="606"/>
      <c r="E858" s="598">
        <v>1</v>
      </c>
      <c r="F858" s="598" t="s">
        <v>37</v>
      </c>
      <c r="G858" s="598" t="s">
        <v>2076</v>
      </c>
      <c r="H858" s="607">
        <v>107</v>
      </c>
      <c r="I858" s="608">
        <f t="shared" si="14"/>
        <v>325000</v>
      </c>
      <c r="J858" s="609">
        <v>325000</v>
      </c>
      <c r="K858" s="611" t="s">
        <v>205</v>
      </c>
      <c r="N858" s="521"/>
      <c r="O858" s="521"/>
      <c r="P858" s="521"/>
      <c r="Q858" s="521"/>
      <c r="R858" s="521"/>
      <c r="S858" s="521"/>
      <c r="T858" s="521"/>
      <c r="U858" s="521"/>
      <c r="V858" s="521"/>
    </row>
    <row r="859" spans="1:23" ht="22.5" customHeight="1" x14ac:dyDescent="0.25">
      <c r="A859" s="420">
        <v>8</v>
      </c>
      <c r="B859" s="610">
        <v>45248</v>
      </c>
      <c r="C859" s="605" t="s">
        <v>2048</v>
      </c>
      <c r="D859" s="606"/>
      <c r="E859" s="598">
        <v>4</v>
      </c>
      <c r="F859" s="598" t="s">
        <v>37</v>
      </c>
      <c r="G859" s="598" t="s">
        <v>2076</v>
      </c>
      <c r="H859" s="607">
        <v>107</v>
      </c>
      <c r="I859" s="608">
        <f t="shared" si="14"/>
        <v>65000</v>
      </c>
      <c r="J859" s="609">
        <v>260000</v>
      </c>
      <c r="K859" s="611" t="s">
        <v>205</v>
      </c>
      <c r="N859" s="521"/>
      <c r="O859" s="521"/>
      <c r="P859" s="521"/>
      <c r="Q859" s="521"/>
      <c r="R859" s="521"/>
      <c r="S859" s="521"/>
      <c r="T859" s="521"/>
      <c r="U859" s="521"/>
      <c r="V859" s="521"/>
    </row>
    <row r="860" spans="1:23" ht="22.5" customHeight="1" x14ac:dyDescent="0.25">
      <c r="A860" s="419">
        <v>9</v>
      </c>
      <c r="B860" s="610">
        <v>45248</v>
      </c>
      <c r="C860" s="605" t="s">
        <v>2049</v>
      </c>
      <c r="D860" s="606"/>
      <c r="E860" s="598">
        <v>4</v>
      </c>
      <c r="F860" s="598" t="s">
        <v>37</v>
      </c>
      <c r="G860" s="598" t="s">
        <v>2076</v>
      </c>
      <c r="H860" s="607">
        <v>107</v>
      </c>
      <c r="I860" s="608">
        <f t="shared" si="14"/>
        <v>70000</v>
      </c>
      <c r="J860" s="609">
        <v>280000</v>
      </c>
      <c r="K860" s="611" t="s">
        <v>205</v>
      </c>
      <c r="N860" s="521"/>
      <c r="O860" s="521"/>
      <c r="P860" s="521"/>
      <c r="Q860" s="521"/>
      <c r="R860" s="521"/>
      <c r="S860" s="521"/>
      <c r="T860" s="521"/>
      <c r="U860" s="521"/>
      <c r="V860" s="521"/>
    </row>
    <row r="861" spans="1:23" ht="22.5" customHeight="1" x14ac:dyDescent="0.25">
      <c r="A861" s="420">
        <v>10</v>
      </c>
      <c r="B861" s="610">
        <v>45251</v>
      </c>
      <c r="C861" s="605" t="s">
        <v>2050</v>
      </c>
      <c r="D861" s="606"/>
      <c r="E861" s="598">
        <v>2</v>
      </c>
      <c r="F861" s="598" t="s">
        <v>37</v>
      </c>
      <c r="G861" s="598" t="s">
        <v>2076</v>
      </c>
      <c r="H861" s="607">
        <v>107</v>
      </c>
      <c r="I861" s="608">
        <f t="shared" si="14"/>
        <v>25000</v>
      </c>
      <c r="J861" s="609">
        <v>50000</v>
      </c>
      <c r="K861" s="611" t="s">
        <v>205</v>
      </c>
      <c r="N861" s="521"/>
      <c r="O861" s="521"/>
      <c r="P861" s="521"/>
      <c r="Q861" s="521"/>
      <c r="R861" s="521"/>
      <c r="S861" s="521"/>
      <c r="T861" s="521"/>
      <c r="U861" s="521"/>
      <c r="V861" s="521"/>
    </row>
    <row r="862" spans="1:23" ht="22.5" customHeight="1" x14ac:dyDescent="0.25">
      <c r="A862" s="419">
        <v>11</v>
      </c>
      <c r="B862" s="610">
        <v>45255</v>
      </c>
      <c r="C862" s="605" t="s">
        <v>2037</v>
      </c>
      <c r="D862" s="606"/>
      <c r="E862" s="598"/>
      <c r="F862" s="598"/>
      <c r="G862" s="598" t="s">
        <v>2076</v>
      </c>
      <c r="H862" s="607">
        <v>107</v>
      </c>
      <c r="I862" s="608">
        <v>150000</v>
      </c>
      <c r="J862" s="609">
        <v>150000</v>
      </c>
      <c r="K862" s="611" t="s">
        <v>205</v>
      </c>
      <c r="N862" s="521"/>
      <c r="O862" s="521"/>
      <c r="P862" s="521"/>
      <c r="Q862" s="521"/>
      <c r="R862" s="521"/>
      <c r="S862" s="521"/>
      <c r="T862" s="521"/>
      <c r="U862" s="521"/>
      <c r="V862" s="521"/>
      <c r="W862" s="10"/>
    </row>
    <row r="863" spans="1:23" ht="22.5" customHeight="1" x14ac:dyDescent="0.25">
      <c r="A863" s="420">
        <v>12</v>
      </c>
      <c r="B863" s="610">
        <v>45258</v>
      </c>
      <c r="C863" s="605" t="s">
        <v>2038</v>
      </c>
      <c r="D863" s="606"/>
      <c r="E863" s="598"/>
      <c r="F863" s="598"/>
      <c r="G863" s="598" t="s">
        <v>2076</v>
      </c>
      <c r="H863" s="607">
        <v>107</v>
      </c>
      <c r="I863" s="608">
        <v>65000</v>
      </c>
      <c r="J863" s="609">
        <v>65000</v>
      </c>
      <c r="K863" s="611" t="s">
        <v>205</v>
      </c>
      <c r="N863" s="521"/>
      <c r="O863" s="521"/>
      <c r="P863" s="521"/>
      <c r="Q863" s="521"/>
      <c r="R863" s="521"/>
      <c r="S863" s="521"/>
      <c r="T863" s="521"/>
      <c r="U863" s="521"/>
      <c r="V863" s="521"/>
      <c r="W863" s="10"/>
    </row>
    <row r="864" spans="1:23" ht="22.5" customHeight="1" x14ac:dyDescent="0.25">
      <c r="A864" s="419">
        <v>13</v>
      </c>
      <c r="B864" s="610">
        <v>45258</v>
      </c>
      <c r="C864" s="605" t="s">
        <v>2039</v>
      </c>
      <c r="D864" s="606"/>
      <c r="E864" s="598"/>
      <c r="F864" s="598"/>
      <c r="G864" s="598" t="s">
        <v>2076</v>
      </c>
      <c r="H864" s="607">
        <v>107</v>
      </c>
      <c r="I864" s="608">
        <v>10000</v>
      </c>
      <c r="J864" s="609">
        <v>10000</v>
      </c>
      <c r="K864" s="611" t="s">
        <v>205</v>
      </c>
      <c r="N864" s="521"/>
      <c r="O864" s="521"/>
      <c r="P864" s="521"/>
      <c r="Q864" s="521"/>
      <c r="R864" s="521"/>
      <c r="S864" s="521"/>
      <c r="T864" s="521"/>
      <c r="U864" s="521"/>
      <c r="V864" s="521"/>
      <c r="W864" s="10"/>
    </row>
    <row r="865" spans="1:23" s="10" customFormat="1" ht="22.5" customHeight="1" x14ac:dyDescent="0.25">
      <c r="A865" s="436"/>
      <c r="B865" s="423"/>
      <c r="C865" s="424"/>
      <c r="D865" s="425"/>
      <c r="E865" s="411"/>
      <c r="F865" s="411"/>
      <c r="G865" s="426"/>
      <c r="H865" s="411"/>
      <c r="I865" s="428"/>
      <c r="J865" s="428"/>
      <c r="K865" s="528">
        <f>SUM(J852:J864)</f>
        <v>5515000</v>
      </c>
      <c r="L865" s="79"/>
      <c r="N865" s="521"/>
      <c r="O865" s="521"/>
      <c r="P865" s="521"/>
      <c r="Q865" s="521"/>
      <c r="R865" s="521"/>
      <c r="S865" s="521"/>
      <c r="T865" s="521"/>
      <c r="U865" s="521"/>
      <c r="V865" s="521"/>
    </row>
    <row r="866" spans="1:23" s="10" customFormat="1" ht="22.5" customHeight="1" x14ac:dyDescent="0.25">
      <c r="A866" s="420">
        <v>1</v>
      </c>
      <c r="B866" s="280">
        <v>45233</v>
      </c>
      <c r="C866" s="56" t="s">
        <v>45</v>
      </c>
      <c r="D866" s="56" t="s">
        <v>20</v>
      </c>
      <c r="E866" s="317" t="s">
        <v>1113</v>
      </c>
      <c r="F866" s="57" t="s">
        <v>38</v>
      </c>
      <c r="G866" s="57" t="s">
        <v>111</v>
      </c>
      <c r="H866" s="260">
        <v>110</v>
      </c>
      <c r="I866" s="287">
        <v>29200</v>
      </c>
      <c r="J866" s="286">
        <v>262800</v>
      </c>
      <c r="K866" s="644" t="s">
        <v>1553</v>
      </c>
      <c r="L866" s="79"/>
      <c r="N866" s="521"/>
      <c r="O866" s="521"/>
      <c r="P866" s="521"/>
      <c r="Q866" s="521"/>
      <c r="R866" s="521"/>
      <c r="S866" s="521"/>
      <c r="T866" s="521"/>
      <c r="U866" s="521"/>
      <c r="V866" s="521"/>
    </row>
    <row r="867" spans="1:23" s="10" customFormat="1" ht="22.5" customHeight="1" x14ac:dyDescent="0.25">
      <c r="A867" s="419">
        <v>2</v>
      </c>
      <c r="B867" s="280">
        <v>45233</v>
      </c>
      <c r="C867" s="56" t="s">
        <v>92</v>
      </c>
      <c r="D867" s="56" t="s">
        <v>29</v>
      </c>
      <c r="E867" s="57">
        <v>1</v>
      </c>
      <c r="F867" s="122" t="s">
        <v>39</v>
      </c>
      <c r="G867" s="57" t="s">
        <v>111</v>
      </c>
      <c r="H867" s="260">
        <v>110</v>
      </c>
      <c r="I867" s="285">
        <v>94575</v>
      </c>
      <c r="J867" s="286">
        <v>94575</v>
      </c>
      <c r="K867" s="644" t="s">
        <v>1553</v>
      </c>
      <c r="L867" s="79"/>
      <c r="N867" s="521"/>
      <c r="O867" s="521"/>
      <c r="P867" s="521"/>
      <c r="Q867" s="521"/>
      <c r="R867" s="521"/>
      <c r="S867" s="521"/>
      <c r="T867" s="521"/>
      <c r="U867" s="521"/>
      <c r="V867" s="521"/>
      <c r="W867" s="1"/>
    </row>
    <row r="868" spans="1:23" s="10" customFormat="1" ht="22.5" customHeight="1" x14ac:dyDescent="0.25">
      <c r="A868" s="420">
        <v>3</v>
      </c>
      <c r="B868" s="280">
        <v>45233</v>
      </c>
      <c r="C868" s="56" t="s">
        <v>76</v>
      </c>
      <c r="D868" s="120" t="s">
        <v>96</v>
      </c>
      <c r="E868" s="57">
        <v>1</v>
      </c>
      <c r="F868" s="122" t="s">
        <v>39</v>
      </c>
      <c r="G868" s="57" t="s">
        <v>111</v>
      </c>
      <c r="H868" s="260">
        <v>110</v>
      </c>
      <c r="I868" s="285">
        <v>90675</v>
      </c>
      <c r="J868" s="286">
        <v>90675</v>
      </c>
      <c r="K868" s="644" t="s">
        <v>1553</v>
      </c>
      <c r="L868" s="79"/>
      <c r="N868" s="521"/>
      <c r="O868" s="521"/>
      <c r="P868" s="521"/>
      <c r="Q868" s="521"/>
      <c r="R868" s="521"/>
      <c r="S868" s="521"/>
      <c r="T868" s="521"/>
      <c r="U868" s="521"/>
      <c r="V868" s="521"/>
    </row>
    <row r="869" spans="1:23" s="10" customFormat="1" ht="22.5" customHeight="1" x14ac:dyDescent="0.25">
      <c r="A869" s="419">
        <v>4</v>
      </c>
      <c r="B869" s="280">
        <v>45233</v>
      </c>
      <c r="C869" s="56" t="s">
        <v>70</v>
      </c>
      <c r="D869" s="56" t="s">
        <v>61</v>
      </c>
      <c r="E869" s="57">
        <v>1</v>
      </c>
      <c r="F869" s="57" t="s">
        <v>39</v>
      </c>
      <c r="G869" s="57" t="s">
        <v>111</v>
      </c>
      <c r="H869" s="260">
        <v>110</v>
      </c>
      <c r="I869" s="285">
        <v>39000</v>
      </c>
      <c r="J869" s="286">
        <v>39000</v>
      </c>
      <c r="K869" s="644" t="s">
        <v>1553</v>
      </c>
      <c r="L869" s="79"/>
      <c r="N869" s="521"/>
      <c r="O869" s="521"/>
      <c r="P869" s="521"/>
      <c r="Q869" s="521"/>
      <c r="R869" s="521"/>
      <c r="S869" s="521"/>
      <c r="T869" s="521"/>
      <c r="U869" s="521"/>
      <c r="V869" s="521"/>
    </row>
    <row r="870" spans="1:23" s="1" customFormat="1" ht="22.5" customHeight="1" x14ac:dyDescent="0.25">
      <c r="A870" s="420">
        <v>5</v>
      </c>
      <c r="B870" s="612">
        <v>45245</v>
      </c>
      <c r="C870" s="620" t="s">
        <v>2091</v>
      </c>
      <c r="D870" s="613"/>
      <c r="E870" s="621">
        <v>1.5</v>
      </c>
      <c r="F870" s="613" t="s">
        <v>1693</v>
      </c>
      <c r="G870" s="615" t="s">
        <v>111</v>
      </c>
      <c r="H870" s="616">
        <v>110</v>
      </c>
      <c r="I870" s="617">
        <v>28750</v>
      </c>
      <c r="J870" s="617">
        <f>I870*E870</f>
        <v>43125</v>
      </c>
      <c r="K870" s="632" t="s">
        <v>2092</v>
      </c>
      <c r="N870" s="521"/>
      <c r="O870" s="521"/>
      <c r="P870" s="521"/>
      <c r="Q870" s="521"/>
      <c r="R870" s="521"/>
      <c r="S870" s="521"/>
      <c r="T870" s="521"/>
      <c r="U870" s="521"/>
      <c r="V870" s="521"/>
      <c r="W870" s="10"/>
    </row>
    <row r="871" spans="1:23" s="10" customFormat="1" ht="22.5" customHeight="1" x14ac:dyDescent="0.25">
      <c r="A871" s="419">
        <v>6</v>
      </c>
      <c r="B871" s="280">
        <v>45255</v>
      </c>
      <c r="C871" s="56" t="s">
        <v>351</v>
      </c>
      <c r="D871" s="56" t="s">
        <v>1437</v>
      </c>
      <c r="E871" s="57">
        <v>1</v>
      </c>
      <c r="F871" s="57" t="s">
        <v>40</v>
      </c>
      <c r="G871" s="58" t="s">
        <v>111</v>
      </c>
      <c r="H871" s="260">
        <v>110</v>
      </c>
      <c r="I871" s="285">
        <v>1400000</v>
      </c>
      <c r="J871" s="286">
        <v>1400000</v>
      </c>
      <c r="K871" s="644" t="s">
        <v>1643</v>
      </c>
      <c r="L871" s="79"/>
      <c r="N871" s="521"/>
      <c r="O871" s="521"/>
      <c r="P871" s="521"/>
      <c r="Q871" s="521"/>
      <c r="R871" s="521"/>
      <c r="S871" s="521"/>
      <c r="T871" s="521"/>
      <c r="U871" s="521"/>
      <c r="V871" s="521"/>
    </row>
    <row r="872" spans="1:23" s="10" customFormat="1" ht="22.5" customHeight="1" x14ac:dyDescent="0.25">
      <c r="A872" s="436"/>
      <c r="B872" s="423"/>
      <c r="C872" s="439"/>
      <c r="D872" s="425"/>
      <c r="E872" s="411"/>
      <c r="F872" s="441"/>
      <c r="G872" s="435"/>
      <c r="H872" s="411"/>
      <c r="I872" s="428"/>
      <c r="J872" s="428"/>
      <c r="K872" s="528">
        <f>SUM(J866:J871)</f>
        <v>1930175</v>
      </c>
      <c r="L872" s="79"/>
      <c r="N872" s="521"/>
      <c r="O872" s="521"/>
      <c r="P872" s="521"/>
      <c r="Q872" s="521"/>
      <c r="R872" s="521"/>
      <c r="S872" s="521"/>
      <c r="T872" s="521"/>
      <c r="U872" s="521"/>
      <c r="V872" s="521"/>
    </row>
    <row r="873" spans="1:23" s="10" customFormat="1" ht="22.5" customHeight="1" x14ac:dyDescent="0.25">
      <c r="A873" s="420">
        <v>1</v>
      </c>
      <c r="B873" s="624">
        <v>45211</v>
      </c>
      <c r="C873" s="625" t="s">
        <v>2139</v>
      </c>
      <c r="D873" s="626" t="s">
        <v>89</v>
      </c>
      <c r="E873" s="627">
        <v>2</v>
      </c>
      <c r="F873" s="627" t="s">
        <v>39</v>
      </c>
      <c r="G873" s="628" t="s">
        <v>2140</v>
      </c>
      <c r="H873" s="628">
        <v>111</v>
      </c>
      <c r="I873" s="630">
        <v>40000</v>
      </c>
      <c r="J873" s="630">
        <f t="shared" ref="J873:J882" si="15">E873*I873</f>
        <v>80000</v>
      </c>
      <c r="K873" s="658" t="s">
        <v>2096</v>
      </c>
      <c r="L873" s="79"/>
      <c r="N873" s="521"/>
      <c r="O873" s="521"/>
      <c r="P873" s="521"/>
      <c r="Q873" s="521"/>
      <c r="R873" s="521"/>
      <c r="S873" s="521"/>
      <c r="T873" s="521"/>
      <c r="U873" s="521"/>
    </row>
    <row r="874" spans="1:23" s="10" customFormat="1" ht="22.5" customHeight="1" x14ac:dyDescent="0.25">
      <c r="A874" s="419">
        <v>2</v>
      </c>
      <c r="B874" s="624">
        <v>45231</v>
      </c>
      <c r="C874" s="625" t="s">
        <v>2141</v>
      </c>
      <c r="D874" s="626"/>
      <c r="E874" s="627">
        <v>1</v>
      </c>
      <c r="F874" s="627" t="s">
        <v>39</v>
      </c>
      <c r="G874" s="628" t="s">
        <v>2140</v>
      </c>
      <c r="H874" s="628">
        <v>111</v>
      </c>
      <c r="I874" s="630">
        <v>147500</v>
      </c>
      <c r="J874" s="630">
        <f t="shared" si="15"/>
        <v>147500</v>
      </c>
      <c r="K874" s="658" t="s">
        <v>2096</v>
      </c>
      <c r="L874" s="79"/>
    </row>
    <row r="875" spans="1:23" s="10" customFormat="1" ht="22.5" customHeight="1" x14ac:dyDescent="0.25">
      <c r="A875" s="420">
        <v>3</v>
      </c>
      <c r="B875" s="624">
        <v>45232</v>
      </c>
      <c r="C875" s="625" t="s">
        <v>2142</v>
      </c>
      <c r="D875" s="626"/>
      <c r="E875" s="627">
        <v>1</v>
      </c>
      <c r="F875" s="627" t="s">
        <v>39</v>
      </c>
      <c r="G875" s="628" t="s">
        <v>2140</v>
      </c>
      <c r="H875" s="628">
        <v>111</v>
      </c>
      <c r="I875" s="630">
        <v>65000</v>
      </c>
      <c r="J875" s="630">
        <f t="shared" si="15"/>
        <v>65000</v>
      </c>
      <c r="K875" s="658" t="s">
        <v>2096</v>
      </c>
      <c r="L875" s="79"/>
    </row>
    <row r="876" spans="1:23" s="10" customFormat="1" ht="22.5" customHeight="1" x14ac:dyDescent="0.25">
      <c r="A876" s="419">
        <v>4</v>
      </c>
      <c r="B876" s="624">
        <v>45232</v>
      </c>
      <c r="C876" s="625" t="s">
        <v>2143</v>
      </c>
      <c r="D876" s="626"/>
      <c r="E876" s="627">
        <v>2</v>
      </c>
      <c r="F876" s="627" t="s">
        <v>39</v>
      </c>
      <c r="G876" s="628" t="s">
        <v>2140</v>
      </c>
      <c r="H876" s="628">
        <v>111</v>
      </c>
      <c r="I876" s="630">
        <v>25000</v>
      </c>
      <c r="J876" s="630">
        <f t="shared" si="15"/>
        <v>50000</v>
      </c>
      <c r="K876" s="658" t="s">
        <v>2096</v>
      </c>
      <c r="L876" s="79"/>
    </row>
    <row r="877" spans="1:23" s="10" customFormat="1" ht="22.5" customHeight="1" x14ac:dyDescent="0.25">
      <c r="A877" s="420">
        <v>5</v>
      </c>
      <c r="B877" s="624">
        <v>45232</v>
      </c>
      <c r="C877" s="625" t="s">
        <v>2144</v>
      </c>
      <c r="D877" s="626"/>
      <c r="E877" s="627">
        <v>2</v>
      </c>
      <c r="F877" s="627" t="s">
        <v>39</v>
      </c>
      <c r="G877" s="628" t="s">
        <v>2140</v>
      </c>
      <c r="H877" s="628">
        <v>111</v>
      </c>
      <c r="I877" s="630">
        <v>5000</v>
      </c>
      <c r="J877" s="630">
        <f t="shared" si="15"/>
        <v>10000</v>
      </c>
      <c r="K877" s="658" t="s">
        <v>2096</v>
      </c>
      <c r="L877" s="79"/>
      <c r="W877" s="521"/>
    </row>
    <row r="878" spans="1:23" s="10" customFormat="1" ht="22.5" customHeight="1" x14ac:dyDescent="0.25">
      <c r="A878" s="419">
        <v>6</v>
      </c>
      <c r="B878" s="624">
        <v>45232</v>
      </c>
      <c r="C878" s="625" t="s">
        <v>2145</v>
      </c>
      <c r="D878" s="626"/>
      <c r="E878" s="627">
        <v>1</v>
      </c>
      <c r="F878" s="627" t="s">
        <v>39</v>
      </c>
      <c r="G878" s="628" t="s">
        <v>2140</v>
      </c>
      <c r="H878" s="628">
        <v>111</v>
      </c>
      <c r="I878" s="630">
        <v>87500</v>
      </c>
      <c r="J878" s="630">
        <f t="shared" si="15"/>
        <v>87500</v>
      </c>
      <c r="K878" s="658" t="s">
        <v>2096</v>
      </c>
      <c r="L878" s="79"/>
      <c r="W878" s="521"/>
    </row>
    <row r="879" spans="1:23" s="10" customFormat="1" ht="22.5" customHeight="1" x14ac:dyDescent="0.25">
      <c r="A879" s="420">
        <v>7</v>
      </c>
      <c r="B879" s="624">
        <v>45234</v>
      </c>
      <c r="C879" s="625" t="s">
        <v>2146</v>
      </c>
      <c r="D879" s="626"/>
      <c r="E879" s="627">
        <v>1</v>
      </c>
      <c r="F879" s="627" t="s">
        <v>39</v>
      </c>
      <c r="G879" s="628" t="s">
        <v>2140</v>
      </c>
      <c r="H879" s="628">
        <v>111</v>
      </c>
      <c r="I879" s="630">
        <v>15000</v>
      </c>
      <c r="J879" s="630">
        <f t="shared" si="15"/>
        <v>15000</v>
      </c>
      <c r="K879" s="658" t="s">
        <v>2096</v>
      </c>
      <c r="L879" s="79"/>
      <c r="V879" s="2"/>
      <c r="W879" s="521"/>
    </row>
    <row r="880" spans="1:23" s="521" customFormat="1" ht="22.5" customHeight="1" x14ac:dyDescent="0.25">
      <c r="A880" s="419">
        <v>8</v>
      </c>
      <c r="B880" s="624">
        <v>45234</v>
      </c>
      <c r="C880" s="625" t="s">
        <v>2147</v>
      </c>
      <c r="D880" s="626"/>
      <c r="E880" s="627">
        <v>1</v>
      </c>
      <c r="F880" s="627" t="s">
        <v>81</v>
      </c>
      <c r="G880" s="628" t="s">
        <v>2140</v>
      </c>
      <c r="H880" s="628">
        <v>111</v>
      </c>
      <c r="I880" s="630">
        <v>250000</v>
      </c>
      <c r="J880" s="630">
        <f t="shared" si="15"/>
        <v>250000</v>
      </c>
      <c r="K880" s="658" t="s">
        <v>2096</v>
      </c>
      <c r="N880" s="2"/>
      <c r="O880" s="2"/>
      <c r="P880" s="2"/>
      <c r="Q880" s="2"/>
      <c r="R880" s="2"/>
      <c r="S880" s="2"/>
      <c r="T880" s="2"/>
      <c r="U880" s="2"/>
      <c r="V880" s="2"/>
    </row>
    <row r="881" spans="1:22" s="521" customFormat="1" ht="22.5" customHeight="1" x14ac:dyDescent="0.25">
      <c r="A881" s="420">
        <v>9</v>
      </c>
      <c r="B881" s="624">
        <v>45234</v>
      </c>
      <c r="C881" s="625" t="s">
        <v>2148</v>
      </c>
      <c r="D881" s="626"/>
      <c r="E881" s="627">
        <v>4</v>
      </c>
      <c r="F881" s="627" t="s">
        <v>39</v>
      </c>
      <c r="G881" s="628" t="s">
        <v>2140</v>
      </c>
      <c r="H881" s="628">
        <v>111</v>
      </c>
      <c r="I881" s="630">
        <v>37500</v>
      </c>
      <c r="J881" s="630">
        <f t="shared" si="15"/>
        <v>150000</v>
      </c>
      <c r="K881" s="658" t="s">
        <v>2096</v>
      </c>
      <c r="N881" s="2"/>
      <c r="O881" s="2"/>
      <c r="P881" s="2"/>
      <c r="Q881" s="2"/>
      <c r="R881" s="2"/>
      <c r="S881" s="2"/>
      <c r="T881" s="2"/>
      <c r="U881" s="2"/>
      <c r="V881" s="10"/>
    </row>
    <row r="882" spans="1:22" s="521" customFormat="1" ht="22.5" customHeight="1" x14ac:dyDescent="0.25">
      <c r="A882" s="419">
        <v>10</v>
      </c>
      <c r="B882" s="624">
        <v>45234</v>
      </c>
      <c r="C882" s="625" t="s">
        <v>2149</v>
      </c>
      <c r="D882" s="626"/>
      <c r="E882" s="627">
        <v>4</v>
      </c>
      <c r="F882" s="627" t="s">
        <v>39</v>
      </c>
      <c r="G882" s="628" t="s">
        <v>2140</v>
      </c>
      <c r="H882" s="628">
        <v>111</v>
      </c>
      <c r="I882" s="630">
        <v>12000</v>
      </c>
      <c r="J882" s="630">
        <f t="shared" si="15"/>
        <v>48000</v>
      </c>
      <c r="K882" s="658" t="s">
        <v>2096</v>
      </c>
      <c r="N882" s="10"/>
      <c r="O882" s="10"/>
      <c r="P882" s="10"/>
      <c r="Q882" s="10"/>
      <c r="R882" s="10"/>
      <c r="S882" s="10"/>
      <c r="T882" s="10"/>
      <c r="U882" s="10"/>
      <c r="V882" s="10"/>
    </row>
    <row r="883" spans="1:22" s="521" customFormat="1" ht="22.5" customHeight="1" x14ac:dyDescent="0.25">
      <c r="A883" s="420">
        <v>11</v>
      </c>
      <c r="B883" s="280">
        <v>45236</v>
      </c>
      <c r="C883" s="56" t="s">
        <v>114</v>
      </c>
      <c r="D883" s="56" t="s">
        <v>331</v>
      </c>
      <c r="E883" s="57">
        <v>1</v>
      </c>
      <c r="F883" s="57" t="s">
        <v>40</v>
      </c>
      <c r="G883" s="57" t="s">
        <v>1160</v>
      </c>
      <c r="H883" s="283">
        <v>111</v>
      </c>
      <c r="I883" s="285">
        <v>2175000</v>
      </c>
      <c r="J883" s="286">
        <v>2175000</v>
      </c>
      <c r="K883" s="647" t="s">
        <v>1562</v>
      </c>
      <c r="N883" s="10"/>
      <c r="O883" s="10"/>
      <c r="P883" s="10"/>
      <c r="Q883" s="10"/>
      <c r="R883" s="10"/>
      <c r="S883" s="10"/>
      <c r="T883" s="10"/>
      <c r="U883" s="10"/>
      <c r="V883" s="10"/>
    </row>
    <row r="884" spans="1:22" s="521" customFormat="1" ht="22.5" customHeight="1" x14ac:dyDescent="0.25">
      <c r="A884" s="419">
        <v>12</v>
      </c>
      <c r="B884" s="280">
        <v>45236</v>
      </c>
      <c r="C884" s="56" t="s">
        <v>114</v>
      </c>
      <c r="D884" s="56" t="s">
        <v>237</v>
      </c>
      <c r="E884" s="57">
        <v>1</v>
      </c>
      <c r="F884" s="57" t="s">
        <v>40</v>
      </c>
      <c r="G884" s="57" t="s">
        <v>1160</v>
      </c>
      <c r="H884" s="283">
        <v>111</v>
      </c>
      <c r="I884" s="285">
        <v>2175000</v>
      </c>
      <c r="J884" s="286">
        <v>2175000</v>
      </c>
      <c r="K884" s="647" t="s">
        <v>1562</v>
      </c>
      <c r="N884" s="10"/>
      <c r="O884" s="10"/>
      <c r="P884" s="10"/>
      <c r="Q884" s="10"/>
      <c r="R884" s="10"/>
      <c r="S884" s="10"/>
      <c r="T884" s="10"/>
      <c r="U884" s="10"/>
      <c r="V884" s="10"/>
    </row>
    <row r="885" spans="1:22" s="521" customFormat="1" ht="22.5" customHeight="1" x14ac:dyDescent="0.25">
      <c r="A885" s="420">
        <v>13</v>
      </c>
      <c r="B885" s="624">
        <v>45236</v>
      </c>
      <c r="C885" s="625" t="s">
        <v>2150</v>
      </c>
      <c r="D885" s="626"/>
      <c r="E885" s="627">
        <v>1</v>
      </c>
      <c r="F885" s="627" t="s">
        <v>39</v>
      </c>
      <c r="G885" s="628" t="s">
        <v>2140</v>
      </c>
      <c r="H885" s="628">
        <v>111</v>
      </c>
      <c r="I885" s="630">
        <v>175000</v>
      </c>
      <c r="J885" s="630">
        <f t="shared" ref="J885:J895" si="16">E885*I885</f>
        <v>175000</v>
      </c>
      <c r="K885" s="658" t="s">
        <v>2096</v>
      </c>
      <c r="N885" s="10"/>
      <c r="O885" s="10"/>
      <c r="P885" s="10"/>
      <c r="Q885" s="10"/>
      <c r="R885" s="10"/>
      <c r="S885" s="10"/>
      <c r="T885" s="10"/>
      <c r="U885" s="10"/>
      <c r="V885" s="10"/>
    </row>
    <row r="886" spans="1:22" s="521" customFormat="1" ht="22.5" customHeight="1" x14ac:dyDescent="0.25">
      <c r="A886" s="419">
        <v>14</v>
      </c>
      <c r="B886" s="624">
        <v>45236</v>
      </c>
      <c r="C886" s="625" t="s">
        <v>395</v>
      </c>
      <c r="D886" s="626"/>
      <c r="E886" s="627">
        <v>2</v>
      </c>
      <c r="F886" s="627" t="s">
        <v>38</v>
      </c>
      <c r="G886" s="628" t="s">
        <v>2140</v>
      </c>
      <c r="H886" s="628">
        <v>111</v>
      </c>
      <c r="I886" s="630">
        <v>75000</v>
      </c>
      <c r="J886" s="630">
        <f t="shared" si="16"/>
        <v>150000</v>
      </c>
      <c r="K886" s="658" t="s">
        <v>2096</v>
      </c>
      <c r="N886" s="10"/>
      <c r="O886" s="10"/>
      <c r="P886" s="10"/>
      <c r="Q886" s="10"/>
      <c r="R886" s="10"/>
      <c r="S886" s="10"/>
      <c r="T886" s="10"/>
      <c r="U886" s="10"/>
      <c r="V886" s="10"/>
    </row>
    <row r="887" spans="1:22" s="521" customFormat="1" ht="22.5" customHeight="1" x14ac:dyDescent="0.25">
      <c r="A887" s="420">
        <v>15</v>
      </c>
      <c r="B887" s="624">
        <v>45236</v>
      </c>
      <c r="C887" s="625" t="s">
        <v>2151</v>
      </c>
      <c r="D887" s="626"/>
      <c r="E887" s="627">
        <v>7.5</v>
      </c>
      <c r="F887" s="627" t="s">
        <v>38</v>
      </c>
      <c r="G887" s="628" t="s">
        <v>2140</v>
      </c>
      <c r="H887" s="628">
        <v>111</v>
      </c>
      <c r="I887" s="630">
        <v>40000</v>
      </c>
      <c r="J887" s="630">
        <f t="shared" si="16"/>
        <v>300000</v>
      </c>
      <c r="K887" s="658" t="s">
        <v>2096</v>
      </c>
      <c r="N887" s="10"/>
      <c r="O887" s="10"/>
      <c r="P887" s="10"/>
      <c r="Q887" s="10"/>
      <c r="R887" s="10"/>
      <c r="S887" s="10"/>
      <c r="T887" s="10"/>
      <c r="U887" s="10"/>
      <c r="V887" s="10"/>
    </row>
    <row r="888" spans="1:22" s="521" customFormat="1" ht="22.5" customHeight="1" x14ac:dyDescent="0.25">
      <c r="A888" s="419">
        <v>16</v>
      </c>
      <c r="B888" s="624">
        <v>45236</v>
      </c>
      <c r="C888" s="625" t="s">
        <v>2152</v>
      </c>
      <c r="D888" s="626"/>
      <c r="E888" s="627">
        <v>2</v>
      </c>
      <c r="F888" s="627" t="s">
        <v>81</v>
      </c>
      <c r="G888" s="628" t="s">
        <v>2140</v>
      </c>
      <c r="H888" s="628">
        <v>111</v>
      </c>
      <c r="I888" s="630">
        <v>20000</v>
      </c>
      <c r="J888" s="630">
        <f t="shared" si="16"/>
        <v>40000</v>
      </c>
      <c r="K888" s="658" t="s">
        <v>2096</v>
      </c>
      <c r="N888" s="10"/>
      <c r="O888" s="10"/>
      <c r="P888" s="10"/>
      <c r="Q888" s="10"/>
      <c r="R888" s="10"/>
      <c r="S888" s="10"/>
      <c r="T888" s="10"/>
      <c r="U888" s="10"/>
      <c r="V888" s="10"/>
    </row>
    <row r="889" spans="1:22" s="521" customFormat="1" ht="22.5" customHeight="1" x14ac:dyDescent="0.25">
      <c r="A889" s="420">
        <v>17</v>
      </c>
      <c r="B889" s="624">
        <v>45236</v>
      </c>
      <c r="C889" s="625" t="s">
        <v>2153</v>
      </c>
      <c r="D889" s="626"/>
      <c r="E889" s="627">
        <v>1</v>
      </c>
      <c r="F889" s="627" t="s">
        <v>39</v>
      </c>
      <c r="G889" s="628" t="s">
        <v>2140</v>
      </c>
      <c r="H889" s="628">
        <v>111</v>
      </c>
      <c r="I889" s="630">
        <v>187500</v>
      </c>
      <c r="J889" s="630">
        <f t="shared" si="16"/>
        <v>187500</v>
      </c>
      <c r="K889" s="658" t="s">
        <v>2096</v>
      </c>
      <c r="N889" s="10"/>
      <c r="O889" s="10"/>
      <c r="P889" s="10"/>
      <c r="Q889" s="10"/>
      <c r="R889" s="10"/>
      <c r="S889" s="10"/>
      <c r="T889" s="10"/>
      <c r="U889" s="10"/>
      <c r="V889" s="10"/>
    </row>
    <row r="890" spans="1:22" s="521" customFormat="1" ht="22.5" customHeight="1" x14ac:dyDescent="0.25">
      <c r="A890" s="419">
        <v>18</v>
      </c>
      <c r="B890" s="624">
        <v>45238</v>
      </c>
      <c r="C890" s="625" t="s">
        <v>2154</v>
      </c>
      <c r="D890" s="626"/>
      <c r="E890" s="627">
        <v>1</v>
      </c>
      <c r="F890" s="627" t="s">
        <v>39</v>
      </c>
      <c r="G890" s="628" t="s">
        <v>2140</v>
      </c>
      <c r="H890" s="628">
        <v>111</v>
      </c>
      <c r="I890" s="630">
        <v>400000</v>
      </c>
      <c r="J890" s="630">
        <f t="shared" si="16"/>
        <v>400000</v>
      </c>
      <c r="K890" s="658" t="s">
        <v>2096</v>
      </c>
      <c r="N890" s="10"/>
      <c r="O890" s="10"/>
      <c r="P890" s="10"/>
      <c r="Q890" s="10"/>
      <c r="R890" s="10"/>
      <c r="S890" s="10"/>
      <c r="T890" s="10"/>
      <c r="U890" s="10"/>
      <c r="V890" s="10"/>
    </row>
    <row r="891" spans="1:22" s="521" customFormat="1" ht="22.5" customHeight="1" x14ac:dyDescent="0.25">
      <c r="A891" s="420">
        <v>19</v>
      </c>
      <c r="B891" s="624">
        <v>45241</v>
      </c>
      <c r="C891" s="625" t="s">
        <v>2155</v>
      </c>
      <c r="D891" s="626"/>
      <c r="E891" s="627">
        <v>1</v>
      </c>
      <c r="F891" s="627" t="s">
        <v>39</v>
      </c>
      <c r="G891" s="628" t="s">
        <v>2140</v>
      </c>
      <c r="H891" s="628">
        <v>111</v>
      </c>
      <c r="I891" s="630">
        <v>10000</v>
      </c>
      <c r="J891" s="630">
        <f t="shared" si="16"/>
        <v>10000</v>
      </c>
      <c r="K891" s="658" t="s">
        <v>2096</v>
      </c>
      <c r="N891" s="10"/>
      <c r="O891" s="10"/>
      <c r="P891" s="10"/>
      <c r="Q891" s="10"/>
      <c r="R891" s="10"/>
      <c r="S891" s="10"/>
      <c r="T891" s="10"/>
      <c r="U891" s="10"/>
      <c r="V891" s="10"/>
    </row>
    <row r="892" spans="1:22" s="521" customFormat="1" ht="22.5" customHeight="1" x14ac:dyDescent="0.25">
      <c r="A892" s="419">
        <v>20</v>
      </c>
      <c r="B892" s="624">
        <v>45241</v>
      </c>
      <c r="C892" s="625" t="s">
        <v>1841</v>
      </c>
      <c r="D892" s="626"/>
      <c r="E892" s="627">
        <v>2</v>
      </c>
      <c r="F892" s="627" t="s">
        <v>38</v>
      </c>
      <c r="G892" s="628" t="s">
        <v>2140</v>
      </c>
      <c r="H892" s="628">
        <v>111</v>
      </c>
      <c r="I892" s="630">
        <v>8000</v>
      </c>
      <c r="J892" s="630">
        <f t="shared" si="16"/>
        <v>16000</v>
      </c>
      <c r="K892" s="658" t="s">
        <v>2096</v>
      </c>
      <c r="N892" s="10"/>
      <c r="O892" s="10"/>
      <c r="P892" s="10"/>
      <c r="Q892" s="10"/>
      <c r="R892" s="10"/>
      <c r="S892" s="10"/>
      <c r="T892" s="10"/>
      <c r="U892" s="10"/>
      <c r="V892" s="10"/>
    </row>
    <row r="893" spans="1:22" s="521" customFormat="1" ht="22.5" customHeight="1" x14ac:dyDescent="0.25">
      <c r="A893" s="420">
        <v>21</v>
      </c>
      <c r="B893" s="624">
        <v>45243</v>
      </c>
      <c r="C893" s="625" t="s">
        <v>2156</v>
      </c>
      <c r="D893" s="626"/>
      <c r="E893" s="627">
        <v>1</v>
      </c>
      <c r="F893" s="627" t="s">
        <v>81</v>
      </c>
      <c r="G893" s="628" t="s">
        <v>2140</v>
      </c>
      <c r="H893" s="628">
        <v>111</v>
      </c>
      <c r="I893" s="630">
        <v>200000</v>
      </c>
      <c r="J893" s="630">
        <f t="shared" si="16"/>
        <v>200000</v>
      </c>
      <c r="K893" s="658" t="s">
        <v>2096</v>
      </c>
      <c r="N893" s="10"/>
      <c r="O893" s="10"/>
      <c r="P893" s="10"/>
      <c r="Q893" s="10"/>
      <c r="R893" s="10"/>
      <c r="S893" s="10"/>
      <c r="T893" s="10"/>
      <c r="U893" s="10"/>
      <c r="V893" s="10"/>
    </row>
    <row r="894" spans="1:22" s="521" customFormat="1" ht="22.5" customHeight="1" x14ac:dyDescent="0.25">
      <c r="A894" s="419">
        <v>22</v>
      </c>
      <c r="B894" s="624">
        <v>45244</v>
      </c>
      <c r="C894" s="625" t="s">
        <v>2157</v>
      </c>
      <c r="D894" s="626"/>
      <c r="E894" s="627">
        <v>1</v>
      </c>
      <c r="F894" s="627" t="s">
        <v>39</v>
      </c>
      <c r="G894" s="628" t="s">
        <v>2140</v>
      </c>
      <c r="H894" s="628">
        <v>111</v>
      </c>
      <c r="I894" s="630">
        <v>258042</v>
      </c>
      <c r="J894" s="630">
        <f t="shared" si="16"/>
        <v>258042</v>
      </c>
      <c r="K894" s="658" t="s">
        <v>2096</v>
      </c>
      <c r="N894" s="10"/>
      <c r="O894" s="10"/>
      <c r="P894" s="10"/>
      <c r="Q894" s="10"/>
      <c r="R894" s="10"/>
      <c r="S894" s="10"/>
      <c r="T894" s="10"/>
      <c r="U894" s="10"/>
      <c r="V894" s="10"/>
    </row>
    <row r="895" spans="1:22" s="521" customFormat="1" ht="22.5" customHeight="1" x14ac:dyDescent="0.25">
      <c r="A895" s="420">
        <v>23</v>
      </c>
      <c r="B895" s="624">
        <v>45244</v>
      </c>
      <c r="C895" s="625" t="s">
        <v>2158</v>
      </c>
      <c r="D895" s="626"/>
      <c r="E895" s="627">
        <v>1</v>
      </c>
      <c r="F895" s="627" t="s">
        <v>39</v>
      </c>
      <c r="G895" s="628" t="s">
        <v>2140</v>
      </c>
      <c r="H895" s="628">
        <v>111</v>
      </c>
      <c r="I895" s="630">
        <v>50000</v>
      </c>
      <c r="J895" s="630">
        <f t="shared" si="16"/>
        <v>50000</v>
      </c>
      <c r="K895" s="658" t="s">
        <v>2096</v>
      </c>
      <c r="N895" s="10"/>
      <c r="O895" s="10"/>
      <c r="P895" s="10"/>
      <c r="Q895" s="10"/>
      <c r="R895" s="10"/>
      <c r="S895" s="10"/>
      <c r="T895" s="10"/>
      <c r="U895" s="10"/>
      <c r="V895" s="10"/>
    </row>
    <row r="896" spans="1:22" s="521" customFormat="1" ht="22.5" customHeight="1" x14ac:dyDescent="0.25">
      <c r="A896" s="419">
        <v>24</v>
      </c>
      <c r="B896" s="280">
        <v>45246</v>
      </c>
      <c r="C896" s="56" t="s">
        <v>351</v>
      </c>
      <c r="D896" s="56" t="s">
        <v>1358</v>
      </c>
      <c r="E896" s="57">
        <v>1</v>
      </c>
      <c r="F896" s="57" t="s">
        <v>146</v>
      </c>
      <c r="G896" s="58" t="s">
        <v>1361</v>
      </c>
      <c r="H896" s="260">
        <v>111</v>
      </c>
      <c r="I896" s="285">
        <v>1400000</v>
      </c>
      <c r="J896" s="286">
        <v>1400000</v>
      </c>
      <c r="K896" s="647" t="s">
        <v>1603</v>
      </c>
      <c r="N896" s="10"/>
      <c r="O896" s="10"/>
      <c r="P896" s="10"/>
      <c r="Q896" s="10"/>
      <c r="R896" s="10"/>
      <c r="S896" s="10"/>
      <c r="T896" s="10"/>
      <c r="U896" s="10"/>
      <c r="V896" s="10"/>
    </row>
    <row r="897" spans="1:23" s="521" customFormat="1" ht="22.5" customHeight="1" x14ac:dyDescent="0.25">
      <c r="A897" s="420">
        <v>25</v>
      </c>
      <c r="B897" s="624">
        <v>45246</v>
      </c>
      <c r="C897" s="625" t="s">
        <v>2152</v>
      </c>
      <c r="D897" s="626"/>
      <c r="E897" s="627">
        <v>1</v>
      </c>
      <c r="F897" s="627" t="s">
        <v>81</v>
      </c>
      <c r="G897" s="628" t="s">
        <v>2140</v>
      </c>
      <c r="H897" s="628">
        <v>111</v>
      </c>
      <c r="I897" s="630">
        <v>20000</v>
      </c>
      <c r="J897" s="630">
        <f t="shared" ref="J897:J902" si="17">E897*I897</f>
        <v>20000</v>
      </c>
      <c r="K897" s="658" t="s">
        <v>2096</v>
      </c>
      <c r="N897" s="10"/>
      <c r="O897" s="10"/>
      <c r="P897" s="10"/>
      <c r="Q897" s="10"/>
      <c r="R897" s="10"/>
      <c r="S897" s="10"/>
      <c r="T897" s="10"/>
      <c r="U897" s="10"/>
      <c r="V897" s="10"/>
    </row>
    <row r="898" spans="1:23" s="521" customFormat="1" ht="22.5" customHeight="1" x14ac:dyDescent="0.25">
      <c r="A898" s="419">
        <v>26</v>
      </c>
      <c r="B898" s="624">
        <v>45255</v>
      </c>
      <c r="C898" s="625" t="s">
        <v>2159</v>
      </c>
      <c r="D898" s="626"/>
      <c r="E898" s="627">
        <v>1</v>
      </c>
      <c r="F898" s="627" t="s">
        <v>39</v>
      </c>
      <c r="G898" s="628" t="s">
        <v>2140</v>
      </c>
      <c r="H898" s="628">
        <v>111</v>
      </c>
      <c r="I898" s="630">
        <v>5000</v>
      </c>
      <c r="J898" s="630">
        <f t="shared" si="17"/>
        <v>5000</v>
      </c>
      <c r="K898" s="658" t="s">
        <v>2096</v>
      </c>
      <c r="N898" s="10"/>
      <c r="O898" s="10"/>
      <c r="P898" s="10"/>
      <c r="Q898" s="10"/>
      <c r="R898" s="10"/>
      <c r="S898" s="10"/>
      <c r="T898" s="10"/>
      <c r="U898" s="10"/>
      <c r="V898" s="10"/>
    </row>
    <row r="899" spans="1:23" s="521" customFormat="1" ht="22.5" customHeight="1" x14ac:dyDescent="0.25">
      <c r="A899" s="420">
        <v>27</v>
      </c>
      <c r="B899" s="624">
        <v>45257</v>
      </c>
      <c r="C899" s="625" t="s">
        <v>2160</v>
      </c>
      <c r="D899" s="626"/>
      <c r="E899" s="627">
        <v>1</v>
      </c>
      <c r="F899" s="627" t="s">
        <v>38</v>
      </c>
      <c r="G899" s="628" t="s">
        <v>2140</v>
      </c>
      <c r="H899" s="628">
        <v>111</v>
      </c>
      <c r="I899" s="630">
        <v>75000</v>
      </c>
      <c r="J899" s="630">
        <f t="shared" si="17"/>
        <v>75000</v>
      </c>
      <c r="K899" s="658" t="s">
        <v>2096</v>
      </c>
      <c r="N899" s="10"/>
      <c r="O899" s="10"/>
      <c r="P899" s="10"/>
      <c r="Q899" s="10"/>
      <c r="R899" s="10"/>
      <c r="S899" s="10"/>
      <c r="T899" s="10"/>
      <c r="U899" s="10"/>
      <c r="V899" s="2"/>
    </row>
    <row r="900" spans="1:23" s="521" customFormat="1" ht="22.5" customHeight="1" x14ac:dyDescent="0.25">
      <c r="A900" s="419">
        <v>28</v>
      </c>
      <c r="B900" s="624">
        <v>45258</v>
      </c>
      <c r="C900" s="625" t="s">
        <v>2161</v>
      </c>
      <c r="D900" s="626"/>
      <c r="E900" s="627">
        <v>1</v>
      </c>
      <c r="F900" s="627" t="s">
        <v>39</v>
      </c>
      <c r="G900" s="628" t="s">
        <v>2140</v>
      </c>
      <c r="H900" s="628">
        <v>111</v>
      </c>
      <c r="I900" s="630">
        <v>185000</v>
      </c>
      <c r="J900" s="630">
        <f t="shared" si="17"/>
        <v>185000</v>
      </c>
      <c r="K900" s="658" t="s">
        <v>2096</v>
      </c>
      <c r="N900" s="10"/>
      <c r="O900" s="2"/>
      <c r="P900" s="2"/>
      <c r="Q900" s="2"/>
      <c r="R900" s="2"/>
      <c r="S900" s="2"/>
      <c r="T900" s="2"/>
      <c r="U900" s="2"/>
      <c r="V900" s="2"/>
    </row>
    <row r="901" spans="1:23" s="521" customFormat="1" ht="22.5" customHeight="1" x14ac:dyDescent="0.25">
      <c r="A901" s="420">
        <v>29</v>
      </c>
      <c r="B901" s="624">
        <v>45258</v>
      </c>
      <c r="C901" s="625" t="s">
        <v>2162</v>
      </c>
      <c r="D901" s="626"/>
      <c r="E901" s="627">
        <v>1</v>
      </c>
      <c r="F901" s="627" t="s">
        <v>39</v>
      </c>
      <c r="G901" s="628" t="s">
        <v>2140</v>
      </c>
      <c r="H901" s="628">
        <v>111</v>
      </c>
      <c r="I901" s="630">
        <v>25000</v>
      </c>
      <c r="J901" s="630">
        <f t="shared" si="17"/>
        <v>25000</v>
      </c>
      <c r="K901" s="658" t="s">
        <v>2096</v>
      </c>
      <c r="N901" s="10"/>
      <c r="O901" s="2"/>
      <c r="P901" s="2"/>
      <c r="Q901" s="2"/>
      <c r="R901" s="2"/>
      <c r="S901" s="2"/>
      <c r="T901" s="2"/>
      <c r="U901" s="2"/>
      <c r="V901" s="2"/>
    </row>
    <row r="902" spans="1:23" s="521" customFormat="1" ht="22.5" customHeight="1" x14ac:dyDescent="0.25">
      <c r="A902" s="419">
        <v>30</v>
      </c>
      <c r="B902" s="624">
        <v>45259</v>
      </c>
      <c r="C902" s="625" t="s">
        <v>2163</v>
      </c>
      <c r="D902" s="626"/>
      <c r="E902" s="627">
        <v>1</v>
      </c>
      <c r="F902" s="627" t="s">
        <v>81</v>
      </c>
      <c r="G902" s="628" t="s">
        <v>2140</v>
      </c>
      <c r="H902" s="628">
        <v>111</v>
      </c>
      <c r="I902" s="630">
        <v>2725000</v>
      </c>
      <c r="J902" s="630">
        <f t="shared" si="17"/>
        <v>2725000</v>
      </c>
      <c r="K902" s="658" t="s">
        <v>2096</v>
      </c>
      <c r="N902" s="10"/>
      <c r="O902" s="2"/>
      <c r="P902" s="2"/>
      <c r="Q902" s="2"/>
      <c r="R902" s="2"/>
      <c r="S902" s="2"/>
      <c r="T902" s="2"/>
      <c r="U902" s="2"/>
      <c r="V902" s="2"/>
    </row>
    <row r="903" spans="1:23" s="521" customFormat="1" ht="22.5" customHeight="1" x14ac:dyDescent="0.25">
      <c r="A903" s="420">
        <v>31</v>
      </c>
      <c r="B903" s="280">
        <v>45260</v>
      </c>
      <c r="C903" s="56" t="s">
        <v>947</v>
      </c>
      <c r="D903" s="56" t="s">
        <v>47</v>
      </c>
      <c r="E903" s="57">
        <v>2</v>
      </c>
      <c r="F903" s="57" t="s">
        <v>39</v>
      </c>
      <c r="G903" s="58" t="s">
        <v>1498</v>
      </c>
      <c r="H903" s="260">
        <v>111</v>
      </c>
      <c r="I903" s="285">
        <v>40000</v>
      </c>
      <c r="J903" s="286">
        <v>80000</v>
      </c>
      <c r="K903" s="647" t="s">
        <v>1672</v>
      </c>
      <c r="N903" s="10"/>
      <c r="O903" s="2"/>
      <c r="P903" s="2"/>
      <c r="Q903" s="2"/>
      <c r="R903" s="2"/>
      <c r="S903" s="2"/>
      <c r="T903" s="2"/>
      <c r="U903" s="2"/>
      <c r="V903" s="2"/>
    </row>
    <row r="904" spans="1:23" s="521" customFormat="1" ht="22.5" customHeight="1" x14ac:dyDescent="0.25">
      <c r="A904" s="419">
        <v>32</v>
      </c>
      <c r="B904" s="280">
        <v>45260</v>
      </c>
      <c r="C904" s="56" t="s">
        <v>114</v>
      </c>
      <c r="D904" s="56" t="s">
        <v>1287</v>
      </c>
      <c r="E904" s="57">
        <v>1</v>
      </c>
      <c r="F904" s="57" t="s">
        <v>40</v>
      </c>
      <c r="G904" s="58" t="s">
        <v>1498</v>
      </c>
      <c r="H904" s="283">
        <v>111</v>
      </c>
      <c r="I904" s="287">
        <v>2175000</v>
      </c>
      <c r="J904" s="286">
        <v>2175000</v>
      </c>
      <c r="K904" s="647" t="s">
        <v>1672</v>
      </c>
      <c r="N904" s="10"/>
      <c r="O904" s="2"/>
      <c r="P904" s="2"/>
      <c r="Q904" s="2"/>
      <c r="R904" s="2"/>
      <c r="S904" s="2"/>
      <c r="T904" s="2"/>
      <c r="U904" s="2"/>
      <c r="V904" s="10"/>
    </row>
    <row r="905" spans="1:23" s="521" customFormat="1" ht="22.5" customHeight="1" x14ac:dyDescent="0.25">
      <c r="A905" s="420">
        <v>33</v>
      </c>
      <c r="B905" s="280">
        <v>45260</v>
      </c>
      <c r="C905" s="56" t="s">
        <v>114</v>
      </c>
      <c r="D905" s="56" t="s">
        <v>1135</v>
      </c>
      <c r="E905" s="57">
        <v>1</v>
      </c>
      <c r="F905" s="57" t="s">
        <v>40</v>
      </c>
      <c r="G905" s="58" t="s">
        <v>1498</v>
      </c>
      <c r="H905" s="283">
        <v>111</v>
      </c>
      <c r="I905" s="287">
        <v>2175000</v>
      </c>
      <c r="J905" s="286">
        <v>2175000</v>
      </c>
      <c r="K905" s="647" t="s">
        <v>1672</v>
      </c>
      <c r="N905" s="10"/>
      <c r="O905" s="10"/>
      <c r="P905" s="10"/>
      <c r="Q905" s="10"/>
      <c r="R905" s="10"/>
      <c r="S905" s="10"/>
      <c r="T905" s="10"/>
      <c r="U905" s="10"/>
      <c r="V905" s="10"/>
      <c r="W905" s="10"/>
    </row>
    <row r="906" spans="1:23" s="521" customFormat="1" ht="22.5" customHeight="1" x14ac:dyDescent="0.25">
      <c r="A906" s="419">
        <v>34</v>
      </c>
      <c r="B906" s="280">
        <v>45260</v>
      </c>
      <c r="C906" s="56" t="s">
        <v>351</v>
      </c>
      <c r="D906" s="56" t="s">
        <v>1492</v>
      </c>
      <c r="E906" s="57">
        <v>1</v>
      </c>
      <c r="F906" s="57" t="s">
        <v>40</v>
      </c>
      <c r="G906" s="58" t="s">
        <v>1498</v>
      </c>
      <c r="H906" s="283">
        <v>111</v>
      </c>
      <c r="I906" s="285">
        <v>1400000</v>
      </c>
      <c r="J906" s="286">
        <v>1400000</v>
      </c>
      <c r="K906" s="647" t="s">
        <v>1672</v>
      </c>
      <c r="N906" s="10"/>
      <c r="O906" s="10"/>
      <c r="P906" s="10"/>
      <c r="Q906" s="10"/>
      <c r="R906" s="10"/>
      <c r="S906" s="10"/>
      <c r="T906" s="10"/>
      <c r="U906" s="10"/>
      <c r="V906" s="10"/>
      <c r="W906" s="10"/>
    </row>
    <row r="907" spans="1:23" s="521" customFormat="1" ht="22.5" customHeight="1" x14ac:dyDescent="0.25">
      <c r="A907" s="420">
        <v>35</v>
      </c>
      <c r="B907" s="624">
        <v>45260</v>
      </c>
      <c r="C907" s="625" t="s">
        <v>2164</v>
      </c>
      <c r="D907" s="626"/>
      <c r="E907" s="627">
        <v>1</v>
      </c>
      <c r="F907" s="627" t="s">
        <v>39</v>
      </c>
      <c r="G907" s="628" t="s">
        <v>2140</v>
      </c>
      <c r="H907" s="628">
        <v>111</v>
      </c>
      <c r="I907" s="630">
        <v>30000</v>
      </c>
      <c r="J907" s="630">
        <f>E907*I907</f>
        <v>30000</v>
      </c>
      <c r="K907" s="658" t="s">
        <v>2096</v>
      </c>
      <c r="N907" s="10"/>
      <c r="O907" s="10"/>
      <c r="P907" s="10"/>
      <c r="Q907" s="10"/>
      <c r="R907" s="10"/>
      <c r="S907" s="10"/>
      <c r="T907" s="10"/>
      <c r="U907" s="10"/>
      <c r="V907" s="10"/>
      <c r="W907" s="10"/>
    </row>
    <row r="908" spans="1:23" s="10" customFormat="1" ht="22.5" customHeight="1" x14ac:dyDescent="0.25">
      <c r="A908" s="436"/>
      <c r="B908" s="423"/>
      <c r="C908" s="424"/>
      <c r="D908" s="425"/>
      <c r="E908" s="411"/>
      <c r="F908" s="411"/>
      <c r="G908" s="426"/>
      <c r="H908" s="411"/>
      <c r="I908" s="428"/>
      <c r="J908" s="428"/>
      <c r="K908" s="528">
        <f>SUM(J873:J907)</f>
        <v>17334542</v>
      </c>
      <c r="L908" s="79"/>
    </row>
    <row r="909" spans="1:23" s="10" customFormat="1" ht="22.5" customHeight="1" x14ac:dyDescent="0.25">
      <c r="A909" s="419">
        <v>1</v>
      </c>
      <c r="B909" s="533">
        <v>45232</v>
      </c>
      <c r="C909" s="534" t="s">
        <v>1812</v>
      </c>
      <c r="D909" s="534"/>
      <c r="E909" s="536">
        <v>1</v>
      </c>
      <c r="F909" s="536" t="s">
        <v>37</v>
      </c>
      <c r="G909" s="536" t="s">
        <v>130</v>
      </c>
      <c r="H909" s="537">
        <v>112</v>
      </c>
      <c r="I909" s="558">
        <v>60000</v>
      </c>
      <c r="J909" s="539">
        <f>E909*I909</f>
        <v>60000</v>
      </c>
      <c r="K909" s="622" t="s">
        <v>1791</v>
      </c>
      <c r="L909" s="79"/>
    </row>
    <row r="910" spans="1:23" s="10" customFormat="1" ht="22.5" customHeight="1" x14ac:dyDescent="0.25">
      <c r="A910" s="420">
        <v>2</v>
      </c>
      <c r="B910" s="533">
        <v>45232</v>
      </c>
      <c r="C910" s="534" t="s">
        <v>1813</v>
      </c>
      <c r="D910" s="534"/>
      <c r="E910" s="536">
        <v>2</v>
      </c>
      <c r="F910" s="536" t="s">
        <v>37</v>
      </c>
      <c r="G910" s="536" t="s">
        <v>130</v>
      </c>
      <c r="H910" s="537">
        <v>112</v>
      </c>
      <c r="I910" s="558">
        <f>9000/2</f>
        <v>4500</v>
      </c>
      <c r="J910" s="539">
        <f>E910*I910</f>
        <v>9000</v>
      </c>
      <c r="K910" s="622" t="s">
        <v>1791</v>
      </c>
      <c r="L910" s="79"/>
    </row>
    <row r="911" spans="1:23" s="10" customFormat="1" ht="22.5" customHeight="1" x14ac:dyDescent="0.25">
      <c r="A911" s="419">
        <v>3</v>
      </c>
      <c r="B911" s="280">
        <v>45237</v>
      </c>
      <c r="C911" s="56" t="s">
        <v>1073</v>
      </c>
      <c r="D911" s="288" t="s">
        <v>1074</v>
      </c>
      <c r="E911" s="57">
        <v>1</v>
      </c>
      <c r="F911" s="122" t="s">
        <v>39</v>
      </c>
      <c r="G911" s="58" t="s">
        <v>130</v>
      </c>
      <c r="H911" s="260">
        <v>112</v>
      </c>
      <c r="I911" s="285">
        <v>189724</v>
      </c>
      <c r="J911" s="286">
        <v>189724</v>
      </c>
      <c r="K911" s="644" t="s">
        <v>1566</v>
      </c>
      <c r="L911" s="79"/>
      <c r="W911" s="2"/>
    </row>
    <row r="912" spans="1:23" s="10" customFormat="1" ht="22.5" customHeight="1" x14ac:dyDescent="0.25">
      <c r="A912" s="420">
        <v>4</v>
      </c>
      <c r="B912" s="280">
        <v>45237</v>
      </c>
      <c r="C912" s="56" t="s">
        <v>1171</v>
      </c>
      <c r="D912" s="56" t="s">
        <v>1172</v>
      </c>
      <c r="E912" s="57">
        <v>1</v>
      </c>
      <c r="F912" s="122" t="s">
        <v>39</v>
      </c>
      <c r="G912" s="58" t="s">
        <v>130</v>
      </c>
      <c r="H912" s="260">
        <v>112</v>
      </c>
      <c r="I912" s="285">
        <v>258042</v>
      </c>
      <c r="J912" s="286">
        <v>258042</v>
      </c>
      <c r="K912" s="644" t="s">
        <v>1566</v>
      </c>
      <c r="L912" s="79"/>
      <c r="V912" s="2"/>
      <c r="W912" s="2"/>
    </row>
    <row r="913" spans="1:23" s="10" customFormat="1" ht="22.5" customHeight="1" x14ac:dyDescent="0.25">
      <c r="A913" s="419">
        <v>5</v>
      </c>
      <c r="B913" s="280">
        <v>45237</v>
      </c>
      <c r="C913" s="56" t="s">
        <v>377</v>
      </c>
      <c r="D913" s="56" t="s">
        <v>378</v>
      </c>
      <c r="E913" s="57">
        <v>1</v>
      </c>
      <c r="F913" s="57" t="s">
        <v>39</v>
      </c>
      <c r="G913" s="58" t="s">
        <v>130</v>
      </c>
      <c r="H913" s="260">
        <v>112</v>
      </c>
      <c r="I913" s="289">
        <v>45000</v>
      </c>
      <c r="J913" s="286">
        <v>45000</v>
      </c>
      <c r="K913" s="644" t="s">
        <v>1566</v>
      </c>
      <c r="L913" s="79"/>
      <c r="N913" s="2"/>
      <c r="O913" s="2"/>
      <c r="P913" s="2"/>
      <c r="Q913" s="2"/>
      <c r="R913" s="2"/>
      <c r="S913" s="2"/>
      <c r="T913" s="2"/>
      <c r="U913" s="2"/>
    </row>
    <row r="914" spans="1:23" ht="22.5" customHeight="1" x14ac:dyDescent="0.25">
      <c r="A914" s="420">
        <v>6</v>
      </c>
      <c r="B914" s="280">
        <v>45240</v>
      </c>
      <c r="C914" s="123" t="s">
        <v>132</v>
      </c>
      <c r="D914" s="123" t="s">
        <v>73</v>
      </c>
      <c r="E914" s="117">
        <v>1</v>
      </c>
      <c r="F914" s="300" t="s">
        <v>39</v>
      </c>
      <c r="G914" s="58" t="s">
        <v>130</v>
      </c>
      <c r="H914" s="260">
        <v>112</v>
      </c>
      <c r="I914" s="287">
        <v>60000</v>
      </c>
      <c r="J914" s="286">
        <v>60000</v>
      </c>
      <c r="K914" s="644" t="s">
        <v>1576</v>
      </c>
      <c r="L914" s="2"/>
      <c r="M914" s="2"/>
      <c r="O914" s="10"/>
      <c r="P914" s="10"/>
      <c r="Q914" s="10"/>
      <c r="R914" s="10"/>
      <c r="S914" s="10"/>
      <c r="T914" s="10"/>
      <c r="U914" s="10"/>
      <c r="V914" s="10"/>
      <c r="W914" s="10"/>
    </row>
    <row r="915" spans="1:23" ht="22.5" customHeight="1" x14ac:dyDescent="0.25">
      <c r="A915" s="419">
        <v>7</v>
      </c>
      <c r="B915" s="280">
        <v>45240</v>
      </c>
      <c r="C915" s="56" t="s">
        <v>1076</v>
      </c>
      <c r="D915" s="56" t="s">
        <v>56</v>
      </c>
      <c r="E915" s="57">
        <v>1</v>
      </c>
      <c r="F915" s="300" t="s">
        <v>39</v>
      </c>
      <c r="G915" s="58" t="s">
        <v>130</v>
      </c>
      <c r="H915" s="260">
        <v>112</v>
      </c>
      <c r="I915" s="287">
        <v>400000</v>
      </c>
      <c r="J915" s="286">
        <v>400000</v>
      </c>
      <c r="K915" s="644" t="s">
        <v>1576</v>
      </c>
      <c r="L915" s="2"/>
      <c r="M915" s="2"/>
      <c r="O915" s="10"/>
      <c r="P915" s="10"/>
      <c r="Q915" s="10"/>
      <c r="R915" s="10"/>
      <c r="S915" s="10"/>
      <c r="T915" s="10"/>
      <c r="U915" s="10"/>
      <c r="V915" s="10"/>
      <c r="W915" s="10"/>
    </row>
    <row r="916" spans="1:23" s="10" customFormat="1" ht="22.5" customHeight="1" x14ac:dyDescent="0.25">
      <c r="A916" s="420">
        <v>8</v>
      </c>
      <c r="B916" s="280">
        <v>45240</v>
      </c>
      <c r="C916" s="56" t="s">
        <v>107</v>
      </c>
      <c r="D916" s="301" t="s">
        <v>112</v>
      </c>
      <c r="E916" s="57">
        <v>10</v>
      </c>
      <c r="F916" s="121" t="s">
        <v>39</v>
      </c>
      <c r="G916" s="58" t="s">
        <v>130</v>
      </c>
      <c r="H916" s="260">
        <v>112</v>
      </c>
      <c r="I916" s="285">
        <v>1565</v>
      </c>
      <c r="J916" s="286">
        <v>15650</v>
      </c>
      <c r="K916" s="644" t="s">
        <v>1576</v>
      </c>
      <c r="L916" s="79"/>
    </row>
    <row r="917" spans="1:23" s="10" customFormat="1" ht="22.5" customHeight="1" x14ac:dyDescent="0.25">
      <c r="A917" s="419">
        <v>9</v>
      </c>
      <c r="B917" s="280">
        <v>45240</v>
      </c>
      <c r="C917" s="56" t="s">
        <v>335</v>
      </c>
      <c r="D917" s="56" t="s">
        <v>101</v>
      </c>
      <c r="E917" s="184" t="s">
        <v>97</v>
      </c>
      <c r="F917" s="96" t="s">
        <v>39</v>
      </c>
      <c r="G917" s="58" t="s">
        <v>130</v>
      </c>
      <c r="H917" s="260">
        <v>112</v>
      </c>
      <c r="I917" s="285">
        <v>134389.92000000001</v>
      </c>
      <c r="J917" s="286">
        <v>134389.92000000001</v>
      </c>
      <c r="K917" s="644" t="s">
        <v>1576</v>
      </c>
      <c r="L917" s="79"/>
    </row>
    <row r="918" spans="1:23" s="10" customFormat="1" ht="22.5" customHeight="1" x14ac:dyDescent="0.25">
      <c r="A918" s="420">
        <v>10</v>
      </c>
      <c r="B918" s="280">
        <v>45240</v>
      </c>
      <c r="C918" s="56" t="s">
        <v>566</v>
      </c>
      <c r="D918" s="86" t="s">
        <v>101</v>
      </c>
      <c r="E918" s="57">
        <v>1</v>
      </c>
      <c r="F918" s="57" t="s">
        <v>39</v>
      </c>
      <c r="G918" s="58" t="s">
        <v>130</v>
      </c>
      <c r="H918" s="260">
        <v>112</v>
      </c>
      <c r="I918" s="285">
        <v>34965</v>
      </c>
      <c r="J918" s="286">
        <v>34965</v>
      </c>
      <c r="K918" s="644" t="s">
        <v>1576</v>
      </c>
      <c r="L918" s="79"/>
    </row>
    <row r="919" spans="1:23" s="10" customFormat="1" ht="22.5" customHeight="1" x14ac:dyDescent="0.25">
      <c r="A919" s="419">
        <v>11</v>
      </c>
      <c r="B919" s="280">
        <v>45248</v>
      </c>
      <c r="C919" s="56" t="s">
        <v>1370</v>
      </c>
      <c r="D919" s="56" t="s">
        <v>1371</v>
      </c>
      <c r="E919" s="57">
        <v>1</v>
      </c>
      <c r="F919" s="57" t="s">
        <v>40</v>
      </c>
      <c r="G919" s="58" t="s">
        <v>130</v>
      </c>
      <c r="H919" s="260">
        <v>112</v>
      </c>
      <c r="I919" s="285">
        <v>2150000</v>
      </c>
      <c r="J919" s="286">
        <v>2150000</v>
      </c>
      <c r="K919" s="529"/>
      <c r="L919" s="79"/>
    </row>
    <row r="920" spans="1:23" s="10" customFormat="1" ht="22.5" customHeight="1" x14ac:dyDescent="0.25">
      <c r="A920" s="420">
        <v>12</v>
      </c>
      <c r="B920" s="280">
        <v>45248</v>
      </c>
      <c r="C920" s="56" t="s">
        <v>1370</v>
      </c>
      <c r="D920" s="56" t="s">
        <v>1372</v>
      </c>
      <c r="E920" s="57">
        <v>1</v>
      </c>
      <c r="F920" s="122" t="s">
        <v>40</v>
      </c>
      <c r="G920" s="58" t="s">
        <v>130</v>
      </c>
      <c r="H920" s="260">
        <v>112</v>
      </c>
      <c r="I920" s="307">
        <v>2150000</v>
      </c>
      <c r="J920" s="286">
        <v>2150000</v>
      </c>
      <c r="K920" s="529"/>
      <c r="L920" s="79"/>
    </row>
    <row r="921" spans="1:23" s="10" customFormat="1" ht="22.5" customHeight="1" x14ac:dyDescent="0.25">
      <c r="A921" s="419">
        <v>13</v>
      </c>
      <c r="B921" s="280">
        <v>45255</v>
      </c>
      <c r="C921" s="56" t="s">
        <v>45</v>
      </c>
      <c r="D921" s="56" t="s">
        <v>20</v>
      </c>
      <c r="E921" s="319">
        <v>9</v>
      </c>
      <c r="F921" s="57" t="s">
        <v>38</v>
      </c>
      <c r="G921" s="58" t="s">
        <v>130</v>
      </c>
      <c r="H921" s="260">
        <v>112</v>
      </c>
      <c r="I921" s="287">
        <v>29200</v>
      </c>
      <c r="J921" s="286">
        <v>262800</v>
      </c>
      <c r="K921" s="643" t="s">
        <v>1641</v>
      </c>
      <c r="L921" s="79"/>
    </row>
    <row r="922" spans="1:23" s="10" customFormat="1" ht="22.5" customHeight="1" x14ac:dyDescent="0.25">
      <c r="A922" s="420">
        <v>14</v>
      </c>
      <c r="B922" s="280">
        <v>45255</v>
      </c>
      <c r="C922" s="56" t="s">
        <v>92</v>
      </c>
      <c r="D922" s="56" t="s">
        <v>29</v>
      </c>
      <c r="E922" s="57">
        <v>1</v>
      </c>
      <c r="F922" s="57" t="s">
        <v>39</v>
      </c>
      <c r="G922" s="58" t="s">
        <v>130</v>
      </c>
      <c r="H922" s="260">
        <v>112</v>
      </c>
      <c r="I922" s="285">
        <v>94575</v>
      </c>
      <c r="J922" s="286">
        <v>94575</v>
      </c>
      <c r="K922" s="644" t="s">
        <v>1641</v>
      </c>
      <c r="L922" s="79"/>
      <c r="V922" s="2"/>
    </row>
    <row r="923" spans="1:23" s="10" customFormat="1" ht="22.5" customHeight="1" x14ac:dyDescent="0.25">
      <c r="A923" s="419">
        <v>15</v>
      </c>
      <c r="B923" s="280">
        <v>45255</v>
      </c>
      <c r="C923" s="56" t="s">
        <v>76</v>
      </c>
      <c r="D923" s="120" t="s">
        <v>96</v>
      </c>
      <c r="E923" s="57">
        <v>1</v>
      </c>
      <c r="F923" s="57" t="s">
        <v>39</v>
      </c>
      <c r="G923" s="58" t="s">
        <v>130</v>
      </c>
      <c r="H923" s="260">
        <v>112</v>
      </c>
      <c r="I923" s="285">
        <v>90675</v>
      </c>
      <c r="J923" s="286">
        <v>90675</v>
      </c>
      <c r="K923" s="644" t="s">
        <v>1641</v>
      </c>
      <c r="L923" s="79"/>
      <c r="N923" s="2"/>
      <c r="O923" s="2"/>
      <c r="P923" s="2"/>
      <c r="Q923" s="2"/>
      <c r="R923" s="2"/>
      <c r="S923" s="2"/>
      <c r="T923" s="2"/>
      <c r="U923" s="2"/>
    </row>
    <row r="924" spans="1:23" s="10" customFormat="1" ht="22.5" customHeight="1" x14ac:dyDescent="0.25">
      <c r="A924" s="420">
        <v>16</v>
      </c>
      <c r="B924" s="280">
        <v>45255</v>
      </c>
      <c r="C924" s="56" t="s">
        <v>70</v>
      </c>
      <c r="D924" s="56" t="s">
        <v>61</v>
      </c>
      <c r="E924" s="57">
        <v>1</v>
      </c>
      <c r="F924" s="122" t="s">
        <v>39</v>
      </c>
      <c r="G924" s="58" t="s">
        <v>130</v>
      </c>
      <c r="H924" s="260">
        <v>112</v>
      </c>
      <c r="I924" s="285">
        <v>39000</v>
      </c>
      <c r="J924" s="286">
        <v>39000</v>
      </c>
      <c r="K924" s="644" t="s">
        <v>1641</v>
      </c>
      <c r="L924" s="79"/>
      <c r="V924" s="2"/>
    </row>
    <row r="925" spans="1:23" s="10" customFormat="1" ht="22.5" customHeight="1" x14ac:dyDescent="0.25">
      <c r="A925" s="422"/>
      <c r="B925" s="423"/>
      <c r="C925" s="439"/>
      <c r="D925" s="424"/>
      <c r="E925" s="411"/>
      <c r="F925" s="411"/>
      <c r="G925" s="435"/>
      <c r="H925" s="411"/>
      <c r="I925" s="442"/>
      <c r="J925" s="442"/>
      <c r="K925" s="528">
        <f>SUM(J909:J924)</f>
        <v>5993820.9199999999</v>
      </c>
      <c r="L925" s="79"/>
      <c r="O925" s="2"/>
      <c r="P925" s="2"/>
      <c r="Q925" s="2"/>
      <c r="R925" s="2"/>
      <c r="S925" s="2"/>
      <c r="T925" s="2"/>
      <c r="U925" s="2"/>
      <c r="V925" s="521"/>
    </row>
    <row r="926" spans="1:23" s="10" customFormat="1" ht="22.5" customHeight="1" x14ac:dyDescent="0.25">
      <c r="A926" s="420">
        <v>1</v>
      </c>
      <c r="B926" s="610">
        <v>45232</v>
      </c>
      <c r="C926" s="605" t="s">
        <v>2056</v>
      </c>
      <c r="D926" s="606"/>
      <c r="E926" s="598">
        <v>2</v>
      </c>
      <c r="F926" s="598" t="s">
        <v>37</v>
      </c>
      <c r="G926" s="598" t="s">
        <v>2078</v>
      </c>
      <c r="H926" s="607">
        <v>113</v>
      </c>
      <c r="I926" s="608">
        <f>J926/E926</f>
        <v>10000</v>
      </c>
      <c r="J926" s="609">
        <v>20000</v>
      </c>
      <c r="K926" s="611" t="s">
        <v>205</v>
      </c>
      <c r="L926" s="79"/>
      <c r="N926" s="521"/>
      <c r="O926" s="521"/>
      <c r="P926" s="521"/>
      <c r="Q926" s="521"/>
      <c r="R926" s="521"/>
      <c r="S926" s="521"/>
      <c r="T926" s="521"/>
      <c r="U926" s="521"/>
      <c r="V926" s="521"/>
    </row>
    <row r="927" spans="1:23" s="10" customFormat="1" ht="22.5" customHeight="1" x14ac:dyDescent="0.25">
      <c r="A927" s="419">
        <v>2</v>
      </c>
      <c r="B927" s="280">
        <v>45233</v>
      </c>
      <c r="C927" s="56" t="s">
        <v>465</v>
      </c>
      <c r="D927" s="56" t="s">
        <v>73</v>
      </c>
      <c r="E927" s="57">
        <v>1</v>
      </c>
      <c r="F927" s="122" t="s">
        <v>39</v>
      </c>
      <c r="G927" s="58" t="s">
        <v>253</v>
      </c>
      <c r="H927" s="260">
        <v>113</v>
      </c>
      <c r="I927" s="285">
        <v>35000</v>
      </c>
      <c r="J927" s="286">
        <v>35000</v>
      </c>
      <c r="K927" s="649" t="s">
        <v>1554</v>
      </c>
      <c r="L927" s="79"/>
      <c r="N927" s="521"/>
      <c r="O927" s="521"/>
      <c r="P927" s="521"/>
      <c r="Q927" s="521"/>
      <c r="R927" s="521"/>
      <c r="S927" s="521"/>
      <c r="T927" s="521"/>
      <c r="U927" s="521"/>
      <c r="V927" s="521"/>
    </row>
    <row r="928" spans="1:23" s="10" customFormat="1" ht="22.5" customHeight="1" x14ac:dyDescent="0.25">
      <c r="A928" s="420">
        <v>3</v>
      </c>
      <c r="B928" s="280">
        <v>45233</v>
      </c>
      <c r="C928" s="56" t="s">
        <v>1116</v>
      </c>
      <c r="D928" s="56" t="s">
        <v>24</v>
      </c>
      <c r="E928" s="57">
        <v>1</v>
      </c>
      <c r="F928" s="57" t="s">
        <v>39</v>
      </c>
      <c r="G928" s="58" t="s">
        <v>253</v>
      </c>
      <c r="H928" s="260">
        <v>113</v>
      </c>
      <c r="I928" s="287">
        <v>0</v>
      </c>
      <c r="J928" s="286">
        <v>0</v>
      </c>
      <c r="K928" s="647" t="s">
        <v>1554</v>
      </c>
      <c r="L928" s="79"/>
      <c r="N928" s="521"/>
      <c r="O928" s="521"/>
      <c r="P928" s="521"/>
      <c r="Q928" s="521"/>
      <c r="R928" s="521"/>
      <c r="S928" s="521"/>
      <c r="T928" s="521"/>
      <c r="U928" s="521"/>
      <c r="V928" s="521"/>
    </row>
    <row r="929" spans="1:23" s="10" customFormat="1" ht="22.5" customHeight="1" x14ac:dyDescent="0.25">
      <c r="A929" s="419">
        <v>4</v>
      </c>
      <c r="B929" s="280">
        <v>45233</v>
      </c>
      <c r="C929" s="60" t="s">
        <v>1117</v>
      </c>
      <c r="D929" s="56" t="s">
        <v>1118</v>
      </c>
      <c r="E929" s="57">
        <v>1</v>
      </c>
      <c r="F929" s="57" t="s">
        <v>39</v>
      </c>
      <c r="G929" s="58" t="s">
        <v>253</v>
      </c>
      <c r="H929" s="260">
        <v>113</v>
      </c>
      <c r="I929" s="285">
        <v>185550</v>
      </c>
      <c r="J929" s="286">
        <v>185550</v>
      </c>
      <c r="K929" s="647" t="s">
        <v>1554</v>
      </c>
      <c r="L929" s="79"/>
      <c r="N929" s="521"/>
      <c r="O929" s="521"/>
      <c r="P929" s="521"/>
      <c r="Q929" s="521"/>
      <c r="R929" s="521"/>
      <c r="S929" s="521"/>
      <c r="T929" s="521"/>
      <c r="U929" s="521"/>
      <c r="V929" s="521"/>
    </row>
    <row r="930" spans="1:23" s="10" customFormat="1" ht="22.5" customHeight="1" x14ac:dyDescent="0.25">
      <c r="A930" s="420">
        <v>5</v>
      </c>
      <c r="B930" s="280">
        <v>45233</v>
      </c>
      <c r="C930" s="56" t="s">
        <v>251</v>
      </c>
      <c r="D930" s="56" t="s">
        <v>27</v>
      </c>
      <c r="E930" s="8">
        <v>1</v>
      </c>
      <c r="F930" s="57" t="s">
        <v>39</v>
      </c>
      <c r="G930" s="58" t="s">
        <v>253</v>
      </c>
      <c r="H930" s="260">
        <v>113</v>
      </c>
      <c r="I930" s="285">
        <v>45000</v>
      </c>
      <c r="J930" s="286">
        <v>45000</v>
      </c>
      <c r="K930" s="647" t="s">
        <v>1554</v>
      </c>
      <c r="L930" s="79"/>
      <c r="N930" s="521"/>
      <c r="O930" s="521"/>
      <c r="P930" s="521"/>
      <c r="Q930" s="521"/>
      <c r="R930" s="521"/>
      <c r="S930" s="521"/>
      <c r="T930" s="521"/>
      <c r="U930" s="521"/>
      <c r="V930" s="521"/>
    </row>
    <row r="931" spans="1:23" s="10" customFormat="1" ht="22.5" customHeight="1" x14ac:dyDescent="0.25">
      <c r="A931" s="419">
        <v>6</v>
      </c>
      <c r="B931" s="280">
        <v>45233</v>
      </c>
      <c r="C931" s="56" t="s">
        <v>122</v>
      </c>
      <c r="D931" s="56" t="s">
        <v>123</v>
      </c>
      <c r="E931" s="8">
        <v>2</v>
      </c>
      <c r="F931" s="57" t="s">
        <v>39</v>
      </c>
      <c r="G931" s="58" t="s">
        <v>253</v>
      </c>
      <c r="H931" s="260">
        <v>113</v>
      </c>
      <c r="I931" s="285">
        <v>28000</v>
      </c>
      <c r="J931" s="286">
        <v>56000</v>
      </c>
      <c r="K931" s="647" t="s">
        <v>1554</v>
      </c>
      <c r="L931" s="79"/>
      <c r="N931" s="521"/>
      <c r="O931" s="521"/>
      <c r="P931" s="521"/>
      <c r="Q931" s="521"/>
      <c r="R931" s="521"/>
      <c r="S931" s="521"/>
      <c r="T931" s="521"/>
      <c r="U931" s="521"/>
      <c r="V931" s="521"/>
      <c r="W931" s="2"/>
    </row>
    <row r="932" spans="1:23" s="10" customFormat="1" ht="22.5" customHeight="1" x14ac:dyDescent="0.25">
      <c r="A932" s="420">
        <v>7</v>
      </c>
      <c r="B932" s="280">
        <v>45233</v>
      </c>
      <c r="C932" s="56" t="s">
        <v>1119</v>
      </c>
      <c r="D932" s="56" t="s">
        <v>1120</v>
      </c>
      <c r="E932" s="57">
        <v>8</v>
      </c>
      <c r="F932" s="57" t="s">
        <v>39</v>
      </c>
      <c r="G932" s="58" t="s">
        <v>253</v>
      </c>
      <c r="H932" s="260">
        <v>113</v>
      </c>
      <c r="I932" s="285">
        <v>10000</v>
      </c>
      <c r="J932" s="286">
        <v>80000</v>
      </c>
      <c r="K932" s="647" t="s">
        <v>1554</v>
      </c>
      <c r="L932" s="79"/>
      <c r="N932" s="521"/>
      <c r="O932" s="521"/>
      <c r="P932" s="521"/>
      <c r="Q932" s="521"/>
      <c r="R932" s="521"/>
      <c r="S932" s="521"/>
      <c r="T932" s="521"/>
      <c r="U932" s="521"/>
      <c r="V932" s="521"/>
      <c r="W932" s="2"/>
    </row>
    <row r="933" spans="1:23" s="10" customFormat="1" ht="22.5" customHeight="1" x14ac:dyDescent="0.25">
      <c r="A933" s="419">
        <v>8</v>
      </c>
      <c r="B933" s="280">
        <v>45233</v>
      </c>
      <c r="C933" s="56" t="s">
        <v>1121</v>
      </c>
      <c r="D933" s="56" t="s">
        <v>1120</v>
      </c>
      <c r="E933" s="57">
        <v>8</v>
      </c>
      <c r="F933" s="57" t="s">
        <v>39</v>
      </c>
      <c r="G933" s="58" t="s">
        <v>253</v>
      </c>
      <c r="H933" s="260">
        <v>113</v>
      </c>
      <c r="I933" s="287">
        <v>29000</v>
      </c>
      <c r="J933" s="286">
        <v>232000</v>
      </c>
      <c r="K933" s="647" t="s">
        <v>1554</v>
      </c>
      <c r="L933" s="79"/>
      <c r="N933" s="521"/>
      <c r="O933" s="521"/>
      <c r="P933" s="521"/>
      <c r="Q933" s="521"/>
      <c r="R933" s="521"/>
      <c r="S933" s="521"/>
      <c r="T933" s="521"/>
      <c r="U933" s="521"/>
      <c r="V933" s="521"/>
      <c r="W933" s="2"/>
    </row>
    <row r="934" spans="1:23" ht="22.5" customHeight="1" x14ac:dyDescent="0.25">
      <c r="A934" s="420">
        <v>9</v>
      </c>
      <c r="B934" s="280">
        <v>45237</v>
      </c>
      <c r="C934" s="56" t="s">
        <v>1162</v>
      </c>
      <c r="D934" s="56" t="s">
        <v>1177</v>
      </c>
      <c r="E934" s="57">
        <v>1</v>
      </c>
      <c r="F934" s="57" t="s">
        <v>39</v>
      </c>
      <c r="G934" s="58" t="s">
        <v>253</v>
      </c>
      <c r="H934" s="260">
        <v>113</v>
      </c>
      <c r="I934" s="285">
        <v>1050000</v>
      </c>
      <c r="J934" s="286">
        <v>1050000</v>
      </c>
      <c r="K934" s="647" t="s">
        <v>312</v>
      </c>
      <c r="N934" s="521"/>
      <c r="O934" s="521"/>
      <c r="P934" s="521"/>
      <c r="Q934" s="521"/>
      <c r="R934" s="521"/>
      <c r="S934" s="521"/>
      <c r="T934" s="521"/>
      <c r="U934" s="521"/>
      <c r="V934" s="521"/>
    </row>
    <row r="935" spans="1:23" ht="22.5" customHeight="1" x14ac:dyDescent="0.25">
      <c r="A935" s="419">
        <v>10</v>
      </c>
      <c r="B935" s="280">
        <v>45237</v>
      </c>
      <c r="C935" s="56" t="s">
        <v>1162</v>
      </c>
      <c r="D935" s="56" t="s">
        <v>1178</v>
      </c>
      <c r="E935" s="57">
        <v>1</v>
      </c>
      <c r="F935" s="57" t="s">
        <v>39</v>
      </c>
      <c r="G935" s="58" t="s">
        <v>253</v>
      </c>
      <c r="H935" s="260">
        <v>113</v>
      </c>
      <c r="I935" s="285">
        <v>1050000</v>
      </c>
      <c r="J935" s="286">
        <v>1050000</v>
      </c>
      <c r="K935" s="647" t="s">
        <v>312</v>
      </c>
      <c r="N935" s="521"/>
      <c r="O935" s="521"/>
      <c r="P935" s="521"/>
      <c r="Q935" s="521"/>
      <c r="R935" s="521"/>
      <c r="S935" s="521"/>
      <c r="T935" s="521"/>
      <c r="U935" s="521"/>
      <c r="V935" s="521"/>
    </row>
    <row r="936" spans="1:23" ht="22.5" customHeight="1" x14ac:dyDescent="0.25">
      <c r="A936" s="420">
        <v>11</v>
      </c>
      <c r="B936" s="280">
        <v>45237</v>
      </c>
      <c r="C936" s="56" t="s">
        <v>335</v>
      </c>
      <c r="D936" s="56" t="s">
        <v>101</v>
      </c>
      <c r="E936" s="57">
        <v>2</v>
      </c>
      <c r="F936" s="57" t="s">
        <v>39</v>
      </c>
      <c r="G936" s="58" t="s">
        <v>253</v>
      </c>
      <c r="H936" s="260">
        <v>113</v>
      </c>
      <c r="I936" s="285">
        <v>134389</v>
      </c>
      <c r="J936" s="286">
        <v>268778</v>
      </c>
      <c r="K936" s="647" t="s">
        <v>312</v>
      </c>
      <c r="N936" s="521"/>
      <c r="O936" s="521"/>
      <c r="P936" s="521"/>
      <c r="Q936" s="521"/>
      <c r="R936" s="521"/>
      <c r="S936" s="521"/>
      <c r="T936" s="521"/>
      <c r="U936" s="521"/>
      <c r="V936" s="521"/>
      <c r="W936" s="10"/>
    </row>
    <row r="937" spans="1:23" ht="22.5" customHeight="1" x14ac:dyDescent="0.25">
      <c r="A937" s="419">
        <v>12</v>
      </c>
      <c r="B937" s="610">
        <v>45241</v>
      </c>
      <c r="C937" s="605" t="s">
        <v>2057</v>
      </c>
      <c r="D937" s="606"/>
      <c r="E937" s="598">
        <v>8</v>
      </c>
      <c r="F937" s="598" t="s">
        <v>37</v>
      </c>
      <c r="G937" s="598" t="s">
        <v>2078</v>
      </c>
      <c r="H937" s="607">
        <v>113</v>
      </c>
      <c r="I937" s="608">
        <f>J937/E937</f>
        <v>25000</v>
      </c>
      <c r="J937" s="609">
        <v>200000</v>
      </c>
      <c r="K937" s="611" t="s">
        <v>205</v>
      </c>
      <c r="N937" s="521"/>
      <c r="O937" s="521"/>
      <c r="P937" s="521"/>
      <c r="Q937" s="521"/>
      <c r="R937" s="521"/>
      <c r="S937" s="521"/>
      <c r="T937" s="521"/>
      <c r="U937" s="521"/>
      <c r="V937" s="521"/>
      <c r="W937" s="10"/>
    </row>
    <row r="938" spans="1:23" ht="22.5" customHeight="1" x14ac:dyDescent="0.25">
      <c r="A938" s="420">
        <v>13</v>
      </c>
      <c r="B938" s="610">
        <v>45241</v>
      </c>
      <c r="C938" s="605" t="s">
        <v>2058</v>
      </c>
      <c r="D938" s="606"/>
      <c r="E938" s="598">
        <v>2</v>
      </c>
      <c r="F938" s="598" t="s">
        <v>37</v>
      </c>
      <c r="G938" s="598" t="s">
        <v>2078</v>
      </c>
      <c r="H938" s="607">
        <v>113</v>
      </c>
      <c r="I938" s="608">
        <f>J938/E938</f>
        <v>10000</v>
      </c>
      <c r="J938" s="609">
        <v>20000</v>
      </c>
      <c r="K938" s="611" t="s">
        <v>205</v>
      </c>
      <c r="N938" s="521"/>
      <c r="O938" s="521"/>
      <c r="P938" s="521"/>
      <c r="Q938" s="521"/>
      <c r="R938" s="521"/>
      <c r="S938" s="521"/>
      <c r="T938" s="521"/>
      <c r="U938" s="521"/>
      <c r="V938" s="521"/>
      <c r="W938" s="10"/>
    </row>
    <row r="939" spans="1:23" s="10" customFormat="1" ht="22.5" customHeight="1" x14ac:dyDescent="0.25">
      <c r="A939" s="419">
        <v>14</v>
      </c>
      <c r="B939" s="610">
        <v>45243</v>
      </c>
      <c r="C939" s="605" t="s">
        <v>2059</v>
      </c>
      <c r="D939" s="606"/>
      <c r="E939" s="598">
        <v>1</v>
      </c>
      <c r="F939" s="598" t="s">
        <v>37</v>
      </c>
      <c r="G939" s="598" t="s">
        <v>2078</v>
      </c>
      <c r="H939" s="607">
        <v>113</v>
      </c>
      <c r="I939" s="608">
        <f>J939/E939</f>
        <v>210000</v>
      </c>
      <c r="J939" s="609">
        <v>210000</v>
      </c>
      <c r="K939" s="611" t="s">
        <v>205</v>
      </c>
      <c r="L939" s="79"/>
      <c r="N939" s="521"/>
      <c r="O939" s="521"/>
      <c r="P939" s="521"/>
      <c r="Q939" s="521"/>
      <c r="R939" s="521"/>
      <c r="S939" s="521"/>
      <c r="T939" s="521"/>
      <c r="U939" s="521"/>
      <c r="V939" s="521"/>
    </row>
    <row r="940" spans="1:23" s="10" customFormat="1" ht="22.5" customHeight="1" x14ac:dyDescent="0.25">
      <c r="A940" s="420">
        <v>15</v>
      </c>
      <c r="B940" s="280">
        <v>45245</v>
      </c>
      <c r="C940" s="55" t="s">
        <v>701</v>
      </c>
      <c r="D940" s="56" t="s">
        <v>256</v>
      </c>
      <c r="E940" s="184" t="s">
        <v>97</v>
      </c>
      <c r="F940" s="121" t="s">
        <v>40</v>
      </c>
      <c r="G940" s="58" t="s">
        <v>253</v>
      </c>
      <c r="H940" s="260">
        <v>113</v>
      </c>
      <c r="I940" s="285">
        <v>60000</v>
      </c>
      <c r="J940" s="286">
        <v>60000</v>
      </c>
      <c r="K940" s="529"/>
      <c r="L940" s="79"/>
      <c r="N940" s="521"/>
      <c r="O940" s="521"/>
      <c r="P940" s="521"/>
      <c r="Q940" s="521"/>
      <c r="R940" s="521"/>
      <c r="S940" s="521"/>
      <c r="T940" s="521"/>
      <c r="U940" s="521"/>
    </row>
    <row r="941" spans="1:23" s="10" customFormat="1" ht="22.5" customHeight="1" x14ac:dyDescent="0.25">
      <c r="A941" s="419">
        <v>16</v>
      </c>
      <c r="B941" s="610">
        <v>45248</v>
      </c>
      <c r="C941" s="605" t="s">
        <v>2042</v>
      </c>
      <c r="D941" s="606"/>
      <c r="E941" s="598"/>
      <c r="F941" s="598"/>
      <c r="G941" s="598" t="s">
        <v>2078</v>
      </c>
      <c r="H941" s="607">
        <v>113</v>
      </c>
      <c r="I941" s="608">
        <v>110000</v>
      </c>
      <c r="J941" s="609">
        <v>110000</v>
      </c>
      <c r="K941" s="611" t="s">
        <v>205</v>
      </c>
      <c r="L941" s="79"/>
      <c r="V941" s="521"/>
    </row>
    <row r="942" spans="1:23" s="10" customFormat="1" ht="22.5" customHeight="1" x14ac:dyDescent="0.25">
      <c r="A942" s="420">
        <v>17</v>
      </c>
      <c r="B942" s="280">
        <v>45255</v>
      </c>
      <c r="C942" s="55" t="s">
        <v>951</v>
      </c>
      <c r="D942" s="56" t="s">
        <v>1427</v>
      </c>
      <c r="E942" s="57">
        <v>8</v>
      </c>
      <c r="F942" s="57" t="s">
        <v>39</v>
      </c>
      <c r="G942" s="58" t="s">
        <v>253</v>
      </c>
      <c r="H942" s="260">
        <v>113</v>
      </c>
      <c r="I942" s="285">
        <v>25000</v>
      </c>
      <c r="J942" s="286">
        <v>200000</v>
      </c>
      <c r="K942" s="529"/>
      <c r="L942" s="79"/>
      <c r="N942" s="521"/>
      <c r="O942" s="521"/>
      <c r="P942" s="521"/>
      <c r="Q942" s="521"/>
      <c r="R942" s="521"/>
      <c r="S942" s="521"/>
      <c r="T942" s="521"/>
      <c r="U942" s="521"/>
      <c r="V942" s="521"/>
    </row>
    <row r="943" spans="1:23" s="10" customFormat="1" ht="22.5" customHeight="1" x14ac:dyDescent="0.25">
      <c r="A943" s="436"/>
      <c r="B943" s="423"/>
      <c r="C943" s="424"/>
      <c r="D943" s="425"/>
      <c r="E943" s="411"/>
      <c r="F943" s="411"/>
      <c r="G943" s="435"/>
      <c r="H943" s="411"/>
      <c r="I943" s="428"/>
      <c r="J943" s="428"/>
      <c r="K943" s="528">
        <f>SUM(J926:J942)</f>
        <v>3822328</v>
      </c>
      <c r="L943" s="79"/>
      <c r="N943" s="521"/>
      <c r="O943" s="521"/>
      <c r="P943" s="521"/>
      <c r="Q943" s="521"/>
      <c r="R943" s="521"/>
      <c r="S943" s="521"/>
      <c r="T943" s="521"/>
      <c r="U943" s="521"/>
      <c r="V943" s="521"/>
    </row>
    <row r="944" spans="1:23" s="10" customFormat="1" ht="22.5" customHeight="1" x14ac:dyDescent="0.25">
      <c r="A944" s="420">
        <v>1</v>
      </c>
      <c r="B944" s="280">
        <v>45237</v>
      </c>
      <c r="C944" s="55" t="s">
        <v>1068</v>
      </c>
      <c r="D944" s="56" t="s">
        <v>36</v>
      </c>
      <c r="E944" s="57">
        <v>6</v>
      </c>
      <c r="F944" s="122" t="s">
        <v>38</v>
      </c>
      <c r="G944" s="58" t="s">
        <v>17</v>
      </c>
      <c r="H944" s="260">
        <v>114</v>
      </c>
      <c r="I944" s="287">
        <v>36500</v>
      </c>
      <c r="J944" s="286">
        <v>219000</v>
      </c>
      <c r="K944" s="644" t="s">
        <v>1565</v>
      </c>
      <c r="L944" s="79"/>
      <c r="N944" s="521"/>
      <c r="O944" s="521"/>
      <c r="P944" s="521"/>
      <c r="Q944" s="521"/>
      <c r="R944" s="521"/>
      <c r="S944" s="521"/>
      <c r="T944" s="521"/>
      <c r="U944" s="521"/>
      <c r="V944" s="521"/>
      <c r="W944" s="2"/>
    </row>
    <row r="945" spans="1:23" s="10" customFormat="1" ht="22.5" customHeight="1" x14ac:dyDescent="0.25">
      <c r="A945" s="419">
        <v>2</v>
      </c>
      <c r="B945" s="280">
        <v>45237</v>
      </c>
      <c r="C945" s="56" t="s">
        <v>129</v>
      </c>
      <c r="D945" s="56" t="s">
        <v>67</v>
      </c>
      <c r="E945" s="8">
        <v>1</v>
      </c>
      <c r="F945" s="57" t="s">
        <v>39</v>
      </c>
      <c r="G945" s="58" t="s">
        <v>17</v>
      </c>
      <c r="H945" s="260">
        <v>114</v>
      </c>
      <c r="I945" s="287">
        <v>12500</v>
      </c>
      <c r="J945" s="286">
        <v>12500</v>
      </c>
      <c r="K945" s="644" t="s">
        <v>1565</v>
      </c>
      <c r="L945" s="79"/>
      <c r="N945" s="521"/>
      <c r="O945" s="521"/>
      <c r="P945" s="521"/>
      <c r="Q945" s="521"/>
      <c r="R945" s="521"/>
      <c r="S945" s="521"/>
      <c r="T945" s="521"/>
      <c r="U945" s="521"/>
      <c r="V945" s="521"/>
    </row>
    <row r="946" spans="1:23" s="24" customFormat="1" ht="22.5" customHeight="1" x14ac:dyDescent="0.25">
      <c r="A946" s="420">
        <v>3</v>
      </c>
      <c r="B946" s="321">
        <v>45237</v>
      </c>
      <c r="C946" s="791" t="s">
        <v>848</v>
      </c>
      <c r="D946" s="791" t="s">
        <v>163</v>
      </c>
      <c r="E946" s="169">
        <v>1</v>
      </c>
      <c r="F946" s="169" t="s">
        <v>1164</v>
      </c>
      <c r="G946" s="218" t="s">
        <v>17</v>
      </c>
      <c r="H946" s="316">
        <v>114</v>
      </c>
      <c r="I946" s="328">
        <v>0</v>
      </c>
      <c r="J946" s="648">
        <v>0</v>
      </c>
      <c r="K946" s="792" t="s">
        <v>1565</v>
      </c>
      <c r="L946" s="200" t="s">
        <v>2334</v>
      </c>
      <c r="N946" s="793"/>
      <c r="O946" s="793"/>
      <c r="P946" s="793"/>
      <c r="Q946" s="793"/>
      <c r="R946" s="793"/>
      <c r="S946" s="793"/>
      <c r="T946" s="793"/>
      <c r="U946" s="793"/>
      <c r="V946" s="793"/>
    </row>
    <row r="947" spans="1:23" ht="22.5" customHeight="1" x14ac:dyDescent="0.25">
      <c r="A947" s="419">
        <v>4</v>
      </c>
      <c r="B947" s="591">
        <v>45237</v>
      </c>
      <c r="C947" s="592" t="s">
        <v>2015</v>
      </c>
      <c r="D947" s="590"/>
      <c r="E947" s="590">
        <v>1</v>
      </c>
      <c r="F947" s="590" t="s">
        <v>2016</v>
      </c>
      <c r="G947" s="590" t="s">
        <v>17</v>
      </c>
      <c r="H947" s="593">
        <v>114</v>
      </c>
      <c r="I947" s="594">
        <v>9583</v>
      </c>
      <c r="J947" s="595">
        <f>E947*I947</f>
        <v>9583</v>
      </c>
      <c r="K947" s="645" t="s">
        <v>2014</v>
      </c>
      <c r="L947" s="2"/>
      <c r="M947" s="2"/>
      <c r="N947" s="521"/>
      <c r="O947" s="521"/>
      <c r="P947" s="521"/>
      <c r="Q947" s="521"/>
      <c r="R947" s="521"/>
      <c r="S947" s="521"/>
      <c r="T947" s="521"/>
      <c r="U947" s="521"/>
      <c r="V947" s="521"/>
      <c r="W947" s="10"/>
    </row>
    <row r="948" spans="1:23" s="10" customFormat="1" ht="22.5" customHeight="1" x14ac:dyDescent="0.25">
      <c r="A948" s="420">
        <v>5</v>
      </c>
      <c r="B948" s="280">
        <v>45237</v>
      </c>
      <c r="C948" s="56" t="s">
        <v>483</v>
      </c>
      <c r="D948" s="123" t="s">
        <v>102</v>
      </c>
      <c r="E948" s="57">
        <v>3</v>
      </c>
      <c r="F948" s="122" t="s">
        <v>484</v>
      </c>
      <c r="G948" s="58" t="s">
        <v>17</v>
      </c>
      <c r="H948" s="260">
        <v>114</v>
      </c>
      <c r="I948" s="285">
        <v>12000</v>
      </c>
      <c r="J948" s="286">
        <v>36000</v>
      </c>
      <c r="K948" s="529"/>
      <c r="L948" s="79"/>
      <c r="N948" s="521"/>
      <c r="O948" s="521"/>
      <c r="P948" s="521"/>
      <c r="Q948" s="521"/>
      <c r="R948" s="521"/>
      <c r="S948" s="521"/>
      <c r="T948" s="521"/>
      <c r="U948" s="521"/>
      <c r="V948" s="521"/>
    </row>
    <row r="949" spans="1:23" s="10" customFormat="1" ht="22.5" customHeight="1" x14ac:dyDescent="0.25">
      <c r="A949" s="419">
        <v>6</v>
      </c>
      <c r="B949" s="280">
        <v>45240</v>
      </c>
      <c r="C949" s="56" t="s">
        <v>1245</v>
      </c>
      <c r="D949" s="56" t="s">
        <v>1246</v>
      </c>
      <c r="E949" s="57">
        <v>1</v>
      </c>
      <c r="F949" s="57" t="s">
        <v>39</v>
      </c>
      <c r="G949" s="58" t="s">
        <v>17</v>
      </c>
      <c r="H949" s="260">
        <v>114</v>
      </c>
      <c r="I949" s="285">
        <v>200000</v>
      </c>
      <c r="J949" s="286">
        <v>200000</v>
      </c>
      <c r="K949" s="529"/>
      <c r="L949" s="79"/>
      <c r="N949" s="521"/>
      <c r="O949" s="521"/>
      <c r="P949" s="521"/>
      <c r="Q949" s="521"/>
      <c r="R949" s="521"/>
      <c r="S949" s="521"/>
      <c r="T949" s="521"/>
      <c r="U949" s="521"/>
      <c r="V949" s="521"/>
    </row>
    <row r="950" spans="1:23" s="10" customFormat="1" ht="22.5" customHeight="1" x14ac:dyDescent="0.25">
      <c r="A950" s="420">
        <v>7</v>
      </c>
      <c r="B950" s="280">
        <v>45240</v>
      </c>
      <c r="C950" s="61" t="s">
        <v>848</v>
      </c>
      <c r="D950" s="61" t="s">
        <v>163</v>
      </c>
      <c r="E950" s="57">
        <v>1</v>
      </c>
      <c r="F950" s="57" t="s">
        <v>146</v>
      </c>
      <c r="G950" s="58" t="s">
        <v>17</v>
      </c>
      <c r="H950" s="260">
        <v>114</v>
      </c>
      <c r="I950" s="285">
        <v>4192500</v>
      </c>
      <c r="J950" s="286">
        <v>4192500</v>
      </c>
      <c r="K950" s="529"/>
      <c r="L950" s="79"/>
      <c r="N950" s="521"/>
      <c r="O950" s="521"/>
      <c r="P950" s="521"/>
      <c r="Q950" s="521"/>
      <c r="R950" s="521"/>
      <c r="S950" s="521"/>
      <c r="T950" s="521"/>
      <c r="U950" s="521"/>
      <c r="V950" s="521"/>
    </row>
    <row r="951" spans="1:23" s="10" customFormat="1" ht="22.5" customHeight="1" x14ac:dyDescent="0.25">
      <c r="A951" s="419">
        <v>8</v>
      </c>
      <c r="B951" s="280">
        <v>45240</v>
      </c>
      <c r="C951" s="55" t="s">
        <v>155</v>
      </c>
      <c r="D951" s="56" t="s">
        <v>156</v>
      </c>
      <c r="E951" s="57">
        <v>1</v>
      </c>
      <c r="F951" s="122" t="s">
        <v>39</v>
      </c>
      <c r="G951" s="58" t="s">
        <v>17</v>
      </c>
      <c r="H951" s="260">
        <v>114</v>
      </c>
      <c r="I951" s="285">
        <v>45000</v>
      </c>
      <c r="J951" s="286">
        <v>45000</v>
      </c>
      <c r="K951" s="529"/>
      <c r="L951" s="79"/>
      <c r="N951" s="521"/>
      <c r="O951" s="521"/>
      <c r="P951" s="521"/>
      <c r="Q951" s="521"/>
      <c r="R951" s="521"/>
      <c r="S951" s="521"/>
      <c r="T951" s="521"/>
      <c r="U951" s="521"/>
      <c r="V951" s="521"/>
    </row>
    <row r="952" spans="1:23" s="10" customFormat="1" ht="22.5" customHeight="1" x14ac:dyDescent="0.25">
      <c r="A952" s="224"/>
      <c r="B952" s="225"/>
      <c r="C952" s="443"/>
      <c r="D952" s="444"/>
      <c r="E952" s="445"/>
      <c r="F952" s="226"/>
      <c r="G952" s="431"/>
      <c r="H952" s="228"/>
      <c r="I952" s="446"/>
      <c r="J952" s="446"/>
      <c r="K952" s="532">
        <f>SUM(J944:J951)</f>
        <v>4714583</v>
      </c>
      <c r="L952" s="79"/>
      <c r="N952" s="521"/>
      <c r="O952" s="521"/>
      <c r="P952" s="521"/>
      <c r="Q952" s="521"/>
      <c r="R952" s="521"/>
      <c r="S952" s="521"/>
      <c r="T952" s="521"/>
      <c r="U952" s="521"/>
      <c r="V952" s="2"/>
    </row>
    <row r="953" spans="1:23" s="10" customFormat="1" ht="22.5" customHeight="1" x14ac:dyDescent="0.25">
      <c r="A953" s="420">
        <v>1</v>
      </c>
      <c r="B953" s="280">
        <v>45232</v>
      </c>
      <c r="C953" s="56" t="s">
        <v>1075</v>
      </c>
      <c r="D953" s="123" t="s">
        <v>196</v>
      </c>
      <c r="E953" s="57">
        <v>1</v>
      </c>
      <c r="F953" s="57" t="s">
        <v>39</v>
      </c>
      <c r="G953" s="57" t="s">
        <v>185</v>
      </c>
      <c r="H953" s="260">
        <v>115</v>
      </c>
      <c r="I953" s="285">
        <v>60000</v>
      </c>
      <c r="J953" s="286">
        <f>E953*I953</f>
        <v>60000</v>
      </c>
      <c r="K953" s="644" t="s">
        <v>1542</v>
      </c>
      <c r="L953" s="79"/>
      <c r="O953" s="2"/>
      <c r="P953" s="2"/>
      <c r="Q953" s="2"/>
      <c r="R953" s="2"/>
      <c r="S953" s="2"/>
      <c r="T953" s="2"/>
      <c r="U953" s="2"/>
      <c r="V953" s="2"/>
    </row>
    <row r="954" spans="1:23" s="10" customFormat="1" ht="22.5" customHeight="1" x14ac:dyDescent="0.25">
      <c r="A954" s="419">
        <v>2</v>
      </c>
      <c r="B954" s="280">
        <v>45232</v>
      </c>
      <c r="C954" s="56" t="s">
        <v>1076</v>
      </c>
      <c r="D954" s="56" t="s">
        <v>56</v>
      </c>
      <c r="E954" s="57">
        <v>1</v>
      </c>
      <c r="F954" s="57" t="s">
        <v>39</v>
      </c>
      <c r="G954" s="57" t="s">
        <v>185</v>
      </c>
      <c r="H954" s="260">
        <v>115</v>
      </c>
      <c r="I954" s="285">
        <v>400000</v>
      </c>
      <c r="J954" s="286">
        <f>E954*I954</f>
        <v>400000</v>
      </c>
      <c r="K954" s="644" t="s">
        <v>1542</v>
      </c>
      <c r="L954" s="79"/>
      <c r="O954" s="2"/>
      <c r="P954" s="2"/>
      <c r="Q954" s="2"/>
      <c r="R954" s="2"/>
      <c r="S954" s="2"/>
      <c r="T954" s="2"/>
      <c r="U954" s="2"/>
      <c r="W954" s="2"/>
    </row>
    <row r="955" spans="1:23" s="10" customFormat="1" ht="22.5" customHeight="1" x14ac:dyDescent="0.25">
      <c r="A955" s="419">
        <v>3</v>
      </c>
      <c r="B955" s="280">
        <v>45232</v>
      </c>
      <c r="C955" s="56" t="s">
        <v>107</v>
      </c>
      <c r="D955" s="123" t="s">
        <v>112</v>
      </c>
      <c r="E955" s="57">
        <v>11</v>
      </c>
      <c r="F955" s="57" t="s">
        <v>39</v>
      </c>
      <c r="G955" s="57" t="s">
        <v>185</v>
      </c>
      <c r="H955" s="260">
        <v>115</v>
      </c>
      <c r="I955" s="285">
        <v>1565</v>
      </c>
      <c r="J955" s="286">
        <f>E955*I955</f>
        <v>17215</v>
      </c>
      <c r="K955" s="644" t="s">
        <v>1542</v>
      </c>
      <c r="L955" s="79"/>
      <c r="V955" s="2"/>
    </row>
    <row r="956" spans="1:23" s="10" customFormat="1" ht="22.5" customHeight="1" x14ac:dyDescent="0.25">
      <c r="A956" s="419">
        <v>4</v>
      </c>
      <c r="B956" s="280">
        <v>45232</v>
      </c>
      <c r="C956" s="55" t="s">
        <v>1078</v>
      </c>
      <c r="D956" s="123" t="s">
        <v>47</v>
      </c>
      <c r="E956" s="117">
        <v>2</v>
      </c>
      <c r="F956" s="122" t="s">
        <v>39</v>
      </c>
      <c r="G956" s="57" t="s">
        <v>185</v>
      </c>
      <c r="H956" s="260">
        <v>115</v>
      </c>
      <c r="I956" s="287">
        <v>60000</v>
      </c>
      <c r="J956" s="286">
        <f>E956*I956</f>
        <v>120000</v>
      </c>
      <c r="K956" s="644" t="s">
        <v>1542</v>
      </c>
      <c r="L956" s="79"/>
      <c r="O956" s="2"/>
      <c r="P956" s="2"/>
      <c r="Q956" s="2"/>
      <c r="R956" s="2"/>
      <c r="S956" s="2"/>
      <c r="T956" s="2"/>
      <c r="U956" s="2"/>
      <c r="V956" s="2"/>
      <c r="W956" s="2"/>
    </row>
    <row r="957" spans="1:23" ht="22.5" customHeight="1" x14ac:dyDescent="0.25">
      <c r="A957" s="419">
        <v>5</v>
      </c>
      <c r="B957" s="533">
        <v>45238</v>
      </c>
      <c r="C957" s="559" t="s">
        <v>1814</v>
      </c>
      <c r="D957" s="544"/>
      <c r="E957" s="536">
        <v>1</v>
      </c>
      <c r="F957" s="536" t="s">
        <v>37</v>
      </c>
      <c r="G957" s="536" t="s">
        <v>185</v>
      </c>
      <c r="H957" s="537">
        <v>115</v>
      </c>
      <c r="I957" s="560">
        <v>28000</v>
      </c>
      <c r="J957" s="539">
        <f>E957*I957</f>
        <v>28000</v>
      </c>
      <c r="K957" s="622" t="s">
        <v>1791</v>
      </c>
      <c r="L957" s="2"/>
      <c r="M957" s="2"/>
      <c r="W957" s="521"/>
    </row>
    <row r="958" spans="1:23" s="10" customFormat="1" ht="22.5" customHeight="1" x14ac:dyDescent="0.25">
      <c r="A958" s="422"/>
      <c r="B958" s="423"/>
      <c r="C958" s="439"/>
      <c r="D958" s="425"/>
      <c r="E958" s="411"/>
      <c r="F958" s="411"/>
      <c r="G958" s="426"/>
      <c r="H958" s="411"/>
      <c r="I958" s="428"/>
      <c r="J958" s="428"/>
      <c r="K958" s="528">
        <f>SUM(J953:J957)</f>
        <v>625215</v>
      </c>
      <c r="L958" s="79"/>
      <c r="O958" s="2"/>
      <c r="P958" s="2"/>
      <c r="Q958" s="2"/>
      <c r="R958" s="2"/>
      <c r="S958" s="2"/>
      <c r="T958" s="2"/>
      <c r="U958" s="2"/>
      <c r="V958" s="2"/>
      <c r="W958" s="521"/>
    </row>
    <row r="959" spans="1:23" ht="22.5" customHeight="1" x14ac:dyDescent="0.25">
      <c r="A959" s="651">
        <v>1</v>
      </c>
      <c r="B959" s="624">
        <v>45219</v>
      </c>
      <c r="C959" s="625" t="s">
        <v>2165</v>
      </c>
      <c r="D959" s="626"/>
      <c r="E959" s="627">
        <v>1</v>
      </c>
      <c r="F959" s="627" t="s">
        <v>39</v>
      </c>
      <c r="G959" s="628" t="s">
        <v>2166</v>
      </c>
      <c r="H959" s="628">
        <v>116</v>
      </c>
      <c r="I959" s="630">
        <v>60000</v>
      </c>
      <c r="J959" s="630">
        <f>E959*I959</f>
        <v>60000</v>
      </c>
      <c r="K959" s="658" t="s">
        <v>2096</v>
      </c>
      <c r="W959" s="521"/>
    </row>
    <row r="960" spans="1:23" s="521" customFormat="1" ht="22.5" customHeight="1" x14ac:dyDescent="0.25">
      <c r="A960" s="651">
        <v>2</v>
      </c>
      <c r="B960" s="548">
        <v>45234</v>
      </c>
      <c r="C960" s="549" t="s">
        <v>1974</v>
      </c>
      <c r="D960" s="549"/>
      <c r="E960" s="551">
        <v>1</v>
      </c>
      <c r="F960" s="551" t="s">
        <v>37</v>
      </c>
      <c r="G960" s="551" t="s">
        <v>1993</v>
      </c>
      <c r="H960" s="584">
        <v>116</v>
      </c>
      <c r="I960" s="585">
        <f>J960/E960</f>
        <v>225000</v>
      </c>
      <c r="J960" s="582">
        <v>225000</v>
      </c>
      <c r="K960" s="588" t="s">
        <v>2008</v>
      </c>
      <c r="N960" s="10"/>
      <c r="O960" s="2"/>
      <c r="P960" s="2"/>
      <c r="Q960" s="2"/>
      <c r="R960" s="2"/>
      <c r="S960" s="2"/>
      <c r="T960" s="2"/>
      <c r="U960" s="2"/>
      <c r="V960" s="2"/>
    </row>
    <row r="961" spans="1:23" s="521" customFormat="1" ht="22.5" customHeight="1" x14ac:dyDescent="0.25">
      <c r="A961" s="651">
        <v>3</v>
      </c>
      <c r="B961" s="624">
        <v>45236</v>
      </c>
      <c r="C961" s="625" t="s">
        <v>2167</v>
      </c>
      <c r="D961" s="626"/>
      <c r="E961" s="627">
        <v>1</v>
      </c>
      <c r="F961" s="627" t="s">
        <v>39</v>
      </c>
      <c r="G961" s="628" t="s">
        <v>2166</v>
      </c>
      <c r="H961" s="628">
        <v>116</v>
      </c>
      <c r="I961" s="630">
        <v>80000</v>
      </c>
      <c r="J961" s="630">
        <f t="shared" ref="J961:J974" si="18">E961*I961</f>
        <v>80000</v>
      </c>
      <c r="K961" s="658" t="s">
        <v>2096</v>
      </c>
      <c r="N961" s="10"/>
      <c r="O961" s="2"/>
      <c r="P961" s="2"/>
      <c r="Q961" s="2"/>
      <c r="R961" s="2"/>
      <c r="S961" s="2"/>
      <c r="T961" s="2"/>
      <c r="U961" s="2"/>
      <c r="V961" s="10"/>
    </row>
    <row r="962" spans="1:23" s="521" customFormat="1" ht="22.5" customHeight="1" x14ac:dyDescent="0.25">
      <c r="A962" s="651">
        <v>4</v>
      </c>
      <c r="B962" s="624">
        <v>45237</v>
      </c>
      <c r="C962" s="625" t="s">
        <v>2168</v>
      </c>
      <c r="D962" s="626"/>
      <c r="E962" s="627">
        <v>1</v>
      </c>
      <c r="F962" s="627" t="s">
        <v>39</v>
      </c>
      <c r="G962" s="628" t="s">
        <v>2166</v>
      </c>
      <c r="H962" s="628">
        <v>116</v>
      </c>
      <c r="I962" s="630">
        <v>90675</v>
      </c>
      <c r="J962" s="630">
        <f t="shared" si="18"/>
        <v>90675</v>
      </c>
      <c r="K962" s="658" t="s">
        <v>2096</v>
      </c>
      <c r="N962" s="10"/>
      <c r="O962" s="10"/>
      <c r="P962" s="10"/>
      <c r="Q962" s="10"/>
      <c r="R962" s="10"/>
      <c r="S962" s="10"/>
      <c r="T962" s="10"/>
      <c r="U962" s="10"/>
    </row>
    <row r="963" spans="1:23" s="521" customFormat="1" ht="22.5" customHeight="1" x14ac:dyDescent="0.25">
      <c r="A963" s="651">
        <v>5</v>
      </c>
      <c r="B963" s="624">
        <v>45237</v>
      </c>
      <c r="C963" s="625" t="s">
        <v>2169</v>
      </c>
      <c r="D963" s="626" t="s">
        <v>29</v>
      </c>
      <c r="E963" s="627">
        <v>1</v>
      </c>
      <c r="F963" s="627" t="s">
        <v>39</v>
      </c>
      <c r="G963" s="628" t="s">
        <v>2166</v>
      </c>
      <c r="H963" s="628">
        <v>116</v>
      </c>
      <c r="I963" s="630">
        <v>94575</v>
      </c>
      <c r="J963" s="630">
        <f t="shared" si="18"/>
        <v>94575</v>
      </c>
      <c r="K963" s="658" t="s">
        <v>2096</v>
      </c>
    </row>
    <row r="964" spans="1:23" s="521" customFormat="1" ht="22.5" customHeight="1" x14ac:dyDescent="0.25">
      <c r="A964" s="651">
        <v>6</v>
      </c>
      <c r="B964" s="624">
        <v>45237</v>
      </c>
      <c r="C964" s="625" t="s">
        <v>2170</v>
      </c>
      <c r="D964" s="626">
        <v>23401</v>
      </c>
      <c r="E964" s="627">
        <v>1</v>
      </c>
      <c r="F964" s="627" t="s">
        <v>39</v>
      </c>
      <c r="G964" s="628" t="s">
        <v>2166</v>
      </c>
      <c r="H964" s="628">
        <v>116</v>
      </c>
      <c r="I964" s="630">
        <v>39000</v>
      </c>
      <c r="J964" s="630">
        <f t="shared" si="18"/>
        <v>39000</v>
      </c>
      <c r="K964" s="658" t="s">
        <v>2096</v>
      </c>
    </row>
    <row r="965" spans="1:23" s="521" customFormat="1" ht="22.5" customHeight="1" x14ac:dyDescent="0.25">
      <c r="A965" s="651">
        <v>7</v>
      </c>
      <c r="B965" s="624">
        <v>45244</v>
      </c>
      <c r="C965" s="625" t="s">
        <v>2142</v>
      </c>
      <c r="D965" s="626"/>
      <c r="E965" s="627">
        <v>1</v>
      </c>
      <c r="F965" s="627" t="s">
        <v>39</v>
      </c>
      <c r="G965" s="628" t="s">
        <v>2166</v>
      </c>
      <c r="H965" s="628">
        <v>116</v>
      </c>
      <c r="I965" s="630">
        <v>60000</v>
      </c>
      <c r="J965" s="630">
        <f t="shared" si="18"/>
        <v>60000</v>
      </c>
      <c r="K965" s="658" t="s">
        <v>2096</v>
      </c>
    </row>
    <row r="966" spans="1:23" s="521" customFormat="1" ht="22.5" customHeight="1" x14ac:dyDescent="0.25">
      <c r="A966" s="651">
        <v>8</v>
      </c>
      <c r="B966" s="624">
        <v>45244</v>
      </c>
      <c r="C966" s="625" t="s">
        <v>2157</v>
      </c>
      <c r="D966" s="626"/>
      <c r="E966" s="627">
        <v>1</v>
      </c>
      <c r="F966" s="627" t="s">
        <v>39</v>
      </c>
      <c r="G966" s="628" t="s">
        <v>2166</v>
      </c>
      <c r="H966" s="628">
        <v>116</v>
      </c>
      <c r="I966" s="630">
        <v>258042</v>
      </c>
      <c r="J966" s="630">
        <f t="shared" si="18"/>
        <v>258042</v>
      </c>
      <c r="K966" s="658" t="s">
        <v>2096</v>
      </c>
    </row>
    <row r="967" spans="1:23" s="521" customFormat="1" ht="22.5" customHeight="1" x14ac:dyDescent="0.25">
      <c r="A967" s="651">
        <v>9</v>
      </c>
      <c r="B967" s="624">
        <v>45244</v>
      </c>
      <c r="C967" s="625" t="s">
        <v>2171</v>
      </c>
      <c r="D967" s="626"/>
      <c r="E967" s="627">
        <v>1</v>
      </c>
      <c r="F967" s="627" t="s">
        <v>39</v>
      </c>
      <c r="G967" s="628" t="s">
        <v>2166</v>
      </c>
      <c r="H967" s="628">
        <v>116</v>
      </c>
      <c r="I967" s="630">
        <v>40000</v>
      </c>
      <c r="J967" s="630">
        <f t="shared" si="18"/>
        <v>40000</v>
      </c>
      <c r="K967" s="658" t="s">
        <v>2096</v>
      </c>
    </row>
    <row r="968" spans="1:23" s="521" customFormat="1" ht="22.5" customHeight="1" x14ac:dyDescent="0.25">
      <c r="A968" s="651">
        <v>10</v>
      </c>
      <c r="B968" s="624">
        <v>45244</v>
      </c>
      <c r="C968" s="625" t="s">
        <v>2151</v>
      </c>
      <c r="D968" s="626"/>
      <c r="E968" s="627">
        <v>4</v>
      </c>
      <c r="F968" s="627" t="s">
        <v>38</v>
      </c>
      <c r="G968" s="628" t="s">
        <v>2166</v>
      </c>
      <c r="H968" s="628">
        <v>116</v>
      </c>
      <c r="I968" s="630">
        <v>40000</v>
      </c>
      <c r="J968" s="630">
        <f t="shared" si="18"/>
        <v>160000</v>
      </c>
      <c r="K968" s="658" t="s">
        <v>2096</v>
      </c>
    </row>
    <row r="969" spans="1:23" s="521" customFormat="1" ht="22.5" customHeight="1" x14ac:dyDescent="0.25">
      <c r="A969" s="651">
        <v>11</v>
      </c>
      <c r="B969" s="624">
        <v>45247</v>
      </c>
      <c r="C969" s="625" t="s">
        <v>2172</v>
      </c>
      <c r="D969" s="626" t="s">
        <v>2173</v>
      </c>
      <c r="E969" s="627">
        <v>1</v>
      </c>
      <c r="F969" s="627" t="s">
        <v>39</v>
      </c>
      <c r="G969" s="628" t="s">
        <v>2166</v>
      </c>
      <c r="H969" s="628">
        <v>116</v>
      </c>
      <c r="I969" s="630">
        <v>258043</v>
      </c>
      <c r="J969" s="630">
        <f t="shared" si="18"/>
        <v>258043</v>
      </c>
      <c r="K969" s="658" t="s">
        <v>2096</v>
      </c>
    </row>
    <row r="970" spans="1:23" s="521" customFormat="1" ht="22.5" customHeight="1" x14ac:dyDescent="0.25">
      <c r="A970" s="651">
        <v>12</v>
      </c>
      <c r="B970" s="624">
        <v>45252</v>
      </c>
      <c r="C970" s="625" t="s">
        <v>2174</v>
      </c>
      <c r="D970" s="626"/>
      <c r="E970" s="627">
        <v>1</v>
      </c>
      <c r="F970" s="627" t="s">
        <v>39</v>
      </c>
      <c r="G970" s="628" t="s">
        <v>2166</v>
      </c>
      <c r="H970" s="628">
        <v>116</v>
      </c>
      <c r="I970" s="630">
        <v>45000</v>
      </c>
      <c r="J970" s="630">
        <f t="shared" si="18"/>
        <v>45000</v>
      </c>
      <c r="K970" s="658" t="s">
        <v>2096</v>
      </c>
    </row>
    <row r="971" spans="1:23" s="521" customFormat="1" ht="22.5" customHeight="1" x14ac:dyDescent="0.25">
      <c r="A971" s="651">
        <v>13</v>
      </c>
      <c r="B971" s="624">
        <v>45252</v>
      </c>
      <c r="C971" s="625" t="s">
        <v>2175</v>
      </c>
      <c r="D971" s="626"/>
      <c r="E971" s="627">
        <v>1</v>
      </c>
      <c r="F971" s="627" t="s">
        <v>81</v>
      </c>
      <c r="G971" s="628" t="s">
        <v>2166</v>
      </c>
      <c r="H971" s="628">
        <v>116</v>
      </c>
      <c r="I971" s="630">
        <v>150000</v>
      </c>
      <c r="J971" s="630">
        <f t="shared" si="18"/>
        <v>150000</v>
      </c>
      <c r="K971" s="658" t="s">
        <v>2096</v>
      </c>
    </row>
    <row r="972" spans="1:23" s="521" customFormat="1" ht="22.5" customHeight="1" x14ac:dyDescent="0.25">
      <c r="A972" s="651">
        <v>14</v>
      </c>
      <c r="B972" s="624">
        <v>45252</v>
      </c>
      <c r="C972" s="625" t="s">
        <v>2176</v>
      </c>
      <c r="D972" s="626"/>
      <c r="E972" s="627">
        <v>1</v>
      </c>
      <c r="F972" s="627" t="s">
        <v>81</v>
      </c>
      <c r="G972" s="628" t="s">
        <v>2166</v>
      </c>
      <c r="H972" s="628">
        <v>116</v>
      </c>
      <c r="I972" s="630">
        <v>150000</v>
      </c>
      <c r="J972" s="630">
        <f t="shared" si="18"/>
        <v>150000</v>
      </c>
      <c r="K972" s="658" t="s">
        <v>2096</v>
      </c>
      <c r="W972" s="10"/>
    </row>
    <row r="973" spans="1:23" s="521" customFormat="1" ht="22.5" customHeight="1" x14ac:dyDescent="0.25">
      <c r="A973" s="651">
        <v>15</v>
      </c>
      <c r="B973" s="624">
        <v>45252</v>
      </c>
      <c r="C973" s="625" t="s">
        <v>2159</v>
      </c>
      <c r="D973" s="626"/>
      <c r="E973" s="627">
        <v>1</v>
      </c>
      <c r="F973" s="627" t="s">
        <v>39</v>
      </c>
      <c r="G973" s="628" t="s">
        <v>2166</v>
      </c>
      <c r="H973" s="628">
        <v>116</v>
      </c>
      <c r="I973" s="630">
        <v>5000</v>
      </c>
      <c r="J973" s="630">
        <f t="shared" si="18"/>
        <v>5000</v>
      </c>
      <c r="K973" s="658" t="s">
        <v>2096</v>
      </c>
    </row>
    <row r="974" spans="1:23" s="521" customFormat="1" ht="22.5" customHeight="1" x14ac:dyDescent="0.25">
      <c r="A974" s="651">
        <v>16</v>
      </c>
      <c r="B974" s="624">
        <v>45259</v>
      </c>
      <c r="C974" s="625" t="s">
        <v>2160</v>
      </c>
      <c r="D974" s="626"/>
      <c r="E974" s="627">
        <v>1</v>
      </c>
      <c r="F974" s="627" t="s">
        <v>38</v>
      </c>
      <c r="G974" s="628" t="s">
        <v>2166</v>
      </c>
      <c r="H974" s="628">
        <v>116</v>
      </c>
      <c r="I974" s="630">
        <v>75000</v>
      </c>
      <c r="J974" s="630">
        <f t="shared" si="18"/>
        <v>75000</v>
      </c>
      <c r="K974" s="658" t="s">
        <v>2096</v>
      </c>
    </row>
    <row r="975" spans="1:23" s="10" customFormat="1" ht="22.5" customHeight="1" x14ac:dyDescent="0.25">
      <c r="A975" s="422"/>
      <c r="B975" s="423"/>
      <c r="C975" s="439"/>
      <c r="D975" s="425"/>
      <c r="E975" s="411"/>
      <c r="F975" s="411"/>
      <c r="G975" s="426"/>
      <c r="H975" s="411"/>
      <c r="I975" s="428"/>
      <c r="J975" s="428"/>
      <c r="K975" s="528">
        <f>SUM(J959:J974)</f>
        <v>1790335</v>
      </c>
      <c r="L975" s="79"/>
      <c r="N975" s="521"/>
      <c r="O975" s="521"/>
      <c r="P975" s="521"/>
      <c r="Q975" s="521"/>
      <c r="R975" s="521"/>
      <c r="S975" s="521"/>
      <c r="T975" s="521"/>
      <c r="U975" s="521"/>
      <c r="V975" s="521"/>
      <c r="W975" s="521"/>
    </row>
    <row r="976" spans="1:23" s="521" customFormat="1" ht="22.5" customHeight="1" x14ac:dyDescent="0.25">
      <c r="A976" s="652">
        <v>1</v>
      </c>
      <c r="B976" s="610">
        <v>45232</v>
      </c>
      <c r="C976" s="605" t="s">
        <v>2044</v>
      </c>
      <c r="D976" s="606"/>
      <c r="E976" s="598">
        <v>10</v>
      </c>
      <c r="F976" s="598" t="s">
        <v>37</v>
      </c>
      <c r="G976" s="598" t="s">
        <v>2075</v>
      </c>
      <c r="H976" s="607">
        <v>118</v>
      </c>
      <c r="I976" s="608">
        <f>J976/E976</f>
        <v>12000</v>
      </c>
      <c r="J976" s="609">
        <v>120000</v>
      </c>
      <c r="K976" s="611" t="s">
        <v>205</v>
      </c>
    </row>
    <row r="977" spans="1:23" s="521" customFormat="1" ht="22.5" customHeight="1" x14ac:dyDescent="0.25">
      <c r="A977" s="652">
        <v>2</v>
      </c>
      <c r="B977" s="610">
        <v>45232</v>
      </c>
      <c r="C977" s="605" t="s">
        <v>2045</v>
      </c>
      <c r="D977" s="606"/>
      <c r="E977" s="598">
        <v>1</v>
      </c>
      <c r="F977" s="598" t="s">
        <v>37</v>
      </c>
      <c r="G977" s="598" t="s">
        <v>2075</v>
      </c>
      <c r="H977" s="607">
        <v>118</v>
      </c>
      <c r="I977" s="608">
        <f>J977/E977</f>
        <v>83000</v>
      </c>
      <c r="J977" s="609">
        <v>83000</v>
      </c>
      <c r="K977" s="611" t="s">
        <v>205</v>
      </c>
    </row>
    <row r="978" spans="1:23" s="521" customFormat="1" ht="22.5" customHeight="1" x14ac:dyDescent="0.25">
      <c r="A978" s="680"/>
      <c r="B978" s="681"/>
      <c r="C978" s="682"/>
      <c r="D978" s="683"/>
      <c r="E978" s="371"/>
      <c r="F978" s="371"/>
      <c r="G978" s="371"/>
      <c r="H978" s="684"/>
      <c r="I978" s="685"/>
      <c r="J978" s="686"/>
      <c r="K978" s="687">
        <f>SUM(J976:J977)</f>
        <v>203000</v>
      </c>
      <c r="V978" s="10"/>
    </row>
    <row r="979" spans="1:23" s="521" customFormat="1" ht="22.5" customHeight="1" x14ac:dyDescent="0.25">
      <c r="A979" s="652">
        <v>1</v>
      </c>
      <c r="B979" s="624">
        <v>45236</v>
      </c>
      <c r="C979" s="625" t="s">
        <v>2143</v>
      </c>
      <c r="D979" s="626"/>
      <c r="E979" s="627">
        <v>2</v>
      </c>
      <c r="F979" s="627" t="s">
        <v>39</v>
      </c>
      <c r="G979" s="628" t="s">
        <v>2177</v>
      </c>
      <c r="H979" s="628">
        <v>117</v>
      </c>
      <c r="I979" s="630">
        <v>20000</v>
      </c>
      <c r="J979" s="630">
        <f t="shared" ref="J979:J988" si="19">E979*I979</f>
        <v>40000</v>
      </c>
      <c r="K979" s="658" t="s">
        <v>2096</v>
      </c>
      <c r="N979" s="10"/>
      <c r="O979" s="10"/>
      <c r="P979" s="10"/>
      <c r="Q979" s="10"/>
      <c r="R979" s="10"/>
      <c r="S979" s="10"/>
      <c r="T979" s="10"/>
      <c r="U979" s="10"/>
      <c r="V979" s="10"/>
    </row>
    <row r="980" spans="1:23" s="521" customFormat="1" ht="22.5" customHeight="1" x14ac:dyDescent="0.25">
      <c r="A980" s="652">
        <v>2</v>
      </c>
      <c r="B980" s="624">
        <v>45241</v>
      </c>
      <c r="C980" s="625" t="s">
        <v>395</v>
      </c>
      <c r="D980" s="626"/>
      <c r="E980" s="627">
        <v>1</v>
      </c>
      <c r="F980" s="627" t="s">
        <v>38</v>
      </c>
      <c r="G980" s="628" t="s">
        <v>2177</v>
      </c>
      <c r="H980" s="628">
        <v>117</v>
      </c>
      <c r="I980" s="630">
        <v>75000</v>
      </c>
      <c r="J980" s="630">
        <f t="shared" si="19"/>
        <v>75000</v>
      </c>
      <c r="K980" s="658" t="s">
        <v>2096</v>
      </c>
      <c r="N980" s="10"/>
      <c r="O980" s="10"/>
      <c r="P980" s="10"/>
      <c r="Q980" s="10"/>
      <c r="R980" s="10"/>
      <c r="S980" s="10"/>
      <c r="T980" s="10"/>
      <c r="U980" s="10"/>
      <c r="V980" s="10"/>
    </row>
    <row r="981" spans="1:23" s="521" customFormat="1" ht="22.5" customHeight="1" x14ac:dyDescent="0.25">
      <c r="A981" s="652">
        <v>3</v>
      </c>
      <c r="B981" s="624">
        <v>45250</v>
      </c>
      <c r="C981" s="625" t="s">
        <v>2142</v>
      </c>
      <c r="D981" s="626"/>
      <c r="E981" s="627">
        <v>2</v>
      </c>
      <c r="F981" s="627" t="s">
        <v>39</v>
      </c>
      <c r="G981" s="628" t="s">
        <v>2177</v>
      </c>
      <c r="H981" s="628">
        <v>117</v>
      </c>
      <c r="I981" s="630">
        <v>60000</v>
      </c>
      <c r="J981" s="630">
        <f t="shared" si="19"/>
        <v>120000</v>
      </c>
      <c r="K981" s="658" t="s">
        <v>2096</v>
      </c>
      <c r="N981" s="10"/>
      <c r="O981" s="10"/>
      <c r="P981" s="10"/>
      <c r="Q981" s="10"/>
      <c r="R981" s="10"/>
      <c r="S981" s="10"/>
      <c r="T981" s="10"/>
      <c r="U981" s="10"/>
      <c r="V981" s="10"/>
    </row>
    <row r="982" spans="1:23" s="521" customFormat="1" ht="22.5" customHeight="1" x14ac:dyDescent="0.25">
      <c r="A982" s="652">
        <v>4</v>
      </c>
      <c r="B982" s="624">
        <v>45250</v>
      </c>
      <c r="C982" s="625" t="s">
        <v>2174</v>
      </c>
      <c r="D982" s="626" t="s">
        <v>2178</v>
      </c>
      <c r="E982" s="627">
        <v>1</v>
      </c>
      <c r="F982" s="627" t="s">
        <v>39</v>
      </c>
      <c r="G982" s="628" t="s">
        <v>2177</v>
      </c>
      <c r="H982" s="628">
        <v>117</v>
      </c>
      <c r="I982" s="630">
        <v>45000</v>
      </c>
      <c r="J982" s="630">
        <f t="shared" si="19"/>
        <v>45000</v>
      </c>
      <c r="K982" s="658" t="s">
        <v>2096</v>
      </c>
      <c r="N982" s="10"/>
      <c r="O982" s="10"/>
      <c r="P982" s="10"/>
      <c r="Q982" s="10"/>
      <c r="R982" s="10"/>
      <c r="S982" s="10"/>
      <c r="T982" s="10"/>
      <c r="U982" s="10"/>
      <c r="V982" s="10"/>
    </row>
    <row r="983" spans="1:23" s="521" customFormat="1" ht="22.5" customHeight="1" x14ac:dyDescent="0.25">
      <c r="A983" s="652">
        <v>5</v>
      </c>
      <c r="B983" s="624">
        <v>45250</v>
      </c>
      <c r="C983" s="625" t="s">
        <v>2179</v>
      </c>
      <c r="D983" s="626"/>
      <c r="E983" s="627">
        <v>1</v>
      </c>
      <c r="F983" s="627" t="s">
        <v>39</v>
      </c>
      <c r="G983" s="628" t="s">
        <v>2177</v>
      </c>
      <c r="H983" s="628">
        <v>117</v>
      </c>
      <c r="I983" s="630">
        <v>20000</v>
      </c>
      <c r="J983" s="630">
        <f t="shared" si="19"/>
        <v>20000</v>
      </c>
      <c r="K983" s="658" t="s">
        <v>2096</v>
      </c>
      <c r="N983" s="10"/>
      <c r="O983" s="10"/>
      <c r="P983" s="10"/>
      <c r="Q983" s="10"/>
      <c r="R983" s="10"/>
      <c r="S983" s="10"/>
      <c r="T983" s="10"/>
      <c r="U983" s="10"/>
      <c r="V983" s="10"/>
    </row>
    <row r="984" spans="1:23" s="521" customFormat="1" ht="22.5" customHeight="1" x14ac:dyDescent="0.25">
      <c r="A984" s="652">
        <v>6</v>
      </c>
      <c r="B984" s="624">
        <v>45250</v>
      </c>
      <c r="C984" s="625" t="s">
        <v>2180</v>
      </c>
      <c r="D984" s="626"/>
      <c r="E984" s="627">
        <v>1</v>
      </c>
      <c r="F984" s="627" t="s">
        <v>81</v>
      </c>
      <c r="G984" s="628" t="s">
        <v>2177</v>
      </c>
      <c r="H984" s="628">
        <v>117</v>
      </c>
      <c r="I984" s="630">
        <v>50000</v>
      </c>
      <c r="J984" s="630">
        <f t="shared" si="19"/>
        <v>50000</v>
      </c>
      <c r="K984" s="658" t="s">
        <v>2096</v>
      </c>
      <c r="N984" s="10"/>
      <c r="O984" s="10"/>
      <c r="P984" s="10"/>
      <c r="Q984" s="10"/>
      <c r="R984" s="10"/>
      <c r="S984" s="10"/>
      <c r="T984" s="10"/>
      <c r="U984" s="10"/>
      <c r="V984" s="10"/>
      <c r="W984" s="2"/>
    </row>
    <row r="985" spans="1:23" s="521" customFormat="1" ht="22.5" customHeight="1" x14ac:dyDescent="0.25">
      <c r="A985" s="652">
        <v>7</v>
      </c>
      <c r="B985" s="624">
        <v>45252</v>
      </c>
      <c r="C985" s="625" t="s">
        <v>2181</v>
      </c>
      <c r="D985" s="626"/>
      <c r="E985" s="627">
        <v>1</v>
      </c>
      <c r="F985" s="627" t="s">
        <v>39</v>
      </c>
      <c r="G985" s="628" t="s">
        <v>2177</v>
      </c>
      <c r="H985" s="628">
        <v>117</v>
      </c>
      <c r="I985" s="630">
        <v>50000</v>
      </c>
      <c r="J985" s="630">
        <f t="shared" si="19"/>
        <v>50000</v>
      </c>
      <c r="K985" s="658" t="s">
        <v>2096</v>
      </c>
      <c r="N985" s="10"/>
      <c r="O985" s="10"/>
      <c r="P985" s="10"/>
      <c r="Q985" s="10"/>
      <c r="R985" s="10"/>
      <c r="S985" s="10"/>
      <c r="T985" s="10"/>
      <c r="U985" s="10"/>
      <c r="V985" s="10"/>
      <c r="W985" s="2"/>
    </row>
    <row r="986" spans="1:23" s="521" customFormat="1" ht="22.5" customHeight="1" x14ac:dyDescent="0.25">
      <c r="A986" s="652">
        <v>8</v>
      </c>
      <c r="B986" s="624">
        <v>45257</v>
      </c>
      <c r="C986" s="625" t="s">
        <v>2179</v>
      </c>
      <c r="D986" s="626"/>
      <c r="E986" s="627">
        <v>1</v>
      </c>
      <c r="F986" s="627" t="s">
        <v>39</v>
      </c>
      <c r="G986" s="628" t="s">
        <v>2177</v>
      </c>
      <c r="H986" s="628">
        <v>117</v>
      </c>
      <c r="I986" s="630">
        <v>27500</v>
      </c>
      <c r="J986" s="630">
        <f t="shared" si="19"/>
        <v>27500</v>
      </c>
      <c r="K986" s="658" t="s">
        <v>2096</v>
      </c>
      <c r="N986" s="10"/>
      <c r="O986" s="10"/>
      <c r="P986" s="10"/>
      <c r="Q986" s="10"/>
      <c r="R986" s="10"/>
      <c r="S986" s="10"/>
      <c r="T986" s="10"/>
      <c r="U986" s="10"/>
      <c r="V986" s="10"/>
      <c r="W986" s="10"/>
    </row>
    <row r="987" spans="1:23" ht="22.5" customHeight="1" x14ac:dyDescent="0.25">
      <c r="A987" s="652">
        <v>9</v>
      </c>
      <c r="B987" s="624">
        <v>45258</v>
      </c>
      <c r="C987" s="625" t="s">
        <v>2182</v>
      </c>
      <c r="D987" s="626"/>
      <c r="E987" s="627">
        <v>2</v>
      </c>
      <c r="F987" s="627" t="s">
        <v>39</v>
      </c>
      <c r="G987" s="628" t="s">
        <v>2177</v>
      </c>
      <c r="H987" s="628">
        <v>117</v>
      </c>
      <c r="I987" s="630">
        <v>25000</v>
      </c>
      <c r="J987" s="630">
        <f t="shared" si="19"/>
        <v>50000</v>
      </c>
      <c r="K987" s="658" t="s">
        <v>2096</v>
      </c>
      <c r="O987" s="10"/>
      <c r="P987" s="10"/>
      <c r="Q987" s="10"/>
      <c r="R987" s="10"/>
      <c r="S987" s="10"/>
      <c r="T987" s="10"/>
      <c r="U987" s="10"/>
      <c r="V987" s="10"/>
    </row>
    <row r="988" spans="1:23" ht="22.5" customHeight="1" x14ac:dyDescent="0.25">
      <c r="A988" s="652">
        <v>10</v>
      </c>
      <c r="B988" s="624">
        <v>45260</v>
      </c>
      <c r="C988" s="625" t="s">
        <v>2183</v>
      </c>
      <c r="D988" s="626"/>
      <c r="E988" s="627">
        <v>6</v>
      </c>
      <c r="F988" s="627" t="s">
        <v>39</v>
      </c>
      <c r="G988" s="628" t="s">
        <v>2177</v>
      </c>
      <c r="H988" s="628">
        <v>117</v>
      </c>
      <c r="I988" s="630">
        <v>5000</v>
      </c>
      <c r="J988" s="630">
        <f t="shared" si="19"/>
        <v>30000</v>
      </c>
      <c r="K988" s="658" t="s">
        <v>2096</v>
      </c>
      <c r="O988" s="10"/>
      <c r="P988" s="10"/>
      <c r="Q988" s="10"/>
      <c r="R988" s="10"/>
      <c r="S988" s="10"/>
      <c r="T988" s="10"/>
      <c r="U988" s="10"/>
      <c r="V988" s="10"/>
    </row>
    <row r="989" spans="1:23" s="10" customFormat="1" ht="22.5" customHeight="1" x14ac:dyDescent="0.25">
      <c r="A989" s="422"/>
      <c r="B989" s="423"/>
      <c r="C989" s="439"/>
      <c r="D989" s="425"/>
      <c r="E989" s="411"/>
      <c r="F989" s="411"/>
      <c r="G989" s="426"/>
      <c r="H989" s="411"/>
      <c r="I989" s="428"/>
      <c r="J989" s="428"/>
      <c r="K989" s="528">
        <f>SUM(J976:J988)</f>
        <v>710500</v>
      </c>
      <c r="L989" s="79"/>
      <c r="W989" s="2"/>
    </row>
    <row r="990" spans="1:23" ht="22.5" customHeight="1" x14ac:dyDescent="0.25">
      <c r="A990" s="659">
        <v>1</v>
      </c>
      <c r="B990" s="610">
        <v>45239</v>
      </c>
      <c r="C990" s="605" t="s">
        <v>2051</v>
      </c>
      <c r="D990" s="606"/>
      <c r="E990" s="598">
        <v>1</v>
      </c>
      <c r="F990" s="598" t="s">
        <v>37</v>
      </c>
      <c r="G990" s="598" t="s">
        <v>1991</v>
      </c>
      <c r="H990" s="607">
        <v>119</v>
      </c>
      <c r="I990" s="608">
        <f>J990/E990</f>
        <v>292000</v>
      </c>
      <c r="J990" s="609">
        <v>292000</v>
      </c>
      <c r="K990" s="611" t="s">
        <v>205</v>
      </c>
      <c r="O990" s="10"/>
      <c r="P990" s="10"/>
      <c r="Q990" s="10"/>
      <c r="R990" s="10"/>
      <c r="S990" s="10"/>
      <c r="T990" s="10"/>
      <c r="U990" s="10"/>
      <c r="V990" s="10"/>
    </row>
    <row r="991" spans="1:23" ht="22.5" customHeight="1" x14ac:dyDescent="0.25">
      <c r="A991" s="659">
        <v>2</v>
      </c>
      <c r="B991" s="610">
        <v>45239</v>
      </c>
      <c r="C991" s="605" t="s">
        <v>2052</v>
      </c>
      <c r="D991" s="606"/>
      <c r="E991" s="598">
        <v>1</v>
      </c>
      <c r="F991" s="598" t="s">
        <v>37</v>
      </c>
      <c r="G991" s="598" t="s">
        <v>1991</v>
      </c>
      <c r="H991" s="607">
        <v>119</v>
      </c>
      <c r="I991" s="608">
        <f>J991/E991</f>
        <v>248000</v>
      </c>
      <c r="J991" s="609">
        <v>248000</v>
      </c>
      <c r="K991" s="611" t="s">
        <v>205</v>
      </c>
      <c r="O991" s="10"/>
      <c r="P991" s="10"/>
      <c r="Q991" s="10"/>
      <c r="R991" s="10"/>
      <c r="S991" s="10"/>
      <c r="T991" s="10"/>
      <c r="U991" s="10"/>
      <c r="V991" s="10"/>
    </row>
    <row r="992" spans="1:23" ht="22.5" customHeight="1" x14ac:dyDescent="0.25">
      <c r="A992" s="659">
        <v>3</v>
      </c>
      <c r="B992" s="610">
        <v>45239</v>
      </c>
      <c r="C992" s="605" t="s">
        <v>2040</v>
      </c>
      <c r="D992" s="606"/>
      <c r="E992" s="598"/>
      <c r="F992" s="598"/>
      <c r="G992" s="598" t="s">
        <v>1991</v>
      </c>
      <c r="H992" s="607">
        <v>119</v>
      </c>
      <c r="I992" s="608">
        <v>20000</v>
      </c>
      <c r="J992" s="609">
        <v>20000</v>
      </c>
      <c r="K992" s="611" t="s">
        <v>205</v>
      </c>
      <c r="O992" s="10"/>
      <c r="P992" s="10"/>
      <c r="Q992" s="10"/>
      <c r="R992" s="10"/>
      <c r="S992" s="10"/>
      <c r="T992" s="10"/>
      <c r="U992" s="10"/>
      <c r="V992" s="10"/>
    </row>
    <row r="993" spans="1:23" ht="22.5" customHeight="1" x14ac:dyDescent="0.25">
      <c r="A993" s="659">
        <v>4</v>
      </c>
      <c r="B993" s="610">
        <v>45239</v>
      </c>
      <c r="C993" s="605" t="s">
        <v>2053</v>
      </c>
      <c r="D993" s="606"/>
      <c r="E993" s="598">
        <v>1</v>
      </c>
      <c r="F993" s="598" t="s">
        <v>37</v>
      </c>
      <c r="G993" s="598" t="s">
        <v>1991</v>
      </c>
      <c r="H993" s="607">
        <v>119</v>
      </c>
      <c r="I993" s="608">
        <f>J993/E993</f>
        <v>25000</v>
      </c>
      <c r="J993" s="609">
        <v>25000</v>
      </c>
      <c r="K993" s="611" t="s">
        <v>205</v>
      </c>
      <c r="O993" s="10"/>
      <c r="P993" s="10"/>
      <c r="Q993" s="10"/>
      <c r="R993" s="10"/>
      <c r="S993" s="10"/>
      <c r="T993" s="10"/>
      <c r="U993" s="10"/>
      <c r="V993" s="10"/>
      <c r="W993" s="10"/>
    </row>
    <row r="994" spans="1:23" ht="22.5" customHeight="1" x14ac:dyDescent="0.25">
      <c r="A994" s="659">
        <v>5</v>
      </c>
      <c r="B994" s="610">
        <v>45239</v>
      </c>
      <c r="C994" s="605" t="s">
        <v>2041</v>
      </c>
      <c r="D994" s="606"/>
      <c r="E994" s="598"/>
      <c r="F994" s="598"/>
      <c r="G994" s="598" t="s">
        <v>1991</v>
      </c>
      <c r="H994" s="607">
        <v>119</v>
      </c>
      <c r="I994" s="608">
        <v>80000</v>
      </c>
      <c r="J994" s="609">
        <v>80000</v>
      </c>
      <c r="K994" s="611" t="s">
        <v>205</v>
      </c>
      <c r="O994" s="10"/>
      <c r="P994" s="10"/>
      <c r="Q994" s="10"/>
      <c r="R994" s="10"/>
      <c r="S994" s="10"/>
      <c r="T994" s="10"/>
      <c r="U994" s="10"/>
      <c r="V994" s="10"/>
      <c r="W994" s="521"/>
    </row>
    <row r="995" spans="1:23" ht="22.5" customHeight="1" x14ac:dyDescent="0.25">
      <c r="A995" s="659">
        <v>6</v>
      </c>
      <c r="B995" s="548">
        <v>45254</v>
      </c>
      <c r="C995" s="549" t="s">
        <v>1973</v>
      </c>
      <c r="D995" s="549"/>
      <c r="E995" s="551">
        <v>1</v>
      </c>
      <c r="F995" s="551" t="s">
        <v>146</v>
      </c>
      <c r="G995" s="551" t="s">
        <v>1991</v>
      </c>
      <c r="H995" s="584">
        <v>119</v>
      </c>
      <c r="I995" s="585">
        <f>J995/E995</f>
        <v>82500</v>
      </c>
      <c r="J995" s="582">
        <v>82500</v>
      </c>
      <c r="K995" s="588" t="s">
        <v>2008</v>
      </c>
      <c r="O995" s="10"/>
      <c r="P995" s="10"/>
      <c r="Q995" s="10"/>
      <c r="R995" s="10"/>
      <c r="S995" s="10"/>
      <c r="T995" s="10"/>
      <c r="U995" s="10"/>
      <c r="V995" s="10"/>
      <c r="W995" s="521"/>
    </row>
    <row r="996" spans="1:23" s="10" customFormat="1" ht="22.5" customHeight="1" x14ac:dyDescent="0.25">
      <c r="A996" s="422"/>
      <c r="B996" s="423"/>
      <c r="C996" s="439"/>
      <c r="D996" s="425"/>
      <c r="E996" s="411"/>
      <c r="F996" s="411"/>
      <c r="G996" s="426"/>
      <c r="H996" s="411"/>
      <c r="I996" s="428"/>
      <c r="J996" s="428"/>
      <c r="K996" s="528">
        <f>SUM(J990:J995)</f>
        <v>747500</v>
      </c>
      <c r="L996" s="79"/>
      <c r="W996" s="521"/>
    </row>
    <row r="997" spans="1:23" s="521" customFormat="1" ht="22.5" customHeight="1" x14ac:dyDescent="0.25">
      <c r="A997" s="659">
        <v>1</v>
      </c>
      <c r="B997" s="624">
        <v>45209</v>
      </c>
      <c r="C997" s="625" t="s">
        <v>2184</v>
      </c>
      <c r="D997" s="626" t="s">
        <v>96</v>
      </c>
      <c r="E997" s="627">
        <v>1</v>
      </c>
      <c r="F997" s="627" t="s">
        <v>39</v>
      </c>
      <c r="G997" s="628" t="s">
        <v>2185</v>
      </c>
      <c r="H997" s="628">
        <v>120</v>
      </c>
      <c r="I997" s="630">
        <v>93000</v>
      </c>
      <c r="J997" s="630">
        <f t="shared" ref="J997:J1012" si="20">E997*I997</f>
        <v>93000</v>
      </c>
      <c r="K997" s="658" t="s">
        <v>2096</v>
      </c>
      <c r="N997" s="10"/>
      <c r="O997" s="10"/>
      <c r="P997" s="10"/>
      <c r="Q997" s="10"/>
      <c r="R997" s="10"/>
      <c r="S997" s="10"/>
      <c r="T997" s="10"/>
      <c r="U997" s="10"/>
      <c r="V997" s="10"/>
    </row>
    <row r="998" spans="1:23" s="521" customFormat="1" ht="22.5" customHeight="1" x14ac:dyDescent="0.25">
      <c r="A998" s="659">
        <v>2</v>
      </c>
      <c r="B998" s="624">
        <v>45209</v>
      </c>
      <c r="C998" s="625" t="s">
        <v>2186</v>
      </c>
      <c r="D998" s="626" t="s">
        <v>29</v>
      </c>
      <c r="E998" s="627">
        <v>1</v>
      </c>
      <c r="F998" s="627" t="s">
        <v>39</v>
      </c>
      <c r="G998" s="628" t="s">
        <v>2185</v>
      </c>
      <c r="H998" s="628">
        <v>120</v>
      </c>
      <c r="I998" s="630">
        <v>94575</v>
      </c>
      <c r="J998" s="630">
        <f t="shared" si="20"/>
        <v>94575</v>
      </c>
      <c r="K998" s="658" t="s">
        <v>2096</v>
      </c>
      <c r="N998" s="10"/>
      <c r="O998" s="10"/>
      <c r="P998" s="10"/>
      <c r="Q998" s="10"/>
      <c r="R998" s="10"/>
      <c r="S998" s="10"/>
      <c r="T998" s="10"/>
      <c r="U998" s="10"/>
      <c r="V998" s="10"/>
    </row>
    <row r="999" spans="1:23" s="521" customFormat="1" ht="22.5" customHeight="1" x14ac:dyDescent="0.25">
      <c r="A999" s="659">
        <v>3</v>
      </c>
      <c r="B999" s="624">
        <v>45222</v>
      </c>
      <c r="C999" s="625" t="s">
        <v>2165</v>
      </c>
      <c r="D999" s="626"/>
      <c r="E999" s="627">
        <v>1</v>
      </c>
      <c r="F999" s="627" t="s">
        <v>39</v>
      </c>
      <c r="G999" s="628" t="s">
        <v>2185</v>
      </c>
      <c r="H999" s="628">
        <v>120</v>
      </c>
      <c r="I999" s="630">
        <v>60000</v>
      </c>
      <c r="J999" s="630">
        <f t="shared" si="20"/>
        <v>60000</v>
      </c>
      <c r="K999" s="658" t="s">
        <v>2096</v>
      </c>
      <c r="N999" s="10"/>
      <c r="O999" s="10"/>
      <c r="P999" s="10"/>
      <c r="Q999" s="10"/>
      <c r="R999" s="10"/>
      <c r="S999" s="10"/>
      <c r="T999" s="10"/>
      <c r="U999" s="10"/>
      <c r="V999" s="10"/>
    </row>
    <row r="1000" spans="1:23" s="521" customFormat="1" ht="22.5" customHeight="1" x14ac:dyDescent="0.25">
      <c r="A1000" s="659">
        <v>4</v>
      </c>
      <c r="B1000" s="624">
        <v>45224</v>
      </c>
      <c r="C1000" s="625" t="s">
        <v>2187</v>
      </c>
      <c r="D1000" s="626">
        <v>23401</v>
      </c>
      <c r="E1000" s="627">
        <v>1</v>
      </c>
      <c r="F1000" s="627" t="s">
        <v>39</v>
      </c>
      <c r="G1000" s="628" t="s">
        <v>2185</v>
      </c>
      <c r="H1000" s="628">
        <v>120</v>
      </c>
      <c r="I1000" s="630">
        <v>39000</v>
      </c>
      <c r="J1000" s="630">
        <f t="shared" si="20"/>
        <v>39000</v>
      </c>
      <c r="K1000" s="658" t="s">
        <v>2096</v>
      </c>
      <c r="N1000" s="10"/>
      <c r="O1000" s="10"/>
      <c r="P1000" s="10"/>
      <c r="Q1000" s="10"/>
      <c r="R1000" s="10"/>
      <c r="S1000" s="10"/>
      <c r="T1000" s="10"/>
      <c r="U1000" s="10"/>
      <c r="V1000" s="10"/>
    </row>
    <row r="1001" spans="1:23" s="521" customFormat="1" ht="22.5" customHeight="1" x14ac:dyDescent="0.25">
      <c r="A1001" s="659">
        <v>5</v>
      </c>
      <c r="B1001" s="624">
        <v>45231</v>
      </c>
      <c r="C1001" s="625" t="s">
        <v>2171</v>
      </c>
      <c r="D1001" s="626"/>
      <c r="E1001" s="627">
        <v>1</v>
      </c>
      <c r="F1001" s="627" t="s">
        <v>39</v>
      </c>
      <c r="G1001" s="628" t="s">
        <v>2185</v>
      </c>
      <c r="H1001" s="628">
        <v>120</v>
      </c>
      <c r="I1001" s="630">
        <v>40000</v>
      </c>
      <c r="J1001" s="630">
        <f t="shared" si="20"/>
        <v>40000</v>
      </c>
      <c r="K1001" s="658" t="s">
        <v>2096</v>
      </c>
      <c r="N1001" s="10"/>
      <c r="O1001" s="10"/>
      <c r="P1001" s="10"/>
      <c r="Q1001" s="10"/>
      <c r="R1001" s="10"/>
      <c r="S1001" s="10"/>
      <c r="T1001" s="10"/>
      <c r="U1001" s="10"/>
      <c r="V1001" s="10"/>
    </row>
    <row r="1002" spans="1:23" s="521" customFormat="1" ht="22.5" customHeight="1" x14ac:dyDescent="0.25">
      <c r="A1002" s="659">
        <v>6</v>
      </c>
      <c r="B1002" s="624">
        <v>45236</v>
      </c>
      <c r="C1002" s="625" t="s">
        <v>2142</v>
      </c>
      <c r="D1002" s="626"/>
      <c r="E1002" s="627">
        <v>1</v>
      </c>
      <c r="F1002" s="627" t="s">
        <v>39</v>
      </c>
      <c r="G1002" s="628" t="s">
        <v>2185</v>
      </c>
      <c r="H1002" s="628">
        <v>120</v>
      </c>
      <c r="I1002" s="630">
        <v>65000</v>
      </c>
      <c r="J1002" s="630">
        <f t="shared" si="20"/>
        <v>65000</v>
      </c>
      <c r="K1002" s="658" t="s">
        <v>2096</v>
      </c>
      <c r="N1002" s="10"/>
      <c r="O1002" s="10"/>
      <c r="P1002" s="10"/>
      <c r="Q1002" s="10"/>
      <c r="R1002" s="10"/>
      <c r="S1002" s="10"/>
      <c r="T1002" s="10"/>
      <c r="U1002" s="10"/>
      <c r="V1002" s="2"/>
    </row>
    <row r="1003" spans="1:23" s="521" customFormat="1" ht="22.5" customHeight="1" x14ac:dyDescent="0.25">
      <c r="A1003" s="659">
        <v>7</v>
      </c>
      <c r="B1003" s="624">
        <v>45236</v>
      </c>
      <c r="C1003" s="625" t="s">
        <v>2142</v>
      </c>
      <c r="D1003" s="626"/>
      <c r="E1003" s="627">
        <v>1</v>
      </c>
      <c r="F1003" s="627" t="s">
        <v>39</v>
      </c>
      <c r="G1003" s="628" t="s">
        <v>2185</v>
      </c>
      <c r="H1003" s="628">
        <v>120</v>
      </c>
      <c r="I1003" s="630">
        <v>65000</v>
      </c>
      <c r="J1003" s="630">
        <f t="shared" si="20"/>
        <v>65000</v>
      </c>
      <c r="K1003" s="658" t="s">
        <v>2096</v>
      </c>
      <c r="N1003" s="10"/>
      <c r="O1003" s="2"/>
      <c r="P1003" s="2"/>
      <c r="Q1003" s="2"/>
      <c r="R1003" s="2"/>
      <c r="S1003" s="2"/>
      <c r="T1003" s="2"/>
      <c r="U1003" s="2"/>
      <c r="V1003" s="2"/>
    </row>
    <row r="1004" spans="1:23" s="521" customFormat="1" ht="22.5" customHeight="1" x14ac:dyDescent="0.25">
      <c r="A1004" s="659">
        <v>8</v>
      </c>
      <c r="B1004" s="624">
        <v>45236</v>
      </c>
      <c r="C1004" s="625" t="s">
        <v>2188</v>
      </c>
      <c r="D1004" s="626"/>
      <c r="E1004" s="627">
        <v>1</v>
      </c>
      <c r="F1004" s="627" t="s">
        <v>81</v>
      </c>
      <c r="G1004" s="628" t="s">
        <v>2185</v>
      </c>
      <c r="H1004" s="628">
        <v>120</v>
      </c>
      <c r="I1004" s="630">
        <v>100000</v>
      </c>
      <c r="J1004" s="630">
        <f t="shared" si="20"/>
        <v>100000</v>
      </c>
      <c r="K1004" s="658" t="s">
        <v>2096</v>
      </c>
      <c r="N1004" s="10"/>
      <c r="O1004" s="2"/>
      <c r="P1004" s="2"/>
      <c r="Q1004" s="2"/>
      <c r="R1004" s="2"/>
      <c r="S1004" s="2"/>
      <c r="T1004" s="2"/>
      <c r="U1004" s="2"/>
      <c r="V1004" s="2"/>
    </row>
    <row r="1005" spans="1:23" s="521" customFormat="1" ht="22.5" customHeight="1" x14ac:dyDescent="0.25">
      <c r="A1005" s="659">
        <v>9</v>
      </c>
      <c r="B1005" s="624">
        <v>45240</v>
      </c>
      <c r="C1005" s="625" t="s">
        <v>2154</v>
      </c>
      <c r="D1005" s="626"/>
      <c r="E1005" s="627">
        <v>1</v>
      </c>
      <c r="F1005" s="627" t="s">
        <v>39</v>
      </c>
      <c r="G1005" s="628" t="s">
        <v>2185</v>
      </c>
      <c r="H1005" s="628">
        <v>120</v>
      </c>
      <c r="I1005" s="630">
        <v>400000</v>
      </c>
      <c r="J1005" s="630">
        <f t="shared" si="20"/>
        <v>400000</v>
      </c>
      <c r="K1005" s="658" t="s">
        <v>2096</v>
      </c>
      <c r="N1005" s="10"/>
      <c r="O1005" s="2"/>
      <c r="P1005" s="2"/>
      <c r="Q1005" s="2"/>
      <c r="R1005" s="2"/>
      <c r="S1005" s="2"/>
      <c r="T1005" s="2"/>
      <c r="U1005" s="2"/>
      <c r="V1005" s="2"/>
    </row>
    <row r="1006" spans="1:23" s="521" customFormat="1" ht="22.5" customHeight="1" x14ac:dyDescent="0.25">
      <c r="A1006" s="659">
        <v>10</v>
      </c>
      <c r="B1006" s="624">
        <v>45248</v>
      </c>
      <c r="C1006" s="625" t="s">
        <v>2142</v>
      </c>
      <c r="D1006" s="626"/>
      <c r="E1006" s="627">
        <v>1</v>
      </c>
      <c r="F1006" s="627" t="s">
        <v>39</v>
      </c>
      <c r="G1006" s="628" t="s">
        <v>2185</v>
      </c>
      <c r="H1006" s="628">
        <v>120</v>
      </c>
      <c r="I1006" s="630">
        <v>60000</v>
      </c>
      <c r="J1006" s="630">
        <f t="shared" si="20"/>
        <v>60000</v>
      </c>
      <c r="K1006" s="658" t="s">
        <v>2096</v>
      </c>
      <c r="N1006" s="10"/>
      <c r="O1006" s="2"/>
      <c r="P1006" s="2"/>
      <c r="Q1006" s="2"/>
      <c r="R1006" s="2"/>
      <c r="S1006" s="2"/>
      <c r="T1006" s="2"/>
      <c r="U1006" s="2"/>
      <c r="V1006" s="2"/>
    </row>
    <row r="1007" spans="1:23" s="521" customFormat="1" ht="22.5" customHeight="1" x14ac:dyDescent="0.25">
      <c r="A1007" s="659">
        <v>11</v>
      </c>
      <c r="B1007" s="624">
        <v>45248</v>
      </c>
      <c r="C1007" s="625" t="s">
        <v>2189</v>
      </c>
      <c r="D1007" s="626"/>
      <c r="E1007" s="627">
        <v>2</v>
      </c>
      <c r="F1007" s="627" t="s">
        <v>39</v>
      </c>
      <c r="G1007" s="628" t="s">
        <v>2185</v>
      </c>
      <c r="H1007" s="628">
        <v>120</v>
      </c>
      <c r="I1007" s="630">
        <v>185000</v>
      </c>
      <c r="J1007" s="630">
        <f t="shared" si="20"/>
        <v>370000</v>
      </c>
      <c r="K1007" s="658" t="s">
        <v>2096</v>
      </c>
      <c r="N1007" s="10"/>
      <c r="O1007" s="2"/>
      <c r="P1007" s="2"/>
      <c r="Q1007" s="2"/>
      <c r="R1007" s="2"/>
      <c r="S1007" s="2"/>
      <c r="T1007" s="2"/>
      <c r="U1007" s="2"/>
      <c r="V1007" s="2"/>
    </row>
    <row r="1008" spans="1:23" s="521" customFormat="1" ht="22.5" customHeight="1" x14ac:dyDescent="0.25">
      <c r="A1008" s="659">
        <v>12</v>
      </c>
      <c r="B1008" s="624">
        <v>45248</v>
      </c>
      <c r="C1008" s="625" t="s">
        <v>2190</v>
      </c>
      <c r="D1008" s="626"/>
      <c r="E1008" s="627">
        <v>1</v>
      </c>
      <c r="F1008" s="627" t="s">
        <v>39</v>
      </c>
      <c r="G1008" s="628" t="s">
        <v>2185</v>
      </c>
      <c r="H1008" s="628">
        <v>120</v>
      </c>
      <c r="I1008" s="630">
        <v>45000</v>
      </c>
      <c r="J1008" s="630">
        <f t="shared" si="20"/>
        <v>45000</v>
      </c>
      <c r="K1008" s="658" t="s">
        <v>2096</v>
      </c>
      <c r="N1008" s="10"/>
      <c r="O1008" s="2"/>
      <c r="P1008" s="2"/>
      <c r="Q1008" s="2"/>
      <c r="R1008" s="2"/>
      <c r="S1008" s="2"/>
      <c r="T1008" s="2"/>
      <c r="U1008" s="2"/>
      <c r="V1008" s="2"/>
    </row>
    <row r="1009" spans="1:23" s="521" customFormat="1" ht="22.5" customHeight="1" x14ac:dyDescent="0.25">
      <c r="A1009" s="659">
        <v>13</v>
      </c>
      <c r="B1009" s="624">
        <v>45248</v>
      </c>
      <c r="C1009" s="625" t="s">
        <v>2191</v>
      </c>
      <c r="D1009" s="626"/>
      <c r="E1009" s="627">
        <v>1</v>
      </c>
      <c r="F1009" s="627" t="s">
        <v>39</v>
      </c>
      <c r="G1009" s="628" t="s">
        <v>2185</v>
      </c>
      <c r="H1009" s="628">
        <v>120</v>
      </c>
      <c r="I1009" s="630">
        <v>350000</v>
      </c>
      <c r="J1009" s="630">
        <f t="shared" si="20"/>
        <v>350000</v>
      </c>
      <c r="K1009" s="658" t="s">
        <v>2096</v>
      </c>
      <c r="N1009" s="2"/>
      <c r="O1009" s="2"/>
      <c r="P1009" s="2"/>
      <c r="Q1009" s="2"/>
      <c r="R1009" s="2"/>
      <c r="S1009" s="2"/>
      <c r="T1009" s="2"/>
      <c r="U1009" s="2"/>
      <c r="V1009" s="2"/>
    </row>
    <row r="1010" spans="1:23" s="521" customFormat="1" ht="22.5" customHeight="1" x14ac:dyDescent="0.25">
      <c r="A1010" s="659">
        <v>14</v>
      </c>
      <c r="B1010" s="624">
        <v>45252</v>
      </c>
      <c r="C1010" s="625" t="s">
        <v>2142</v>
      </c>
      <c r="D1010" s="626" t="s">
        <v>2192</v>
      </c>
      <c r="E1010" s="627">
        <v>1</v>
      </c>
      <c r="F1010" s="627" t="s">
        <v>39</v>
      </c>
      <c r="G1010" s="628" t="s">
        <v>2185</v>
      </c>
      <c r="H1010" s="628">
        <v>120</v>
      </c>
      <c r="I1010" s="630">
        <v>60000</v>
      </c>
      <c r="J1010" s="630">
        <f t="shared" si="20"/>
        <v>60000</v>
      </c>
      <c r="K1010" s="658" t="s">
        <v>2096</v>
      </c>
      <c r="N1010" s="2"/>
      <c r="O1010" s="2"/>
      <c r="P1010" s="2"/>
      <c r="Q1010" s="2"/>
      <c r="R1010" s="2"/>
      <c r="S1010" s="2"/>
      <c r="T1010" s="2"/>
      <c r="U1010" s="2"/>
      <c r="V1010" s="2"/>
      <c r="W1010" s="10"/>
    </row>
    <row r="1011" spans="1:23" s="521" customFormat="1" ht="22.5" customHeight="1" x14ac:dyDescent="0.25">
      <c r="A1011" s="659">
        <v>15</v>
      </c>
      <c r="B1011" s="624">
        <v>45253</v>
      </c>
      <c r="C1011" s="625" t="s">
        <v>2193</v>
      </c>
      <c r="D1011" s="626" t="s">
        <v>2194</v>
      </c>
      <c r="E1011" s="627">
        <v>1</v>
      </c>
      <c r="F1011" s="627" t="s">
        <v>39</v>
      </c>
      <c r="G1011" s="628" t="s">
        <v>2185</v>
      </c>
      <c r="H1011" s="628">
        <v>120</v>
      </c>
      <c r="I1011" s="630">
        <v>250000</v>
      </c>
      <c r="J1011" s="630">
        <f t="shared" si="20"/>
        <v>250000</v>
      </c>
      <c r="K1011" s="658" t="s">
        <v>2096</v>
      </c>
      <c r="N1011" s="2"/>
      <c r="O1011" s="2"/>
      <c r="P1011" s="2"/>
      <c r="Q1011" s="2"/>
      <c r="R1011" s="2"/>
      <c r="S1011" s="2"/>
      <c r="T1011" s="2"/>
      <c r="U1011" s="2"/>
      <c r="V1011" s="2"/>
      <c r="W1011" s="10"/>
    </row>
    <row r="1012" spans="1:23" s="521" customFormat="1" ht="22.5" customHeight="1" x14ac:dyDescent="0.25">
      <c r="A1012" s="659">
        <v>16</v>
      </c>
      <c r="B1012" s="624">
        <v>45255</v>
      </c>
      <c r="C1012" s="625" t="s">
        <v>2160</v>
      </c>
      <c r="D1012" s="626"/>
      <c r="E1012" s="627">
        <v>1</v>
      </c>
      <c r="F1012" s="627" t="s">
        <v>38</v>
      </c>
      <c r="G1012" s="628" t="s">
        <v>2185</v>
      </c>
      <c r="H1012" s="628">
        <v>120</v>
      </c>
      <c r="I1012" s="630">
        <v>75000</v>
      </c>
      <c r="J1012" s="630">
        <f t="shared" si="20"/>
        <v>75000</v>
      </c>
      <c r="K1012" s="658" t="s">
        <v>2096</v>
      </c>
      <c r="N1012" s="2"/>
      <c r="O1012" s="2"/>
      <c r="P1012" s="2"/>
      <c r="Q1012" s="2"/>
      <c r="R1012" s="2"/>
      <c r="S1012" s="2"/>
      <c r="T1012" s="2"/>
      <c r="U1012" s="2"/>
      <c r="V1012" s="2"/>
      <c r="W1012" s="10"/>
    </row>
    <row r="1013" spans="1:23" s="10" customFormat="1" ht="22.5" customHeight="1" x14ac:dyDescent="0.25">
      <c r="A1013" s="422"/>
      <c r="B1013" s="423"/>
      <c r="C1013" s="439"/>
      <c r="D1013" s="425"/>
      <c r="E1013" s="411"/>
      <c r="F1013" s="411"/>
      <c r="G1013" s="426"/>
      <c r="H1013" s="411"/>
      <c r="I1013" s="428"/>
      <c r="J1013" s="428"/>
      <c r="K1013" s="528">
        <f>SUM(J997:J1012)</f>
        <v>2166575</v>
      </c>
      <c r="L1013" s="79"/>
      <c r="N1013" s="2"/>
      <c r="O1013" s="2"/>
      <c r="P1013" s="2"/>
      <c r="Q1013" s="2"/>
      <c r="R1013" s="2"/>
      <c r="S1013" s="2"/>
      <c r="T1013" s="2"/>
      <c r="U1013" s="2"/>
      <c r="V1013" s="2"/>
    </row>
    <row r="1014" spans="1:23" s="10" customFormat="1" ht="22.5" customHeight="1" x14ac:dyDescent="0.25">
      <c r="A1014" s="419">
        <v>1</v>
      </c>
      <c r="B1014" s="280">
        <v>45244</v>
      </c>
      <c r="C1014" s="56" t="s">
        <v>665</v>
      </c>
      <c r="D1014" s="56" t="s">
        <v>47</v>
      </c>
      <c r="E1014" s="57">
        <v>1</v>
      </c>
      <c r="F1014" s="122" t="s">
        <v>39</v>
      </c>
      <c r="G1014" s="58" t="s">
        <v>244</v>
      </c>
      <c r="H1014" s="260">
        <v>121</v>
      </c>
      <c r="I1014" s="285">
        <v>2750000</v>
      </c>
      <c r="J1014" s="286">
        <v>2750000</v>
      </c>
      <c r="K1014" s="644" t="s">
        <v>271</v>
      </c>
      <c r="L1014" s="79"/>
      <c r="N1014" s="2"/>
      <c r="O1014" s="2"/>
      <c r="P1014" s="2"/>
      <c r="Q1014" s="2"/>
      <c r="R1014" s="2"/>
      <c r="S1014" s="2"/>
      <c r="T1014" s="2"/>
      <c r="U1014" s="2"/>
      <c r="V1014" s="2"/>
    </row>
    <row r="1015" spans="1:23" s="10" customFormat="1" ht="22.5" customHeight="1" x14ac:dyDescent="0.25">
      <c r="A1015" s="420">
        <v>2</v>
      </c>
      <c r="B1015" s="280">
        <v>45244</v>
      </c>
      <c r="C1015" s="56" t="s">
        <v>666</v>
      </c>
      <c r="D1015" s="56" t="s">
        <v>47</v>
      </c>
      <c r="E1015" s="57">
        <v>1</v>
      </c>
      <c r="F1015" s="57" t="s">
        <v>39</v>
      </c>
      <c r="G1015" s="58" t="s">
        <v>244</v>
      </c>
      <c r="H1015" s="260">
        <v>121</v>
      </c>
      <c r="I1015" s="285">
        <v>585000</v>
      </c>
      <c r="J1015" s="286">
        <v>585000</v>
      </c>
      <c r="K1015" s="644" t="s">
        <v>271</v>
      </c>
      <c r="L1015" s="79"/>
      <c r="M1015" s="64"/>
      <c r="N1015" s="2"/>
      <c r="O1015" s="2"/>
      <c r="P1015" s="2"/>
      <c r="Q1015" s="2"/>
      <c r="R1015" s="2"/>
      <c r="S1015" s="2"/>
      <c r="T1015" s="2"/>
      <c r="U1015" s="2"/>
      <c r="V1015" s="2"/>
    </row>
    <row r="1016" spans="1:23" s="10" customFormat="1" ht="22.5" customHeight="1" x14ac:dyDescent="0.25">
      <c r="A1016" s="419">
        <v>3</v>
      </c>
      <c r="B1016" s="280">
        <v>45244</v>
      </c>
      <c r="C1016" s="56" t="s">
        <v>667</v>
      </c>
      <c r="D1016" s="56" t="s">
        <v>47</v>
      </c>
      <c r="E1016" s="57">
        <v>1</v>
      </c>
      <c r="F1016" s="57" t="s">
        <v>39</v>
      </c>
      <c r="G1016" s="58" t="s">
        <v>244</v>
      </c>
      <c r="H1016" s="260">
        <v>121</v>
      </c>
      <c r="I1016" s="285">
        <v>440000</v>
      </c>
      <c r="J1016" s="286">
        <v>440000</v>
      </c>
      <c r="K1016" s="644" t="s">
        <v>271</v>
      </c>
      <c r="L1016" s="79"/>
      <c r="N1016" s="2"/>
      <c r="O1016" s="2"/>
      <c r="P1016" s="2"/>
      <c r="Q1016" s="2"/>
      <c r="R1016" s="2"/>
      <c r="S1016" s="2"/>
      <c r="T1016" s="2"/>
      <c r="U1016" s="2"/>
      <c r="V1016" s="2"/>
    </row>
    <row r="1017" spans="1:23" s="10" customFormat="1" ht="22.5" customHeight="1" x14ac:dyDescent="0.25">
      <c r="A1017" s="420">
        <v>4</v>
      </c>
      <c r="B1017" s="280">
        <v>45244</v>
      </c>
      <c r="C1017" s="56" t="s">
        <v>668</v>
      </c>
      <c r="D1017" s="56" t="s">
        <v>47</v>
      </c>
      <c r="E1017" s="57">
        <v>1</v>
      </c>
      <c r="F1017" s="57" t="s">
        <v>39</v>
      </c>
      <c r="G1017" s="58" t="s">
        <v>244</v>
      </c>
      <c r="H1017" s="260">
        <v>121</v>
      </c>
      <c r="I1017" s="285">
        <v>110000</v>
      </c>
      <c r="J1017" s="286">
        <v>110000</v>
      </c>
      <c r="K1017" s="644" t="s">
        <v>271</v>
      </c>
      <c r="L1017" s="79"/>
      <c r="N1017" s="2"/>
      <c r="O1017" s="2"/>
      <c r="P1017" s="2"/>
      <c r="Q1017" s="2"/>
      <c r="R1017" s="2"/>
      <c r="S1017" s="2"/>
      <c r="T1017" s="2"/>
      <c r="U1017" s="2"/>
    </row>
    <row r="1018" spans="1:23" s="10" customFormat="1" ht="22.5" customHeight="1" x14ac:dyDescent="0.25">
      <c r="A1018" s="419">
        <v>5</v>
      </c>
      <c r="B1018" s="280">
        <v>45244</v>
      </c>
      <c r="C1018" s="56" t="s">
        <v>669</v>
      </c>
      <c r="D1018" s="56" t="s">
        <v>47</v>
      </c>
      <c r="E1018" s="57">
        <v>1</v>
      </c>
      <c r="F1018" s="57" t="s">
        <v>39</v>
      </c>
      <c r="G1018" s="58" t="s">
        <v>244</v>
      </c>
      <c r="H1018" s="260">
        <v>121</v>
      </c>
      <c r="I1018" s="285">
        <v>130000</v>
      </c>
      <c r="J1018" s="286">
        <v>130000</v>
      </c>
      <c r="K1018" s="644" t="s">
        <v>271</v>
      </c>
      <c r="L1018" s="79"/>
      <c r="V1018" s="2"/>
    </row>
    <row r="1019" spans="1:23" s="10" customFormat="1" ht="22.5" customHeight="1" x14ac:dyDescent="0.25">
      <c r="A1019" s="420">
        <v>6</v>
      </c>
      <c r="B1019" s="280">
        <v>45244</v>
      </c>
      <c r="C1019" s="55" t="s">
        <v>670</v>
      </c>
      <c r="D1019" s="56" t="s">
        <v>47</v>
      </c>
      <c r="E1019" s="184" t="s">
        <v>126</v>
      </c>
      <c r="F1019" s="121" t="s">
        <v>39</v>
      </c>
      <c r="G1019" s="58" t="s">
        <v>244</v>
      </c>
      <c r="H1019" s="260">
        <v>121</v>
      </c>
      <c r="I1019" s="285">
        <v>65000</v>
      </c>
      <c r="J1019" s="286">
        <v>650000</v>
      </c>
      <c r="K1019" s="644" t="s">
        <v>271</v>
      </c>
      <c r="L1019" s="79"/>
      <c r="N1019" s="2"/>
      <c r="O1019" s="2"/>
      <c r="P1019" s="2"/>
      <c r="Q1019" s="2"/>
      <c r="R1019" s="2"/>
      <c r="S1019" s="2"/>
      <c r="T1019" s="2"/>
      <c r="U1019" s="2"/>
      <c r="V1019" s="2"/>
    </row>
    <row r="1020" spans="1:23" s="10" customFormat="1" ht="22.5" customHeight="1" x14ac:dyDescent="0.25">
      <c r="A1020" s="419">
        <v>7</v>
      </c>
      <c r="B1020" s="280">
        <v>45244</v>
      </c>
      <c r="C1020" s="55" t="s">
        <v>227</v>
      </c>
      <c r="D1020" s="56" t="s">
        <v>101</v>
      </c>
      <c r="E1020" s="57">
        <v>1</v>
      </c>
      <c r="F1020" s="121" t="s">
        <v>39</v>
      </c>
      <c r="G1020" s="58" t="s">
        <v>244</v>
      </c>
      <c r="H1020" s="260">
        <v>121</v>
      </c>
      <c r="I1020" s="287">
        <v>269000</v>
      </c>
      <c r="J1020" s="286">
        <v>269000</v>
      </c>
      <c r="K1020" s="644" t="s">
        <v>271</v>
      </c>
      <c r="L1020" s="79"/>
      <c r="N1020" s="2"/>
      <c r="O1020" s="2"/>
      <c r="P1020" s="2"/>
      <c r="Q1020" s="2"/>
      <c r="R1020" s="2"/>
      <c r="S1020" s="2"/>
      <c r="T1020" s="2"/>
      <c r="U1020" s="2"/>
      <c r="V1020" s="2"/>
    </row>
    <row r="1021" spans="1:23" s="10" customFormat="1" ht="22.5" customHeight="1" x14ac:dyDescent="0.25">
      <c r="A1021" s="420">
        <v>8</v>
      </c>
      <c r="B1021" s="280">
        <v>45244</v>
      </c>
      <c r="C1021" s="55" t="s">
        <v>687</v>
      </c>
      <c r="D1021" s="123" t="s">
        <v>102</v>
      </c>
      <c r="E1021" s="117">
        <v>1</v>
      </c>
      <c r="F1021" s="122"/>
      <c r="G1021" s="58" t="s">
        <v>244</v>
      </c>
      <c r="H1021" s="260">
        <v>121</v>
      </c>
      <c r="I1021" s="287">
        <v>2500</v>
      </c>
      <c r="J1021" s="286">
        <v>2500</v>
      </c>
      <c r="K1021" s="529"/>
      <c r="L1021" s="79"/>
      <c r="N1021" s="2"/>
      <c r="O1021" s="2"/>
      <c r="P1021" s="2"/>
      <c r="Q1021" s="2"/>
      <c r="R1021" s="2"/>
      <c r="S1021" s="2"/>
      <c r="T1021" s="2"/>
      <c r="U1021" s="2"/>
    </row>
    <row r="1022" spans="1:23" s="10" customFormat="1" ht="22.5" customHeight="1" x14ac:dyDescent="0.25">
      <c r="A1022" s="419">
        <v>9</v>
      </c>
      <c r="B1022" s="280">
        <v>45244</v>
      </c>
      <c r="C1022" s="55" t="s">
        <v>688</v>
      </c>
      <c r="D1022" s="123" t="s">
        <v>689</v>
      </c>
      <c r="E1022" s="57">
        <v>1</v>
      </c>
      <c r="F1022" s="57"/>
      <c r="G1022" s="58" t="s">
        <v>694</v>
      </c>
      <c r="H1022" s="260">
        <v>121</v>
      </c>
      <c r="I1022" s="285">
        <v>150000</v>
      </c>
      <c r="J1022" s="286">
        <v>150000</v>
      </c>
      <c r="K1022" s="529"/>
      <c r="L1022" s="79"/>
      <c r="V1022" s="2"/>
    </row>
    <row r="1023" spans="1:23" s="10" customFormat="1" ht="22.5" customHeight="1" x14ac:dyDescent="0.25">
      <c r="A1023" s="420">
        <v>10</v>
      </c>
      <c r="B1023" s="280">
        <v>45244</v>
      </c>
      <c r="C1023" s="55" t="s">
        <v>690</v>
      </c>
      <c r="D1023" s="123" t="s">
        <v>102</v>
      </c>
      <c r="E1023" s="57">
        <v>3</v>
      </c>
      <c r="F1023" s="57" t="s">
        <v>691</v>
      </c>
      <c r="G1023" s="314" t="s">
        <v>695</v>
      </c>
      <c r="H1023" s="260">
        <v>121</v>
      </c>
      <c r="I1023" s="289">
        <v>20000</v>
      </c>
      <c r="J1023" s="286">
        <v>60000</v>
      </c>
      <c r="K1023" s="529"/>
      <c r="L1023" s="79"/>
      <c r="N1023" s="2"/>
      <c r="O1023" s="2"/>
      <c r="P1023" s="2"/>
      <c r="Q1023" s="2"/>
      <c r="R1023" s="2"/>
      <c r="S1023" s="2"/>
      <c r="T1023" s="2"/>
      <c r="U1023" s="2"/>
      <c r="V1023" s="1"/>
    </row>
    <row r="1024" spans="1:23" s="10" customFormat="1" ht="22.5" customHeight="1" x14ac:dyDescent="0.25">
      <c r="A1024" s="419">
        <v>11</v>
      </c>
      <c r="B1024" s="280">
        <v>45246</v>
      </c>
      <c r="C1024" s="56" t="s">
        <v>1337</v>
      </c>
      <c r="D1024" s="120" t="s">
        <v>232</v>
      </c>
      <c r="E1024" s="57">
        <v>1</v>
      </c>
      <c r="F1024" s="122" t="s">
        <v>39</v>
      </c>
      <c r="G1024" s="58" t="s">
        <v>244</v>
      </c>
      <c r="H1024" s="260">
        <v>121</v>
      </c>
      <c r="I1024" s="289">
        <v>600000</v>
      </c>
      <c r="J1024" s="286">
        <v>600000</v>
      </c>
      <c r="K1024" s="644" t="s">
        <v>1598</v>
      </c>
      <c r="L1024" s="79"/>
      <c r="N1024" s="1"/>
      <c r="O1024" s="1"/>
      <c r="P1024" s="1"/>
      <c r="Q1024" s="1"/>
      <c r="R1024" s="1"/>
      <c r="S1024" s="1"/>
      <c r="T1024" s="1"/>
      <c r="U1024" s="1"/>
      <c r="V1024" s="1"/>
    </row>
    <row r="1025" spans="1:23" s="10" customFormat="1" ht="22.5" customHeight="1" x14ac:dyDescent="0.25">
      <c r="A1025" s="420">
        <v>12</v>
      </c>
      <c r="B1025" s="280">
        <v>45246</v>
      </c>
      <c r="C1025" s="56" t="s">
        <v>1338</v>
      </c>
      <c r="D1025" s="86" t="s">
        <v>256</v>
      </c>
      <c r="E1025" s="57">
        <v>1</v>
      </c>
      <c r="F1025" s="57" t="s">
        <v>39</v>
      </c>
      <c r="G1025" s="58" t="s">
        <v>244</v>
      </c>
      <c r="H1025" s="260">
        <v>121</v>
      </c>
      <c r="I1025" s="285">
        <v>300000</v>
      </c>
      <c r="J1025" s="286">
        <v>300000</v>
      </c>
      <c r="K1025" s="644" t="s">
        <v>1598</v>
      </c>
      <c r="L1025" s="79"/>
      <c r="N1025" s="1"/>
      <c r="O1025" s="1"/>
      <c r="P1025" s="1"/>
      <c r="Q1025" s="1"/>
      <c r="R1025" s="1"/>
      <c r="S1025" s="1"/>
      <c r="T1025" s="1"/>
      <c r="U1025" s="1"/>
      <c r="V1025" s="1"/>
    </row>
    <row r="1026" spans="1:23" s="10" customFormat="1" ht="22.5" customHeight="1" x14ac:dyDescent="0.25">
      <c r="A1026" s="419">
        <v>13</v>
      </c>
      <c r="B1026" s="280">
        <v>45254</v>
      </c>
      <c r="C1026" s="55" t="s">
        <v>935</v>
      </c>
      <c r="D1026" s="123" t="s">
        <v>170</v>
      </c>
      <c r="E1026" s="117">
        <v>1</v>
      </c>
      <c r="F1026" s="122" t="s">
        <v>39</v>
      </c>
      <c r="G1026" s="58" t="s">
        <v>244</v>
      </c>
      <c r="H1026" s="260">
        <v>121</v>
      </c>
      <c r="I1026" s="287">
        <v>350000</v>
      </c>
      <c r="J1026" s="286">
        <v>350000</v>
      </c>
      <c r="K1026" s="529"/>
      <c r="L1026" s="79"/>
      <c r="N1026" s="1"/>
      <c r="O1026" s="1"/>
      <c r="P1026" s="1"/>
      <c r="Q1026" s="1"/>
      <c r="R1026" s="1"/>
      <c r="S1026" s="1"/>
      <c r="T1026" s="1"/>
      <c r="U1026" s="1"/>
      <c r="V1026" s="1"/>
    </row>
    <row r="1027" spans="1:23" s="10" customFormat="1" ht="22.5" customHeight="1" x14ac:dyDescent="0.25">
      <c r="A1027" s="420">
        <v>14</v>
      </c>
      <c r="B1027" s="280">
        <v>45254</v>
      </c>
      <c r="C1027" s="55" t="s">
        <v>936</v>
      </c>
      <c r="D1027" s="123" t="s">
        <v>170</v>
      </c>
      <c r="E1027" s="57">
        <v>1</v>
      </c>
      <c r="F1027" s="57" t="s">
        <v>39</v>
      </c>
      <c r="G1027" s="58" t="s">
        <v>244</v>
      </c>
      <c r="H1027" s="260">
        <v>121</v>
      </c>
      <c r="I1027" s="285">
        <v>300000</v>
      </c>
      <c r="J1027" s="286">
        <v>300000</v>
      </c>
      <c r="K1027" s="529"/>
      <c r="L1027" s="79"/>
      <c r="N1027" s="1"/>
      <c r="O1027" s="1"/>
      <c r="P1027" s="1"/>
      <c r="Q1027" s="1"/>
      <c r="R1027" s="1"/>
      <c r="S1027" s="1"/>
      <c r="T1027" s="1"/>
      <c r="U1027" s="1"/>
      <c r="V1027" s="1"/>
    </row>
    <row r="1028" spans="1:23" s="10" customFormat="1" ht="22.5" customHeight="1" x14ac:dyDescent="0.25">
      <c r="A1028" s="419">
        <v>15</v>
      </c>
      <c r="B1028" s="280">
        <v>45259</v>
      </c>
      <c r="C1028" s="291" t="s">
        <v>144</v>
      </c>
      <c r="D1028" s="56" t="s">
        <v>1476</v>
      </c>
      <c r="E1028" s="57">
        <v>1</v>
      </c>
      <c r="F1028" s="57" t="s">
        <v>39</v>
      </c>
      <c r="G1028" s="57" t="s">
        <v>1482</v>
      </c>
      <c r="H1028" s="260">
        <v>121</v>
      </c>
      <c r="I1028" s="285">
        <v>4200000</v>
      </c>
      <c r="J1028" s="286">
        <v>4200000</v>
      </c>
      <c r="K1028" s="647" t="s">
        <v>1668</v>
      </c>
      <c r="L1028" s="79"/>
      <c r="N1028" s="1"/>
      <c r="O1028" s="1"/>
      <c r="P1028" s="1"/>
      <c r="Q1028" s="1"/>
      <c r="R1028" s="1"/>
      <c r="S1028" s="1"/>
      <c r="T1028" s="1"/>
      <c r="U1028" s="1"/>
      <c r="V1028" s="521"/>
    </row>
    <row r="1029" spans="1:23" s="10" customFormat="1" ht="22.5" customHeight="1" x14ac:dyDescent="0.25">
      <c r="A1029" s="420">
        <v>16</v>
      </c>
      <c r="B1029" s="280">
        <v>45259</v>
      </c>
      <c r="C1029" s="291" t="s">
        <v>144</v>
      </c>
      <c r="D1029" s="56" t="s">
        <v>1477</v>
      </c>
      <c r="E1029" s="57">
        <v>1</v>
      </c>
      <c r="F1029" s="57" t="s">
        <v>39</v>
      </c>
      <c r="G1029" s="57" t="s">
        <v>1482</v>
      </c>
      <c r="H1029" s="260">
        <v>121</v>
      </c>
      <c r="I1029" s="285">
        <v>4200000</v>
      </c>
      <c r="J1029" s="286">
        <v>4200000</v>
      </c>
      <c r="K1029" s="647" t="s">
        <v>1668</v>
      </c>
      <c r="L1029" s="79"/>
      <c r="N1029" s="521"/>
      <c r="O1029" s="521"/>
      <c r="P1029" s="521"/>
      <c r="Q1029" s="521"/>
      <c r="R1029" s="521"/>
      <c r="S1029" s="521"/>
      <c r="T1029" s="521"/>
      <c r="U1029" s="521"/>
      <c r="V1029" s="521"/>
    </row>
    <row r="1030" spans="1:23" s="10" customFormat="1" ht="22.5" customHeight="1" x14ac:dyDescent="0.25">
      <c r="A1030" s="419">
        <v>17</v>
      </c>
      <c r="B1030" s="280">
        <v>45259</v>
      </c>
      <c r="C1030" s="294" t="s">
        <v>227</v>
      </c>
      <c r="D1030" s="56" t="s">
        <v>101</v>
      </c>
      <c r="E1030" s="57">
        <v>2</v>
      </c>
      <c r="F1030" s="57" t="s">
        <v>39</v>
      </c>
      <c r="G1030" s="57" t="s">
        <v>1482</v>
      </c>
      <c r="H1030" s="260">
        <v>121</v>
      </c>
      <c r="I1030" s="285">
        <v>269000</v>
      </c>
      <c r="J1030" s="286">
        <v>538000</v>
      </c>
      <c r="K1030" s="647" t="s">
        <v>1668</v>
      </c>
      <c r="L1030" s="79"/>
      <c r="N1030" s="521"/>
      <c r="O1030" s="521"/>
      <c r="P1030" s="521"/>
      <c r="Q1030" s="521"/>
      <c r="R1030" s="521"/>
      <c r="S1030" s="521"/>
      <c r="T1030" s="521"/>
      <c r="U1030" s="521"/>
      <c r="V1030" s="1"/>
    </row>
    <row r="1031" spans="1:23" s="10" customFormat="1" ht="22.5" customHeight="1" x14ac:dyDescent="0.25">
      <c r="A1031" s="420">
        <v>18</v>
      </c>
      <c r="B1031" s="280">
        <v>45259</v>
      </c>
      <c r="C1031" s="291" t="s">
        <v>231</v>
      </c>
      <c r="D1031" s="86" t="s">
        <v>101</v>
      </c>
      <c r="E1031" s="57">
        <v>2</v>
      </c>
      <c r="F1031" s="122" t="s">
        <v>39</v>
      </c>
      <c r="G1031" s="57" t="s">
        <v>1482</v>
      </c>
      <c r="H1031" s="260">
        <v>121</v>
      </c>
      <c r="I1031" s="285">
        <v>70586</v>
      </c>
      <c r="J1031" s="286">
        <v>141172</v>
      </c>
      <c r="K1031" s="647" t="s">
        <v>1668</v>
      </c>
      <c r="L1031" s="79"/>
      <c r="N1031" s="1"/>
      <c r="O1031" s="1"/>
      <c r="P1031" s="1"/>
      <c r="Q1031" s="1"/>
      <c r="R1031" s="1"/>
      <c r="S1031" s="1"/>
      <c r="T1031" s="1"/>
      <c r="U1031" s="1"/>
      <c r="V1031" s="1"/>
    </row>
    <row r="1032" spans="1:23" s="10" customFormat="1" ht="22.5" customHeight="1" x14ac:dyDescent="0.25">
      <c r="A1032" s="436"/>
      <c r="B1032" s="423"/>
      <c r="C1032" s="447"/>
      <c r="D1032" s="424"/>
      <c r="E1032" s="411"/>
      <c r="F1032" s="448"/>
      <c r="G1032" s="426"/>
      <c r="H1032" s="411"/>
      <c r="I1032" s="449"/>
      <c r="J1032" s="442"/>
      <c r="K1032" s="528">
        <f>SUM(J1014:J1031)</f>
        <v>15775672</v>
      </c>
      <c r="L1032" s="79"/>
      <c r="N1032" s="1"/>
      <c r="O1032" s="1"/>
      <c r="P1032" s="1"/>
      <c r="Q1032" s="1"/>
      <c r="R1032" s="1"/>
      <c r="S1032" s="1"/>
      <c r="T1032" s="1"/>
      <c r="U1032" s="1"/>
      <c r="V1032" s="2"/>
    </row>
    <row r="1033" spans="1:23" s="10" customFormat="1" ht="22.5" customHeight="1" x14ac:dyDescent="0.25">
      <c r="A1033" s="419">
        <v>1</v>
      </c>
      <c r="B1033" s="280">
        <v>45243</v>
      </c>
      <c r="C1033" s="56" t="s">
        <v>144</v>
      </c>
      <c r="D1033" s="56" t="s">
        <v>1308</v>
      </c>
      <c r="E1033" s="57">
        <v>1</v>
      </c>
      <c r="F1033" s="57" t="s">
        <v>37</v>
      </c>
      <c r="G1033" s="58" t="s">
        <v>360</v>
      </c>
      <c r="H1033" s="260">
        <v>122</v>
      </c>
      <c r="I1033" s="285">
        <v>4200000</v>
      </c>
      <c r="J1033" s="286">
        <f t="shared" ref="J1033:J1043" si="21">E1033*I1033</f>
        <v>4200000</v>
      </c>
      <c r="K1033" s="647" t="s">
        <v>1584</v>
      </c>
      <c r="L1033" s="79"/>
      <c r="N1033" s="2"/>
      <c r="O1033" s="2"/>
      <c r="P1033" s="2"/>
      <c r="Q1033" s="2"/>
      <c r="R1033" s="2"/>
      <c r="S1033" s="2"/>
      <c r="T1033" s="2"/>
      <c r="U1033" s="2"/>
      <c r="V1033" s="2"/>
    </row>
    <row r="1034" spans="1:23" s="10" customFormat="1" ht="22.5" customHeight="1" x14ac:dyDescent="0.25">
      <c r="A1034" s="420">
        <v>2</v>
      </c>
      <c r="B1034" s="280">
        <v>45243</v>
      </c>
      <c r="C1034" s="56" t="s">
        <v>144</v>
      </c>
      <c r="D1034" s="56" t="s">
        <v>1309</v>
      </c>
      <c r="E1034" s="57">
        <v>1</v>
      </c>
      <c r="F1034" s="57" t="s">
        <v>37</v>
      </c>
      <c r="G1034" s="58" t="s">
        <v>360</v>
      </c>
      <c r="H1034" s="260">
        <v>122</v>
      </c>
      <c r="I1034" s="285">
        <v>4200000</v>
      </c>
      <c r="J1034" s="286">
        <f t="shared" si="21"/>
        <v>4200000</v>
      </c>
      <c r="K1034" s="647" t="s">
        <v>1584</v>
      </c>
      <c r="L1034" s="79"/>
      <c r="N1034" s="2"/>
      <c r="O1034" s="2"/>
      <c r="P1034" s="2"/>
      <c r="Q1034" s="2"/>
      <c r="R1034" s="2"/>
      <c r="S1034" s="2"/>
      <c r="T1034" s="2"/>
      <c r="U1034" s="2"/>
      <c r="V1034" s="2"/>
      <c r="W1034" s="2"/>
    </row>
    <row r="1035" spans="1:23" s="10" customFormat="1" ht="22.5" customHeight="1" x14ac:dyDescent="0.25">
      <c r="A1035" s="419">
        <v>3</v>
      </c>
      <c r="B1035" s="280">
        <v>45243</v>
      </c>
      <c r="C1035" s="56" t="s">
        <v>144</v>
      </c>
      <c r="D1035" s="56" t="s">
        <v>1310</v>
      </c>
      <c r="E1035" s="57">
        <v>1</v>
      </c>
      <c r="F1035" s="57" t="s">
        <v>37</v>
      </c>
      <c r="G1035" s="58" t="s">
        <v>360</v>
      </c>
      <c r="H1035" s="260">
        <v>122</v>
      </c>
      <c r="I1035" s="285">
        <v>4200000</v>
      </c>
      <c r="J1035" s="286">
        <f t="shared" si="21"/>
        <v>4200000</v>
      </c>
      <c r="K1035" s="647" t="s">
        <v>1584</v>
      </c>
      <c r="L1035" s="79"/>
      <c r="N1035" s="2"/>
      <c r="O1035" s="2"/>
      <c r="P1035" s="2"/>
      <c r="Q1035" s="2"/>
      <c r="R1035" s="2"/>
      <c r="S1035" s="2"/>
      <c r="T1035" s="2"/>
      <c r="U1035" s="2"/>
      <c r="V1035" s="2"/>
      <c r="W1035" s="2"/>
    </row>
    <row r="1036" spans="1:23" s="10" customFormat="1" ht="22.5" customHeight="1" x14ac:dyDescent="0.25">
      <c r="A1036" s="420">
        <v>4</v>
      </c>
      <c r="B1036" s="280">
        <v>45243</v>
      </c>
      <c r="C1036" s="56" t="s">
        <v>144</v>
      </c>
      <c r="D1036" s="56" t="s">
        <v>1312</v>
      </c>
      <c r="E1036" s="57">
        <v>1</v>
      </c>
      <c r="F1036" s="57" t="s">
        <v>37</v>
      </c>
      <c r="G1036" s="58" t="s">
        <v>360</v>
      </c>
      <c r="H1036" s="260">
        <v>122</v>
      </c>
      <c r="I1036" s="285">
        <v>4200000</v>
      </c>
      <c r="J1036" s="286">
        <f t="shared" si="21"/>
        <v>4200000</v>
      </c>
      <c r="K1036" s="647" t="s">
        <v>1584</v>
      </c>
      <c r="L1036" s="79"/>
      <c r="N1036" s="2"/>
      <c r="O1036" s="2"/>
      <c r="P1036" s="2"/>
      <c r="Q1036" s="2"/>
      <c r="R1036" s="2"/>
      <c r="S1036" s="2"/>
      <c r="T1036" s="2"/>
      <c r="U1036" s="2"/>
      <c r="W1036" s="2"/>
    </row>
    <row r="1037" spans="1:23" ht="22.5" customHeight="1" x14ac:dyDescent="0.25">
      <c r="A1037" s="419">
        <v>5</v>
      </c>
      <c r="B1037" s="533">
        <v>45243</v>
      </c>
      <c r="C1037" s="534" t="s">
        <v>1750</v>
      </c>
      <c r="D1037" s="544" t="s">
        <v>1815</v>
      </c>
      <c r="E1037" s="536">
        <v>1</v>
      </c>
      <c r="F1037" s="536" t="s">
        <v>37</v>
      </c>
      <c r="G1037" s="536" t="s">
        <v>360</v>
      </c>
      <c r="H1037" s="537">
        <v>122</v>
      </c>
      <c r="I1037" s="546">
        <v>100000</v>
      </c>
      <c r="J1037" s="539">
        <f t="shared" si="21"/>
        <v>100000</v>
      </c>
      <c r="K1037" s="622" t="s">
        <v>1791</v>
      </c>
      <c r="O1037" s="10"/>
      <c r="P1037" s="10"/>
      <c r="Q1037" s="10"/>
      <c r="R1037" s="10"/>
      <c r="S1037" s="10"/>
      <c r="T1037" s="10"/>
      <c r="U1037" s="10"/>
    </row>
    <row r="1038" spans="1:23" ht="22.5" customHeight="1" x14ac:dyDescent="0.25">
      <c r="A1038" s="420">
        <v>6</v>
      </c>
      <c r="B1038" s="533">
        <v>45243</v>
      </c>
      <c r="C1038" s="534" t="s">
        <v>1816</v>
      </c>
      <c r="D1038" s="544" t="s">
        <v>1817</v>
      </c>
      <c r="E1038" s="536">
        <v>1</v>
      </c>
      <c r="F1038" s="536" t="s">
        <v>37</v>
      </c>
      <c r="G1038" s="536" t="s">
        <v>360</v>
      </c>
      <c r="H1038" s="537">
        <v>122</v>
      </c>
      <c r="I1038" s="546">
        <v>35000</v>
      </c>
      <c r="J1038" s="539">
        <f t="shared" si="21"/>
        <v>35000</v>
      </c>
      <c r="K1038" s="622" t="s">
        <v>1791</v>
      </c>
    </row>
    <row r="1039" spans="1:23" ht="22.5" customHeight="1" x14ac:dyDescent="0.25">
      <c r="A1039" s="419">
        <v>7</v>
      </c>
      <c r="B1039" s="533">
        <v>45243</v>
      </c>
      <c r="C1039" s="534" t="s">
        <v>1818</v>
      </c>
      <c r="D1039" s="534" t="s">
        <v>1819</v>
      </c>
      <c r="E1039" s="536">
        <v>1</v>
      </c>
      <c r="F1039" s="536" t="s">
        <v>37</v>
      </c>
      <c r="G1039" s="536" t="s">
        <v>360</v>
      </c>
      <c r="H1039" s="537">
        <v>122</v>
      </c>
      <c r="I1039" s="542">
        <v>40000</v>
      </c>
      <c r="J1039" s="539">
        <f t="shared" si="21"/>
        <v>40000</v>
      </c>
      <c r="K1039" s="622" t="s">
        <v>1791</v>
      </c>
    </row>
    <row r="1040" spans="1:23" ht="22.5" customHeight="1" x14ac:dyDescent="0.25">
      <c r="A1040" s="420">
        <v>8</v>
      </c>
      <c r="B1040" s="533">
        <v>45243</v>
      </c>
      <c r="C1040" s="534" t="s">
        <v>1820</v>
      </c>
      <c r="D1040" s="534"/>
      <c r="E1040" s="536">
        <v>1</v>
      </c>
      <c r="F1040" s="536" t="s">
        <v>37</v>
      </c>
      <c r="G1040" s="536" t="s">
        <v>360</v>
      </c>
      <c r="H1040" s="537">
        <v>122</v>
      </c>
      <c r="I1040" s="542">
        <v>90000</v>
      </c>
      <c r="J1040" s="539">
        <f t="shared" si="21"/>
        <v>90000</v>
      </c>
      <c r="K1040" s="622" t="s">
        <v>1791</v>
      </c>
    </row>
    <row r="1041" spans="1:23" ht="22.5" customHeight="1" x14ac:dyDescent="0.25">
      <c r="A1041" s="419">
        <v>9</v>
      </c>
      <c r="B1041" s="533">
        <v>45243</v>
      </c>
      <c r="C1041" s="541" t="s">
        <v>1821</v>
      </c>
      <c r="D1041" s="544"/>
      <c r="E1041" s="536">
        <v>4</v>
      </c>
      <c r="F1041" s="536" t="s">
        <v>37</v>
      </c>
      <c r="G1041" s="536" t="s">
        <v>360</v>
      </c>
      <c r="H1041" s="537">
        <v>122</v>
      </c>
      <c r="I1041" s="546">
        <v>49100</v>
      </c>
      <c r="J1041" s="539">
        <f t="shared" si="21"/>
        <v>196400</v>
      </c>
      <c r="K1041" s="622" t="s">
        <v>1791</v>
      </c>
    </row>
    <row r="1042" spans="1:23" ht="22.5" customHeight="1" x14ac:dyDescent="0.25">
      <c r="A1042" s="420">
        <v>10</v>
      </c>
      <c r="B1042" s="533">
        <v>45243</v>
      </c>
      <c r="C1042" s="534" t="s">
        <v>1822</v>
      </c>
      <c r="D1042" s="544"/>
      <c r="E1042" s="536">
        <v>72</v>
      </c>
      <c r="F1042" s="536" t="s">
        <v>37</v>
      </c>
      <c r="G1042" s="536" t="s">
        <v>360</v>
      </c>
      <c r="H1042" s="537">
        <v>122</v>
      </c>
      <c r="I1042" s="560">
        <v>400</v>
      </c>
      <c r="J1042" s="539">
        <f t="shared" si="21"/>
        <v>28800</v>
      </c>
      <c r="K1042" s="622" t="s">
        <v>1791</v>
      </c>
    </row>
    <row r="1043" spans="1:23" ht="22.5" customHeight="1" x14ac:dyDescent="0.25">
      <c r="A1043" s="419">
        <v>11</v>
      </c>
      <c r="B1043" s="533">
        <v>45243</v>
      </c>
      <c r="C1043" s="534" t="s">
        <v>1823</v>
      </c>
      <c r="D1043" s="544"/>
      <c r="E1043" s="536">
        <v>2</v>
      </c>
      <c r="F1043" s="536" t="s">
        <v>37</v>
      </c>
      <c r="G1043" s="536" t="s">
        <v>360</v>
      </c>
      <c r="H1043" s="537">
        <v>122</v>
      </c>
      <c r="I1043" s="546">
        <v>12500</v>
      </c>
      <c r="J1043" s="539">
        <f t="shared" si="21"/>
        <v>25000</v>
      </c>
      <c r="K1043" s="622" t="s">
        <v>1791</v>
      </c>
      <c r="L1043" s="2"/>
      <c r="M1043" s="2"/>
    </row>
    <row r="1044" spans="1:23" ht="22.5" customHeight="1" x14ac:dyDescent="0.25">
      <c r="A1044" s="420">
        <v>12</v>
      </c>
      <c r="B1044" s="548">
        <v>45244</v>
      </c>
      <c r="C1044" s="549" t="s">
        <v>2002</v>
      </c>
      <c r="D1044" s="549"/>
      <c r="E1044" s="551">
        <v>5</v>
      </c>
      <c r="F1044" s="551" t="s">
        <v>2007</v>
      </c>
      <c r="G1044" s="551" t="s">
        <v>1994</v>
      </c>
      <c r="H1044" s="537">
        <v>122</v>
      </c>
      <c r="I1044" s="585">
        <f>J1044/E1044</f>
        <v>25000</v>
      </c>
      <c r="J1044" s="582">
        <v>125000</v>
      </c>
      <c r="K1044" s="588" t="s">
        <v>2008</v>
      </c>
      <c r="L1044" s="2"/>
      <c r="M1044" s="2"/>
    </row>
    <row r="1045" spans="1:23" ht="22.5" customHeight="1" x14ac:dyDescent="0.25">
      <c r="A1045" s="419">
        <v>13</v>
      </c>
      <c r="B1045" s="548">
        <v>45244</v>
      </c>
      <c r="C1045" s="549" t="s">
        <v>2003</v>
      </c>
      <c r="D1045" s="549"/>
      <c r="E1045" s="551">
        <v>4</v>
      </c>
      <c r="F1045" s="551" t="s">
        <v>2007</v>
      </c>
      <c r="G1045" s="551" t="s">
        <v>1994</v>
      </c>
      <c r="H1045" s="537">
        <v>122</v>
      </c>
      <c r="I1045" s="585">
        <f>J1045/E1045</f>
        <v>10000</v>
      </c>
      <c r="J1045" s="582">
        <v>40000</v>
      </c>
      <c r="K1045" s="588" t="s">
        <v>2008</v>
      </c>
      <c r="L1045" s="2"/>
      <c r="M1045" s="2"/>
    </row>
    <row r="1046" spans="1:23" ht="22.5" customHeight="1" x14ac:dyDescent="0.25">
      <c r="A1046" s="420">
        <v>14</v>
      </c>
      <c r="B1046" s="548">
        <v>45246</v>
      </c>
      <c r="C1046" s="549" t="s">
        <v>1967</v>
      </c>
      <c r="D1046" s="549"/>
      <c r="E1046" s="551"/>
      <c r="F1046" s="551"/>
      <c r="G1046" s="551" t="s">
        <v>1994</v>
      </c>
      <c r="H1046" s="537">
        <v>122</v>
      </c>
      <c r="I1046" s="585">
        <v>150000</v>
      </c>
      <c r="J1046" s="582">
        <v>150000</v>
      </c>
      <c r="K1046" s="588" t="s">
        <v>2008</v>
      </c>
      <c r="L1046" s="2"/>
      <c r="M1046" s="2"/>
    </row>
    <row r="1047" spans="1:23" ht="22.5" customHeight="1" x14ac:dyDescent="0.25">
      <c r="A1047" s="419">
        <v>15</v>
      </c>
      <c r="B1047" s="548">
        <v>45247</v>
      </c>
      <c r="C1047" s="549" t="s">
        <v>2004</v>
      </c>
      <c r="D1047" s="549"/>
      <c r="E1047" s="551">
        <v>2</v>
      </c>
      <c r="F1047" s="551" t="s">
        <v>37</v>
      </c>
      <c r="G1047" s="551" t="s">
        <v>1994</v>
      </c>
      <c r="H1047" s="537">
        <v>122</v>
      </c>
      <c r="I1047" s="585">
        <f>J1047/E1047</f>
        <v>5000</v>
      </c>
      <c r="J1047" s="582">
        <v>10000</v>
      </c>
      <c r="K1047" s="588" t="s">
        <v>2008</v>
      </c>
      <c r="L1047" s="2"/>
      <c r="M1047" s="2"/>
      <c r="N1047" s="2"/>
    </row>
    <row r="1048" spans="1:23" ht="22.5" customHeight="1" x14ac:dyDescent="0.25">
      <c r="A1048" s="420">
        <v>16</v>
      </c>
      <c r="B1048" s="548">
        <v>45248</v>
      </c>
      <c r="C1048" s="549" t="s">
        <v>1978</v>
      </c>
      <c r="D1048" s="549"/>
      <c r="E1048" s="551">
        <v>5</v>
      </c>
      <c r="F1048" s="551" t="s">
        <v>37</v>
      </c>
      <c r="G1048" s="551" t="s">
        <v>1995</v>
      </c>
      <c r="H1048" s="537">
        <v>122</v>
      </c>
      <c r="I1048" s="585">
        <f>J1048/E1048</f>
        <v>50000</v>
      </c>
      <c r="J1048" s="582">
        <v>250000</v>
      </c>
      <c r="K1048" s="588" t="s">
        <v>2008</v>
      </c>
      <c r="L1048" s="2"/>
      <c r="M1048" s="2"/>
      <c r="N1048" s="2"/>
    </row>
    <row r="1049" spans="1:23" ht="22.5" customHeight="1" x14ac:dyDescent="0.25">
      <c r="A1049" s="419">
        <v>17</v>
      </c>
      <c r="B1049" s="533">
        <v>45248</v>
      </c>
      <c r="C1049" s="534" t="s">
        <v>1824</v>
      </c>
      <c r="D1049" s="543"/>
      <c r="E1049" s="536">
        <v>4</v>
      </c>
      <c r="F1049" s="536" t="s">
        <v>37</v>
      </c>
      <c r="G1049" s="536" t="s">
        <v>360</v>
      </c>
      <c r="H1049" s="537">
        <v>122</v>
      </c>
      <c r="I1049" s="542">
        <v>60000</v>
      </c>
      <c r="J1049" s="539">
        <f>E1049*I1049</f>
        <v>240000</v>
      </c>
      <c r="K1049" s="622" t="s">
        <v>1791</v>
      </c>
      <c r="L1049" s="2"/>
      <c r="M1049" s="2"/>
      <c r="N1049" s="2"/>
      <c r="W1049" s="10"/>
    </row>
    <row r="1050" spans="1:23" ht="22.5" customHeight="1" x14ac:dyDescent="0.25">
      <c r="A1050" s="420">
        <v>18</v>
      </c>
      <c r="B1050" s="533">
        <v>45248</v>
      </c>
      <c r="C1050" s="534" t="s">
        <v>1825</v>
      </c>
      <c r="D1050" s="544"/>
      <c r="E1050" s="536">
        <v>1</v>
      </c>
      <c r="F1050" s="536" t="s">
        <v>37</v>
      </c>
      <c r="G1050" s="536" t="s">
        <v>360</v>
      </c>
      <c r="H1050" s="537">
        <v>122</v>
      </c>
      <c r="I1050" s="542">
        <v>75000</v>
      </c>
      <c r="J1050" s="539">
        <f>E1050*I1050</f>
        <v>75000</v>
      </c>
      <c r="K1050" s="622" t="s">
        <v>1791</v>
      </c>
      <c r="L1050" s="2"/>
      <c r="M1050" s="2"/>
      <c r="N1050" s="2"/>
    </row>
    <row r="1051" spans="1:23" ht="22.5" customHeight="1" x14ac:dyDescent="0.25">
      <c r="A1051" s="419">
        <v>19</v>
      </c>
      <c r="B1051" s="533">
        <v>45248</v>
      </c>
      <c r="C1051" s="534" t="s">
        <v>1826</v>
      </c>
      <c r="D1051" s="543"/>
      <c r="E1051" s="536">
        <v>1</v>
      </c>
      <c r="F1051" s="536" t="s">
        <v>37</v>
      </c>
      <c r="G1051" s="536" t="s">
        <v>360</v>
      </c>
      <c r="H1051" s="537">
        <v>122</v>
      </c>
      <c r="I1051" s="542">
        <v>1000000</v>
      </c>
      <c r="J1051" s="539">
        <f>E1051*I1051</f>
        <v>1000000</v>
      </c>
      <c r="K1051" s="622" t="s">
        <v>1791</v>
      </c>
      <c r="L1051" s="2"/>
      <c r="M1051" s="2"/>
      <c r="N1051" s="2"/>
    </row>
    <row r="1052" spans="1:23" s="10" customFormat="1" ht="22.5" customHeight="1" x14ac:dyDescent="0.25">
      <c r="A1052" s="420">
        <v>20</v>
      </c>
      <c r="B1052" s="533">
        <v>45253</v>
      </c>
      <c r="C1052" s="534" t="s">
        <v>1979</v>
      </c>
      <c r="D1052" s="534"/>
      <c r="E1052" s="536">
        <v>1</v>
      </c>
      <c r="F1052" s="536" t="s">
        <v>37</v>
      </c>
      <c r="G1052" s="536" t="s">
        <v>1995</v>
      </c>
      <c r="H1052" s="537">
        <v>122</v>
      </c>
      <c r="I1052" s="587">
        <f>J1052/E1052</f>
        <v>520000</v>
      </c>
      <c r="J1052" s="583">
        <v>520000</v>
      </c>
      <c r="K1052" s="622" t="s">
        <v>1791</v>
      </c>
      <c r="N1052" s="2"/>
      <c r="O1052" s="2"/>
      <c r="P1052" s="2"/>
      <c r="Q1052" s="2"/>
      <c r="R1052" s="2"/>
      <c r="S1052" s="2"/>
      <c r="T1052" s="2"/>
      <c r="U1052" s="2"/>
      <c r="V1052" s="2"/>
      <c r="W1052" s="2"/>
    </row>
    <row r="1053" spans="1:23" ht="22.5" customHeight="1" x14ac:dyDescent="0.25">
      <c r="A1053" s="419">
        <v>21</v>
      </c>
      <c r="B1053" s="533">
        <v>45253</v>
      </c>
      <c r="C1053" s="534" t="s">
        <v>1827</v>
      </c>
      <c r="D1053" s="541"/>
      <c r="E1053" s="536">
        <v>4</v>
      </c>
      <c r="F1053" s="536" t="s">
        <v>37</v>
      </c>
      <c r="G1053" s="536" t="s">
        <v>360</v>
      </c>
      <c r="H1053" s="537">
        <v>122</v>
      </c>
      <c r="I1053" s="562">
        <v>60000</v>
      </c>
      <c r="J1053" s="539">
        <f>E1053*I1053</f>
        <v>240000</v>
      </c>
      <c r="K1053" s="622" t="s">
        <v>1791</v>
      </c>
      <c r="L1053" s="2"/>
      <c r="M1053" s="2"/>
      <c r="N1053" s="2"/>
      <c r="V1053" s="10"/>
      <c r="W1053" s="10"/>
    </row>
    <row r="1054" spans="1:23" ht="22.5" customHeight="1" x14ac:dyDescent="0.25">
      <c r="A1054" s="420">
        <v>22</v>
      </c>
      <c r="B1054" s="533">
        <v>45253</v>
      </c>
      <c r="C1054" s="534" t="s">
        <v>1828</v>
      </c>
      <c r="D1054" s="541"/>
      <c r="E1054" s="536">
        <v>1</v>
      </c>
      <c r="F1054" s="536" t="s">
        <v>37</v>
      </c>
      <c r="G1054" s="536" t="s">
        <v>360</v>
      </c>
      <c r="H1054" s="537">
        <v>122</v>
      </c>
      <c r="I1054" s="554">
        <v>230000</v>
      </c>
      <c r="J1054" s="539">
        <f>E1054*I1054</f>
        <v>230000</v>
      </c>
      <c r="K1054" s="622" t="s">
        <v>1791</v>
      </c>
      <c r="L1054" s="2"/>
      <c r="M1054" s="2"/>
      <c r="O1054" s="10"/>
      <c r="P1054" s="10"/>
      <c r="Q1054" s="10"/>
      <c r="R1054" s="10"/>
      <c r="S1054" s="10"/>
      <c r="T1054" s="10"/>
      <c r="U1054" s="10"/>
      <c r="V1054" s="10"/>
    </row>
    <row r="1055" spans="1:23" ht="22.5" customHeight="1" x14ac:dyDescent="0.25">
      <c r="A1055" s="419">
        <v>23</v>
      </c>
      <c r="B1055" s="533">
        <v>45260</v>
      </c>
      <c r="C1055" s="534" t="s">
        <v>1828</v>
      </c>
      <c r="D1055" s="544"/>
      <c r="E1055" s="536">
        <v>2</v>
      </c>
      <c r="F1055" s="536" t="s">
        <v>37</v>
      </c>
      <c r="G1055" s="536" t="s">
        <v>360</v>
      </c>
      <c r="H1055" s="537">
        <v>122</v>
      </c>
      <c r="I1055" s="560">
        <v>230000</v>
      </c>
      <c r="J1055" s="539">
        <f>E1055*I1055</f>
        <v>460000</v>
      </c>
      <c r="K1055" s="622" t="s">
        <v>1791</v>
      </c>
      <c r="L1055" s="2"/>
      <c r="M1055" s="2"/>
      <c r="O1055" s="10"/>
      <c r="P1055" s="10"/>
      <c r="Q1055" s="10"/>
      <c r="R1055" s="10"/>
      <c r="S1055" s="10"/>
      <c r="T1055" s="10"/>
      <c r="U1055" s="10"/>
      <c r="V1055" s="10"/>
      <c r="W1055" s="1"/>
    </row>
    <row r="1056" spans="1:23" s="10" customFormat="1" ht="22.5" customHeight="1" x14ac:dyDescent="0.25">
      <c r="A1056" s="422"/>
      <c r="B1056" s="423"/>
      <c r="C1056" s="439"/>
      <c r="D1056" s="425"/>
      <c r="E1056" s="411"/>
      <c r="F1056" s="411"/>
      <c r="G1056" s="435"/>
      <c r="H1056" s="411"/>
      <c r="I1056" s="428"/>
      <c r="J1056" s="428"/>
      <c r="K1056" s="528">
        <f>SUM(J1033:J1055)</f>
        <v>20655200</v>
      </c>
      <c r="L1056" s="79"/>
      <c r="W1056" s="1"/>
    </row>
    <row r="1057" spans="1:23" ht="22.5" customHeight="1" x14ac:dyDescent="0.25">
      <c r="A1057" s="419">
        <v>1</v>
      </c>
      <c r="B1057" s="533">
        <v>45232</v>
      </c>
      <c r="C1057" s="534" t="s">
        <v>1829</v>
      </c>
      <c r="D1057" s="541"/>
      <c r="E1057" s="536">
        <v>1</v>
      </c>
      <c r="F1057" s="536" t="s">
        <v>37</v>
      </c>
      <c r="G1057" s="536" t="s">
        <v>1830</v>
      </c>
      <c r="H1057" s="537">
        <v>123</v>
      </c>
      <c r="I1057" s="538">
        <v>275000</v>
      </c>
      <c r="J1057" s="539">
        <f>E1057*I1057</f>
        <v>275000</v>
      </c>
      <c r="K1057" s="622" t="s">
        <v>1791</v>
      </c>
      <c r="L1057" s="2"/>
      <c r="M1057" s="2"/>
      <c r="O1057" s="10"/>
      <c r="P1057" s="10"/>
      <c r="Q1057" s="10"/>
      <c r="R1057" s="10"/>
      <c r="S1057" s="10"/>
      <c r="T1057" s="10"/>
      <c r="U1057" s="10"/>
      <c r="V1057" s="10"/>
      <c r="W1057" s="1"/>
    </row>
    <row r="1058" spans="1:23" s="1" customFormat="1" ht="22.5" customHeight="1" x14ac:dyDescent="0.25">
      <c r="A1058" s="419">
        <v>2</v>
      </c>
      <c r="B1058" s="612">
        <v>45232</v>
      </c>
      <c r="C1058" s="620" t="s">
        <v>2090</v>
      </c>
      <c r="D1058" s="613"/>
      <c r="E1058" s="621">
        <v>4.5</v>
      </c>
      <c r="F1058" s="613" t="s">
        <v>1693</v>
      </c>
      <c r="G1058" s="615" t="s">
        <v>1830</v>
      </c>
      <c r="H1058" s="616">
        <v>123</v>
      </c>
      <c r="I1058" s="617">
        <v>26800</v>
      </c>
      <c r="J1058" s="617">
        <f>I1058*E1058</f>
        <v>120600</v>
      </c>
      <c r="K1058" s="632" t="s">
        <v>2092</v>
      </c>
      <c r="N1058" s="10"/>
      <c r="O1058" s="10"/>
      <c r="P1058" s="10"/>
      <c r="Q1058" s="10"/>
      <c r="R1058" s="10"/>
      <c r="S1058" s="10"/>
      <c r="T1058" s="10"/>
      <c r="U1058" s="10"/>
      <c r="V1058" s="10"/>
    </row>
    <row r="1059" spans="1:23" s="1" customFormat="1" ht="22.5" customHeight="1" x14ac:dyDescent="0.25">
      <c r="A1059" s="419">
        <v>3</v>
      </c>
      <c r="B1059" s="533">
        <v>45236</v>
      </c>
      <c r="C1059" s="534" t="s">
        <v>315</v>
      </c>
      <c r="D1059" s="544" t="s">
        <v>1155</v>
      </c>
      <c r="E1059" s="536">
        <v>1</v>
      </c>
      <c r="F1059" s="536" t="s">
        <v>37</v>
      </c>
      <c r="G1059" s="536" t="s">
        <v>1830</v>
      </c>
      <c r="H1059" s="537">
        <v>123</v>
      </c>
      <c r="I1059" s="542">
        <v>4250000</v>
      </c>
      <c r="J1059" s="539">
        <f>E1059*I1059</f>
        <v>4250000</v>
      </c>
      <c r="K1059" s="622" t="s">
        <v>1791</v>
      </c>
      <c r="N1059" s="10"/>
      <c r="O1059" s="10"/>
      <c r="P1059" s="10"/>
      <c r="Q1059" s="10"/>
      <c r="R1059" s="10"/>
      <c r="S1059" s="10"/>
      <c r="T1059" s="10"/>
      <c r="U1059" s="10"/>
      <c r="V1059" s="10"/>
    </row>
    <row r="1060" spans="1:23" s="1" customFormat="1" ht="22.5" customHeight="1" x14ac:dyDescent="0.25">
      <c r="A1060" s="419">
        <v>4</v>
      </c>
      <c r="B1060" s="533">
        <v>45236</v>
      </c>
      <c r="C1060" s="534" t="s">
        <v>315</v>
      </c>
      <c r="D1060" s="534" t="s">
        <v>1156</v>
      </c>
      <c r="E1060" s="536">
        <v>1</v>
      </c>
      <c r="F1060" s="536" t="s">
        <v>37</v>
      </c>
      <c r="G1060" s="536" t="s">
        <v>1830</v>
      </c>
      <c r="H1060" s="537">
        <v>123</v>
      </c>
      <c r="I1060" s="542">
        <v>4250000</v>
      </c>
      <c r="J1060" s="539">
        <f>E1060*I1060</f>
        <v>4250000</v>
      </c>
      <c r="K1060" s="622" t="s">
        <v>1791</v>
      </c>
      <c r="N1060" s="10"/>
      <c r="O1060" s="10"/>
      <c r="P1060" s="10"/>
      <c r="Q1060" s="10"/>
      <c r="R1060" s="10"/>
      <c r="S1060" s="10"/>
      <c r="T1060" s="10"/>
      <c r="U1060" s="10"/>
      <c r="V1060" s="10"/>
      <c r="W1060" s="521"/>
    </row>
    <row r="1061" spans="1:23" s="1" customFormat="1" ht="22.5" customHeight="1" x14ac:dyDescent="0.25">
      <c r="A1061" s="419">
        <v>5</v>
      </c>
      <c r="B1061" s="533">
        <v>45236</v>
      </c>
      <c r="C1061" s="534" t="s">
        <v>315</v>
      </c>
      <c r="D1061" s="544" t="s">
        <v>1157</v>
      </c>
      <c r="E1061" s="536">
        <v>1</v>
      </c>
      <c r="F1061" s="536" t="s">
        <v>37</v>
      </c>
      <c r="G1061" s="536" t="s">
        <v>1830</v>
      </c>
      <c r="H1061" s="537">
        <v>123</v>
      </c>
      <c r="I1061" s="542">
        <v>4250000</v>
      </c>
      <c r="J1061" s="539">
        <f>E1061*I1061</f>
        <v>4250000</v>
      </c>
      <c r="K1061" s="622" t="s">
        <v>1791</v>
      </c>
      <c r="N1061" s="10"/>
      <c r="O1061" s="10"/>
      <c r="P1061" s="10"/>
      <c r="Q1061" s="10"/>
      <c r="R1061" s="10"/>
      <c r="S1061" s="10"/>
      <c r="T1061" s="10"/>
      <c r="U1061" s="10"/>
      <c r="V1061" s="10"/>
      <c r="W1061" s="521"/>
    </row>
    <row r="1062" spans="1:23" s="1" customFormat="1" ht="22.5" customHeight="1" x14ac:dyDescent="0.25">
      <c r="A1062" s="419">
        <v>6</v>
      </c>
      <c r="B1062" s="533">
        <v>45236</v>
      </c>
      <c r="C1062" s="534" t="s">
        <v>315</v>
      </c>
      <c r="D1062" s="534" t="s">
        <v>1158</v>
      </c>
      <c r="E1062" s="536">
        <v>1</v>
      </c>
      <c r="F1062" s="536" t="s">
        <v>37</v>
      </c>
      <c r="G1062" s="536" t="s">
        <v>1830</v>
      </c>
      <c r="H1062" s="537">
        <v>123</v>
      </c>
      <c r="I1062" s="542">
        <v>4250000</v>
      </c>
      <c r="J1062" s="539">
        <f>E1062*I1062</f>
        <v>4250000</v>
      </c>
      <c r="K1062" s="622" t="s">
        <v>1791</v>
      </c>
      <c r="N1062" s="10"/>
      <c r="O1062" s="10"/>
      <c r="P1062" s="10"/>
      <c r="Q1062" s="10"/>
      <c r="R1062" s="10"/>
      <c r="S1062" s="10"/>
      <c r="T1062" s="10"/>
      <c r="U1062" s="10"/>
      <c r="V1062" s="10"/>
    </row>
    <row r="1063" spans="1:23" s="521" customFormat="1" ht="22.5" customHeight="1" x14ac:dyDescent="0.25">
      <c r="A1063" s="419">
        <v>7</v>
      </c>
      <c r="B1063" s="612">
        <v>45237</v>
      </c>
      <c r="C1063" s="620" t="s">
        <v>2090</v>
      </c>
      <c r="D1063" s="613"/>
      <c r="E1063" s="621">
        <v>5</v>
      </c>
      <c r="F1063" s="613" t="s">
        <v>1693</v>
      </c>
      <c r="G1063" s="615" t="s">
        <v>1830</v>
      </c>
      <c r="H1063" s="616">
        <v>123</v>
      </c>
      <c r="I1063" s="617">
        <v>26800</v>
      </c>
      <c r="J1063" s="617">
        <f>I1063*E1063</f>
        <v>134000</v>
      </c>
      <c r="K1063" s="632" t="s">
        <v>2092</v>
      </c>
      <c r="N1063" s="10"/>
      <c r="O1063" s="10"/>
      <c r="P1063" s="10"/>
      <c r="Q1063" s="10"/>
      <c r="R1063" s="10"/>
      <c r="S1063" s="10"/>
      <c r="T1063" s="10"/>
      <c r="U1063" s="10"/>
      <c r="V1063" s="10"/>
      <c r="W1063" s="1"/>
    </row>
    <row r="1064" spans="1:23" s="521" customFormat="1" ht="22.5" customHeight="1" x14ac:dyDescent="0.25">
      <c r="A1064" s="419">
        <v>8</v>
      </c>
      <c r="B1064" s="548">
        <v>45237</v>
      </c>
      <c r="C1064" s="549" t="s">
        <v>2005</v>
      </c>
      <c r="D1064" s="549"/>
      <c r="E1064" s="551">
        <v>5</v>
      </c>
      <c r="F1064" s="551" t="s">
        <v>37</v>
      </c>
      <c r="G1064" s="551" t="s">
        <v>1996</v>
      </c>
      <c r="H1064" s="537">
        <v>123</v>
      </c>
      <c r="I1064" s="585">
        <f>J1064/E1064</f>
        <v>27000</v>
      </c>
      <c r="J1064" s="582">
        <v>135000</v>
      </c>
      <c r="K1064" s="588" t="s">
        <v>2008</v>
      </c>
      <c r="N1064" s="10"/>
      <c r="O1064" s="10"/>
      <c r="P1064" s="10"/>
      <c r="Q1064" s="10"/>
      <c r="R1064" s="10"/>
      <c r="S1064" s="10"/>
      <c r="T1064" s="10"/>
      <c r="U1064" s="10"/>
      <c r="V1064" s="10"/>
      <c r="W1064" s="2"/>
    </row>
    <row r="1065" spans="1:23" s="1" customFormat="1" ht="22.5" customHeight="1" x14ac:dyDescent="0.25">
      <c r="A1065" s="419">
        <v>9</v>
      </c>
      <c r="B1065" s="548">
        <v>45237</v>
      </c>
      <c r="C1065" s="549" t="s">
        <v>2006</v>
      </c>
      <c r="D1065" s="549"/>
      <c r="E1065" s="551">
        <v>5</v>
      </c>
      <c r="F1065" s="551" t="s">
        <v>37</v>
      </c>
      <c r="G1065" s="551" t="s">
        <v>1996</v>
      </c>
      <c r="H1065" s="537">
        <v>123</v>
      </c>
      <c r="I1065" s="585">
        <f>J1065/E1065</f>
        <v>13000</v>
      </c>
      <c r="J1065" s="582">
        <v>65000</v>
      </c>
      <c r="K1065" s="588" t="s">
        <v>2008</v>
      </c>
      <c r="N1065" s="10"/>
      <c r="O1065" s="10"/>
      <c r="P1065" s="10"/>
      <c r="Q1065" s="10"/>
      <c r="R1065" s="10"/>
      <c r="S1065" s="10"/>
      <c r="T1065" s="10"/>
      <c r="U1065" s="10"/>
      <c r="V1065" s="2"/>
      <c r="W1065" s="2"/>
    </row>
    <row r="1066" spans="1:23" s="1" customFormat="1" ht="22.5" customHeight="1" x14ac:dyDescent="0.25">
      <c r="A1066" s="419">
        <v>10</v>
      </c>
      <c r="B1066" s="612">
        <v>45239</v>
      </c>
      <c r="C1066" s="620" t="s">
        <v>2090</v>
      </c>
      <c r="D1066" s="613"/>
      <c r="E1066" s="621">
        <v>3</v>
      </c>
      <c r="F1066" s="613" t="s">
        <v>1693</v>
      </c>
      <c r="G1066" s="615" t="s">
        <v>1830</v>
      </c>
      <c r="H1066" s="616">
        <v>123</v>
      </c>
      <c r="I1066" s="617">
        <v>26800</v>
      </c>
      <c r="J1066" s="617">
        <f>I1066*E1066</f>
        <v>80400</v>
      </c>
      <c r="K1066" s="632" t="s">
        <v>2092</v>
      </c>
      <c r="N1066" s="2"/>
      <c r="O1066" s="2"/>
      <c r="P1066" s="2"/>
      <c r="Q1066" s="2"/>
      <c r="R1066" s="2"/>
      <c r="S1066" s="2"/>
      <c r="T1066" s="2"/>
      <c r="U1066" s="2"/>
      <c r="V1066" s="2"/>
      <c r="W1066" s="2"/>
    </row>
    <row r="1067" spans="1:23" ht="22.5" customHeight="1" x14ac:dyDescent="0.25">
      <c r="A1067" s="419">
        <v>11</v>
      </c>
      <c r="B1067" s="280">
        <v>45239</v>
      </c>
      <c r="C1067" s="55" t="s">
        <v>596</v>
      </c>
      <c r="D1067" s="56" t="s">
        <v>597</v>
      </c>
      <c r="E1067" s="57">
        <v>1</v>
      </c>
      <c r="F1067" s="57" t="s">
        <v>39</v>
      </c>
      <c r="G1067" s="58" t="s">
        <v>606</v>
      </c>
      <c r="H1067" s="260">
        <v>123</v>
      </c>
      <c r="I1067" s="285">
        <v>6500000</v>
      </c>
      <c r="J1067" s="286">
        <f>E1067*I1067</f>
        <v>6500000</v>
      </c>
      <c r="K1067" s="529"/>
      <c r="L1067" s="2"/>
      <c r="M1067" s="2"/>
      <c r="N1067" s="2"/>
    </row>
    <row r="1068" spans="1:23" ht="22.5" customHeight="1" x14ac:dyDescent="0.25">
      <c r="A1068" s="419">
        <v>12</v>
      </c>
      <c r="B1068" s="533">
        <v>45239</v>
      </c>
      <c r="C1068" s="534" t="s">
        <v>1707</v>
      </c>
      <c r="D1068" s="541">
        <v>6971725490</v>
      </c>
      <c r="E1068" s="536">
        <v>1</v>
      </c>
      <c r="F1068" s="536" t="s">
        <v>37</v>
      </c>
      <c r="G1068" s="536" t="s">
        <v>1830</v>
      </c>
      <c r="H1068" s="537">
        <v>123</v>
      </c>
      <c r="I1068" s="538">
        <v>55000</v>
      </c>
      <c r="J1068" s="539">
        <f>E1068*I1068</f>
        <v>55000</v>
      </c>
      <c r="K1068" s="622" t="s">
        <v>1791</v>
      </c>
      <c r="L1068" s="2"/>
      <c r="M1068" s="2"/>
      <c r="N1068" s="2"/>
      <c r="V1068" s="10"/>
      <c r="W1068" s="10"/>
    </row>
    <row r="1069" spans="1:23" ht="22.5" customHeight="1" x14ac:dyDescent="0.25">
      <c r="A1069" s="419">
        <v>13</v>
      </c>
      <c r="B1069" s="533">
        <v>45239</v>
      </c>
      <c r="C1069" s="534" t="s">
        <v>1831</v>
      </c>
      <c r="D1069" s="541" t="s">
        <v>1832</v>
      </c>
      <c r="E1069" s="536">
        <v>1</v>
      </c>
      <c r="F1069" s="536" t="s">
        <v>37</v>
      </c>
      <c r="G1069" s="536" t="s">
        <v>1830</v>
      </c>
      <c r="H1069" s="537">
        <v>123</v>
      </c>
      <c r="I1069" s="538">
        <v>30000</v>
      </c>
      <c r="J1069" s="539">
        <f>E1069*I1069</f>
        <v>30000</v>
      </c>
      <c r="K1069" s="622" t="s">
        <v>1791</v>
      </c>
      <c r="L1069" s="2"/>
      <c r="M1069" s="2"/>
      <c r="O1069" s="10"/>
      <c r="P1069" s="10"/>
      <c r="Q1069" s="10"/>
      <c r="R1069" s="10"/>
      <c r="S1069" s="10"/>
      <c r="T1069" s="10"/>
      <c r="U1069" s="10"/>
      <c r="V1069" s="10"/>
    </row>
    <row r="1070" spans="1:23" ht="22.5" customHeight="1" x14ac:dyDescent="0.25">
      <c r="A1070" s="419">
        <v>14</v>
      </c>
      <c r="B1070" s="612">
        <v>45240</v>
      </c>
      <c r="C1070" s="620" t="s">
        <v>2090</v>
      </c>
      <c r="D1070" s="613"/>
      <c r="E1070" s="621">
        <v>3</v>
      </c>
      <c r="F1070" s="613" t="s">
        <v>1693</v>
      </c>
      <c r="G1070" s="615" t="s">
        <v>1830</v>
      </c>
      <c r="H1070" s="616">
        <v>123</v>
      </c>
      <c r="I1070" s="617">
        <v>26800</v>
      </c>
      <c r="J1070" s="617">
        <f>I1070*E1070</f>
        <v>80400</v>
      </c>
      <c r="K1070" s="632" t="s">
        <v>2092</v>
      </c>
      <c r="L1070" s="2"/>
      <c r="M1070" s="2"/>
      <c r="O1070" s="10"/>
      <c r="P1070" s="10"/>
      <c r="Q1070" s="10"/>
      <c r="R1070" s="10"/>
      <c r="S1070" s="10"/>
      <c r="T1070" s="10"/>
      <c r="U1070" s="10"/>
      <c r="V1070" s="10"/>
    </row>
    <row r="1071" spans="1:23" s="10" customFormat="1" ht="22.5" customHeight="1" x14ac:dyDescent="0.25">
      <c r="A1071" s="419">
        <v>15</v>
      </c>
      <c r="B1071" s="612">
        <v>45241</v>
      </c>
      <c r="C1071" s="620" t="s">
        <v>2090</v>
      </c>
      <c r="D1071" s="613"/>
      <c r="E1071" s="621">
        <v>4.5</v>
      </c>
      <c r="F1071" s="613" t="s">
        <v>1693</v>
      </c>
      <c r="G1071" s="615" t="s">
        <v>1830</v>
      </c>
      <c r="H1071" s="616">
        <v>123</v>
      </c>
      <c r="I1071" s="617">
        <v>26800</v>
      </c>
      <c r="J1071" s="617">
        <f>I1071*E1071</f>
        <v>120600</v>
      </c>
      <c r="K1071" s="632" t="s">
        <v>2092</v>
      </c>
      <c r="L1071" s="79"/>
      <c r="W1071" s="2"/>
    </row>
    <row r="1072" spans="1:23" ht="22.5" customHeight="1" x14ac:dyDescent="0.25">
      <c r="A1072" s="419">
        <v>16</v>
      </c>
      <c r="B1072" s="612">
        <v>45243</v>
      </c>
      <c r="C1072" s="620" t="s">
        <v>2090</v>
      </c>
      <c r="D1072" s="613"/>
      <c r="E1072" s="621">
        <v>18</v>
      </c>
      <c r="F1072" s="613" t="s">
        <v>1693</v>
      </c>
      <c r="G1072" s="615" t="s">
        <v>1830</v>
      </c>
      <c r="H1072" s="616">
        <v>123</v>
      </c>
      <c r="I1072" s="617">
        <v>26800</v>
      </c>
      <c r="J1072" s="617">
        <f>I1072*E1072</f>
        <v>482400</v>
      </c>
      <c r="K1072" s="632" t="s">
        <v>2092</v>
      </c>
      <c r="O1072" s="10"/>
      <c r="P1072" s="10"/>
      <c r="Q1072" s="10"/>
      <c r="R1072" s="10"/>
      <c r="S1072" s="10"/>
      <c r="T1072" s="10"/>
      <c r="U1072" s="10"/>
      <c r="V1072" s="10"/>
    </row>
    <row r="1073" spans="1:23" ht="22.5" customHeight="1" x14ac:dyDescent="0.25">
      <c r="A1073" s="419">
        <v>17</v>
      </c>
      <c r="B1073" s="548">
        <v>45244</v>
      </c>
      <c r="C1073" s="549" t="s">
        <v>1980</v>
      </c>
      <c r="D1073" s="549"/>
      <c r="E1073" s="551">
        <v>1</v>
      </c>
      <c r="F1073" s="551" t="s">
        <v>37</v>
      </c>
      <c r="G1073" s="551" t="s">
        <v>1997</v>
      </c>
      <c r="H1073" s="537">
        <v>123</v>
      </c>
      <c r="I1073" s="585">
        <f>J1073/E1073</f>
        <v>1500000</v>
      </c>
      <c r="J1073" s="582">
        <v>1500000</v>
      </c>
      <c r="K1073" s="588" t="s">
        <v>2008</v>
      </c>
      <c r="O1073" s="10"/>
      <c r="P1073" s="10"/>
      <c r="Q1073" s="10"/>
      <c r="R1073" s="10"/>
      <c r="S1073" s="10"/>
      <c r="T1073" s="10"/>
      <c r="U1073" s="10"/>
      <c r="V1073" s="10"/>
    </row>
    <row r="1074" spans="1:23" ht="22.5" customHeight="1" x14ac:dyDescent="0.25">
      <c r="A1074" s="419">
        <v>18</v>
      </c>
      <c r="B1074" s="548">
        <v>45244</v>
      </c>
      <c r="C1074" s="549" t="s">
        <v>1981</v>
      </c>
      <c r="D1074" s="549"/>
      <c r="E1074" s="551">
        <v>3</v>
      </c>
      <c r="F1074" s="551" t="s">
        <v>37</v>
      </c>
      <c r="G1074" s="551" t="s">
        <v>1997</v>
      </c>
      <c r="H1074" s="537">
        <v>123</v>
      </c>
      <c r="I1074" s="585">
        <f>J1074/E1074</f>
        <v>40000</v>
      </c>
      <c r="J1074" s="582">
        <v>120000</v>
      </c>
      <c r="K1074" s="588" t="s">
        <v>2008</v>
      </c>
      <c r="O1074" s="10"/>
      <c r="P1074" s="10"/>
      <c r="Q1074" s="10"/>
      <c r="R1074" s="10"/>
      <c r="S1074" s="10"/>
      <c r="T1074" s="10"/>
      <c r="U1074" s="10"/>
      <c r="V1074" s="10"/>
    </row>
    <row r="1075" spans="1:23" ht="22.5" customHeight="1" x14ac:dyDescent="0.25">
      <c r="A1075" s="419">
        <v>19</v>
      </c>
      <c r="B1075" s="548">
        <v>45244</v>
      </c>
      <c r="C1075" s="549" t="s">
        <v>1982</v>
      </c>
      <c r="D1075" s="549"/>
      <c r="E1075" s="551">
        <v>1</v>
      </c>
      <c r="F1075" s="551" t="s">
        <v>37</v>
      </c>
      <c r="G1075" s="551" t="s">
        <v>1997</v>
      </c>
      <c r="H1075" s="537">
        <v>123</v>
      </c>
      <c r="I1075" s="585">
        <f>J1075/E1075</f>
        <v>140000</v>
      </c>
      <c r="J1075" s="582">
        <v>140000</v>
      </c>
      <c r="K1075" s="588" t="s">
        <v>2008</v>
      </c>
      <c r="O1075" s="10"/>
      <c r="P1075" s="10"/>
      <c r="Q1075" s="10"/>
      <c r="R1075" s="10"/>
      <c r="S1075" s="10"/>
      <c r="T1075" s="10"/>
      <c r="U1075" s="10"/>
    </row>
    <row r="1076" spans="1:23" ht="22.5" customHeight="1" x14ac:dyDescent="0.25">
      <c r="A1076" s="419">
        <v>20</v>
      </c>
      <c r="B1076" s="548">
        <v>45246</v>
      </c>
      <c r="C1076" s="549" t="s">
        <v>1983</v>
      </c>
      <c r="D1076" s="549"/>
      <c r="E1076" s="551">
        <v>4</v>
      </c>
      <c r="F1076" s="551" t="s">
        <v>37</v>
      </c>
      <c r="G1076" s="551" t="s">
        <v>1997</v>
      </c>
      <c r="H1076" s="537">
        <v>123</v>
      </c>
      <c r="I1076" s="585">
        <f>J1076/E1076</f>
        <v>4000</v>
      </c>
      <c r="J1076" s="582">
        <v>16000</v>
      </c>
      <c r="K1076" s="588" t="s">
        <v>2008</v>
      </c>
      <c r="N1076" s="2"/>
      <c r="V1076" s="10"/>
    </row>
    <row r="1077" spans="1:23" ht="22.5" customHeight="1" x14ac:dyDescent="0.25">
      <c r="A1077" s="419">
        <v>21</v>
      </c>
      <c r="B1077" s="548">
        <v>45246</v>
      </c>
      <c r="C1077" s="549" t="s">
        <v>1984</v>
      </c>
      <c r="D1077" s="549"/>
      <c r="E1077" s="551">
        <v>4</v>
      </c>
      <c r="F1077" s="551" t="s">
        <v>37</v>
      </c>
      <c r="G1077" s="551" t="s">
        <v>1997</v>
      </c>
      <c r="H1077" s="537">
        <v>123</v>
      </c>
      <c r="I1077" s="585">
        <f>J1077/E1077</f>
        <v>350</v>
      </c>
      <c r="J1077" s="582">
        <v>1400</v>
      </c>
      <c r="K1077" s="588" t="s">
        <v>2008</v>
      </c>
      <c r="O1077" s="10"/>
      <c r="P1077" s="10"/>
      <c r="Q1077" s="10"/>
      <c r="R1077" s="10"/>
      <c r="S1077" s="10"/>
      <c r="T1077" s="10"/>
      <c r="U1077" s="10"/>
      <c r="V1077" s="10"/>
    </row>
    <row r="1078" spans="1:23" ht="22.5" customHeight="1" x14ac:dyDescent="0.25">
      <c r="A1078" s="419">
        <v>22</v>
      </c>
      <c r="B1078" s="533">
        <v>45247</v>
      </c>
      <c r="C1078" s="534" t="s">
        <v>1833</v>
      </c>
      <c r="D1078" s="534"/>
      <c r="E1078" s="536">
        <v>1</v>
      </c>
      <c r="F1078" s="536" t="s">
        <v>37</v>
      </c>
      <c r="G1078" s="561" t="s">
        <v>1830</v>
      </c>
      <c r="H1078" s="537">
        <v>123</v>
      </c>
      <c r="I1078" s="554">
        <v>485000</v>
      </c>
      <c r="J1078" s="539">
        <f>E1078*I1078</f>
        <v>485000</v>
      </c>
      <c r="K1078" s="622" t="s">
        <v>1791</v>
      </c>
      <c r="O1078" s="10"/>
      <c r="P1078" s="10"/>
      <c r="Q1078" s="10"/>
      <c r="R1078" s="10"/>
      <c r="S1078" s="10"/>
      <c r="T1078" s="10"/>
      <c r="U1078" s="10"/>
      <c r="V1078" s="10"/>
    </row>
    <row r="1079" spans="1:23" ht="22.5" customHeight="1" x14ac:dyDescent="0.25">
      <c r="A1079" s="419">
        <v>23</v>
      </c>
      <c r="B1079" s="533">
        <v>45247</v>
      </c>
      <c r="C1079" s="534" t="s">
        <v>1750</v>
      </c>
      <c r="D1079" s="534" t="s">
        <v>1815</v>
      </c>
      <c r="E1079" s="536">
        <v>1</v>
      </c>
      <c r="F1079" s="536" t="s">
        <v>37</v>
      </c>
      <c r="G1079" s="561" t="s">
        <v>1830</v>
      </c>
      <c r="H1079" s="537">
        <v>123</v>
      </c>
      <c r="I1079" s="562">
        <v>100000</v>
      </c>
      <c r="J1079" s="539">
        <f>E1079*I1079</f>
        <v>100000</v>
      </c>
      <c r="K1079" s="622" t="s">
        <v>1791</v>
      </c>
      <c r="O1079" s="10"/>
      <c r="P1079" s="10"/>
      <c r="Q1079" s="10"/>
      <c r="R1079" s="10"/>
      <c r="S1079" s="10"/>
      <c r="T1079" s="10"/>
      <c r="U1079" s="10"/>
      <c r="V1079" s="10"/>
    </row>
    <row r="1080" spans="1:23" ht="22.5" customHeight="1" x14ac:dyDescent="0.25">
      <c r="A1080" s="419">
        <v>24</v>
      </c>
      <c r="B1080" s="548">
        <v>45248</v>
      </c>
      <c r="C1080" s="549" t="s">
        <v>1985</v>
      </c>
      <c r="D1080" s="549"/>
      <c r="E1080" s="551">
        <v>6</v>
      </c>
      <c r="F1080" s="551" t="s">
        <v>37</v>
      </c>
      <c r="G1080" s="551" t="s">
        <v>1997</v>
      </c>
      <c r="H1080" s="537">
        <v>123</v>
      </c>
      <c r="I1080" s="585">
        <f>J1080/E1080</f>
        <v>20000</v>
      </c>
      <c r="J1080" s="582">
        <v>120000</v>
      </c>
      <c r="K1080" s="588" t="s">
        <v>2008</v>
      </c>
      <c r="O1080" s="10"/>
      <c r="P1080" s="10"/>
      <c r="Q1080" s="10"/>
      <c r="R1080" s="10"/>
      <c r="S1080" s="10"/>
      <c r="T1080" s="10"/>
      <c r="U1080" s="10"/>
      <c r="V1080" s="10"/>
    </row>
    <row r="1081" spans="1:23" ht="22.5" customHeight="1" x14ac:dyDescent="0.25">
      <c r="A1081" s="419">
        <v>25</v>
      </c>
      <c r="B1081" s="612">
        <v>45251</v>
      </c>
      <c r="C1081" s="620" t="s">
        <v>2090</v>
      </c>
      <c r="D1081" s="613"/>
      <c r="E1081" s="621">
        <v>18</v>
      </c>
      <c r="F1081" s="613" t="s">
        <v>1693</v>
      </c>
      <c r="G1081" s="615" t="s">
        <v>1830</v>
      </c>
      <c r="H1081" s="616">
        <v>123</v>
      </c>
      <c r="I1081" s="617">
        <v>26800</v>
      </c>
      <c r="J1081" s="617">
        <f>I1081*E1081</f>
        <v>482400</v>
      </c>
      <c r="K1081" s="632" t="s">
        <v>2092</v>
      </c>
      <c r="L1081" s="2"/>
      <c r="M1081" s="2"/>
      <c r="O1081" s="10"/>
      <c r="P1081" s="10"/>
      <c r="Q1081" s="10"/>
      <c r="R1081" s="10"/>
      <c r="S1081" s="10"/>
      <c r="T1081" s="10"/>
      <c r="U1081" s="10"/>
      <c r="V1081" s="10"/>
    </row>
    <row r="1082" spans="1:23" ht="22.5" customHeight="1" x14ac:dyDescent="0.25">
      <c r="A1082" s="419">
        <v>26</v>
      </c>
      <c r="B1082" s="533">
        <v>45251</v>
      </c>
      <c r="C1082" s="534" t="s">
        <v>1834</v>
      </c>
      <c r="D1082" s="543"/>
      <c r="E1082" s="536">
        <v>1</v>
      </c>
      <c r="F1082" s="536" t="s">
        <v>37</v>
      </c>
      <c r="G1082" s="536" t="s">
        <v>1830</v>
      </c>
      <c r="H1082" s="537">
        <v>123</v>
      </c>
      <c r="I1082" s="542">
        <v>80000</v>
      </c>
      <c r="J1082" s="539">
        <f>E1082*I1082</f>
        <v>80000</v>
      </c>
      <c r="K1082" s="622" t="s">
        <v>1791</v>
      </c>
      <c r="L1082" s="2"/>
      <c r="M1082" s="2"/>
      <c r="O1082" s="10"/>
      <c r="P1082" s="10"/>
      <c r="Q1082" s="10"/>
      <c r="R1082" s="10"/>
      <c r="S1082" s="10"/>
      <c r="T1082" s="10"/>
      <c r="U1082" s="10"/>
      <c r="V1082" s="10"/>
    </row>
    <row r="1083" spans="1:23" ht="22.5" customHeight="1" x14ac:dyDescent="0.25">
      <c r="A1083" s="419">
        <v>27</v>
      </c>
      <c r="B1083" s="533">
        <v>45251</v>
      </c>
      <c r="C1083" s="534" t="s">
        <v>1835</v>
      </c>
      <c r="D1083" s="543" t="s">
        <v>1836</v>
      </c>
      <c r="E1083" s="536">
        <v>1</v>
      </c>
      <c r="F1083" s="536" t="s">
        <v>37</v>
      </c>
      <c r="G1083" s="536" t="s">
        <v>1830</v>
      </c>
      <c r="H1083" s="537">
        <v>123</v>
      </c>
      <c r="I1083" s="542">
        <v>40000</v>
      </c>
      <c r="J1083" s="539">
        <f>E1083*I1083</f>
        <v>40000</v>
      </c>
      <c r="K1083" s="622" t="s">
        <v>1791</v>
      </c>
      <c r="L1083" s="2"/>
      <c r="M1083" s="2"/>
      <c r="O1083" s="10"/>
      <c r="P1083" s="10"/>
      <c r="Q1083" s="10"/>
      <c r="R1083" s="10"/>
      <c r="S1083" s="10"/>
      <c r="T1083" s="10"/>
      <c r="U1083" s="10"/>
    </row>
    <row r="1084" spans="1:23" ht="22.5" customHeight="1" x14ac:dyDescent="0.25">
      <c r="A1084" s="419">
        <v>28</v>
      </c>
      <c r="B1084" s="533">
        <v>45251</v>
      </c>
      <c r="C1084" s="534" t="s">
        <v>1837</v>
      </c>
      <c r="D1084" s="543"/>
      <c r="E1084" s="536">
        <v>1</v>
      </c>
      <c r="F1084" s="536" t="s">
        <v>37</v>
      </c>
      <c r="G1084" s="536" t="s">
        <v>1830</v>
      </c>
      <c r="H1084" s="537">
        <v>123</v>
      </c>
      <c r="I1084" s="542">
        <v>7500</v>
      </c>
      <c r="J1084" s="539">
        <f>E1084*I1084</f>
        <v>7500</v>
      </c>
      <c r="K1084" s="622" t="s">
        <v>1791</v>
      </c>
      <c r="L1084" s="2"/>
      <c r="M1084" s="2"/>
      <c r="N1084" s="2"/>
    </row>
    <row r="1085" spans="1:23" ht="22.5" customHeight="1" x14ac:dyDescent="0.25">
      <c r="A1085" s="419">
        <v>29</v>
      </c>
      <c r="B1085" s="624">
        <v>45252</v>
      </c>
      <c r="C1085" s="625" t="s">
        <v>2195</v>
      </c>
      <c r="D1085" s="626"/>
      <c r="E1085" s="627">
        <v>1</v>
      </c>
      <c r="F1085" s="627" t="s">
        <v>40</v>
      </c>
      <c r="G1085" s="628" t="s">
        <v>1830</v>
      </c>
      <c r="H1085" s="628">
        <v>123</v>
      </c>
      <c r="I1085" s="630">
        <v>20000</v>
      </c>
      <c r="J1085" s="630">
        <f>E1085*I1085</f>
        <v>20000</v>
      </c>
      <c r="K1085" s="658" t="s">
        <v>2096</v>
      </c>
      <c r="L1085" s="2"/>
      <c r="M1085" s="2"/>
      <c r="N1085" s="2"/>
      <c r="V1085" s="10"/>
      <c r="W1085" s="10"/>
    </row>
    <row r="1086" spans="1:23" ht="22.5" customHeight="1" x14ac:dyDescent="0.25">
      <c r="A1086" s="419">
        <v>30</v>
      </c>
      <c r="B1086" s="624">
        <v>45252</v>
      </c>
      <c r="C1086" s="625" t="s">
        <v>2196</v>
      </c>
      <c r="D1086" s="626"/>
      <c r="E1086" s="627">
        <v>2</v>
      </c>
      <c r="F1086" s="627" t="s">
        <v>39</v>
      </c>
      <c r="G1086" s="628" t="s">
        <v>1830</v>
      </c>
      <c r="H1086" s="628">
        <v>123</v>
      </c>
      <c r="I1086" s="630">
        <v>95000</v>
      </c>
      <c r="J1086" s="630">
        <f>E1086*I1086</f>
        <v>190000</v>
      </c>
      <c r="K1086" s="658" t="s">
        <v>2096</v>
      </c>
      <c r="L1086" s="2"/>
      <c r="M1086" s="2"/>
      <c r="O1086" s="10"/>
      <c r="P1086" s="10"/>
      <c r="Q1086" s="10"/>
      <c r="R1086" s="10"/>
      <c r="S1086" s="10"/>
      <c r="T1086" s="10"/>
      <c r="U1086" s="10"/>
      <c r="V1086" s="10"/>
      <c r="W1086" s="10"/>
    </row>
    <row r="1087" spans="1:23" ht="22.5" customHeight="1" x14ac:dyDescent="0.25">
      <c r="A1087" s="419">
        <v>31</v>
      </c>
      <c r="B1087" s="548">
        <v>45258</v>
      </c>
      <c r="C1087" s="549" t="s">
        <v>1986</v>
      </c>
      <c r="D1087" s="549"/>
      <c r="E1087" s="551">
        <v>1</v>
      </c>
      <c r="F1087" s="551" t="s">
        <v>37</v>
      </c>
      <c r="G1087" s="551" t="s">
        <v>1997</v>
      </c>
      <c r="H1087" s="537">
        <v>123</v>
      </c>
      <c r="I1087" s="585">
        <f>J1087/E1087</f>
        <v>600000</v>
      </c>
      <c r="J1087" s="582">
        <v>600000</v>
      </c>
      <c r="K1087" s="588" t="s">
        <v>2008</v>
      </c>
      <c r="L1087" s="2"/>
      <c r="M1087" s="2"/>
      <c r="O1087" s="10"/>
      <c r="P1087" s="10"/>
      <c r="Q1087" s="10"/>
      <c r="R1087" s="10"/>
      <c r="S1087" s="10"/>
      <c r="T1087" s="10"/>
      <c r="U1087" s="10"/>
      <c r="V1087" s="10"/>
      <c r="W1087" s="10"/>
    </row>
    <row r="1088" spans="1:23" s="10" customFormat="1" ht="22.5" customHeight="1" x14ac:dyDescent="0.25">
      <c r="A1088" s="422"/>
      <c r="B1088" s="423"/>
      <c r="C1088" s="424"/>
      <c r="D1088" s="425"/>
      <c r="E1088" s="411"/>
      <c r="F1088" s="411"/>
      <c r="G1088" s="435"/>
      <c r="H1088" s="411"/>
      <c r="I1088" s="427"/>
      <c r="J1088" s="428"/>
      <c r="K1088" s="528">
        <f>SUM(J1057:J1087)</f>
        <v>28980700</v>
      </c>
      <c r="L1088" s="79"/>
    </row>
    <row r="1089" spans="1:23" s="10" customFormat="1" ht="22.5" customHeight="1" x14ac:dyDescent="0.25">
      <c r="A1089" s="419">
        <v>1</v>
      </c>
      <c r="B1089" s="280">
        <v>45232</v>
      </c>
      <c r="C1089" s="56" t="s">
        <v>1073</v>
      </c>
      <c r="D1089" s="288" t="s">
        <v>1074</v>
      </c>
      <c r="E1089" s="57">
        <v>1</v>
      </c>
      <c r="F1089" s="57" t="s">
        <v>39</v>
      </c>
      <c r="G1089" s="58" t="s">
        <v>1094</v>
      </c>
      <c r="H1089" s="260">
        <v>124</v>
      </c>
      <c r="I1089" s="285">
        <v>189742</v>
      </c>
      <c r="J1089" s="286">
        <v>189742</v>
      </c>
      <c r="K1089" s="644" t="s">
        <v>1541</v>
      </c>
      <c r="L1089" s="79"/>
    </row>
    <row r="1090" spans="1:23" s="10" customFormat="1" ht="22.5" customHeight="1" x14ac:dyDescent="0.25">
      <c r="A1090" s="420">
        <v>2</v>
      </c>
      <c r="B1090" s="280">
        <v>45232</v>
      </c>
      <c r="C1090" s="56" t="s">
        <v>1075</v>
      </c>
      <c r="D1090" s="123" t="s">
        <v>196</v>
      </c>
      <c r="E1090" s="57">
        <v>1</v>
      </c>
      <c r="F1090" s="57" t="s">
        <v>39</v>
      </c>
      <c r="G1090" s="58" t="s">
        <v>1094</v>
      </c>
      <c r="H1090" s="260">
        <v>124</v>
      </c>
      <c r="I1090" s="285">
        <v>60000</v>
      </c>
      <c r="J1090" s="286">
        <v>60000</v>
      </c>
      <c r="K1090" s="644" t="s">
        <v>1541</v>
      </c>
      <c r="L1090" s="79"/>
    </row>
    <row r="1091" spans="1:23" s="10" customFormat="1" ht="22.5" customHeight="1" x14ac:dyDescent="0.25">
      <c r="A1091" s="419">
        <v>3</v>
      </c>
      <c r="B1091" s="280">
        <v>45232</v>
      </c>
      <c r="C1091" s="56" t="s">
        <v>1076</v>
      </c>
      <c r="D1091" s="56" t="s">
        <v>56</v>
      </c>
      <c r="E1091" s="57">
        <v>1</v>
      </c>
      <c r="F1091" s="57" t="s">
        <v>39</v>
      </c>
      <c r="G1091" s="58" t="s">
        <v>1094</v>
      </c>
      <c r="H1091" s="260">
        <v>124</v>
      </c>
      <c r="I1091" s="285">
        <v>400000</v>
      </c>
      <c r="J1091" s="286">
        <v>400000</v>
      </c>
      <c r="K1091" s="644" t="s">
        <v>1541</v>
      </c>
      <c r="L1091" s="79"/>
    </row>
    <row r="1092" spans="1:23" s="10" customFormat="1" ht="22.5" customHeight="1" x14ac:dyDescent="0.25">
      <c r="A1092" s="420">
        <v>4</v>
      </c>
      <c r="B1092" s="280">
        <v>45232</v>
      </c>
      <c r="C1092" s="56" t="s">
        <v>107</v>
      </c>
      <c r="D1092" s="123" t="s">
        <v>112</v>
      </c>
      <c r="E1092" s="57">
        <v>11</v>
      </c>
      <c r="F1092" s="57" t="s">
        <v>39</v>
      </c>
      <c r="G1092" s="58" t="s">
        <v>1094</v>
      </c>
      <c r="H1092" s="260">
        <v>124</v>
      </c>
      <c r="I1092" s="285">
        <v>1565</v>
      </c>
      <c r="J1092" s="286">
        <v>17215</v>
      </c>
      <c r="K1092" s="644" t="s">
        <v>1541</v>
      </c>
      <c r="L1092" s="79"/>
    </row>
    <row r="1093" spans="1:23" s="10" customFormat="1" ht="22.5" customHeight="1" x14ac:dyDescent="0.25">
      <c r="A1093" s="419">
        <v>5</v>
      </c>
      <c r="B1093" s="280">
        <v>45236</v>
      </c>
      <c r="C1093" s="56" t="s">
        <v>114</v>
      </c>
      <c r="D1093" s="59" t="s">
        <v>1135</v>
      </c>
      <c r="E1093" s="8">
        <v>1</v>
      </c>
      <c r="F1093" s="122" t="s">
        <v>40</v>
      </c>
      <c r="G1093" s="58" t="s">
        <v>1094</v>
      </c>
      <c r="H1093" s="260">
        <v>124</v>
      </c>
      <c r="I1093" s="285">
        <v>2175000</v>
      </c>
      <c r="J1093" s="286">
        <v>2175000</v>
      </c>
      <c r="K1093" s="644" t="s">
        <v>1559</v>
      </c>
      <c r="L1093" s="79"/>
    </row>
    <row r="1094" spans="1:23" s="10" customFormat="1" ht="22.5" customHeight="1" x14ac:dyDescent="0.25">
      <c r="A1094" s="420">
        <v>6</v>
      </c>
      <c r="B1094" s="280">
        <v>45236</v>
      </c>
      <c r="C1094" s="56" t="s">
        <v>114</v>
      </c>
      <c r="D1094" s="59" t="s">
        <v>1136</v>
      </c>
      <c r="E1094" s="57">
        <v>1</v>
      </c>
      <c r="F1094" s="122" t="s">
        <v>40</v>
      </c>
      <c r="G1094" s="58" t="s">
        <v>1094</v>
      </c>
      <c r="H1094" s="260">
        <v>124</v>
      </c>
      <c r="I1094" s="285">
        <v>2175000</v>
      </c>
      <c r="J1094" s="286">
        <v>2175000</v>
      </c>
      <c r="K1094" s="644" t="s">
        <v>1559</v>
      </c>
      <c r="L1094" s="79"/>
    </row>
    <row r="1095" spans="1:23" s="10" customFormat="1" ht="22.5" customHeight="1" x14ac:dyDescent="0.25">
      <c r="A1095" s="419">
        <v>7</v>
      </c>
      <c r="B1095" s="533">
        <v>45238</v>
      </c>
      <c r="C1095" s="563" t="s">
        <v>1838</v>
      </c>
      <c r="D1095" s="544"/>
      <c r="E1095" s="536">
        <v>1</v>
      </c>
      <c r="F1095" s="536" t="s">
        <v>37</v>
      </c>
      <c r="G1095" s="536" t="s">
        <v>1839</v>
      </c>
      <c r="H1095" s="537">
        <v>124</v>
      </c>
      <c r="I1095" s="564">
        <v>60000</v>
      </c>
      <c r="J1095" s="539">
        <f>E1095*I1095</f>
        <v>60000</v>
      </c>
      <c r="K1095" s="622" t="s">
        <v>1791</v>
      </c>
      <c r="L1095" s="79"/>
      <c r="V1095" s="2"/>
    </row>
    <row r="1096" spans="1:23" s="10" customFormat="1" ht="22.5" customHeight="1" x14ac:dyDescent="0.25">
      <c r="A1096" s="420">
        <v>8</v>
      </c>
      <c r="B1096" s="280">
        <v>45241</v>
      </c>
      <c r="C1096" s="60" t="s">
        <v>1268</v>
      </c>
      <c r="D1096" s="56" t="s">
        <v>47</v>
      </c>
      <c r="E1096" s="57">
        <v>2</v>
      </c>
      <c r="F1096" s="122" t="s">
        <v>39</v>
      </c>
      <c r="G1096" s="58" t="s">
        <v>1094</v>
      </c>
      <c r="H1096" s="260">
        <v>124</v>
      </c>
      <c r="I1096" s="287">
        <v>40000</v>
      </c>
      <c r="J1096" s="286">
        <v>80000</v>
      </c>
      <c r="K1096" s="529"/>
      <c r="L1096" s="100"/>
      <c r="N1096" s="2"/>
      <c r="O1096" s="2"/>
      <c r="P1096" s="2"/>
      <c r="Q1096" s="2"/>
      <c r="R1096" s="2"/>
      <c r="S1096" s="2"/>
      <c r="T1096" s="2"/>
      <c r="U1096" s="2"/>
    </row>
    <row r="1097" spans="1:23" s="10" customFormat="1" ht="22.5" customHeight="1" x14ac:dyDescent="0.25">
      <c r="A1097" s="419">
        <v>9</v>
      </c>
      <c r="B1097" s="533">
        <v>45244</v>
      </c>
      <c r="C1097" s="534" t="s">
        <v>1797</v>
      </c>
      <c r="D1097" s="534"/>
      <c r="E1097" s="536">
        <v>1</v>
      </c>
      <c r="F1097" s="536" t="s">
        <v>37</v>
      </c>
      <c r="G1097" s="536" t="s">
        <v>1839</v>
      </c>
      <c r="H1097" s="537">
        <v>124</v>
      </c>
      <c r="I1097" s="542">
        <v>60000</v>
      </c>
      <c r="J1097" s="539">
        <f>E1097*I1097</f>
        <v>60000</v>
      </c>
      <c r="K1097" s="622" t="s">
        <v>1791</v>
      </c>
      <c r="L1097" s="100"/>
      <c r="W1097" s="2"/>
    </row>
    <row r="1098" spans="1:23" s="10" customFormat="1" ht="22.5" customHeight="1" x14ac:dyDescent="0.25">
      <c r="A1098" s="420">
        <v>10</v>
      </c>
      <c r="B1098" s="280">
        <v>45250</v>
      </c>
      <c r="C1098" s="55" t="s">
        <v>228</v>
      </c>
      <c r="D1098" s="56" t="s">
        <v>191</v>
      </c>
      <c r="E1098" s="57">
        <v>11.5</v>
      </c>
      <c r="F1098" s="122" t="s">
        <v>38</v>
      </c>
      <c r="G1098" s="58" t="s">
        <v>1094</v>
      </c>
      <c r="H1098" s="260">
        <v>124</v>
      </c>
      <c r="I1098" s="285">
        <v>33750</v>
      </c>
      <c r="J1098" s="286">
        <v>388125</v>
      </c>
      <c r="K1098" s="644" t="s">
        <v>1612</v>
      </c>
      <c r="L1098" s="79"/>
      <c r="W1098" s="2"/>
    </row>
    <row r="1099" spans="1:23" s="10" customFormat="1" ht="22.5" customHeight="1" x14ac:dyDescent="0.25">
      <c r="A1099" s="419">
        <v>11</v>
      </c>
      <c r="B1099" s="280">
        <v>45250</v>
      </c>
      <c r="C1099" s="56" t="s">
        <v>92</v>
      </c>
      <c r="D1099" s="56" t="s">
        <v>29</v>
      </c>
      <c r="E1099" s="57">
        <v>1</v>
      </c>
      <c r="F1099" s="57" t="s">
        <v>39</v>
      </c>
      <c r="G1099" s="58" t="s">
        <v>1094</v>
      </c>
      <c r="H1099" s="260">
        <v>124</v>
      </c>
      <c r="I1099" s="285">
        <v>94575</v>
      </c>
      <c r="J1099" s="286">
        <v>94575</v>
      </c>
      <c r="K1099" s="644" t="s">
        <v>1612</v>
      </c>
      <c r="L1099" s="79"/>
      <c r="W1099" s="2"/>
    </row>
    <row r="1100" spans="1:23" ht="22.5" customHeight="1" x14ac:dyDescent="0.25">
      <c r="A1100" s="420">
        <v>12</v>
      </c>
      <c r="B1100" s="280">
        <v>45250</v>
      </c>
      <c r="C1100" s="56" t="s">
        <v>174</v>
      </c>
      <c r="D1100" s="56" t="s">
        <v>163</v>
      </c>
      <c r="E1100" s="57">
        <v>1</v>
      </c>
      <c r="F1100" s="57" t="s">
        <v>39</v>
      </c>
      <c r="G1100" s="58" t="s">
        <v>1094</v>
      </c>
      <c r="H1100" s="260">
        <v>124</v>
      </c>
      <c r="I1100" s="287">
        <v>75000</v>
      </c>
      <c r="J1100" s="286">
        <v>75000</v>
      </c>
      <c r="K1100" s="644" t="s">
        <v>1612</v>
      </c>
      <c r="L1100" s="2"/>
      <c r="M1100" s="2"/>
      <c r="O1100" s="10"/>
      <c r="P1100" s="10"/>
      <c r="Q1100" s="10"/>
      <c r="R1100" s="10"/>
      <c r="S1100" s="10"/>
      <c r="T1100" s="10"/>
      <c r="U1100" s="10"/>
      <c r="V1100" s="10"/>
      <c r="W1100" s="10"/>
    </row>
    <row r="1101" spans="1:23" ht="22.5" customHeight="1" x14ac:dyDescent="0.25">
      <c r="A1101" s="419">
        <v>13</v>
      </c>
      <c r="B1101" s="280">
        <v>45250</v>
      </c>
      <c r="C1101" s="56" t="s">
        <v>76</v>
      </c>
      <c r="D1101" s="120" t="s">
        <v>96</v>
      </c>
      <c r="E1101" s="57">
        <v>1</v>
      </c>
      <c r="F1101" s="122" t="s">
        <v>39</v>
      </c>
      <c r="G1101" s="58" t="s">
        <v>1094</v>
      </c>
      <c r="H1101" s="260">
        <v>124</v>
      </c>
      <c r="I1101" s="285">
        <v>90675</v>
      </c>
      <c r="J1101" s="286">
        <v>90675</v>
      </c>
      <c r="K1101" s="644" t="s">
        <v>1612</v>
      </c>
      <c r="L1101" s="2"/>
      <c r="M1101" s="2"/>
      <c r="O1101" s="10"/>
      <c r="P1101" s="10"/>
      <c r="Q1101" s="10"/>
      <c r="R1101" s="10"/>
      <c r="S1101" s="10"/>
      <c r="T1101" s="10"/>
      <c r="U1101" s="10"/>
      <c r="V1101" s="10"/>
      <c r="W1101" s="10"/>
    </row>
    <row r="1102" spans="1:23" ht="22.5" customHeight="1" x14ac:dyDescent="0.25">
      <c r="A1102" s="420">
        <v>14</v>
      </c>
      <c r="B1102" s="533">
        <v>45250</v>
      </c>
      <c r="C1102" s="534" t="s">
        <v>1840</v>
      </c>
      <c r="D1102" s="543"/>
      <c r="E1102" s="536">
        <v>1</v>
      </c>
      <c r="F1102" s="536" t="s">
        <v>37</v>
      </c>
      <c r="G1102" s="536" t="s">
        <v>1839</v>
      </c>
      <c r="H1102" s="536">
        <v>124</v>
      </c>
      <c r="I1102" s="542">
        <v>60000</v>
      </c>
      <c r="J1102" s="539">
        <f>E1102*I1102</f>
        <v>60000</v>
      </c>
      <c r="K1102" s="622" t="s">
        <v>1791</v>
      </c>
      <c r="L1102" s="2"/>
      <c r="M1102" s="2"/>
      <c r="O1102" s="10"/>
      <c r="P1102" s="10"/>
      <c r="Q1102" s="10"/>
      <c r="R1102" s="10"/>
      <c r="S1102" s="10"/>
      <c r="T1102" s="10"/>
      <c r="U1102" s="10"/>
      <c r="V1102" s="10"/>
      <c r="W1102" s="10"/>
    </row>
    <row r="1103" spans="1:23" s="10" customFormat="1" ht="22.5" customHeight="1" x14ac:dyDescent="0.25">
      <c r="A1103" s="422"/>
      <c r="B1103" s="423"/>
      <c r="C1103" s="424"/>
      <c r="D1103" s="425"/>
      <c r="E1103" s="411"/>
      <c r="F1103" s="434"/>
      <c r="G1103" s="435"/>
      <c r="H1103" s="411"/>
      <c r="I1103" s="428"/>
      <c r="J1103" s="428"/>
      <c r="K1103" s="528">
        <f>SUM(J1089:J1102)</f>
        <v>5925332</v>
      </c>
      <c r="L1103" s="79"/>
    </row>
    <row r="1104" spans="1:23" s="10" customFormat="1" ht="22.5" customHeight="1" x14ac:dyDescent="0.25">
      <c r="A1104" s="419">
        <v>1</v>
      </c>
      <c r="B1104" s="280">
        <v>45232</v>
      </c>
      <c r="C1104" s="56" t="s">
        <v>1079</v>
      </c>
      <c r="D1104" s="56" t="s">
        <v>109</v>
      </c>
      <c r="E1104" s="57">
        <v>2</v>
      </c>
      <c r="F1104" s="57" t="s">
        <v>39</v>
      </c>
      <c r="G1104" s="57" t="s">
        <v>459</v>
      </c>
      <c r="H1104" s="260">
        <v>125</v>
      </c>
      <c r="I1104" s="285">
        <v>70000</v>
      </c>
      <c r="J1104" s="286">
        <v>140000</v>
      </c>
      <c r="K1104" s="644" t="s">
        <v>1544</v>
      </c>
      <c r="L1104" s="79"/>
    </row>
    <row r="1105" spans="1:23" s="10" customFormat="1" ht="22.5" customHeight="1" x14ac:dyDescent="0.25">
      <c r="A1105" s="420">
        <v>2</v>
      </c>
      <c r="B1105" s="280">
        <v>45232</v>
      </c>
      <c r="C1105" s="56" t="s">
        <v>251</v>
      </c>
      <c r="D1105" s="56" t="s">
        <v>27</v>
      </c>
      <c r="E1105" s="57">
        <v>1</v>
      </c>
      <c r="F1105" s="122" t="s">
        <v>39</v>
      </c>
      <c r="G1105" s="57" t="s">
        <v>459</v>
      </c>
      <c r="H1105" s="260">
        <v>125</v>
      </c>
      <c r="I1105" s="285">
        <v>45000</v>
      </c>
      <c r="J1105" s="286">
        <v>45000</v>
      </c>
      <c r="K1105" s="644" t="s">
        <v>1544</v>
      </c>
      <c r="L1105" s="79"/>
    </row>
    <row r="1106" spans="1:23" s="10" customFormat="1" ht="22.5" customHeight="1" x14ac:dyDescent="0.25">
      <c r="A1106" s="419">
        <v>3</v>
      </c>
      <c r="B1106" s="280">
        <v>45232</v>
      </c>
      <c r="C1106" s="56" t="s">
        <v>1080</v>
      </c>
      <c r="D1106" s="56" t="s">
        <v>47</v>
      </c>
      <c r="E1106" s="57">
        <v>1</v>
      </c>
      <c r="F1106" s="57" t="s">
        <v>39</v>
      </c>
      <c r="G1106" s="57" t="s">
        <v>459</v>
      </c>
      <c r="H1106" s="260">
        <v>125</v>
      </c>
      <c r="I1106" s="285">
        <v>60000</v>
      </c>
      <c r="J1106" s="286">
        <v>60000</v>
      </c>
      <c r="K1106" s="644" t="s">
        <v>1544</v>
      </c>
      <c r="L1106" s="79"/>
    </row>
    <row r="1107" spans="1:23" s="10" customFormat="1" ht="22.5" customHeight="1" x14ac:dyDescent="0.25">
      <c r="A1107" s="420">
        <v>4</v>
      </c>
      <c r="B1107" s="280">
        <v>45232</v>
      </c>
      <c r="C1107" s="56" t="s">
        <v>1073</v>
      </c>
      <c r="D1107" s="288" t="s">
        <v>1074</v>
      </c>
      <c r="E1107" s="57">
        <v>1</v>
      </c>
      <c r="F1107" s="57" t="s">
        <v>39</v>
      </c>
      <c r="G1107" s="57" t="s">
        <v>459</v>
      </c>
      <c r="H1107" s="260">
        <v>125</v>
      </c>
      <c r="I1107" s="285">
        <v>189742</v>
      </c>
      <c r="J1107" s="286">
        <v>189742</v>
      </c>
      <c r="K1107" s="644" t="s">
        <v>1544</v>
      </c>
      <c r="L1107" s="79"/>
      <c r="W1107" s="2"/>
    </row>
    <row r="1108" spans="1:23" s="10" customFormat="1" ht="22.5" customHeight="1" x14ac:dyDescent="0.25">
      <c r="A1108" s="419">
        <v>5</v>
      </c>
      <c r="B1108" s="280">
        <v>45232</v>
      </c>
      <c r="C1108" s="56" t="s">
        <v>218</v>
      </c>
      <c r="D1108" s="56" t="s">
        <v>24</v>
      </c>
      <c r="E1108" s="57">
        <v>1</v>
      </c>
      <c r="F1108" s="122" t="s">
        <v>39</v>
      </c>
      <c r="G1108" s="57" t="s">
        <v>459</v>
      </c>
      <c r="H1108" s="260">
        <v>125</v>
      </c>
      <c r="I1108" s="285">
        <v>2625</v>
      </c>
      <c r="J1108" s="286">
        <v>2625</v>
      </c>
      <c r="K1108" s="644" t="s">
        <v>1544</v>
      </c>
      <c r="L1108" s="79"/>
    </row>
    <row r="1109" spans="1:23" s="10" customFormat="1" ht="22.5" customHeight="1" x14ac:dyDescent="0.25">
      <c r="A1109" s="420">
        <v>6</v>
      </c>
      <c r="B1109" s="280">
        <v>45232</v>
      </c>
      <c r="C1109" s="56" t="s">
        <v>438</v>
      </c>
      <c r="D1109" s="56" t="s">
        <v>50</v>
      </c>
      <c r="E1109" s="57">
        <v>1</v>
      </c>
      <c r="F1109" s="57" t="s">
        <v>81</v>
      </c>
      <c r="G1109" s="58" t="s">
        <v>459</v>
      </c>
      <c r="H1109" s="260">
        <v>125</v>
      </c>
      <c r="I1109" s="285">
        <v>150000</v>
      </c>
      <c r="J1109" s="286">
        <v>150000</v>
      </c>
      <c r="K1109" s="644"/>
      <c r="L1109" s="79"/>
      <c r="V1109" s="2"/>
    </row>
    <row r="1110" spans="1:23" ht="22.5" customHeight="1" x14ac:dyDescent="0.25">
      <c r="A1110" s="419">
        <v>7</v>
      </c>
      <c r="B1110" s="533">
        <v>45251</v>
      </c>
      <c r="C1110" s="534" t="s">
        <v>1841</v>
      </c>
      <c r="D1110" s="544"/>
      <c r="E1110" s="536">
        <v>2</v>
      </c>
      <c r="F1110" s="536" t="s">
        <v>37</v>
      </c>
      <c r="G1110" s="545" t="s">
        <v>459</v>
      </c>
      <c r="H1110" s="537">
        <v>125</v>
      </c>
      <c r="I1110" s="546">
        <v>7000</v>
      </c>
      <c r="J1110" s="539">
        <f>E1110*I1110</f>
        <v>14000</v>
      </c>
      <c r="K1110" s="622" t="s">
        <v>1791</v>
      </c>
      <c r="L1110" s="2"/>
      <c r="M1110" s="2"/>
      <c r="V1110" s="10"/>
      <c r="W1110" s="10"/>
    </row>
    <row r="1111" spans="1:23" s="10" customFormat="1" ht="22.5" customHeight="1" x14ac:dyDescent="0.25">
      <c r="A1111" s="420">
        <v>8</v>
      </c>
      <c r="B1111" s="280">
        <v>45255</v>
      </c>
      <c r="C1111" s="55" t="s">
        <v>228</v>
      </c>
      <c r="D1111" s="56" t="s">
        <v>191</v>
      </c>
      <c r="E1111" s="57">
        <v>11.5</v>
      </c>
      <c r="F1111" s="122" t="s">
        <v>38</v>
      </c>
      <c r="G1111" s="58" t="s">
        <v>459</v>
      </c>
      <c r="H1111" s="260">
        <v>125</v>
      </c>
      <c r="I1111" s="285">
        <v>33750</v>
      </c>
      <c r="J1111" s="286">
        <v>388125</v>
      </c>
      <c r="K1111" s="644" t="s">
        <v>1642</v>
      </c>
      <c r="L1111" s="79"/>
      <c r="V1111" s="2"/>
    </row>
    <row r="1112" spans="1:23" s="10" customFormat="1" ht="22.5" customHeight="1" x14ac:dyDescent="0.25">
      <c r="A1112" s="419">
        <v>9</v>
      </c>
      <c r="B1112" s="280">
        <v>45255</v>
      </c>
      <c r="C1112" s="56" t="s">
        <v>92</v>
      </c>
      <c r="D1112" s="56" t="s">
        <v>29</v>
      </c>
      <c r="E1112" s="57">
        <v>1</v>
      </c>
      <c r="F1112" s="57" t="s">
        <v>39</v>
      </c>
      <c r="G1112" s="58" t="s">
        <v>459</v>
      </c>
      <c r="H1112" s="260">
        <v>125</v>
      </c>
      <c r="I1112" s="285">
        <v>94575</v>
      </c>
      <c r="J1112" s="286">
        <v>94575</v>
      </c>
      <c r="K1112" s="644" t="s">
        <v>1642</v>
      </c>
      <c r="L1112" s="101"/>
      <c r="O1112" s="2"/>
      <c r="P1112" s="2"/>
      <c r="Q1112" s="2"/>
      <c r="R1112" s="2"/>
      <c r="S1112" s="2"/>
      <c r="T1112" s="2"/>
      <c r="U1112" s="2"/>
    </row>
    <row r="1113" spans="1:23" s="10" customFormat="1" ht="22.5" customHeight="1" x14ac:dyDescent="0.25">
      <c r="A1113" s="420">
        <v>10</v>
      </c>
      <c r="B1113" s="280">
        <v>45255</v>
      </c>
      <c r="C1113" s="56" t="s">
        <v>76</v>
      </c>
      <c r="D1113" s="120" t="s">
        <v>96</v>
      </c>
      <c r="E1113" s="57">
        <v>1</v>
      </c>
      <c r="F1113" s="57" t="s">
        <v>39</v>
      </c>
      <c r="G1113" s="58" t="s">
        <v>459</v>
      </c>
      <c r="H1113" s="260">
        <v>125</v>
      </c>
      <c r="I1113" s="285">
        <v>90675</v>
      </c>
      <c r="J1113" s="286">
        <v>90675</v>
      </c>
      <c r="K1113" s="644" t="s">
        <v>1642</v>
      </c>
      <c r="L1113" s="79"/>
    </row>
    <row r="1114" spans="1:23" s="10" customFormat="1" ht="22.5" customHeight="1" x14ac:dyDescent="0.25">
      <c r="A1114" s="419">
        <v>11</v>
      </c>
      <c r="B1114" s="280">
        <v>45255</v>
      </c>
      <c r="C1114" s="56" t="s">
        <v>174</v>
      </c>
      <c r="D1114" s="56" t="s">
        <v>163</v>
      </c>
      <c r="E1114" s="57">
        <v>1</v>
      </c>
      <c r="F1114" s="57" t="s">
        <v>39</v>
      </c>
      <c r="G1114" s="58" t="s">
        <v>459</v>
      </c>
      <c r="H1114" s="260">
        <v>125</v>
      </c>
      <c r="I1114" s="285">
        <v>75000</v>
      </c>
      <c r="J1114" s="286">
        <v>75000</v>
      </c>
      <c r="K1114" s="644" t="s">
        <v>1642</v>
      </c>
      <c r="L1114" s="79"/>
    </row>
    <row r="1115" spans="1:23" s="10" customFormat="1" ht="22.5" customHeight="1" x14ac:dyDescent="0.25">
      <c r="A1115" s="422"/>
      <c r="B1115" s="423"/>
      <c r="C1115" s="424"/>
      <c r="D1115" s="425"/>
      <c r="E1115" s="411"/>
      <c r="F1115" s="411"/>
      <c r="G1115" s="435"/>
      <c r="H1115" s="411"/>
      <c r="I1115" s="428"/>
      <c r="J1115" s="428"/>
      <c r="K1115" s="528">
        <f>SUM(J1104:J1114)</f>
        <v>1249742</v>
      </c>
      <c r="L1115" s="79"/>
      <c r="W1115" s="2"/>
    </row>
    <row r="1116" spans="1:23" s="10" customFormat="1" ht="22.5" customHeight="1" x14ac:dyDescent="0.25">
      <c r="A1116" s="419">
        <v>1</v>
      </c>
      <c r="B1116" s="280">
        <v>45239</v>
      </c>
      <c r="C1116" s="56" t="s">
        <v>1190</v>
      </c>
      <c r="D1116" s="56" t="s">
        <v>89</v>
      </c>
      <c r="E1116" s="57">
        <v>5</v>
      </c>
      <c r="F1116" s="57" t="s">
        <v>39</v>
      </c>
      <c r="G1116" s="58" t="s">
        <v>240</v>
      </c>
      <c r="H1116" s="260">
        <v>126</v>
      </c>
      <c r="I1116" s="285">
        <v>55000</v>
      </c>
      <c r="J1116" s="286">
        <v>275000</v>
      </c>
      <c r="K1116" s="644" t="s">
        <v>1570</v>
      </c>
      <c r="L1116" s="79"/>
      <c r="V1116" s="2"/>
      <c r="W1116" s="2"/>
    </row>
    <row r="1117" spans="1:23" s="10" customFormat="1" ht="22.5" customHeight="1" x14ac:dyDescent="0.25">
      <c r="A1117" s="420">
        <v>2</v>
      </c>
      <c r="B1117" s="533">
        <v>45251</v>
      </c>
      <c r="C1117" s="534" t="s">
        <v>1842</v>
      </c>
      <c r="D1117" s="543"/>
      <c r="E1117" s="536">
        <v>2</v>
      </c>
      <c r="F1117" s="536" t="s">
        <v>37</v>
      </c>
      <c r="G1117" s="536" t="s">
        <v>240</v>
      </c>
      <c r="H1117" s="536">
        <v>126</v>
      </c>
      <c r="I1117" s="542">
        <v>4500</v>
      </c>
      <c r="J1117" s="539">
        <f>E1117*I1117</f>
        <v>9000</v>
      </c>
      <c r="K1117" s="622" t="s">
        <v>1791</v>
      </c>
      <c r="L1117" s="79"/>
      <c r="N1117" s="2"/>
      <c r="O1117" s="2"/>
      <c r="P1117" s="2"/>
      <c r="Q1117" s="2"/>
      <c r="R1117" s="2"/>
      <c r="S1117" s="2"/>
      <c r="T1117" s="2"/>
      <c r="U1117" s="2"/>
      <c r="V1117" s="2"/>
    </row>
    <row r="1118" spans="1:23" ht="22.5" customHeight="1" x14ac:dyDescent="0.25">
      <c r="A1118" s="419">
        <v>3</v>
      </c>
      <c r="B1118" s="533">
        <v>45251</v>
      </c>
      <c r="C1118" s="534" t="s">
        <v>1843</v>
      </c>
      <c r="D1118" s="543"/>
      <c r="E1118" s="536">
        <v>1</v>
      </c>
      <c r="F1118" s="536" t="s">
        <v>37</v>
      </c>
      <c r="G1118" s="536" t="s">
        <v>240</v>
      </c>
      <c r="H1118" s="536">
        <v>126</v>
      </c>
      <c r="I1118" s="542">
        <v>4500</v>
      </c>
      <c r="J1118" s="539">
        <f>E1118*I1118</f>
        <v>4500</v>
      </c>
      <c r="K1118" s="622" t="s">
        <v>1791</v>
      </c>
      <c r="L1118" s="2"/>
      <c r="M1118" s="2"/>
      <c r="N1118" s="2"/>
      <c r="V1118" s="1"/>
      <c r="W1118" s="10"/>
    </row>
    <row r="1119" spans="1:23" ht="22.5" customHeight="1" x14ac:dyDescent="0.25">
      <c r="A1119" s="420">
        <v>4</v>
      </c>
      <c r="B1119" s="280">
        <v>45257</v>
      </c>
      <c r="C1119" s="55" t="s">
        <v>228</v>
      </c>
      <c r="D1119" s="56" t="s">
        <v>191</v>
      </c>
      <c r="E1119" s="57">
        <v>11.5</v>
      </c>
      <c r="F1119" s="122" t="s">
        <v>38</v>
      </c>
      <c r="G1119" s="58" t="s">
        <v>240</v>
      </c>
      <c r="H1119" s="260">
        <v>126</v>
      </c>
      <c r="I1119" s="285">
        <v>33750</v>
      </c>
      <c r="J1119" s="286">
        <v>388125</v>
      </c>
      <c r="K1119" s="643" t="s">
        <v>1647</v>
      </c>
      <c r="L1119" s="2"/>
      <c r="M1119" s="2"/>
      <c r="N1119" s="1"/>
      <c r="O1119" s="1"/>
      <c r="P1119" s="1"/>
      <c r="Q1119" s="1"/>
      <c r="R1119" s="1"/>
      <c r="S1119" s="1"/>
      <c r="T1119" s="1"/>
      <c r="U1119" s="1"/>
      <c r="W1119" s="10"/>
    </row>
    <row r="1120" spans="1:23" s="10" customFormat="1" ht="22.5" customHeight="1" x14ac:dyDescent="0.25">
      <c r="A1120" s="419">
        <v>5</v>
      </c>
      <c r="B1120" s="280">
        <v>45257</v>
      </c>
      <c r="C1120" s="56" t="s">
        <v>92</v>
      </c>
      <c r="D1120" s="56" t="s">
        <v>29</v>
      </c>
      <c r="E1120" s="57">
        <v>1</v>
      </c>
      <c r="F1120" s="57" t="s">
        <v>38</v>
      </c>
      <c r="G1120" s="58" t="s">
        <v>240</v>
      </c>
      <c r="H1120" s="260">
        <v>126</v>
      </c>
      <c r="I1120" s="285">
        <v>94575</v>
      </c>
      <c r="J1120" s="286">
        <v>94575</v>
      </c>
      <c r="K1120" s="643" t="s">
        <v>1647</v>
      </c>
      <c r="L1120" s="79"/>
      <c r="N1120" s="2"/>
      <c r="O1120" s="2"/>
      <c r="P1120" s="2"/>
      <c r="Q1120" s="2"/>
      <c r="R1120" s="2"/>
      <c r="S1120" s="2"/>
      <c r="T1120" s="2"/>
      <c r="U1120" s="2"/>
      <c r="V1120" s="2"/>
    </row>
    <row r="1121" spans="1:23" s="10" customFormat="1" ht="22.5" customHeight="1" x14ac:dyDescent="0.25">
      <c r="A1121" s="420">
        <v>6</v>
      </c>
      <c r="B1121" s="280">
        <v>45257</v>
      </c>
      <c r="C1121" s="56" t="s">
        <v>174</v>
      </c>
      <c r="D1121" s="56" t="s">
        <v>163</v>
      </c>
      <c r="E1121" s="57">
        <v>1</v>
      </c>
      <c r="F1121" s="57" t="s">
        <v>39</v>
      </c>
      <c r="G1121" s="58" t="s">
        <v>240</v>
      </c>
      <c r="H1121" s="260">
        <v>126</v>
      </c>
      <c r="I1121" s="285">
        <v>75000</v>
      </c>
      <c r="J1121" s="286">
        <v>75000</v>
      </c>
      <c r="K1121" s="643" t="s">
        <v>1647</v>
      </c>
      <c r="L1121" s="79"/>
      <c r="N1121" s="2"/>
      <c r="O1121" s="2"/>
      <c r="P1121" s="2"/>
      <c r="Q1121" s="2"/>
      <c r="R1121" s="2"/>
      <c r="S1121" s="2"/>
      <c r="T1121" s="2"/>
      <c r="U1121" s="2"/>
    </row>
    <row r="1122" spans="1:23" s="10" customFormat="1" ht="22.5" customHeight="1" x14ac:dyDescent="0.25">
      <c r="A1122" s="419">
        <v>7</v>
      </c>
      <c r="B1122" s="280">
        <v>45258</v>
      </c>
      <c r="C1122" s="55" t="s">
        <v>902</v>
      </c>
      <c r="D1122" s="56" t="s">
        <v>117</v>
      </c>
      <c r="E1122" s="57">
        <v>1</v>
      </c>
      <c r="F1122" s="57" t="s">
        <v>39</v>
      </c>
      <c r="G1122" s="58" t="s">
        <v>240</v>
      </c>
      <c r="H1122" s="260">
        <v>126</v>
      </c>
      <c r="I1122" s="285">
        <v>120000</v>
      </c>
      <c r="J1122" s="286">
        <v>120000</v>
      </c>
      <c r="K1122" s="529"/>
      <c r="L1122" s="100"/>
    </row>
    <row r="1123" spans="1:23" s="10" customFormat="1" ht="22.5" customHeight="1" x14ac:dyDescent="0.25">
      <c r="A1123" s="422"/>
      <c r="B1123" s="423"/>
      <c r="C1123" s="424"/>
      <c r="D1123" s="425"/>
      <c r="E1123" s="411"/>
      <c r="F1123" s="411"/>
      <c r="G1123" s="426"/>
      <c r="H1123" s="411"/>
      <c r="I1123" s="428"/>
      <c r="J1123" s="428"/>
      <c r="K1123" s="528">
        <f>SUM(J1116:J1122)</f>
        <v>966200</v>
      </c>
      <c r="L1123" s="79"/>
      <c r="V1123" s="1"/>
    </row>
    <row r="1124" spans="1:23" s="10" customFormat="1" ht="22.5" customHeight="1" x14ac:dyDescent="0.25">
      <c r="A1124" s="419">
        <v>1</v>
      </c>
      <c r="B1124" s="280">
        <v>45232</v>
      </c>
      <c r="C1124" s="56" t="s">
        <v>1075</v>
      </c>
      <c r="D1124" s="123" t="s">
        <v>196</v>
      </c>
      <c r="E1124" s="57">
        <v>1</v>
      </c>
      <c r="F1124" s="57" t="s">
        <v>39</v>
      </c>
      <c r="G1124" s="57" t="s">
        <v>125</v>
      </c>
      <c r="H1124" s="260">
        <v>127</v>
      </c>
      <c r="I1124" s="285">
        <v>60000</v>
      </c>
      <c r="J1124" s="286">
        <v>60000</v>
      </c>
      <c r="K1124" s="644" t="s">
        <v>1543</v>
      </c>
      <c r="L1124" s="79"/>
      <c r="N1124" s="1"/>
      <c r="O1124" s="1"/>
      <c r="P1124" s="1"/>
      <c r="Q1124" s="1"/>
      <c r="R1124" s="1"/>
      <c r="S1124" s="1"/>
      <c r="T1124" s="1"/>
      <c r="U1124" s="1"/>
      <c r="V1124" s="2"/>
    </row>
    <row r="1125" spans="1:23" s="10" customFormat="1" ht="22.5" customHeight="1" x14ac:dyDescent="0.25">
      <c r="A1125" s="420">
        <v>2</v>
      </c>
      <c r="B1125" s="280">
        <v>45232</v>
      </c>
      <c r="C1125" s="56" t="s">
        <v>1076</v>
      </c>
      <c r="D1125" s="56" t="s">
        <v>56</v>
      </c>
      <c r="E1125" s="57">
        <v>1</v>
      </c>
      <c r="F1125" s="57" t="s">
        <v>39</v>
      </c>
      <c r="G1125" s="57" t="s">
        <v>125</v>
      </c>
      <c r="H1125" s="260">
        <v>127</v>
      </c>
      <c r="I1125" s="285">
        <v>400000</v>
      </c>
      <c r="J1125" s="286">
        <v>400000</v>
      </c>
      <c r="K1125" s="644" t="s">
        <v>1543</v>
      </c>
      <c r="L1125" s="79"/>
      <c r="O1125" s="2"/>
      <c r="P1125" s="2"/>
      <c r="Q1125" s="2"/>
      <c r="R1125" s="2"/>
      <c r="S1125" s="2"/>
      <c r="T1125" s="2"/>
      <c r="U1125" s="2"/>
      <c r="V1125" s="2"/>
    </row>
    <row r="1126" spans="1:23" s="10" customFormat="1" ht="22.5" customHeight="1" x14ac:dyDescent="0.25">
      <c r="A1126" s="419">
        <v>3</v>
      </c>
      <c r="B1126" s="280">
        <v>45232</v>
      </c>
      <c r="C1126" s="56" t="s">
        <v>107</v>
      </c>
      <c r="D1126" s="123" t="s">
        <v>112</v>
      </c>
      <c r="E1126" s="57">
        <v>11</v>
      </c>
      <c r="F1126" s="57" t="s">
        <v>39</v>
      </c>
      <c r="G1126" s="57" t="s">
        <v>125</v>
      </c>
      <c r="H1126" s="260">
        <v>127</v>
      </c>
      <c r="I1126" s="285">
        <v>1565</v>
      </c>
      <c r="J1126" s="286">
        <v>17215</v>
      </c>
      <c r="K1126" s="644" t="s">
        <v>1543</v>
      </c>
      <c r="L1126" s="79"/>
      <c r="O1126" s="2"/>
      <c r="P1126" s="2"/>
      <c r="Q1126" s="2"/>
      <c r="R1126" s="2"/>
      <c r="S1126" s="2"/>
      <c r="T1126" s="2"/>
      <c r="U1126" s="2"/>
      <c r="V1126" s="2"/>
    </row>
    <row r="1127" spans="1:23" s="10" customFormat="1" ht="22.5" customHeight="1" x14ac:dyDescent="0.25">
      <c r="A1127" s="420">
        <v>4</v>
      </c>
      <c r="B1127" s="280">
        <v>45232</v>
      </c>
      <c r="C1127" s="55" t="s">
        <v>1078</v>
      </c>
      <c r="D1127" s="123" t="s">
        <v>47</v>
      </c>
      <c r="E1127" s="117">
        <v>2</v>
      </c>
      <c r="F1127" s="122" t="s">
        <v>39</v>
      </c>
      <c r="G1127" s="57" t="s">
        <v>125</v>
      </c>
      <c r="H1127" s="260">
        <v>127</v>
      </c>
      <c r="I1127" s="287">
        <v>60000</v>
      </c>
      <c r="J1127" s="286">
        <v>120000</v>
      </c>
      <c r="K1127" s="644" t="s">
        <v>1543</v>
      </c>
      <c r="L1127" s="79"/>
      <c r="N1127" s="2"/>
      <c r="O1127" s="2"/>
      <c r="P1127" s="2"/>
      <c r="Q1127" s="2"/>
      <c r="R1127" s="2"/>
      <c r="S1127" s="2"/>
      <c r="T1127" s="2"/>
      <c r="U1127" s="2"/>
      <c r="V1127" s="2"/>
      <c r="W1127" s="2"/>
    </row>
    <row r="1128" spans="1:23" s="10" customFormat="1" ht="22.5" customHeight="1" x14ac:dyDescent="0.25">
      <c r="A1128" s="419">
        <v>5</v>
      </c>
      <c r="B1128" s="280">
        <v>45232</v>
      </c>
      <c r="C1128" s="56" t="s">
        <v>114</v>
      </c>
      <c r="D1128" s="56" t="s">
        <v>1091</v>
      </c>
      <c r="E1128" s="57">
        <v>1</v>
      </c>
      <c r="F1128" s="57" t="s">
        <v>146</v>
      </c>
      <c r="G1128" s="58" t="s">
        <v>125</v>
      </c>
      <c r="H1128" s="260">
        <v>127</v>
      </c>
      <c r="I1128" s="285">
        <v>2175000</v>
      </c>
      <c r="J1128" s="286">
        <v>2175000</v>
      </c>
      <c r="K1128" s="644" t="s">
        <v>1547</v>
      </c>
      <c r="L1128" s="79"/>
      <c r="N1128" s="2"/>
      <c r="O1128" s="2"/>
      <c r="P1128" s="2"/>
      <c r="Q1128" s="2"/>
      <c r="R1128" s="2"/>
      <c r="S1128" s="2"/>
      <c r="T1128" s="2"/>
      <c r="U1128" s="2"/>
    </row>
    <row r="1129" spans="1:23" s="10" customFormat="1" ht="22.5" customHeight="1" x14ac:dyDescent="0.25">
      <c r="A1129" s="420">
        <v>6</v>
      </c>
      <c r="B1129" s="280">
        <v>45232</v>
      </c>
      <c r="C1129" s="56" t="s">
        <v>114</v>
      </c>
      <c r="D1129" s="56" t="s">
        <v>1092</v>
      </c>
      <c r="E1129" s="57">
        <v>1</v>
      </c>
      <c r="F1129" s="57" t="s">
        <v>146</v>
      </c>
      <c r="G1129" s="58" t="s">
        <v>125</v>
      </c>
      <c r="H1129" s="260">
        <v>127</v>
      </c>
      <c r="I1129" s="287">
        <v>2175000</v>
      </c>
      <c r="J1129" s="286">
        <v>2175000</v>
      </c>
      <c r="K1129" s="644" t="s">
        <v>1547</v>
      </c>
      <c r="L1129" s="79"/>
    </row>
    <row r="1130" spans="1:23" ht="22.5" customHeight="1" x14ac:dyDescent="0.25">
      <c r="A1130" s="419">
        <v>7</v>
      </c>
      <c r="B1130" s="533">
        <v>45252</v>
      </c>
      <c r="C1130" s="534" t="s">
        <v>1841</v>
      </c>
      <c r="D1130" s="543"/>
      <c r="E1130" s="536">
        <v>2</v>
      </c>
      <c r="F1130" s="536" t="s">
        <v>37</v>
      </c>
      <c r="G1130" s="545" t="s">
        <v>125</v>
      </c>
      <c r="H1130" s="537">
        <v>127</v>
      </c>
      <c r="I1130" s="542">
        <v>7000</v>
      </c>
      <c r="J1130" s="539">
        <f>E1130*I1130</f>
        <v>14000</v>
      </c>
      <c r="K1130" s="622" t="s">
        <v>1791</v>
      </c>
      <c r="L1130" s="2"/>
      <c r="M1130" s="2"/>
      <c r="O1130" s="10"/>
      <c r="P1130" s="10"/>
      <c r="Q1130" s="10"/>
      <c r="R1130" s="10"/>
      <c r="S1130" s="10"/>
      <c r="T1130" s="10"/>
      <c r="U1130" s="10"/>
      <c r="V1130" s="10"/>
      <c r="W1130" s="10"/>
    </row>
    <row r="1131" spans="1:23" s="10" customFormat="1" ht="22.5" customHeight="1" x14ac:dyDescent="0.25">
      <c r="A1131" s="420">
        <v>8</v>
      </c>
      <c r="B1131" s="280">
        <v>45255</v>
      </c>
      <c r="C1131" s="56" t="s">
        <v>114</v>
      </c>
      <c r="D1131" s="56" t="s">
        <v>379</v>
      </c>
      <c r="E1131" s="8">
        <v>1</v>
      </c>
      <c r="F1131" s="122" t="s">
        <v>40</v>
      </c>
      <c r="G1131" s="58" t="s">
        <v>125</v>
      </c>
      <c r="H1131" s="260">
        <v>127</v>
      </c>
      <c r="I1131" s="285">
        <v>2175000</v>
      </c>
      <c r="J1131" s="286">
        <v>2175000</v>
      </c>
      <c r="K1131" s="644" t="s">
        <v>1644</v>
      </c>
      <c r="L1131" s="79"/>
    </row>
    <row r="1132" spans="1:23" s="10" customFormat="1" ht="22.5" customHeight="1" x14ac:dyDescent="0.25">
      <c r="A1132" s="419">
        <v>9</v>
      </c>
      <c r="B1132" s="280">
        <v>45255</v>
      </c>
      <c r="C1132" s="56" t="s">
        <v>114</v>
      </c>
      <c r="D1132" s="56" t="s">
        <v>1135</v>
      </c>
      <c r="E1132" s="95" t="s">
        <v>97</v>
      </c>
      <c r="F1132" s="57" t="s">
        <v>40</v>
      </c>
      <c r="G1132" s="58" t="s">
        <v>125</v>
      </c>
      <c r="H1132" s="260">
        <v>127</v>
      </c>
      <c r="I1132" s="287">
        <v>2175000</v>
      </c>
      <c r="J1132" s="286">
        <v>2175000</v>
      </c>
      <c r="K1132" s="644" t="s">
        <v>1644</v>
      </c>
      <c r="L1132" s="79"/>
    </row>
    <row r="1133" spans="1:23" s="10" customFormat="1" ht="22.5" customHeight="1" x14ac:dyDescent="0.25">
      <c r="A1133" s="422"/>
      <c r="B1133" s="423"/>
      <c r="C1133" s="424"/>
      <c r="D1133" s="425"/>
      <c r="E1133" s="411"/>
      <c r="F1133" s="411"/>
      <c r="G1133" s="435"/>
      <c r="H1133" s="411"/>
      <c r="I1133" s="428"/>
      <c r="J1133" s="428"/>
      <c r="K1133" s="528">
        <f>SUM(J1124:J1132)</f>
        <v>9311215</v>
      </c>
      <c r="L1133" s="79"/>
      <c r="V1133" s="1"/>
    </row>
    <row r="1134" spans="1:23" s="10" customFormat="1" ht="22.5" customHeight="1" x14ac:dyDescent="0.25">
      <c r="A1134" s="419">
        <v>1</v>
      </c>
      <c r="B1134" s="280">
        <v>45236</v>
      </c>
      <c r="C1134" s="56" t="s">
        <v>114</v>
      </c>
      <c r="D1134" s="56" t="s">
        <v>1137</v>
      </c>
      <c r="E1134" s="57">
        <v>1</v>
      </c>
      <c r="F1134" s="122" t="s">
        <v>40</v>
      </c>
      <c r="G1134" s="58" t="s">
        <v>190</v>
      </c>
      <c r="H1134" s="260">
        <v>128</v>
      </c>
      <c r="I1134" s="285">
        <v>2175000</v>
      </c>
      <c r="J1134" s="286">
        <v>2175000</v>
      </c>
      <c r="K1134" s="643" t="s">
        <v>1560</v>
      </c>
      <c r="L1134" s="79"/>
      <c r="N1134" s="1"/>
      <c r="O1134" s="1"/>
      <c r="P1134" s="1"/>
      <c r="Q1134" s="1"/>
      <c r="R1134" s="1"/>
      <c r="S1134" s="1"/>
      <c r="T1134" s="1"/>
      <c r="U1134" s="1"/>
    </row>
    <row r="1135" spans="1:23" s="10" customFormat="1" ht="22.5" customHeight="1" x14ac:dyDescent="0.25">
      <c r="A1135" s="420">
        <v>2</v>
      </c>
      <c r="B1135" s="280">
        <v>45236</v>
      </c>
      <c r="C1135" s="56" t="s">
        <v>114</v>
      </c>
      <c r="D1135" s="56" t="s">
        <v>361</v>
      </c>
      <c r="E1135" s="57">
        <v>1</v>
      </c>
      <c r="F1135" s="122" t="s">
        <v>40</v>
      </c>
      <c r="G1135" s="58" t="s">
        <v>190</v>
      </c>
      <c r="H1135" s="260">
        <v>128</v>
      </c>
      <c r="I1135" s="285">
        <v>2175000</v>
      </c>
      <c r="J1135" s="286">
        <v>2175000</v>
      </c>
      <c r="K1135" s="643" t="s">
        <v>1560</v>
      </c>
      <c r="L1135" s="79"/>
      <c r="V1135" s="2"/>
    </row>
    <row r="1136" spans="1:23" s="10" customFormat="1" ht="22.5" customHeight="1" x14ac:dyDescent="0.25">
      <c r="A1136" s="419">
        <v>3</v>
      </c>
      <c r="B1136" s="280">
        <v>45238</v>
      </c>
      <c r="C1136" s="123" t="s">
        <v>132</v>
      </c>
      <c r="D1136" s="123" t="s">
        <v>73</v>
      </c>
      <c r="E1136" s="117">
        <v>1</v>
      </c>
      <c r="F1136" s="300" t="s">
        <v>39</v>
      </c>
      <c r="G1136" s="58" t="s">
        <v>190</v>
      </c>
      <c r="H1136" s="260">
        <v>128</v>
      </c>
      <c r="I1136" s="287">
        <v>60000</v>
      </c>
      <c r="J1136" s="286">
        <v>60000</v>
      </c>
      <c r="K1136" s="529"/>
      <c r="L1136" s="79"/>
      <c r="O1136" s="2"/>
      <c r="P1136" s="2"/>
      <c r="Q1136" s="2"/>
      <c r="R1136" s="2"/>
      <c r="S1136" s="2"/>
      <c r="T1136" s="2"/>
      <c r="U1136" s="2"/>
      <c r="V1136" s="2"/>
    </row>
    <row r="1137" spans="1:23" s="10" customFormat="1" ht="22.5" customHeight="1" x14ac:dyDescent="0.25">
      <c r="A1137" s="420">
        <v>4</v>
      </c>
      <c r="B1137" s="280">
        <v>45238</v>
      </c>
      <c r="C1137" s="56" t="s">
        <v>1076</v>
      </c>
      <c r="D1137" s="56" t="s">
        <v>56</v>
      </c>
      <c r="E1137" s="57">
        <v>1</v>
      </c>
      <c r="F1137" s="300" t="s">
        <v>39</v>
      </c>
      <c r="G1137" s="58" t="s">
        <v>190</v>
      </c>
      <c r="H1137" s="260">
        <v>128</v>
      </c>
      <c r="I1137" s="287">
        <v>400000</v>
      </c>
      <c r="J1137" s="286">
        <v>400000</v>
      </c>
      <c r="K1137" s="529"/>
      <c r="L1137" s="79"/>
      <c r="O1137" s="2"/>
      <c r="P1137" s="2"/>
      <c r="Q1137" s="2"/>
      <c r="R1137" s="2"/>
      <c r="S1137" s="2"/>
      <c r="T1137" s="2"/>
      <c r="U1137" s="2"/>
    </row>
    <row r="1138" spans="1:23" s="10" customFormat="1" ht="22.5" customHeight="1" x14ac:dyDescent="0.25">
      <c r="A1138" s="419">
        <v>5</v>
      </c>
      <c r="B1138" s="280">
        <v>45238</v>
      </c>
      <c r="C1138" s="56" t="s">
        <v>107</v>
      </c>
      <c r="D1138" s="301" t="s">
        <v>112</v>
      </c>
      <c r="E1138" s="57">
        <v>10</v>
      </c>
      <c r="F1138" s="121" t="s">
        <v>39</v>
      </c>
      <c r="G1138" s="58" t="s">
        <v>190</v>
      </c>
      <c r="H1138" s="260">
        <v>128</v>
      </c>
      <c r="I1138" s="285">
        <v>1565</v>
      </c>
      <c r="J1138" s="286">
        <v>15650</v>
      </c>
      <c r="K1138" s="529"/>
      <c r="L1138" s="79"/>
    </row>
    <row r="1139" spans="1:23" s="10" customFormat="1" ht="22.5" customHeight="1" x14ac:dyDescent="0.25">
      <c r="A1139" s="420">
        <v>6</v>
      </c>
      <c r="B1139" s="280">
        <v>45257</v>
      </c>
      <c r="C1139" s="56" t="s">
        <v>2231</v>
      </c>
      <c r="D1139" s="301"/>
      <c r="E1139" s="57">
        <v>1</v>
      </c>
      <c r="F1139" s="121" t="s">
        <v>106</v>
      </c>
      <c r="G1139" s="58" t="s">
        <v>190</v>
      </c>
      <c r="H1139" s="260">
        <v>128</v>
      </c>
      <c r="I1139" s="285">
        <f>732226</f>
        <v>732226</v>
      </c>
      <c r="J1139" s="286">
        <v>732226</v>
      </c>
      <c r="K1139" s="529"/>
      <c r="L1139" s="79"/>
    </row>
    <row r="1140" spans="1:23" s="10" customFormat="1" ht="22.5" customHeight="1" x14ac:dyDescent="0.25">
      <c r="A1140" s="419">
        <v>7</v>
      </c>
      <c r="B1140" s="280">
        <v>45260</v>
      </c>
      <c r="C1140" s="56" t="s">
        <v>114</v>
      </c>
      <c r="D1140" s="56" t="s">
        <v>1137</v>
      </c>
      <c r="E1140" s="57">
        <v>1</v>
      </c>
      <c r="F1140" s="57" t="s">
        <v>40</v>
      </c>
      <c r="G1140" s="58" t="s">
        <v>190</v>
      </c>
      <c r="H1140" s="260">
        <v>128</v>
      </c>
      <c r="I1140" s="287">
        <v>2175000</v>
      </c>
      <c r="J1140" s="286">
        <v>2175000</v>
      </c>
      <c r="K1140" s="647" t="s">
        <v>1670</v>
      </c>
      <c r="L1140" s="79"/>
    </row>
    <row r="1141" spans="1:23" s="10" customFormat="1" ht="22.5" customHeight="1" x14ac:dyDescent="0.25">
      <c r="A1141" s="420">
        <v>8</v>
      </c>
      <c r="B1141" s="280">
        <v>45260</v>
      </c>
      <c r="C1141" s="56" t="s">
        <v>114</v>
      </c>
      <c r="D1141" s="56" t="s">
        <v>1135</v>
      </c>
      <c r="E1141" s="57">
        <v>1</v>
      </c>
      <c r="F1141" s="57" t="s">
        <v>40</v>
      </c>
      <c r="G1141" s="58" t="s">
        <v>190</v>
      </c>
      <c r="H1141" s="260">
        <v>128</v>
      </c>
      <c r="I1141" s="287">
        <v>2175000</v>
      </c>
      <c r="J1141" s="286">
        <v>2175000</v>
      </c>
      <c r="K1141" s="647" t="s">
        <v>1670</v>
      </c>
      <c r="L1141" s="79"/>
      <c r="W1141" s="2"/>
    </row>
    <row r="1142" spans="1:23" s="10" customFormat="1" ht="22.5" customHeight="1" x14ac:dyDescent="0.25">
      <c r="A1142" s="422"/>
      <c r="B1142" s="423"/>
      <c r="C1142" s="424"/>
      <c r="D1142" s="425"/>
      <c r="E1142" s="411"/>
      <c r="F1142" s="441"/>
      <c r="G1142" s="435"/>
      <c r="H1142" s="411"/>
      <c r="I1142" s="428"/>
      <c r="J1142" s="428"/>
      <c r="K1142" s="528">
        <f>SUM(J1134:J1141)</f>
        <v>9907876</v>
      </c>
      <c r="L1142" s="79"/>
    </row>
    <row r="1143" spans="1:23" s="10" customFormat="1" ht="22.5" customHeight="1" x14ac:dyDescent="0.25">
      <c r="A1143" s="420">
        <v>1</v>
      </c>
      <c r="B1143" s="610">
        <v>45236</v>
      </c>
      <c r="C1143" s="605" t="s">
        <v>2073</v>
      </c>
      <c r="D1143" s="606"/>
      <c r="E1143" s="598">
        <v>2</v>
      </c>
      <c r="F1143" s="598" t="s">
        <v>37</v>
      </c>
      <c r="G1143" s="598" t="s">
        <v>2080</v>
      </c>
      <c r="H1143" s="607">
        <v>129</v>
      </c>
      <c r="I1143" s="608">
        <f>J1143/E1143</f>
        <v>70000</v>
      </c>
      <c r="J1143" s="609">
        <v>140000</v>
      </c>
      <c r="K1143" s="611" t="s">
        <v>205</v>
      </c>
      <c r="L1143" s="79"/>
      <c r="W1143" s="2"/>
    </row>
    <row r="1144" spans="1:23" ht="22.5" customHeight="1" x14ac:dyDescent="0.25">
      <c r="A1144" s="659">
        <v>2</v>
      </c>
      <c r="B1144" s="610">
        <v>45236</v>
      </c>
      <c r="C1144" s="605" t="s">
        <v>2074</v>
      </c>
      <c r="D1144" s="606"/>
      <c r="E1144" s="598">
        <v>1</v>
      </c>
      <c r="F1144" s="598" t="s">
        <v>146</v>
      </c>
      <c r="G1144" s="598" t="s">
        <v>2080</v>
      </c>
      <c r="H1144" s="607">
        <v>129</v>
      </c>
      <c r="I1144" s="608">
        <f>J1144/E1144</f>
        <v>135000</v>
      </c>
      <c r="J1144" s="609">
        <v>135000</v>
      </c>
      <c r="K1144" s="611" t="s">
        <v>205</v>
      </c>
      <c r="O1144" s="10"/>
      <c r="P1144" s="10"/>
      <c r="Q1144" s="10"/>
      <c r="R1144" s="10"/>
      <c r="S1144" s="10"/>
      <c r="T1144" s="10"/>
      <c r="U1144" s="10"/>
      <c r="V1144" s="10"/>
      <c r="W1144" s="10"/>
    </row>
    <row r="1145" spans="1:23" s="10" customFormat="1" ht="22.5" customHeight="1" x14ac:dyDescent="0.25">
      <c r="A1145" s="419">
        <v>3</v>
      </c>
      <c r="B1145" s="280">
        <v>45244</v>
      </c>
      <c r="C1145" s="60" t="s">
        <v>1123</v>
      </c>
      <c r="D1145" s="56" t="s">
        <v>325</v>
      </c>
      <c r="E1145" s="57">
        <v>2</v>
      </c>
      <c r="F1145" s="122" t="s">
        <v>39</v>
      </c>
      <c r="G1145" s="58" t="s">
        <v>221</v>
      </c>
      <c r="H1145" s="260">
        <v>129</v>
      </c>
      <c r="I1145" s="287">
        <v>300000</v>
      </c>
      <c r="J1145" s="286">
        <v>600000</v>
      </c>
      <c r="K1145" s="644" t="s">
        <v>1586</v>
      </c>
      <c r="L1145" s="79"/>
    </row>
    <row r="1146" spans="1:23" ht="22.5" customHeight="1" x14ac:dyDescent="0.25">
      <c r="A1146" s="659">
        <v>4</v>
      </c>
      <c r="B1146" s="280">
        <v>45259</v>
      </c>
      <c r="C1146" s="291" t="s">
        <v>144</v>
      </c>
      <c r="D1146" s="56" t="s">
        <v>1478</v>
      </c>
      <c r="E1146" s="57">
        <v>1</v>
      </c>
      <c r="F1146" s="57" t="s">
        <v>39</v>
      </c>
      <c r="G1146" s="57" t="s">
        <v>1483</v>
      </c>
      <c r="H1146" s="260">
        <v>129</v>
      </c>
      <c r="I1146" s="285">
        <v>4200000</v>
      </c>
      <c r="J1146" s="286">
        <v>4200000</v>
      </c>
      <c r="K1146" s="647" t="s">
        <v>1668</v>
      </c>
      <c r="O1146" s="10"/>
      <c r="P1146" s="10"/>
      <c r="Q1146" s="10"/>
      <c r="R1146" s="10"/>
      <c r="S1146" s="10"/>
      <c r="T1146" s="10"/>
      <c r="U1146" s="10"/>
      <c r="V1146" s="10"/>
      <c r="W1146" s="10"/>
    </row>
    <row r="1147" spans="1:23" s="10" customFormat="1" ht="22.5" customHeight="1" x14ac:dyDescent="0.25">
      <c r="A1147" s="419">
        <v>5</v>
      </c>
      <c r="B1147" s="280">
        <v>45259</v>
      </c>
      <c r="C1147" s="291" t="s">
        <v>144</v>
      </c>
      <c r="D1147" s="56" t="s">
        <v>1479</v>
      </c>
      <c r="E1147" s="57">
        <v>1</v>
      </c>
      <c r="F1147" s="57" t="s">
        <v>39</v>
      </c>
      <c r="G1147" s="57" t="s">
        <v>1483</v>
      </c>
      <c r="H1147" s="260">
        <v>129</v>
      </c>
      <c r="I1147" s="285">
        <v>4200000</v>
      </c>
      <c r="J1147" s="286">
        <v>4200000</v>
      </c>
      <c r="K1147" s="647" t="s">
        <v>1668</v>
      </c>
      <c r="L1147" s="79"/>
    </row>
    <row r="1148" spans="1:23" s="10" customFormat="1" ht="22.5" customHeight="1" x14ac:dyDescent="0.25">
      <c r="A1148" s="419">
        <v>6</v>
      </c>
      <c r="B1148" s="280">
        <v>45259</v>
      </c>
      <c r="C1148" s="294" t="s">
        <v>227</v>
      </c>
      <c r="D1148" s="56" t="s">
        <v>101</v>
      </c>
      <c r="E1148" s="57">
        <v>2</v>
      </c>
      <c r="F1148" s="57" t="s">
        <v>39</v>
      </c>
      <c r="G1148" s="57" t="s">
        <v>1483</v>
      </c>
      <c r="H1148" s="260">
        <v>129</v>
      </c>
      <c r="I1148" s="285">
        <v>269000</v>
      </c>
      <c r="J1148" s="286">
        <v>538000</v>
      </c>
      <c r="K1148" s="647" t="s">
        <v>1668</v>
      </c>
      <c r="L1148" s="79"/>
      <c r="W1148" s="2"/>
    </row>
    <row r="1149" spans="1:23" s="10" customFormat="1" ht="22.5" customHeight="1" x14ac:dyDescent="0.25">
      <c r="A1149" s="419">
        <v>7</v>
      </c>
      <c r="B1149" s="280">
        <v>45259</v>
      </c>
      <c r="C1149" s="291" t="s">
        <v>231</v>
      </c>
      <c r="D1149" s="86" t="s">
        <v>101</v>
      </c>
      <c r="E1149" s="57">
        <v>2</v>
      </c>
      <c r="F1149" s="122" t="s">
        <v>39</v>
      </c>
      <c r="G1149" s="57" t="s">
        <v>1483</v>
      </c>
      <c r="H1149" s="260">
        <v>129</v>
      </c>
      <c r="I1149" s="285">
        <v>70586</v>
      </c>
      <c r="J1149" s="286">
        <v>141172</v>
      </c>
      <c r="K1149" s="647" t="s">
        <v>1668</v>
      </c>
      <c r="L1149" s="79"/>
      <c r="W1149" s="2"/>
    </row>
    <row r="1150" spans="1:23" s="10" customFormat="1" ht="22.5" customHeight="1" x14ac:dyDescent="0.25">
      <c r="A1150" s="422"/>
      <c r="B1150" s="423"/>
      <c r="C1150" s="424"/>
      <c r="D1150" s="425"/>
      <c r="E1150" s="411"/>
      <c r="F1150" s="434"/>
      <c r="G1150" s="435"/>
      <c r="H1150" s="411"/>
      <c r="I1150" s="428"/>
      <c r="J1150" s="428"/>
      <c r="K1150" s="528">
        <f>SUM(J1143:J1149)</f>
        <v>9954172</v>
      </c>
      <c r="L1150" s="79"/>
      <c r="W1150" s="1"/>
    </row>
    <row r="1151" spans="1:23" ht="22.5" customHeight="1" x14ac:dyDescent="0.25">
      <c r="A1151" s="419">
        <v>1</v>
      </c>
      <c r="B1151" s="548">
        <v>45240</v>
      </c>
      <c r="C1151" s="534" t="s">
        <v>1844</v>
      </c>
      <c r="D1151" s="541"/>
      <c r="E1151" s="536">
        <v>1</v>
      </c>
      <c r="F1151" s="536" t="s">
        <v>37</v>
      </c>
      <c r="G1151" s="561" t="s">
        <v>1845</v>
      </c>
      <c r="H1151" s="537">
        <v>130</v>
      </c>
      <c r="I1151" s="556">
        <v>600000</v>
      </c>
      <c r="J1151" s="539">
        <f>E1151*I1151</f>
        <v>600000</v>
      </c>
      <c r="K1151" s="622" t="s">
        <v>1791</v>
      </c>
      <c r="L1151" s="2"/>
      <c r="M1151" s="2"/>
      <c r="O1151" s="10"/>
      <c r="P1151" s="10"/>
      <c r="Q1151" s="10"/>
      <c r="R1151" s="10"/>
      <c r="S1151" s="10"/>
      <c r="T1151" s="10"/>
      <c r="U1151" s="10"/>
      <c r="V1151" s="10"/>
    </row>
    <row r="1152" spans="1:23" ht="22.5" customHeight="1" x14ac:dyDescent="0.25">
      <c r="A1152" s="420">
        <v>2</v>
      </c>
      <c r="B1152" s="612">
        <v>45245</v>
      </c>
      <c r="C1152" s="620" t="s">
        <v>2090</v>
      </c>
      <c r="D1152" s="613"/>
      <c r="E1152" s="621">
        <v>3</v>
      </c>
      <c r="F1152" s="613" t="s">
        <v>1693</v>
      </c>
      <c r="G1152" s="615" t="s">
        <v>1845</v>
      </c>
      <c r="H1152" s="616">
        <v>130</v>
      </c>
      <c r="I1152" s="617">
        <v>26800</v>
      </c>
      <c r="J1152" s="617">
        <f>I1152*E1152</f>
        <v>80400</v>
      </c>
      <c r="K1152" s="632" t="s">
        <v>2092</v>
      </c>
      <c r="L1152" s="2"/>
      <c r="M1152" s="2"/>
      <c r="O1152" s="10"/>
      <c r="P1152" s="10"/>
      <c r="Q1152" s="10"/>
      <c r="R1152" s="10"/>
      <c r="S1152" s="10"/>
      <c r="T1152" s="10"/>
      <c r="U1152" s="10"/>
      <c r="V1152" s="10"/>
    </row>
    <row r="1153" spans="1:23" s="1" customFormat="1" ht="22.5" customHeight="1" x14ac:dyDescent="0.25">
      <c r="A1153" s="419">
        <v>3</v>
      </c>
      <c r="B1153" s="533">
        <v>45251</v>
      </c>
      <c r="C1153" s="559" t="s">
        <v>1841</v>
      </c>
      <c r="D1153" s="544"/>
      <c r="E1153" s="536">
        <v>2</v>
      </c>
      <c r="F1153" s="536" t="s">
        <v>37</v>
      </c>
      <c r="G1153" s="536" t="s">
        <v>1845</v>
      </c>
      <c r="H1153" s="537">
        <v>130</v>
      </c>
      <c r="I1153" s="542">
        <v>7000</v>
      </c>
      <c r="J1153" s="539">
        <f>E1153*I1153</f>
        <v>14000</v>
      </c>
      <c r="K1153" s="622" t="s">
        <v>1791</v>
      </c>
      <c r="N1153" s="10"/>
      <c r="O1153" s="10"/>
      <c r="P1153" s="10"/>
      <c r="Q1153" s="10"/>
      <c r="R1153" s="10"/>
      <c r="S1153" s="10"/>
      <c r="T1153" s="10"/>
      <c r="U1153" s="10"/>
      <c r="V1153" s="10"/>
      <c r="W1153" s="10"/>
    </row>
    <row r="1154" spans="1:23" ht="22.5" customHeight="1" x14ac:dyDescent="0.25">
      <c r="A1154" s="420">
        <v>4</v>
      </c>
      <c r="B1154" s="533">
        <v>45251</v>
      </c>
      <c r="C1154" s="534" t="s">
        <v>1707</v>
      </c>
      <c r="D1154" s="543"/>
      <c r="E1154" s="536">
        <v>1</v>
      </c>
      <c r="F1154" s="536" t="s">
        <v>37</v>
      </c>
      <c r="G1154" s="536" t="s">
        <v>1845</v>
      </c>
      <c r="H1154" s="537">
        <v>130</v>
      </c>
      <c r="I1154" s="542">
        <v>55000</v>
      </c>
      <c r="J1154" s="539">
        <f>E1154*I1154</f>
        <v>55000</v>
      </c>
      <c r="K1154" s="622" t="s">
        <v>1791</v>
      </c>
      <c r="L1154" s="2"/>
      <c r="M1154" s="2"/>
      <c r="O1154" s="10"/>
      <c r="P1154" s="10"/>
      <c r="Q1154" s="10"/>
      <c r="R1154" s="10"/>
      <c r="S1154" s="10"/>
      <c r="T1154" s="10"/>
      <c r="U1154" s="10"/>
      <c r="V1154" s="10"/>
      <c r="W1154" s="10"/>
    </row>
    <row r="1155" spans="1:23" ht="22.5" customHeight="1" x14ac:dyDescent="0.25">
      <c r="A1155" s="419">
        <v>5</v>
      </c>
      <c r="B1155" s="533">
        <v>45251</v>
      </c>
      <c r="C1155" s="534" t="s">
        <v>1846</v>
      </c>
      <c r="D1155" s="543" t="s">
        <v>1836</v>
      </c>
      <c r="E1155" s="536">
        <v>1</v>
      </c>
      <c r="F1155" s="536" t="s">
        <v>37</v>
      </c>
      <c r="G1155" s="536" t="s">
        <v>1845</v>
      </c>
      <c r="H1155" s="537">
        <v>130</v>
      </c>
      <c r="I1155" s="542">
        <v>40000</v>
      </c>
      <c r="J1155" s="539">
        <f>E1155*I1155</f>
        <v>40000</v>
      </c>
      <c r="K1155" s="622" t="s">
        <v>1791</v>
      </c>
      <c r="L1155" s="2"/>
      <c r="M1155" s="2"/>
      <c r="O1155" s="10"/>
      <c r="P1155" s="10"/>
      <c r="Q1155" s="10"/>
      <c r="R1155" s="10"/>
      <c r="S1155" s="10"/>
      <c r="T1155" s="10"/>
      <c r="U1155" s="10"/>
      <c r="V1155" s="10"/>
      <c r="W1155" s="1"/>
    </row>
    <row r="1156" spans="1:23" s="10" customFormat="1" ht="22.5" customHeight="1" x14ac:dyDescent="0.25">
      <c r="A1156" s="422"/>
      <c r="B1156" s="423"/>
      <c r="C1156" s="424"/>
      <c r="D1156" s="425"/>
      <c r="E1156" s="411"/>
      <c r="F1156" s="434"/>
      <c r="G1156" s="435"/>
      <c r="H1156" s="411"/>
      <c r="I1156" s="428"/>
      <c r="J1156" s="428"/>
      <c r="K1156" s="528">
        <f>SUM(J1151:J1155)</f>
        <v>789400</v>
      </c>
      <c r="L1156" s="79"/>
      <c r="W1156" s="2"/>
    </row>
    <row r="1157" spans="1:23" s="10" customFormat="1" ht="22.5" customHeight="1" x14ac:dyDescent="0.25">
      <c r="A1157" s="420">
        <v>1</v>
      </c>
      <c r="B1157" s="280">
        <v>45243</v>
      </c>
      <c r="C1157" s="56" t="s">
        <v>144</v>
      </c>
      <c r="D1157" s="56" t="s">
        <v>1311</v>
      </c>
      <c r="E1157" s="57">
        <v>1</v>
      </c>
      <c r="F1157" s="57" t="s">
        <v>37</v>
      </c>
      <c r="G1157" s="58" t="s">
        <v>347</v>
      </c>
      <c r="H1157" s="260">
        <v>131</v>
      </c>
      <c r="I1157" s="285">
        <v>4200000</v>
      </c>
      <c r="J1157" s="286">
        <f>E1157*I1157</f>
        <v>4200000</v>
      </c>
      <c r="K1157" s="647" t="s">
        <v>1584</v>
      </c>
      <c r="L1157" s="79"/>
      <c r="W1157" s="2"/>
    </row>
    <row r="1158" spans="1:23" s="1" customFormat="1" ht="22.5" customHeight="1" x14ac:dyDescent="0.25">
      <c r="A1158" s="420">
        <v>2</v>
      </c>
      <c r="B1158" s="612">
        <v>45243</v>
      </c>
      <c r="C1158" s="620" t="s">
        <v>2090</v>
      </c>
      <c r="D1158" s="613"/>
      <c r="E1158" s="621">
        <v>1.5</v>
      </c>
      <c r="F1158" s="613" t="s">
        <v>1693</v>
      </c>
      <c r="G1158" s="615" t="s">
        <v>347</v>
      </c>
      <c r="H1158" s="616">
        <v>131</v>
      </c>
      <c r="I1158" s="617">
        <v>26800</v>
      </c>
      <c r="J1158" s="617">
        <f>I1158*E1158</f>
        <v>40200</v>
      </c>
      <c r="K1158" s="632" t="s">
        <v>2092</v>
      </c>
      <c r="N1158" s="10"/>
      <c r="O1158" s="10"/>
      <c r="P1158" s="10"/>
      <c r="Q1158" s="10"/>
      <c r="R1158" s="10"/>
      <c r="S1158" s="10"/>
      <c r="T1158" s="10"/>
      <c r="U1158" s="10"/>
      <c r="V1158" s="10"/>
      <c r="W1158" s="2"/>
    </row>
    <row r="1159" spans="1:23" ht="22.5" customHeight="1" x14ac:dyDescent="0.25">
      <c r="A1159" s="420">
        <v>3</v>
      </c>
      <c r="B1159" s="533">
        <v>45244</v>
      </c>
      <c r="C1159" s="541" t="s">
        <v>1828</v>
      </c>
      <c r="D1159" s="544"/>
      <c r="E1159" s="536">
        <v>2</v>
      </c>
      <c r="F1159" s="536" t="s">
        <v>37</v>
      </c>
      <c r="G1159" s="561" t="s">
        <v>347</v>
      </c>
      <c r="H1159" s="537">
        <v>131</v>
      </c>
      <c r="I1159" s="546">
        <v>230000</v>
      </c>
      <c r="J1159" s="539">
        <f>E1159*I1159</f>
        <v>460000</v>
      </c>
      <c r="K1159" s="622" t="s">
        <v>1791</v>
      </c>
      <c r="O1159" s="10"/>
      <c r="P1159" s="10"/>
      <c r="Q1159" s="10"/>
      <c r="R1159" s="10"/>
      <c r="S1159" s="10"/>
      <c r="T1159" s="10"/>
      <c r="U1159" s="10"/>
      <c r="V1159" s="10"/>
    </row>
    <row r="1160" spans="1:23" ht="22.5" customHeight="1" x14ac:dyDescent="0.25">
      <c r="A1160" s="420">
        <v>4</v>
      </c>
      <c r="B1160" s="533">
        <v>45244</v>
      </c>
      <c r="C1160" s="534" t="s">
        <v>315</v>
      </c>
      <c r="D1160" s="565" t="s">
        <v>1847</v>
      </c>
      <c r="E1160" s="551">
        <v>1</v>
      </c>
      <c r="F1160" s="536" t="s">
        <v>37</v>
      </c>
      <c r="G1160" s="551" t="s">
        <v>347</v>
      </c>
      <c r="H1160" s="536">
        <v>131</v>
      </c>
      <c r="I1160" s="552">
        <v>4250000</v>
      </c>
      <c r="J1160" s="539">
        <f>E1160*I1160</f>
        <v>4250000</v>
      </c>
      <c r="K1160" s="622" t="s">
        <v>1791</v>
      </c>
      <c r="O1160" s="10"/>
      <c r="P1160" s="10"/>
      <c r="Q1160" s="10"/>
      <c r="R1160" s="10"/>
      <c r="S1160" s="10"/>
      <c r="T1160" s="10"/>
      <c r="U1160" s="10"/>
      <c r="V1160" s="10"/>
      <c r="W1160" s="10"/>
    </row>
    <row r="1161" spans="1:23" ht="22.5" customHeight="1" x14ac:dyDescent="0.25">
      <c r="A1161" s="420">
        <v>5</v>
      </c>
      <c r="B1161" s="548">
        <v>45245</v>
      </c>
      <c r="C1161" s="549" t="s">
        <v>1770</v>
      </c>
      <c r="D1161" s="549"/>
      <c r="E1161" s="551">
        <v>2</v>
      </c>
      <c r="F1161" s="551" t="s">
        <v>37</v>
      </c>
      <c r="G1161" s="551" t="s">
        <v>1998</v>
      </c>
      <c r="H1161" s="536">
        <v>131</v>
      </c>
      <c r="I1161" s="585">
        <f>J1161/E1161</f>
        <v>25000</v>
      </c>
      <c r="J1161" s="582">
        <v>50000</v>
      </c>
      <c r="K1161" s="588" t="s">
        <v>2008</v>
      </c>
      <c r="L1161" s="2"/>
      <c r="M1161" s="2"/>
      <c r="O1161" s="10"/>
      <c r="P1161" s="10"/>
      <c r="Q1161" s="10"/>
      <c r="R1161" s="10"/>
      <c r="S1161" s="10"/>
      <c r="T1161" s="10"/>
      <c r="U1161" s="10"/>
      <c r="V1161" s="10"/>
      <c r="W1161" s="10"/>
    </row>
    <row r="1162" spans="1:23" ht="22.5" customHeight="1" x14ac:dyDescent="0.25">
      <c r="A1162" s="420">
        <v>6</v>
      </c>
      <c r="B1162" s="548">
        <v>45245</v>
      </c>
      <c r="C1162" s="549" t="s">
        <v>1767</v>
      </c>
      <c r="D1162" s="549"/>
      <c r="E1162" s="551">
        <v>2</v>
      </c>
      <c r="F1162" s="551" t="s">
        <v>37</v>
      </c>
      <c r="G1162" s="551" t="s">
        <v>1998</v>
      </c>
      <c r="H1162" s="536">
        <v>131</v>
      </c>
      <c r="I1162" s="585">
        <f>J1162/E1162</f>
        <v>15000</v>
      </c>
      <c r="J1162" s="582">
        <v>30000</v>
      </c>
      <c r="K1162" s="588" t="s">
        <v>2008</v>
      </c>
      <c r="L1162" s="2"/>
      <c r="M1162" s="2"/>
      <c r="O1162" s="10"/>
      <c r="P1162" s="10"/>
      <c r="Q1162" s="10"/>
      <c r="R1162" s="10"/>
      <c r="S1162" s="10"/>
      <c r="T1162" s="10"/>
      <c r="U1162" s="10"/>
      <c r="V1162" s="10"/>
      <c r="W1162" s="10"/>
    </row>
    <row r="1163" spans="1:23" s="10" customFormat="1" ht="22.5" customHeight="1" x14ac:dyDescent="0.25">
      <c r="A1163" s="422"/>
      <c r="B1163" s="423"/>
      <c r="C1163" s="424"/>
      <c r="D1163" s="425"/>
      <c r="E1163" s="411"/>
      <c r="F1163" s="411"/>
      <c r="G1163" s="435"/>
      <c r="H1163" s="411"/>
      <c r="I1163" s="428"/>
      <c r="J1163" s="428"/>
      <c r="K1163" s="528">
        <f>SUM(J1157:J1162)</f>
        <v>9030200</v>
      </c>
      <c r="L1163" s="79"/>
    </row>
    <row r="1164" spans="1:23" s="10" customFormat="1" ht="22.5" customHeight="1" x14ac:dyDescent="0.25">
      <c r="A1164" s="419">
        <v>1</v>
      </c>
      <c r="B1164" s="280">
        <v>45233</v>
      </c>
      <c r="C1164" s="56" t="s">
        <v>315</v>
      </c>
      <c r="D1164" s="56" t="s">
        <v>1122</v>
      </c>
      <c r="E1164" s="57">
        <v>1</v>
      </c>
      <c r="F1164" s="57" t="s">
        <v>40</v>
      </c>
      <c r="G1164" s="162" t="s">
        <v>1124</v>
      </c>
      <c r="H1164" s="260">
        <v>132</v>
      </c>
      <c r="I1164" s="297">
        <v>4250000</v>
      </c>
      <c r="J1164" s="414">
        <v>4250000</v>
      </c>
      <c r="K1164" s="649" t="s">
        <v>1554</v>
      </c>
      <c r="L1164" s="79"/>
    </row>
    <row r="1165" spans="1:23" s="10" customFormat="1" ht="22.5" customHeight="1" x14ac:dyDescent="0.25">
      <c r="A1165" s="420">
        <v>2</v>
      </c>
      <c r="B1165" s="280">
        <v>45234</v>
      </c>
      <c r="C1165" s="60" t="s">
        <v>1123</v>
      </c>
      <c r="D1165" s="56" t="s">
        <v>325</v>
      </c>
      <c r="E1165" s="57">
        <v>1</v>
      </c>
      <c r="F1165" s="122" t="s">
        <v>39</v>
      </c>
      <c r="G1165" s="58" t="s">
        <v>1124</v>
      </c>
      <c r="H1165" s="260">
        <v>132</v>
      </c>
      <c r="I1165" s="287">
        <v>300000</v>
      </c>
      <c r="J1165" s="286">
        <v>300000</v>
      </c>
      <c r="K1165" s="529"/>
      <c r="L1165" s="79"/>
      <c r="W1165" s="1"/>
    </row>
    <row r="1166" spans="1:23" s="10" customFormat="1" ht="22.5" customHeight="1" x14ac:dyDescent="0.25">
      <c r="A1166" s="419">
        <v>3</v>
      </c>
      <c r="B1166" s="280">
        <v>45247</v>
      </c>
      <c r="C1166" s="55" t="s">
        <v>783</v>
      </c>
      <c r="D1166" s="56" t="s">
        <v>109</v>
      </c>
      <c r="E1166" s="57">
        <v>1</v>
      </c>
      <c r="F1166" s="57" t="s">
        <v>39</v>
      </c>
      <c r="G1166" s="58" t="s">
        <v>797</v>
      </c>
      <c r="H1166" s="260">
        <v>132</v>
      </c>
      <c r="I1166" s="285">
        <v>120000</v>
      </c>
      <c r="J1166" s="286">
        <v>120000</v>
      </c>
      <c r="K1166" s="529"/>
      <c r="L1166" s="79"/>
    </row>
    <row r="1167" spans="1:23" s="10" customFormat="1" ht="22.5" customHeight="1" x14ac:dyDescent="0.25">
      <c r="A1167" s="224"/>
      <c r="B1167" s="225"/>
      <c r="C1167" s="429"/>
      <c r="D1167" s="429"/>
      <c r="E1167" s="226"/>
      <c r="F1167" s="450"/>
      <c r="G1167" s="431"/>
      <c r="H1167" s="228"/>
      <c r="I1167" s="446"/>
      <c r="J1167" s="451"/>
      <c r="K1167" s="532">
        <f>SUM(J1164:J1166)</f>
        <v>4670000</v>
      </c>
      <c r="L1167" s="79"/>
      <c r="W1167" s="2"/>
    </row>
    <row r="1168" spans="1:23" s="1" customFormat="1" ht="22.5" customHeight="1" x14ac:dyDescent="0.25">
      <c r="A1168" s="419">
        <v>1</v>
      </c>
      <c r="B1168" s="612">
        <v>45236</v>
      </c>
      <c r="C1168" s="620" t="s">
        <v>2090</v>
      </c>
      <c r="D1168" s="613"/>
      <c r="E1168" s="621">
        <v>3</v>
      </c>
      <c r="F1168" s="613" t="s">
        <v>1693</v>
      </c>
      <c r="G1168" s="615" t="s">
        <v>2093</v>
      </c>
      <c r="H1168" s="616">
        <v>133</v>
      </c>
      <c r="I1168" s="617">
        <v>26800</v>
      </c>
      <c r="J1168" s="617">
        <f>I1168*E1168</f>
        <v>80400</v>
      </c>
      <c r="K1168" s="632" t="s">
        <v>2092</v>
      </c>
      <c r="N1168" s="10"/>
      <c r="O1168" s="10"/>
      <c r="P1168" s="10"/>
      <c r="Q1168" s="10"/>
      <c r="R1168" s="10"/>
      <c r="S1168" s="10"/>
      <c r="T1168" s="10"/>
      <c r="U1168" s="10"/>
      <c r="V1168" s="10"/>
      <c r="W1168" s="2"/>
    </row>
    <row r="1169" spans="1:23" s="10" customFormat="1" ht="22.5" customHeight="1" x14ac:dyDescent="0.25">
      <c r="A1169" s="224"/>
      <c r="B1169" s="225"/>
      <c r="C1169" s="429"/>
      <c r="D1169" s="429"/>
      <c r="E1169" s="226"/>
      <c r="F1169" s="450"/>
      <c r="G1169" s="431"/>
      <c r="H1169" s="228"/>
      <c r="I1169" s="446"/>
      <c r="J1169" s="451"/>
      <c r="K1169" s="532">
        <f>SUM(J1168)</f>
        <v>80400</v>
      </c>
      <c r="L1169" s="79"/>
    </row>
    <row r="1170" spans="1:23" ht="22.5" customHeight="1" x14ac:dyDescent="0.25">
      <c r="A1170" s="659">
        <v>1</v>
      </c>
      <c r="B1170" s="610">
        <v>45239</v>
      </c>
      <c r="C1170" s="605" t="s">
        <v>2054</v>
      </c>
      <c r="D1170" s="606"/>
      <c r="E1170" s="598">
        <v>2</v>
      </c>
      <c r="F1170" s="598" t="s">
        <v>37</v>
      </c>
      <c r="G1170" s="598" t="s">
        <v>2077</v>
      </c>
      <c r="H1170" s="607">
        <v>134</v>
      </c>
      <c r="I1170" s="608">
        <f>J1170/E1170</f>
        <v>65000</v>
      </c>
      <c r="J1170" s="609">
        <v>130000</v>
      </c>
      <c r="K1170" s="611" t="s">
        <v>205</v>
      </c>
      <c r="O1170" s="10"/>
      <c r="P1170" s="10"/>
      <c r="Q1170" s="10"/>
      <c r="R1170" s="10"/>
      <c r="S1170" s="10"/>
      <c r="T1170" s="10"/>
      <c r="U1170" s="10"/>
      <c r="V1170" s="10"/>
      <c r="W1170" s="10"/>
    </row>
    <row r="1171" spans="1:23" ht="22.5" customHeight="1" x14ac:dyDescent="0.25">
      <c r="A1171" s="659">
        <v>2</v>
      </c>
      <c r="B1171" s="610">
        <v>45239</v>
      </c>
      <c r="C1171" s="605" t="s">
        <v>2055</v>
      </c>
      <c r="D1171" s="606"/>
      <c r="E1171" s="598">
        <v>1</v>
      </c>
      <c r="F1171" s="598" t="s">
        <v>37</v>
      </c>
      <c r="G1171" s="598" t="s">
        <v>2077</v>
      </c>
      <c r="H1171" s="607">
        <v>134</v>
      </c>
      <c r="I1171" s="608">
        <f>J1171/E1171</f>
        <v>75000</v>
      </c>
      <c r="J1171" s="609">
        <v>75000</v>
      </c>
      <c r="K1171" s="611" t="s">
        <v>205</v>
      </c>
      <c r="O1171" s="10"/>
      <c r="P1171" s="10"/>
      <c r="Q1171" s="10"/>
      <c r="R1171" s="10"/>
      <c r="S1171" s="10"/>
      <c r="T1171" s="10"/>
      <c r="U1171" s="10"/>
      <c r="V1171" s="10"/>
      <c r="W1171" s="10"/>
    </row>
    <row r="1172" spans="1:23" s="10" customFormat="1" ht="22.5" customHeight="1" x14ac:dyDescent="0.25">
      <c r="A1172" s="659">
        <v>3</v>
      </c>
      <c r="B1172" s="280">
        <v>45259</v>
      </c>
      <c r="C1172" s="291" t="s">
        <v>144</v>
      </c>
      <c r="D1172" s="56" t="s">
        <v>1480</v>
      </c>
      <c r="E1172" s="57">
        <v>1</v>
      </c>
      <c r="F1172" s="57" t="s">
        <v>39</v>
      </c>
      <c r="G1172" s="57" t="s">
        <v>1484</v>
      </c>
      <c r="H1172" s="283">
        <v>134</v>
      </c>
      <c r="I1172" s="285">
        <v>4200000</v>
      </c>
      <c r="J1172" s="286">
        <f t="shared" ref="J1172:J1177" si="22">E1172*I1172</f>
        <v>4200000</v>
      </c>
      <c r="K1172" s="647" t="s">
        <v>1668</v>
      </c>
      <c r="L1172" s="79"/>
    </row>
    <row r="1173" spans="1:23" s="10" customFormat="1" ht="22.5" customHeight="1" x14ac:dyDescent="0.25">
      <c r="A1173" s="659">
        <v>4</v>
      </c>
      <c r="B1173" s="280">
        <v>45259</v>
      </c>
      <c r="C1173" s="294" t="s">
        <v>227</v>
      </c>
      <c r="D1173" s="56" t="s">
        <v>101</v>
      </c>
      <c r="E1173" s="57">
        <v>1</v>
      </c>
      <c r="F1173" s="57" t="s">
        <v>39</v>
      </c>
      <c r="G1173" s="57" t="s">
        <v>1484</v>
      </c>
      <c r="H1173" s="260">
        <v>134</v>
      </c>
      <c r="I1173" s="285">
        <v>269000</v>
      </c>
      <c r="J1173" s="286">
        <f t="shared" si="22"/>
        <v>269000</v>
      </c>
      <c r="K1173" s="647" t="s">
        <v>1668</v>
      </c>
      <c r="L1173" s="79"/>
    </row>
    <row r="1174" spans="1:23" s="10" customFormat="1" ht="22.5" customHeight="1" x14ac:dyDescent="0.25">
      <c r="A1174" s="659">
        <v>5</v>
      </c>
      <c r="B1174" s="280">
        <v>45259</v>
      </c>
      <c r="C1174" s="291" t="s">
        <v>231</v>
      </c>
      <c r="D1174" s="86" t="s">
        <v>101</v>
      </c>
      <c r="E1174" s="57">
        <v>1</v>
      </c>
      <c r="F1174" s="122" t="s">
        <v>39</v>
      </c>
      <c r="G1174" s="57" t="s">
        <v>1484</v>
      </c>
      <c r="H1174" s="260">
        <v>134</v>
      </c>
      <c r="I1174" s="285">
        <v>70586</v>
      </c>
      <c r="J1174" s="286">
        <f t="shared" si="22"/>
        <v>70586</v>
      </c>
      <c r="K1174" s="647" t="s">
        <v>1668</v>
      </c>
      <c r="L1174" s="79"/>
    </row>
    <row r="1175" spans="1:23" s="10" customFormat="1" ht="22.5" customHeight="1" x14ac:dyDescent="0.25">
      <c r="A1175" s="659">
        <v>6</v>
      </c>
      <c r="B1175" s="280">
        <v>45259</v>
      </c>
      <c r="C1175" s="291" t="s">
        <v>416</v>
      </c>
      <c r="D1175" s="56" t="s">
        <v>275</v>
      </c>
      <c r="E1175" s="57">
        <v>1</v>
      </c>
      <c r="F1175" s="57" t="s">
        <v>39</v>
      </c>
      <c r="G1175" s="57" t="s">
        <v>1484</v>
      </c>
      <c r="H1175" s="260">
        <v>134</v>
      </c>
      <c r="I1175" s="285">
        <v>550000</v>
      </c>
      <c r="J1175" s="286">
        <f t="shared" si="22"/>
        <v>550000</v>
      </c>
      <c r="K1175" s="649" t="s">
        <v>1668</v>
      </c>
      <c r="L1175" s="79"/>
      <c r="V1175" s="2"/>
    </row>
    <row r="1176" spans="1:23" s="10" customFormat="1" ht="22.5" customHeight="1" x14ac:dyDescent="0.25">
      <c r="A1176" s="659">
        <v>7</v>
      </c>
      <c r="B1176" s="280">
        <v>45259</v>
      </c>
      <c r="C1176" s="294" t="s">
        <v>886</v>
      </c>
      <c r="D1176" s="56" t="s">
        <v>196</v>
      </c>
      <c r="E1176" s="57">
        <v>1</v>
      </c>
      <c r="F1176" s="57" t="s">
        <v>39</v>
      </c>
      <c r="G1176" s="57" t="s">
        <v>1484</v>
      </c>
      <c r="H1176" s="260">
        <v>134</v>
      </c>
      <c r="I1176" s="285">
        <v>150000</v>
      </c>
      <c r="J1176" s="286">
        <f t="shared" si="22"/>
        <v>150000</v>
      </c>
      <c r="K1176" s="649" t="s">
        <v>1668</v>
      </c>
      <c r="L1176" s="79"/>
      <c r="O1176" s="2"/>
      <c r="P1176" s="2"/>
      <c r="Q1176" s="2"/>
      <c r="R1176" s="2"/>
      <c r="S1176" s="2"/>
      <c r="T1176" s="2"/>
      <c r="U1176" s="2"/>
      <c r="V1176" s="2"/>
    </row>
    <row r="1177" spans="1:23" s="10" customFormat="1" ht="22.5" customHeight="1" x14ac:dyDescent="0.25">
      <c r="A1177" s="659">
        <v>8</v>
      </c>
      <c r="B1177" s="280">
        <v>45259</v>
      </c>
      <c r="C1177" s="291" t="s">
        <v>107</v>
      </c>
      <c r="D1177" s="123" t="s">
        <v>112</v>
      </c>
      <c r="E1177" s="57">
        <v>12</v>
      </c>
      <c r="F1177" s="57" t="s">
        <v>39</v>
      </c>
      <c r="G1177" s="57" t="s">
        <v>1484</v>
      </c>
      <c r="H1177" s="260">
        <v>134</v>
      </c>
      <c r="I1177" s="285">
        <v>1565</v>
      </c>
      <c r="J1177" s="286">
        <f t="shared" si="22"/>
        <v>18780</v>
      </c>
      <c r="K1177" s="649" t="s">
        <v>1668</v>
      </c>
      <c r="L1177" s="79"/>
      <c r="O1177" s="2"/>
      <c r="P1177" s="2"/>
      <c r="Q1177" s="2"/>
      <c r="R1177" s="2"/>
      <c r="S1177" s="2"/>
      <c r="T1177" s="2"/>
      <c r="U1177" s="2"/>
      <c r="V1177" s="2"/>
    </row>
    <row r="1178" spans="1:23" s="10" customFormat="1" ht="22.5" customHeight="1" x14ac:dyDescent="0.25">
      <c r="A1178" s="422"/>
      <c r="B1178" s="423"/>
      <c r="C1178" s="424"/>
      <c r="D1178" s="425"/>
      <c r="E1178" s="411"/>
      <c r="F1178" s="411"/>
      <c r="G1178" s="435"/>
      <c r="H1178" s="411"/>
      <c r="I1178" s="428"/>
      <c r="J1178" s="428"/>
      <c r="K1178" s="528">
        <f>SUM(J1170:J1177)</f>
        <v>5463366</v>
      </c>
      <c r="L1178" s="135"/>
      <c r="O1178" s="2"/>
      <c r="P1178" s="2"/>
      <c r="Q1178" s="2"/>
      <c r="R1178" s="2"/>
      <c r="S1178" s="2"/>
      <c r="T1178" s="2"/>
      <c r="U1178" s="2"/>
      <c r="V1178" s="2"/>
    </row>
    <row r="1179" spans="1:23" s="10" customFormat="1" ht="22.5" customHeight="1" x14ac:dyDescent="0.25">
      <c r="A1179" s="419">
        <v>1</v>
      </c>
      <c r="B1179" s="280">
        <v>45231</v>
      </c>
      <c r="C1179" s="56" t="s">
        <v>417</v>
      </c>
      <c r="D1179" s="56" t="s">
        <v>275</v>
      </c>
      <c r="E1179" s="57">
        <v>1</v>
      </c>
      <c r="F1179" s="57" t="s">
        <v>39</v>
      </c>
      <c r="G1179" s="58" t="s">
        <v>435</v>
      </c>
      <c r="H1179" s="260">
        <v>135</v>
      </c>
      <c r="I1179" s="285">
        <v>375000</v>
      </c>
      <c r="J1179" s="286">
        <v>375000</v>
      </c>
      <c r="K1179" s="529"/>
      <c r="L1179" s="79"/>
      <c r="O1179" s="2"/>
      <c r="P1179" s="2"/>
      <c r="Q1179" s="2"/>
      <c r="R1179" s="2"/>
      <c r="S1179" s="2"/>
      <c r="T1179" s="2"/>
      <c r="U1179" s="2"/>
    </row>
    <row r="1180" spans="1:23" s="10" customFormat="1" ht="22.5" customHeight="1" x14ac:dyDescent="0.25">
      <c r="A1180" s="420">
        <v>2</v>
      </c>
      <c r="B1180" s="280">
        <v>45231</v>
      </c>
      <c r="C1180" s="56" t="s">
        <v>418</v>
      </c>
      <c r="D1180" s="86" t="s">
        <v>275</v>
      </c>
      <c r="E1180" s="57">
        <v>1</v>
      </c>
      <c r="F1180" s="57" t="s">
        <v>39</v>
      </c>
      <c r="G1180" s="58" t="s">
        <v>435</v>
      </c>
      <c r="H1180" s="260">
        <v>135</v>
      </c>
      <c r="I1180" s="285">
        <v>375000</v>
      </c>
      <c r="J1180" s="286">
        <v>375000</v>
      </c>
      <c r="K1180" s="529"/>
      <c r="L1180" s="79"/>
    </row>
    <row r="1181" spans="1:23" s="10" customFormat="1" ht="22.5" customHeight="1" x14ac:dyDescent="0.25">
      <c r="A1181" s="419">
        <v>3</v>
      </c>
      <c r="B1181" s="280">
        <v>45231</v>
      </c>
      <c r="C1181" s="56" t="s">
        <v>423</v>
      </c>
      <c r="D1181" s="56" t="s">
        <v>1067</v>
      </c>
      <c r="E1181" s="57">
        <v>2</v>
      </c>
      <c r="F1181" s="57" t="s">
        <v>39</v>
      </c>
      <c r="G1181" s="58" t="s">
        <v>435</v>
      </c>
      <c r="H1181" s="260">
        <v>135</v>
      </c>
      <c r="I1181" s="285">
        <v>135000</v>
      </c>
      <c r="J1181" s="286">
        <v>270000</v>
      </c>
      <c r="K1181" s="529"/>
      <c r="L1181" s="79"/>
    </row>
    <row r="1182" spans="1:23" s="10" customFormat="1" ht="22.5" customHeight="1" x14ac:dyDescent="0.25">
      <c r="A1182" s="420">
        <v>4</v>
      </c>
      <c r="B1182" s="280">
        <v>45231</v>
      </c>
      <c r="C1182" s="56" t="s">
        <v>424</v>
      </c>
      <c r="D1182" s="56" t="s">
        <v>1067</v>
      </c>
      <c r="E1182" s="57">
        <v>2</v>
      </c>
      <c r="F1182" s="57" t="s">
        <v>37</v>
      </c>
      <c r="G1182" s="58" t="s">
        <v>435</v>
      </c>
      <c r="H1182" s="260">
        <v>135</v>
      </c>
      <c r="I1182" s="285">
        <v>20000</v>
      </c>
      <c r="J1182" s="286">
        <v>40000</v>
      </c>
      <c r="K1182" s="529"/>
      <c r="L1182" s="79"/>
    </row>
    <row r="1183" spans="1:23" s="10" customFormat="1" ht="22.5" customHeight="1" x14ac:dyDescent="0.25">
      <c r="A1183" s="419">
        <v>5</v>
      </c>
      <c r="B1183" s="280">
        <v>45233</v>
      </c>
      <c r="C1183" s="56" t="s">
        <v>478</v>
      </c>
      <c r="D1183" s="56" t="s">
        <v>89</v>
      </c>
      <c r="E1183" s="57">
        <v>1</v>
      </c>
      <c r="F1183" s="121" t="s">
        <v>39</v>
      </c>
      <c r="G1183" s="58" t="s">
        <v>308</v>
      </c>
      <c r="H1183" s="260">
        <v>135</v>
      </c>
      <c r="I1183" s="285">
        <v>1315000</v>
      </c>
      <c r="J1183" s="286">
        <v>1315000</v>
      </c>
      <c r="K1183" s="529"/>
      <c r="L1183" s="79"/>
    </row>
    <row r="1184" spans="1:23" s="10" customFormat="1" ht="22.5" customHeight="1" x14ac:dyDescent="0.25">
      <c r="A1184" s="420">
        <v>6</v>
      </c>
      <c r="B1184" s="280">
        <v>45233</v>
      </c>
      <c r="C1184" s="56" t="s">
        <v>478</v>
      </c>
      <c r="D1184" s="56" t="s">
        <v>89</v>
      </c>
      <c r="E1184" s="57">
        <v>1</v>
      </c>
      <c r="F1184" s="121" t="s">
        <v>39</v>
      </c>
      <c r="G1184" s="58" t="s">
        <v>308</v>
      </c>
      <c r="H1184" s="260">
        <v>135</v>
      </c>
      <c r="I1184" s="285">
        <v>1315000</v>
      </c>
      <c r="J1184" s="286">
        <v>1315000</v>
      </c>
      <c r="K1184" s="529"/>
      <c r="L1184" s="79"/>
      <c r="V1184" s="2"/>
    </row>
    <row r="1185" spans="1:22" s="10" customFormat="1" ht="22.5" customHeight="1" x14ac:dyDescent="0.25">
      <c r="A1185" s="419">
        <v>7</v>
      </c>
      <c r="B1185" s="280">
        <v>45233</v>
      </c>
      <c r="C1185" s="56" t="s">
        <v>432</v>
      </c>
      <c r="D1185" s="56" t="s">
        <v>275</v>
      </c>
      <c r="E1185" s="57">
        <v>1</v>
      </c>
      <c r="F1185" s="57" t="s">
        <v>40</v>
      </c>
      <c r="G1185" s="58" t="s">
        <v>308</v>
      </c>
      <c r="H1185" s="260">
        <v>135</v>
      </c>
      <c r="I1185" s="285">
        <v>285000</v>
      </c>
      <c r="J1185" s="286">
        <v>285000</v>
      </c>
      <c r="K1185" s="529"/>
      <c r="L1185" s="79"/>
      <c r="O1185" s="2"/>
      <c r="P1185" s="2"/>
      <c r="Q1185" s="2"/>
      <c r="R1185" s="2"/>
      <c r="S1185" s="2"/>
      <c r="T1185" s="2"/>
      <c r="U1185" s="2"/>
      <c r="V1185" s="2"/>
    </row>
    <row r="1186" spans="1:22" s="10" customFormat="1" ht="22.5" customHeight="1" x14ac:dyDescent="0.25">
      <c r="A1186" s="420">
        <v>8</v>
      </c>
      <c r="B1186" s="280">
        <v>45233</v>
      </c>
      <c r="C1186" s="56" t="s">
        <v>467</v>
      </c>
      <c r="D1186" s="56" t="s">
        <v>275</v>
      </c>
      <c r="E1186" s="57">
        <v>1</v>
      </c>
      <c r="F1186" s="57" t="s">
        <v>81</v>
      </c>
      <c r="G1186" s="58" t="s">
        <v>308</v>
      </c>
      <c r="H1186" s="260">
        <v>135</v>
      </c>
      <c r="I1186" s="285">
        <v>1600000</v>
      </c>
      <c r="J1186" s="286">
        <v>1600000</v>
      </c>
      <c r="K1186" s="529"/>
      <c r="L1186" s="79"/>
      <c r="O1186" s="2"/>
      <c r="P1186" s="2"/>
      <c r="Q1186" s="2"/>
      <c r="R1186" s="2"/>
      <c r="S1186" s="2"/>
      <c r="T1186" s="2"/>
      <c r="U1186" s="2"/>
      <c r="V1186" s="2"/>
    </row>
    <row r="1187" spans="1:22" s="10" customFormat="1" ht="22.5" customHeight="1" x14ac:dyDescent="0.25">
      <c r="A1187" s="419">
        <v>9</v>
      </c>
      <c r="B1187" s="280">
        <v>45234</v>
      </c>
      <c r="C1187" s="56" t="s">
        <v>1087</v>
      </c>
      <c r="D1187" s="56" t="s">
        <v>28</v>
      </c>
      <c r="E1187" s="57">
        <v>1.2</v>
      </c>
      <c r="F1187" s="57" t="s">
        <v>38</v>
      </c>
      <c r="G1187" s="58" t="s">
        <v>308</v>
      </c>
      <c r="H1187" s="260">
        <v>135</v>
      </c>
      <c r="I1187" s="285">
        <v>75000</v>
      </c>
      <c r="J1187" s="286">
        <v>90000</v>
      </c>
      <c r="K1187" s="529"/>
      <c r="L1187" s="79"/>
      <c r="O1187" s="2"/>
      <c r="P1187" s="2"/>
      <c r="Q1187" s="2"/>
      <c r="R1187" s="2"/>
      <c r="S1187" s="2"/>
      <c r="T1187" s="2"/>
      <c r="U1187" s="2"/>
    </row>
    <row r="1188" spans="1:22" s="10" customFormat="1" ht="22.5" customHeight="1" x14ac:dyDescent="0.25">
      <c r="A1188" s="420">
        <v>10</v>
      </c>
      <c r="B1188" s="280">
        <v>45236</v>
      </c>
      <c r="C1188" s="56" t="s">
        <v>1140</v>
      </c>
      <c r="D1188" s="56" t="s">
        <v>182</v>
      </c>
      <c r="E1188" s="57">
        <v>16</v>
      </c>
      <c r="F1188" s="122" t="s">
        <v>39</v>
      </c>
      <c r="G1188" s="58" t="s">
        <v>308</v>
      </c>
      <c r="H1188" s="260">
        <v>135</v>
      </c>
      <c r="I1188" s="285">
        <v>7050</v>
      </c>
      <c r="J1188" s="286">
        <v>112800</v>
      </c>
      <c r="K1188" s="529"/>
      <c r="L1188" s="79"/>
      <c r="N1188" s="170"/>
    </row>
    <row r="1189" spans="1:22" s="10" customFormat="1" ht="22.5" customHeight="1" x14ac:dyDescent="0.25">
      <c r="A1189" s="419">
        <v>11</v>
      </c>
      <c r="B1189" s="280">
        <v>45236</v>
      </c>
      <c r="C1189" s="61" t="s">
        <v>413</v>
      </c>
      <c r="D1189" s="61" t="s">
        <v>182</v>
      </c>
      <c r="E1189" s="57">
        <v>16</v>
      </c>
      <c r="F1189" s="57" t="s">
        <v>39</v>
      </c>
      <c r="G1189" s="58" t="s">
        <v>308</v>
      </c>
      <c r="H1189" s="260">
        <v>135</v>
      </c>
      <c r="I1189" s="285">
        <v>500</v>
      </c>
      <c r="J1189" s="286">
        <v>8000</v>
      </c>
      <c r="K1189" s="530"/>
      <c r="L1189" s="79"/>
      <c r="N1189" s="170"/>
    </row>
    <row r="1190" spans="1:22" s="10" customFormat="1" ht="22.5" customHeight="1" x14ac:dyDescent="0.25">
      <c r="A1190" s="420">
        <v>12</v>
      </c>
      <c r="B1190" s="280">
        <v>45236</v>
      </c>
      <c r="C1190" s="56" t="s">
        <v>496</v>
      </c>
      <c r="D1190" s="56" t="s">
        <v>275</v>
      </c>
      <c r="E1190" s="57">
        <v>4</v>
      </c>
      <c r="F1190" s="57" t="s">
        <v>39</v>
      </c>
      <c r="G1190" s="58" t="s">
        <v>308</v>
      </c>
      <c r="H1190" s="260">
        <v>135</v>
      </c>
      <c r="I1190" s="285">
        <v>70000</v>
      </c>
      <c r="J1190" s="286">
        <v>280000</v>
      </c>
      <c r="K1190" s="529"/>
      <c r="L1190" s="79"/>
      <c r="N1190" s="170"/>
    </row>
    <row r="1191" spans="1:22" s="10" customFormat="1" ht="22.5" customHeight="1" x14ac:dyDescent="0.25">
      <c r="A1191" s="419">
        <v>13</v>
      </c>
      <c r="B1191" s="280">
        <v>45236</v>
      </c>
      <c r="C1191" s="56" t="s">
        <v>498</v>
      </c>
      <c r="D1191" s="56" t="s">
        <v>275</v>
      </c>
      <c r="E1191" s="57">
        <v>2</v>
      </c>
      <c r="F1191" s="122" t="s">
        <v>39</v>
      </c>
      <c r="G1191" s="58" t="s">
        <v>308</v>
      </c>
      <c r="H1191" s="260">
        <v>135</v>
      </c>
      <c r="I1191" s="297">
        <v>25000</v>
      </c>
      <c r="J1191" s="286">
        <v>50000</v>
      </c>
      <c r="K1191" s="529"/>
      <c r="L1191" s="79"/>
      <c r="V1191" s="2"/>
    </row>
    <row r="1192" spans="1:22" s="10" customFormat="1" ht="22.5" customHeight="1" x14ac:dyDescent="0.25">
      <c r="A1192" s="420">
        <v>14</v>
      </c>
      <c r="B1192" s="280">
        <v>45236</v>
      </c>
      <c r="C1192" s="56" t="s">
        <v>503</v>
      </c>
      <c r="D1192" s="56" t="s">
        <v>349</v>
      </c>
      <c r="E1192" s="57">
        <v>40</v>
      </c>
      <c r="F1192" s="57" t="s">
        <v>39</v>
      </c>
      <c r="G1192" s="58" t="s">
        <v>308</v>
      </c>
      <c r="H1192" s="260">
        <v>135</v>
      </c>
      <c r="I1192" s="297">
        <v>900</v>
      </c>
      <c r="J1192" s="286">
        <v>36000</v>
      </c>
      <c r="K1192" s="529"/>
      <c r="L1192" s="79"/>
      <c r="O1192" s="2"/>
      <c r="P1192" s="2"/>
      <c r="Q1192" s="2"/>
      <c r="R1192" s="2"/>
      <c r="S1192" s="2"/>
      <c r="T1192" s="2"/>
      <c r="U1192" s="2"/>
    </row>
    <row r="1193" spans="1:22" s="10" customFormat="1" ht="22.5" customHeight="1" x14ac:dyDescent="0.25">
      <c r="A1193" s="419">
        <v>15</v>
      </c>
      <c r="B1193" s="280">
        <v>45236</v>
      </c>
      <c r="C1193" s="56" t="s">
        <v>230</v>
      </c>
      <c r="D1193" s="120" t="s">
        <v>67</v>
      </c>
      <c r="E1193" s="57">
        <v>1</v>
      </c>
      <c r="F1193" s="122" t="s">
        <v>37</v>
      </c>
      <c r="G1193" s="58" t="s">
        <v>308</v>
      </c>
      <c r="H1193" s="260">
        <v>135</v>
      </c>
      <c r="I1193" s="285">
        <v>12500</v>
      </c>
      <c r="J1193" s="286">
        <v>12500</v>
      </c>
      <c r="K1193" s="529"/>
      <c r="L1193" s="79"/>
      <c r="N1193" s="170"/>
    </row>
    <row r="1194" spans="1:22" s="10" customFormat="1" ht="22.5" customHeight="1" x14ac:dyDescent="0.25">
      <c r="A1194" s="420">
        <v>16</v>
      </c>
      <c r="B1194" s="280">
        <v>45236</v>
      </c>
      <c r="C1194" s="56" t="s">
        <v>452</v>
      </c>
      <c r="D1194" s="56" t="s">
        <v>453</v>
      </c>
      <c r="E1194" s="57">
        <v>1</v>
      </c>
      <c r="F1194" s="121" t="s">
        <v>39</v>
      </c>
      <c r="G1194" s="58" t="s">
        <v>308</v>
      </c>
      <c r="H1194" s="260">
        <v>135</v>
      </c>
      <c r="I1194" s="285">
        <v>1750000</v>
      </c>
      <c r="J1194" s="286">
        <v>1750000</v>
      </c>
      <c r="K1194" s="529"/>
      <c r="L1194" s="79"/>
    </row>
    <row r="1195" spans="1:22" s="10" customFormat="1" ht="22.5" customHeight="1" x14ac:dyDescent="0.25">
      <c r="A1195" s="419">
        <v>17</v>
      </c>
      <c r="B1195" s="280">
        <v>45236</v>
      </c>
      <c r="C1195" s="55" t="s">
        <v>521</v>
      </c>
      <c r="D1195" s="123" t="s">
        <v>102</v>
      </c>
      <c r="E1195" s="57">
        <v>2</v>
      </c>
      <c r="F1195" s="57" t="s">
        <v>484</v>
      </c>
      <c r="G1195" s="58" t="s">
        <v>285</v>
      </c>
      <c r="H1195" s="260">
        <v>135</v>
      </c>
      <c r="I1195" s="289">
        <v>12000</v>
      </c>
      <c r="J1195" s="286">
        <v>24000</v>
      </c>
      <c r="K1195" s="529"/>
      <c r="L1195" s="79"/>
    </row>
    <row r="1196" spans="1:22" s="10" customFormat="1" ht="22.5" customHeight="1" x14ac:dyDescent="0.25">
      <c r="A1196" s="420">
        <v>18</v>
      </c>
      <c r="B1196" s="280">
        <v>45236</v>
      </c>
      <c r="C1196" s="55" t="s">
        <v>522</v>
      </c>
      <c r="D1196" s="123" t="s">
        <v>523</v>
      </c>
      <c r="E1196" s="117">
        <v>1</v>
      </c>
      <c r="F1196" s="57" t="s">
        <v>39</v>
      </c>
      <c r="G1196" s="58" t="s">
        <v>285</v>
      </c>
      <c r="H1196" s="260">
        <v>135</v>
      </c>
      <c r="I1196" s="285">
        <v>30000</v>
      </c>
      <c r="J1196" s="286">
        <v>30000</v>
      </c>
      <c r="K1196" s="529"/>
      <c r="L1196" s="79"/>
    </row>
    <row r="1197" spans="1:22" s="10" customFormat="1" ht="22.5" customHeight="1" x14ac:dyDescent="0.25">
      <c r="A1197" s="419">
        <v>19</v>
      </c>
      <c r="B1197" s="280">
        <v>45236</v>
      </c>
      <c r="C1197" s="56" t="s">
        <v>524</v>
      </c>
      <c r="D1197" s="123" t="s">
        <v>523</v>
      </c>
      <c r="E1197" s="57">
        <v>1</v>
      </c>
      <c r="F1197" s="57" t="s">
        <v>39</v>
      </c>
      <c r="G1197" s="58" t="s">
        <v>285</v>
      </c>
      <c r="H1197" s="260">
        <v>135</v>
      </c>
      <c r="I1197" s="289">
        <v>20000</v>
      </c>
      <c r="J1197" s="286">
        <v>20000</v>
      </c>
      <c r="K1197" s="529"/>
      <c r="L1197" s="79"/>
      <c r="V1197" s="2"/>
    </row>
    <row r="1198" spans="1:22" s="10" customFormat="1" ht="22.5" customHeight="1" x14ac:dyDescent="0.25">
      <c r="A1198" s="420">
        <v>20</v>
      </c>
      <c r="B1198" s="280">
        <v>45237</v>
      </c>
      <c r="C1198" s="56" t="s">
        <v>1170</v>
      </c>
      <c r="D1198" s="56" t="s">
        <v>89</v>
      </c>
      <c r="E1198" s="57">
        <v>1</v>
      </c>
      <c r="F1198" s="121" t="s">
        <v>39</v>
      </c>
      <c r="G1198" s="58" t="s">
        <v>308</v>
      </c>
      <c r="H1198" s="260">
        <v>135</v>
      </c>
      <c r="I1198" s="285">
        <v>5000</v>
      </c>
      <c r="J1198" s="286">
        <v>5000</v>
      </c>
      <c r="K1198" s="529"/>
      <c r="L1198" s="79"/>
      <c r="O1198" s="2"/>
      <c r="P1198" s="2"/>
      <c r="Q1198" s="2"/>
      <c r="R1198" s="2"/>
      <c r="S1198" s="2"/>
      <c r="T1198" s="2"/>
      <c r="U1198" s="2"/>
      <c r="V1198" s="2"/>
    </row>
    <row r="1199" spans="1:22" s="10" customFormat="1" ht="22.5" customHeight="1" x14ac:dyDescent="0.25">
      <c r="A1199" s="419">
        <v>21</v>
      </c>
      <c r="B1199" s="280">
        <v>45238</v>
      </c>
      <c r="C1199" s="56" t="s">
        <v>339</v>
      </c>
      <c r="D1199" s="120" t="s">
        <v>340</v>
      </c>
      <c r="E1199" s="57">
        <v>1</v>
      </c>
      <c r="F1199" s="57" t="s">
        <v>39</v>
      </c>
      <c r="G1199" s="58" t="s">
        <v>308</v>
      </c>
      <c r="H1199" s="260">
        <v>135</v>
      </c>
      <c r="I1199" s="285">
        <v>81000</v>
      </c>
      <c r="J1199" s="286">
        <v>81000</v>
      </c>
      <c r="K1199" s="530"/>
      <c r="L1199" s="79"/>
      <c r="O1199" s="2"/>
      <c r="P1199" s="2"/>
      <c r="Q1199" s="2"/>
      <c r="R1199" s="2"/>
      <c r="S1199" s="2"/>
      <c r="T1199" s="2"/>
      <c r="U1199" s="2"/>
      <c r="V1199" s="2"/>
    </row>
    <row r="1200" spans="1:22" s="10" customFormat="1" ht="22.5" customHeight="1" x14ac:dyDescent="0.25">
      <c r="A1200" s="420">
        <v>22</v>
      </c>
      <c r="B1200" s="280">
        <v>45238</v>
      </c>
      <c r="C1200" s="56" t="s">
        <v>488</v>
      </c>
      <c r="D1200" s="56" t="s">
        <v>59</v>
      </c>
      <c r="E1200" s="57">
        <v>1</v>
      </c>
      <c r="F1200" s="122" t="s">
        <v>43</v>
      </c>
      <c r="G1200" s="58" t="s">
        <v>308</v>
      </c>
      <c r="H1200" s="260">
        <v>135</v>
      </c>
      <c r="I1200" s="285">
        <v>88000</v>
      </c>
      <c r="J1200" s="286">
        <v>88000</v>
      </c>
      <c r="K1200" s="529"/>
      <c r="L1200" s="79"/>
      <c r="O1200" s="2"/>
      <c r="P1200" s="2"/>
      <c r="Q1200" s="2"/>
      <c r="R1200" s="2"/>
      <c r="S1200" s="2"/>
      <c r="T1200" s="2"/>
      <c r="U1200" s="2"/>
      <c r="V1200" s="2"/>
    </row>
    <row r="1201" spans="1:23" s="10" customFormat="1" ht="22.5" customHeight="1" x14ac:dyDescent="0.25">
      <c r="A1201" s="419">
        <v>23</v>
      </c>
      <c r="B1201" s="280">
        <v>45245</v>
      </c>
      <c r="C1201" s="56" t="s">
        <v>417</v>
      </c>
      <c r="D1201" s="56" t="s">
        <v>275</v>
      </c>
      <c r="E1201" s="57">
        <v>1</v>
      </c>
      <c r="F1201" s="57" t="s">
        <v>39</v>
      </c>
      <c r="G1201" s="58" t="s">
        <v>435</v>
      </c>
      <c r="H1201" s="260">
        <v>135</v>
      </c>
      <c r="I1201" s="285">
        <v>375000</v>
      </c>
      <c r="J1201" s="286">
        <v>375000</v>
      </c>
      <c r="K1201" s="647" t="s">
        <v>1592</v>
      </c>
      <c r="L1201" s="79"/>
      <c r="O1201" s="2"/>
      <c r="P1201" s="2"/>
      <c r="Q1201" s="2"/>
      <c r="R1201" s="2"/>
      <c r="S1201" s="2"/>
      <c r="T1201" s="2"/>
      <c r="U1201" s="2"/>
      <c r="V1201" s="2"/>
    </row>
    <row r="1202" spans="1:23" s="10" customFormat="1" ht="22.5" customHeight="1" x14ac:dyDescent="0.25">
      <c r="A1202" s="420">
        <v>24</v>
      </c>
      <c r="B1202" s="280">
        <v>45245</v>
      </c>
      <c r="C1202" s="56" t="s">
        <v>418</v>
      </c>
      <c r="D1202" s="86" t="s">
        <v>275</v>
      </c>
      <c r="E1202" s="57">
        <v>1</v>
      </c>
      <c r="F1202" s="57" t="s">
        <v>39</v>
      </c>
      <c r="G1202" s="58" t="s">
        <v>435</v>
      </c>
      <c r="H1202" s="260">
        <v>135</v>
      </c>
      <c r="I1202" s="285">
        <v>375000</v>
      </c>
      <c r="J1202" s="286">
        <v>375000</v>
      </c>
      <c r="K1202" s="647" t="s">
        <v>1592</v>
      </c>
      <c r="L1202" s="79"/>
      <c r="O1202" s="2"/>
      <c r="P1202" s="2"/>
      <c r="Q1202" s="2"/>
      <c r="R1202" s="2"/>
      <c r="S1202" s="2"/>
      <c r="T1202" s="2"/>
      <c r="U1202" s="2"/>
      <c r="V1202" s="2"/>
    </row>
    <row r="1203" spans="1:23" s="10" customFormat="1" ht="22.5" customHeight="1" x14ac:dyDescent="0.25">
      <c r="A1203" s="422"/>
      <c r="B1203" s="423"/>
      <c r="C1203" s="424"/>
      <c r="D1203" s="425"/>
      <c r="E1203" s="411"/>
      <c r="F1203" s="411"/>
      <c r="G1203" s="426"/>
      <c r="H1203" s="411"/>
      <c r="I1203" s="428"/>
      <c r="J1203" s="428"/>
      <c r="K1203" s="528">
        <f>SUM(J1179:J1202)</f>
        <v>8912300</v>
      </c>
      <c r="L1203" s="79"/>
      <c r="O1203" s="2"/>
      <c r="P1203" s="2"/>
      <c r="Q1203" s="2"/>
      <c r="R1203" s="2"/>
      <c r="S1203" s="2"/>
      <c r="T1203" s="2"/>
      <c r="U1203" s="2"/>
      <c r="V1203" s="2"/>
    </row>
    <row r="1204" spans="1:23" s="10" customFormat="1" ht="22.5" customHeight="1" x14ac:dyDescent="0.25">
      <c r="A1204" s="419">
        <v>1</v>
      </c>
      <c r="B1204" s="280">
        <v>45246</v>
      </c>
      <c r="C1204" s="55" t="s">
        <v>227</v>
      </c>
      <c r="D1204" s="56" t="s">
        <v>101</v>
      </c>
      <c r="E1204" s="57">
        <v>1</v>
      </c>
      <c r="F1204" s="122" t="s">
        <v>39</v>
      </c>
      <c r="G1204" s="58" t="s">
        <v>350</v>
      </c>
      <c r="H1204" s="260">
        <v>136</v>
      </c>
      <c r="I1204" s="287">
        <v>269000</v>
      </c>
      <c r="J1204" s="286">
        <f>E1204*I1204</f>
        <v>269000</v>
      </c>
      <c r="K1204" s="643" t="s">
        <v>1597</v>
      </c>
      <c r="L1204" s="79"/>
      <c r="O1204" s="2"/>
      <c r="P1204" s="2"/>
      <c r="Q1204" s="2"/>
      <c r="R1204" s="2"/>
      <c r="S1204" s="2"/>
      <c r="T1204" s="2"/>
      <c r="U1204" s="2"/>
      <c r="V1204" s="2"/>
    </row>
    <row r="1205" spans="1:23" s="10" customFormat="1" ht="22.5" customHeight="1" x14ac:dyDescent="0.25">
      <c r="A1205" s="420">
        <v>2</v>
      </c>
      <c r="B1205" s="280">
        <v>45246</v>
      </c>
      <c r="C1205" s="56" t="s">
        <v>761</v>
      </c>
      <c r="D1205" s="123" t="s">
        <v>82</v>
      </c>
      <c r="E1205" s="57">
        <v>1</v>
      </c>
      <c r="F1205" s="122" t="s">
        <v>39</v>
      </c>
      <c r="G1205" s="58" t="s">
        <v>350</v>
      </c>
      <c r="H1205" s="260">
        <v>136</v>
      </c>
      <c r="I1205" s="285">
        <v>95000</v>
      </c>
      <c r="J1205" s="286">
        <f>E1205*I1205</f>
        <v>95000</v>
      </c>
      <c r="K1205" s="643" t="s">
        <v>1597</v>
      </c>
      <c r="L1205" s="79"/>
      <c r="O1205" s="2"/>
      <c r="P1205" s="2"/>
      <c r="Q1205" s="2"/>
      <c r="R1205" s="2"/>
      <c r="S1205" s="2"/>
      <c r="T1205" s="2"/>
      <c r="U1205" s="2"/>
      <c r="V1205" s="2"/>
    </row>
    <row r="1206" spans="1:23" s="10" customFormat="1" ht="22.5" customHeight="1" x14ac:dyDescent="0.25">
      <c r="A1206" s="419">
        <v>3</v>
      </c>
      <c r="B1206" s="280">
        <v>45246</v>
      </c>
      <c r="C1206" s="56" t="s">
        <v>416</v>
      </c>
      <c r="D1206" s="56" t="s">
        <v>275</v>
      </c>
      <c r="E1206" s="57">
        <v>1</v>
      </c>
      <c r="F1206" s="57" t="s">
        <v>39</v>
      </c>
      <c r="G1206" s="58" t="s">
        <v>350</v>
      </c>
      <c r="H1206" s="260">
        <v>136</v>
      </c>
      <c r="I1206" s="285">
        <v>550000</v>
      </c>
      <c r="J1206" s="286">
        <f>E1206*I1206</f>
        <v>550000</v>
      </c>
      <c r="K1206" s="643" t="s">
        <v>1597</v>
      </c>
      <c r="L1206" s="79"/>
      <c r="O1206" s="2"/>
      <c r="P1206" s="2"/>
      <c r="Q1206" s="2"/>
      <c r="R1206" s="2"/>
      <c r="S1206" s="2"/>
      <c r="T1206" s="2"/>
      <c r="U1206" s="2"/>
      <c r="V1206" s="2"/>
    </row>
    <row r="1207" spans="1:23" s="10" customFormat="1" ht="22.5" customHeight="1" x14ac:dyDescent="0.25">
      <c r="A1207" s="420">
        <v>4</v>
      </c>
      <c r="B1207" s="280">
        <v>45246</v>
      </c>
      <c r="C1207" s="56" t="s">
        <v>107</v>
      </c>
      <c r="D1207" s="123" t="s">
        <v>112</v>
      </c>
      <c r="E1207" s="57">
        <v>12</v>
      </c>
      <c r="F1207" s="57" t="s">
        <v>39</v>
      </c>
      <c r="G1207" s="58" t="s">
        <v>350</v>
      </c>
      <c r="H1207" s="260">
        <v>136</v>
      </c>
      <c r="I1207" s="285">
        <v>1565</v>
      </c>
      <c r="J1207" s="286">
        <f>E1207*I1207</f>
        <v>18780</v>
      </c>
      <c r="K1207" s="643" t="s">
        <v>1597</v>
      </c>
      <c r="L1207" s="79"/>
      <c r="O1207" s="2"/>
      <c r="P1207" s="2"/>
      <c r="Q1207" s="2"/>
      <c r="R1207" s="2"/>
      <c r="S1207" s="2"/>
      <c r="T1207" s="2"/>
      <c r="U1207" s="2"/>
      <c r="V1207" s="2"/>
      <c r="W1207" s="2"/>
    </row>
    <row r="1208" spans="1:23" s="10" customFormat="1" ht="22.5" customHeight="1" x14ac:dyDescent="0.25">
      <c r="A1208" s="419">
        <v>5</v>
      </c>
      <c r="B1208" s="280">
        <v>45246</v>
      </c>
      <c r="C1208" s="56" t="s">
        <v>697</v>
      </c>
      <c r="D1208" s="56" t="s">
        <v>346</v>
      </c>
      <c r="E1208" s="57">
        <v>1</v>
      </c>
      <c r="F1208" s="122" t="s">
        <v>39</v>
      </c>
      <c r="G1208" s="58" t="s">
        <v>350</v>
      </c>
      <c r="H1208" s="260">
        <v>136</v>
      </c>
      <c r="I1208" s="285">
        <v>150000</v>
      </c>
      <c r="J1208" s="286">
        <f>E1208*I1208</f>
        <v>150000</v>
      </c>
      <c r="K1208" s="643" t="s">
        <v>1597</v>
      </c>
      <c r="L1208" s="79"/>
      <c r="O1208" s="2"/>
      <c r="P1208" s="2"/>
      <c r="Q1208" s="2"/>
      <c r="R1208" s="2"/>
      <c r="S1208" s="2"/>
      <c r="T1208" s="2"/>
      <c r="U1208" s="2"/>
      <c r="V1208" s="2"/>
      <c r="W1208" s="2"/>
    </row>
    <row r="1209" spans="1:23" s="10" customFormat="1" ht="22.5" customHeight="1" x14ac:dyDescent="0.25">
      <c r="A1209" s="660"/>
      <c r="B1209" s="225"/>
      <c r="C1209" s="429"/>
      <c r="D1209" s="429"/>
      <c r="E1209" s="226"/>
      <c r="F1209" s="450"/>
      <c r="G1209" s="431"/>
      <c r="H1209" s="228"/>
      <c r="I1209" s="446"/>
      <c r="J1209" s="451"/>
      <c r="K1209" s="532">
        <f>SUM(J1204:J1208)</f>
        <v>1082780</v>
      </c>
      <c r="L1209" s="79"/>
      <c r="O1209" s="2"/>
      <c r="P1209" s="2"/>
      <c r="Q1209" s="2"/>
      <c r="R1209" s="2"/>
      <c r="S1209" s="2"/>
      <c r="T1209" s="2"/>
      <c r="U1209" s="2"/>
      <c r="V1209" s="2"/>
      <c r="W1209" s="2"/>
    </row>
    <row r="1210" spans="1:23" ht="22.5" customHeight="1" x14ac:dyDescent="0.25">
      <c r="A1210" s="659">
        <v>1</v>
      </c>
      <c r="B1210" s="610">
        <v>45250</v>
      </c>
      <c r="C1210" s="605" t="s">
        <v>2060</v>
      </c>
      <c r="D1210" s="606"/>
      <c r="E1210" s="598">
        <v>8</v>
      </c>
      <c r="F1210" s="598" t="s">
        <v>37</v>
      </c>
      <c r="G1210" s="598" t="s">
        <v>2086</v>
      </c>
      <c r="H1210" s="607">
        <v>137</v>
      </c>
      <c r="I1210" s="608">
        <f>J1210/E1210</f>
        <v>19000</v>
      </c>
      <c r="J1210" s="609">
        <v>152000</v>
      </c>
      <c r="K1210" s="611" t="s">
        <v>205</v>
      </c>
    </row>
    <row r="1211" spans="1:23" ht="22.5" customHeight="1" x14ac:dyDescent="0.25">
      <c r="A1211" s="659">
        <v>2</v>
      </c>
      <c r="B1211" s="610">
        <v>45250</v>
      </c>
      <c r="C1211" s="605" t="s">
        <v>2061</v>
      </c>
      <c r="D1211" s="606"/>
      <c r="E1211" s="598">
        <v>1</v>
      </c>
      <c r="F1211" s="598" t="s">
        <v>37</v>
      </c>
      <c r="G1211" s="598" t="s">
        <v>2086</v>
      </c>
      <c r="H1211" s="607">
        <v>137</v>
      </c>
      <c r="I1211" s="608">
        <f>J1211/E1211</f>
        <v>225000</v>
      </c>
      <c r="J1211" s="609">
        <v>225000</v>
      </c>
      <c r="K1211" s="611" t="s">
        <v>205</v>
      </c>
      <c r="V1211" s="10"/>
      <c r="W1211" s="10"/>
    </row>
    <row r="1212" spans="1:23" ht="22.5" customHeight="1" x14ac:dyDescent="0.25">
      <c r="A1212" s="659">
        <v>3</v>
      </c>
      <c r="B1212" s="610">
        <v>45250</v>
      </c>
      <c r="C1212" s="605" t="s">
        <v>2062</v>
      </c>
      <c r="D1212" s="606"/>
      <c r="E1212" s="598">
        <v>2</v>
      </c>
      <c r="F1212" s="598" t="s">
        <v>37</v>
      </c>
      <c r="G1212" s="598" t="s">
        <v>2086</v>
      </c>
      <c r="H1212" s="607">
        <v>137</v>
      </c>
      <c r="I1212" s="608">
        <f>J1212/E1212</f>
        <v>240000</v>
      </c>
      <c r="J1212" s="609">
        <v>480000</v>
      </c>
      <c r="K1212" s="611" t="s">
        <v>205</v>
      </c>
      <c r="O1212" s="10"/>
      <c r="P1212" s="10"/>
      <c r="Q1212" s="10"/>
      <c r="R1212" s="10"/>
      <c r="S1212" s="10"/>
      <c r="T1212" s="10"/>
      <c r="U1212" s="10"/>
      <c r="V1212" s="10"/>
      <c r="W1212" s="10"/>
    </row>
    <row r="1213" spans="1:23" ht="22.5" customHeight="1" x14ac:dyDescent="0.25">
      <c r="A1213" s="659">
        <v>4</v>
      </c>
      <c r="B1213" s="610">
        <v>45250</v>
      </c>
      <c r="C1213" s="605" t="s">
        <v>2063</v>
      </c>
      <c r="D1213" s="606"/>
      <c r="E1213" s="598">
        <v>5</v>
      </c>
      <c r="F1213" s="598" t="s">
        <v>37</v>
      </c>
      <c r="G1213" s="598" t="s">
        <v>2086</v>
      </c>
      <c r="H1213" s="607">
        <v>137</v>
      </c>
      <c r="I1213" s="608">
        <f>J1213/E1213</f>
        <v>35000</v>
      </c>
      <c r="J1213" s="609">
        <v>175000</v>
      </c>
      <c r="K1213" s="611" t="s">
        <v>205</v>
      </c>
      <c r="O1213" s="10"/>
      <c r="P1213" s="10"/>
      <c r="Q1213" s="10"/>
      <c r="R1213" s="10"/>
      <c r="S1213" s="10"/>
      <c r="T1213" s="10"/>
      <c r="U1213" s="10"/>
      <c r="V1213" s="10"/>
      <c r="W1213" s="10"/>
    </row>
    <row r="1214" spans="1:23" s="10" customFormat="1" ht="22.5" customHeight="1" x14ac:dyDescent="0.25">
      <c r="A1214" s="660"/>
      <c r="B1214" s="225"/>
      <c r="C1214" s="429"/>
      <c r="D1214" s="429"/>
      <c r="E1214" s="226"/>
      <c r="F1214" s="450"/>
      <c r="G1214" s="431"/>
      <c r="H1214" s="228"/>
      <c r="I1214" s="446"/>
      <c r="J1214" s="451"/>
      <c r="K1214" s="532">
        <f>SUM(J1210:J1213)</f>
        <v>1032000</v>
      </c>
      <c r="L1214" s="79"/>
    </row>
    <row r="1215" spans="1:23" s="10" customFormat="1" ht="22.5" customHeight="1" x14ac:dyDescent="0.25">
      <c r="A1215" s="419">
        <v>1</v>
      </c>
      <c r="B1215" s="280">
        <v>45233</v>
      </c>
      <c r="C1215" s="60" t="s">
        <v>1108</v>
      </c>
      <c r="D1215" s="86" t="s">
        <v>101</v>
      </c>
      <c r="E1215" s="57">
        <v>1</v>
      </c>
      <c r="F1215" s="57" t="s">
        <v>39</v>
      </c>
      <c r="G1215" s="58" t="s">
        <v>1114</v>
      </c>
      <c r="H1215" s="260">
        <v>138</v>
      </c>
      <c r="I1215" s="289">
        <v>134390</v>
      </c>
      <c r="J1215" s="286">
        <v>134390</v>
      </c>
      <c r="K1215" s="644" t="s">
        <v>1551</v>
      </c>
      <c r="L1215" s="79"/>
    </row>
    <row r="1216" spans="1:23" s="10" customFormat="1" ht="22.5" customHeight="1" x14ac:dyDescent="0.25">
      <c r="A1216" s="420">
        <v>2</v>
      </c>
      <c r="B1216" s="280">
        <v>45252</v>
      </c>
      <c r="C1216" s="56" t="s">
        <v>1398</v>
      </c>
      <c r="D1216" s="56" t="s">
        <v>50</v>
      </c>
      <c r="E1216" s="57">
        <v>1</v>
      </c>
      <c r="F1216" s="57" t="s">
        <v>39</v>
      </c>
      <c r="G1216" s="58" t="s">
        <v>1401</v>
      </c>
      <c r="H1216" s="260">
        <v>138</v>
      </c>
      <c r="I1216" s="285">
        <v>850000</v>
      </c>
      <c r="J1216" s="286">
        <v>850000</v>
      </c>
      <c r="K1216" s="643" t="s">
        <v>1621</v>
      </c>
      <c r="L1216" s="79"/>
      <c r="W1216" s="2"/>
    </row>
    <row r="1217" spans="1:23" s="10" customFormat="1" ht="22.5" customHeight="1" x14ac:dyDescent="0.25">
      <c r="A1217" s="419">
        <v>3</v>
      </c>
      <c r="B1217" s="280">
        <v>45255</v>
      </c>
      <c r="C1217" s="55" t="s">
        <v>228</v>
      </c>
      <c r="D1217" s="56" t="s">
        <v>191</v>
      </c>
      <c r="E1217" s="57">
        <v>11.5</v>
      </c>
      <c r="F1217" s="122" t="s">
        <v>38</v>
      </c>
      <c r="G1217" s="58" t="s">
        <v>1438</v>
      </c>
      <c r="H1217" s="260">
        <v>138</v>
      </c>
      <c r="I1217" s="285">
        <v>33750</v>
      </c>
      <c r="J1217" s="286">
        <v>388125</v>
      </c>
      <c r="K1217" s="529"/>
      <c r="L1217" s="79"/>
      <c r="W1217" s="2"/>
    </row>
    <row r="1218" spans="1:23" s="10" customFormat="1" ht="22.5" customHeight="1" x14ac:dyDescent="0.25">
      <c r="A1218" s="420">
        <v>4</v>
      </c>
      <c r="B1218" s="280">
        <v>45255</v>
      </c>
      <c r="C1218" s="56" t="s">
        <v>92</v>
      </c>
      <c r="D1218" s="56" t="s">
        <v>29</v>
      </c>
      <c r="E1218" s="57">
        <v>1</v>
      </c>
      <c r="F1218" s="57" t="s">
        <v>39</v>
      </c>
      <c r="G1218" s="58" t="s">
        <v>1438</v>
      </c>
      <c r="H1218" s="260">
        <v>138</v>
      </c>
      <c r="I1218" s="285">
        <v>94575</v>
      </c>
      <c r="J1218" s="286">
        <v>94575</v>
      </c>
      <c r="K1218" s="529"/>
      <c r="L1218" s="79"/>
      <c r="W1218" s="2"/>
    </row>
    <row r="1219" spans="1:23" ht="22.5" customHeight="1" x14ac:dyDescent="0.25">
      <c r="A1219" s="419">
        <v>5</v>
      </c>
      <c r="B1219" s="280">
        <v>45255</v>
      </c>
      <c r="C1219" s="56" t="s">
        <v>76</v>
      </c>
      <c r="D1219" s="120" t="s">
        <v>96</v>
      </c>
      <c r="E1219" s="57">
        <v>1</v>
      </c>
      <c r="F1219" s="57" t="s">
        <v>39</v>
      </c>
      <c r="G1219" s="58" t="s">
        <v>1438</v>
      </c>
      <c r="H1219" s="260">
        <v>138</v>
      </c>
      <c r="I1219" s="285">
        <v>90675</v>
      </c>
      <c r="J1219" s="286">
        <v>90675</v>
      </c>
      <c r="K1219" s="529"/>
      <c r="O1219" s="10"/>
      <c r="P1219" s="10"/>
      <c r="Q1219" s="10"/>
      <c r="R1219" s="10"/>
      <c r="S1219" s="10"/>
      <c r="T1219" s="10"/>
      <c r="U1219" s="10"/>
      <c r="V1219" s="10"/>
      <c r="W1219" s="10"/>
    </row>
    <row r="1220" spans="1:23" ht="22.5" customHeight="1" x14ac:dyDescent="0.25">
      <c r="A1220" s="419">
        <v>6</v>
      </c>
      <c r="B1220" s="280">
        <v>45255</v>
      </c>
      <c r="C1220" s="56" t="s">
        <v>174</v>
      </c>
      <c r="D1220" s="56" t="s">
        <v>163</v>
      </c>
      <c r="E1220" s="57">
        <v>1</v>
      </c>
      <c r="F1220" s="57" t="s">
        <v>39</v>
      </c>
      <c r="G1220" s="58" t="s">
        <v>1438</v>
      </c>
      <c r="H1220" s="260">
        <v>138</v>
      </c>
      <c r="I1220" s="285">
        <v>75000</v>
      </c>
      <c r="J1220" s="286">
        <v>75000</v>
      </c>
      <c r="K1220" s="529"/>
      <c r="O1220" s="10"/>
      <c r="P1220" s="10"/>
      <c r="Q1220" s="10"/>
      <c r="R1220" s="10"/>
      <c r="S1220" s="10"/>
      <c r="T1220" s="10"/>
      <c r="U1220" s="10"/>
      <c r="V1220" s="10"/>
      <c r="W1220" s="10"/>
    </row>
    <row r="1221" spans="1:23" ht="22.5" customHeight="1" x14ac:dyDescent="0.25">
      <c r="A1221" s="422"/>
      <c r="B1221" s="423"/>
      <c r="C1221" s="424"/>
      <c r="D1221" s="425"/>
      <c r="E1221" s="411"/>
      <c r="F1221" s="411"/>
      <c r="G1221" s="435"/>
      <c r="H1221" s="411"/>
      <c r="I1221" s="428"/>
      <c r="J1221" s="428"/>
      <c r="K1221" s="528">
        <f>SUM(J1215:J1220)</f>
        <v>1632765</v>
      </c>
      <c r="O1221" s="10"/>
      <c r="P1221" s="10"/>
      <c r="Q1221" s="10"/>
      <c r="R1221" s="10"/>
      <c r="S1221" s="10"/>
      <c r="T1221" s="10"/>
      <c r="U1221" s="10"/>
      <c r="V1221" s="10"/>
      <c r="W1221" s="10"/>
    </row>
    <row r="1222" spans="1:23" s="10" customFormat="1" ht="22.5" customHeight="1" x14ac:dyDescent="0.25">
      <c r="A1222" s="419">
        <v>1</v>
      </c>
      <c r="B1222" s="280">
        <v>45248</v>
      </c>
      <c r="C1222" s="55" t="s">
        <v>228</v>
      </c>
      <c r="D1222" s="56" t="s">
        <v>191</v>
      </c>
      <c r="E1222" s="57">
        <v>11.5</v>
      </c>
      <c r="F1222" s="122" t="s">
        <v>38</v>
      </c>
      <c r="G1222" s="58" t="s">
        <v>1373</v>
      </c>
      <c r="H1222" s="260">
        <v>139</v>
      </c>
      <c r="I1222" s="285">
        <v>33750</v>
      </c>
      <c r="J1222" s="286">
        <v>388125</v>
      </c>
      <c r="K1222" s="643" t="s">
        <v>1609</v>
      </c>
      <c r="L1222" s="79"/>
    </row>
    <row r="1223" spans="1:23" s="10" customFormat="1" ht="22.5" customHeight="1" x14ac:dyDescent="0.25">
      <c r="A1223" s="420">
        <v>2</v>
      </c>
      <c r="B1223" s="280">
        <v>45248</v>
      </c>
      <c r="C1223" s="56" t="s">
        <v>92</v>
      </c>
      <c r="D1223" s="56" t="s">
        <v>29</v>
      </c>
      <c r="E1223" s="57">
        <v>1</v>
      </c>
      <c r="F1223" s="57" t="s">
        <v>39</v>
      </c>
      <c r="G1223" s="58" t="s">
        <v>1373</v>
      </c>
      <c r="H1223" s="260">
        <v>139</v>
      </c>
      <c r="I1223" s="285">
        <v>94575</v>
      </c>
      <c r="J1223" s="286">
        <v>94575</v>
      </c>
      <c r="K1223" s="643" t="s">
        <v>1609</v>
      </c>
      <c r="L1223" s="79"/>
      <c r="W1223" s="2"/>
    </row>
    <row r="1224" spans="1:23" s="10" customFormat="1" ht="22.5" customHeight="1" x14ac:dyDescent="0.25">
      <c r="A1224" s="419">
        <v>3</v>
      </c>
      <c r="B1224" s="280">
        <v>45248</v>
      </c>
      <c r="C1224" s="56" t="s">
        <v>174</v>
      </c>
      <c r="D1224" s="56" t="s">
        <v>163</v>
      </c>
      <c r="E1224" s="57">
        <v>1</v>
      </c>
      <c r="F1224" s="57" t="s">
        <v>39</v>
      </c>
      <c r="G1224" s="58" t="s">
        <v>1373</v>
      </c>
      <c r="H1224" s="260">
        <v>139</v>
      </c>
      <c r="I1224" s="285">
        <v>75000</v>
      </c>
      <c r="J1224" s="286">
        <v>75000</v>
      </c>
      <c r="K1224" s="643" t="s">
        <v>1609</v>
      </c>
      <c r="L1224" s="79"/>
    </row>
    <row r="1225" spans="1:23" s="10" customFormat="1" ht="22.5" customHeight="1" x14ac:dyDescent="0.25">
      <c r="A1225" s="420">
        <v>4</v>
      </c>
      <c r="B1225" s="280">
        <v>45253</v>
      </c>
      <c r="C1225" s="56" t="s">
        <v>1398</v>
      </c>
      <c r="D1225" s="56" t="s">
        <v>50</v>
      </c>
      <c r="E1225" s="57">
        <v>1</v>
      </c>
      <c r="F1225" s="57" t="s">
        <v>39</v>
      </c>
      <c r="G1225" s="58" t="s">
        <v>1415</v>
      </c>
      <c r="H1225" s="260">
        <v>139</v>
      </c>
      <c r="I1225" s="285">
        <v>850000</v>
      </c>
      <c r="J1225" s="286">
        <v>850000</v>
      </c>
      <c r="K1225" s="644" t="s">
        <v>1628</v>
      </c>
      <c r="L1225" s="79"/>
    </row>
    <row r="1226" spans="1:23" ht="22.5" customHeight="1" x14ac:dyDescent="0.25">
      <c r="A1226" s="419">
        <v>5</v>
      </c>
      <c r="B1226" s="280">
        <v>45259</v>
      </c>
      <c r="C1226" s="56" t="s">
        <v>1457</v>
      </c>
      <c r="D1226" s="56" t="s">
        <v>50</v>
      </c>
      <c r="E1226" s="57">
        <v>1</v>
      </c>
      <c r="F1226" s="57" t="s">
        <v>39</v>
      </c>
      <c r="G1226" s="58" t="s">
        <v>1459</v>
      </c>
      <c r="H1226" s="260">
        <v>139</v>
      </c>
      <c r="I1226" s="285">
        <v>825000</v>
      </c>
      <c r="J1226" s="286">
        <f>E1226*I1226</f>
        <v>825000</v>
      </c>
      <c r="K1226" s="644" t="s">
        <v>1664</v>
      </c>
      <c r="O1226" s="10"/>
      <c r="P1226" s="10"/>
      <c r="Q1226" s="10"/>
      <c r="R1226" s="10"/>
      <c r="S1226" s="10"/>
      <c r="T1226" s="10"/>
      <c r="U1226" s="10"/>
      <c r="V1226" s="10"/>
      <c r="W1226" s="10"/>
    </row>
    <row r="1227" spans="1:23" s="10" customFormat="1" ht="22.5" customHeight="1" x14ac:dyDescent="0.25">
      <c r="A1227" s="422"/>
      <c r="B1227" s="423"/>
      <c r="C1227" s="424"/>
      <c r="D1227" s="425"/>
      <c r="E1227" s="411"/>
      <c r="F1227" s="411"/>
      <c r="G1227" s="426"/>
      <c r="H1227" s="411"/>
      <c r="I1227" s="428"/>
      <c r="J1227" s="428"/>
      <c r="K1227" s="528">
        <f>SUM(J1222:J1226)</f>
        <v>2232700</v>
      </c>
      <c r="L1227" s="79"/>
    </row>
    <row r="1228" spans="1:23" s="10" customFormat="1" ht="22.5" customHeight="1" x14ac:dyDescent="0.25">
      <c r="A1228" s="419">
        <v>1</v>
      </c>
      <c r="B1228" s="280">
        <v>45239</v>
      </c>
      <c r="C1228" s="123" t="s">
        <v>132</v>
      </c>
      <c r="D1228" s="123" t="s">
        <v>73</v>
      </c>
      <c r="E1228" s="117">
        <v>1</v>
      </c>
      <c r="F1228" s="300" t="s">
        <v>39</v>
      </c>
      <c r="G1228" s="58" t="s">
        <v>1238</v>
      </c>
      <c r="H1228" s="260">
        <v>140</v>
      </c>
      <c r="I1228" s="287">
        <v>60000</v>
      </c>
      <c r="J1228" s="286">
        <f>E1228*I1228</f>
        <v>60000</v>
      </c>
      <c r="K1228" s="529"/>
      <c r="L1228" s="79"/>
      <c r="V1228" s="2"/>
    </row>
    <row r="1229" spans="1:23" s="10" customFormat="1" ht="22.5" customHeight="1" x14ac:dyDescent="0.25">
      <c r="A1229" s="420">
        <v>2</v>
      </c>
      <c r="B1229" s="280">
        <v>45239</v>
      </c>
      <c r="C1229" s="56" t="s">
        <v>1076</v>
      </c>
      <c r="D1229" s="56" t="s">
        <v>56</v>
      </c>
      <c r="E1229" s="57">
        <v>1</v>
      </c>
      <c r="F1229" s="300" t="s">
        <v>39</v>
      </c>
      <c r="G1229" s="58" t="s">
        <v>1238</v>
      </c>
      <c r="H1229" s="260">
        <v>140</v>
      </c>
      <c r="I1229" s="287">
        <v>400000</v>
      </c>
      <c r="J1229" s="286">
        <f>E1229*I1229</f>
        <v>400000</v>
      </c>
      <c r="K1229" s="529"/>
      <c r="L1229" s="79"/>
      <c r="N1229" s="2"/>
      <c r="O1229" s="2"/>
      <c r="P1229" s="2"/>
      <c r="Q1229" s="2"/>
      <c r="R1229" s="2"/>
      <c r="S1229" s="2"/>
      <c r="T1229" s="2"/>
      <c r="U1229" s="2"/>
      <c r="W1229" s="2"/>
    </row>
    <row r="1230" spans="1:23" s="10" customFormat="1" ht="22.5" customHeight="1" x14ac:dyDescent="0.25">
      <c r="A1230" s="419">
        <v>3</v>
      </c>
      <c r="B1230" s="280">
        <v>45239</v>
      </c>
      <c r="C1230" s="56" t="s">
        <v>107</v>
      </c>
      <c r="D1230" s="301" t="s">
        <v>112</v>
      </c>
      <c r="E1230" s="57">
        <v>10</v>
      </c>
      <c r="F1230" s="121" t="s">
        <v>39</v>
      </c>
      <c r="G1230" s="58" t="s">
        <v>1238</v>
      </c>
      <c r="H1230" s="260">
        <v>140</v>
      </c>
      <c r="I1230" s="285">
        <v>1565</v>
      </c>
      <c r="J1230" s="286">
        <f>E1230*I1230</f>
        <v>15650</v>
      </c>
      <c r="K1230" s="529"/>
      <c r="L1230" s="79"/>
      <c r="V1230" s="2"/>
      <c r="W1230" s="2"/>
    </row>
    <row r="1231" spans="1:23" s="10" customFormat="1" ht="22.5" customHeight="1" x14ac:dyDescent="0.25">
      <c r="A1231" s="422"/>
      <c r="B1231" s="423"/>
      <c r="C1231" s="424"/>
      <c r="D1231" s="425"/>
      <c r="E1231" s="411"/>
      <c r="F1231" s="411"/>
      <c r="G1231" s="426"/>
      <c r="H1231" s="411"/>
      <c r="I1231" s="428"/>
      <c r="J1231" s="428"/>
      <c r="K1231" s="528">
        <f>SUM(J1228:J1230)</f>
        <v>475650</v>
      </c>
      <c r="L1231" s="79"/>
      <c r="N1231" s="2"/>
      <c r="O1231" s="2"/>
      <c r="P1231" s="2"/>
      <c r="Q1231" s="2"/>
      <c r="R1231" s="2"/>
      <c r="S1231" s="2"/>
      <c r="T1231" s="2"/>
      <c r="U1231" s="2"/>
      <c r="V1231" s="2"/>
      <c r="W1231" s="2"/>
    </row>
    <row r="1232" spans="1:23" ht="22.5" customHeight="1" x14ac:dyDescent="0.25">
      <c r="A1232" s="420">
        <v>1</v>
      </c>
      <c r="B1232" s="610">
        <v>45238</v>
      </c>
      <c r="C1232" s="605" t="s">
        <v>2085</v>
      </c>
      <c r="D1232" s="606"/>
      <c r="E1232" s="598">
        <v>3</v>
      </c>
      <c r="F1232" s="598" t="s">
        <v>41</v>
      </c>
      <c r="G1232" s="598" t="s">
        <v>2079</v>
      </c>
      <c r="H1232" s="607">
        <v>143</v>
      </c>
      <c r="I1232" s="608">
        <f>J1232/E1232</f>
        <v>55000</v>
      </c>
      <c r="J1232" s="609">
        <v>165000</v>
      </c>
      <c r="K1232" s="611" t="s">
        <v>205</v>
      </c>
      <c r="L1232" s="79" t="s">
        <v>2300</v>
      </c>
      <c r="N1232" s="2"/>
    </row>
    <row r="1233" spans="1:23" ht="22.5" customHeight="1" x14ac:dyDescent="0.25">
      <c r="A1233" s="419">
        <v>2</v>
      </c>
      <c r="B1233" s="280">
        <v>45241</v>
      </c>
      <c r="C1233" s="56" t="s">
        <v>651</v>
      </c>
      <c r="D1233" s="56" t="s">
        <v>1273</v>
      </c>
      <c r="E1233" s="57">
        <v>1</v>
      </c>
      <c r="F1233" s="57" t="s">
        <v>40</v>
      </c>
      <c r="G1233" s="58" t="s">
        <v>1274</v>
      </c>
      <c r="H1233" s="260">
        <v>143</v>
      </c>
      <c r="I1233" s="285">
        <v>8655000</v>
      </c>
      <c r="J1233" s="286">
        <v>8655000</v>
      </c>
      <c r="K1233" s="529"/>
      <c r="L1233" s="139" t="s">
        <v>2230</v>
      </c>
      <c r="N1233" s="2"/>
    </row>
    <row r="1234" spans="1:23" ht="22.5" customHeight="1" x14ac:dyDescent="0.25">
      <c r="A1234" s="420">
        <v>3</v>
      </c>
      <c r="B1234" s="610">
        <v>45241</v>
      </c>
      <c r="C1234" s="605" t="s">
        <v>2064</v>
      </c>
      <c r="D1234" s="606"/>
      <c r="E1234" s="598">
        <v>4</v>
      </c>
      <c r="F1234" s="598" t="s">
        <v>37</v>
      </c>
      <c r="G1234" s="598" t="s">
        <v>2079</v>
      </c>
      <c r="H1234" s="607">
        <v>143</v>
      </c>
      <c r="I1234" s="608">
        <f>J1234/E1234</f>
        <v>100000</v>
      </c>
      <c r="J1234" s="609">
        <v>400000</v>
      </c>
      <c r="K1234" s="611" t="s">
        <v>205</v>
      </c>
      <c r="L1234" s="79" t="s">
        <v>2300</v>
      </c>
      <c r="N1234" s="2"/>
    </row>
    <row r="1235" spans="1:23" ht="22.5" customHeight="1" x14ac:dyDescent="0.25">
      <c r="A1235" s="419">
        <v>4</v>
      </c>
      <c r="B1235" s="610">
        <v>45241</v>
      </c>
      <c r="C1235" s="605" t="s">
        <v>2065</v>
      </c>
      <c r="D1235" s="606"/>
      <c r="E1235" s="598">
        <v>4</v>
      </c>
      <c r="F1235" s="598" t="s">
        <v>37</v>
      </c>
      <c r="G1235" s="598" t="s">
        <v>2079</v>
      </c>
      <c r="H1235" s="607">
        <v>143</v>
      </c>
      <c r="I1235" s="608">
        <f>J1235/E1235</f>
        <v>145000</v>
      </c>
      <c r="J1235" s="609">
        <v>580000</v>
      </c>
      <c r="K1235" s="611" t="s">
        <v>205</v>
      </c>
      <c r="L1235" s="79" t="s">
        <v>2300</v>
      </c>
      <c r="N1235" s="2"/>
    </row>
    <row r="1236" spans="1:23" ht="22.5" customHeight="1" x14ac:dyDescent="0.25">
      <c r="A1236" s="420">
        <v>5</v>
      </c>
      <c r="B1236" s="610">
        <v>45241</v>
      </c>
      <c r="C1236" s="605" t="s">
        <v>2066</v>
      </c>
      <c r="D1236" s="606"/>
      <c r="E1236" s="598">
        <v>1</v>
      </c>
      <c r="F1236" s="598" t="s">
        <v>37</v>
      </c>
      <c r="G1236" s="598" t="s">
        <v>2079</v>
      </c>
      <c r="H1236" s="607">
        <v>143</v>
      </c>
      <c r="I1236" s="608">
        <f>J1236/E1236</f>
        <v>97500</v>
      </c>
      <c r="J1236" s="609">
        <v>97500</v>
      </c>
      <c r="K1236" s="611" t="s">
        <v>205</v>
      </c>
      <c r="L1236" s="79" t="s">
        <v>2300</v>
      </c>
    </row>
    <row r="1237" spans="1:23" ht="22.5" customHeight="1" x14ac:dyDescent="0.25">
      <c r="A1237" s="419">
        <v>6</v>
      </c>
      <c r="B1237" s="610">
        <v>45241</v>
      </c>
      <c r="C1237" s="605" t="s">
        <v>2067</v>
      </c>
      <c r="D1237" s="606"/>
      <c r="E1237" s="598">
        <v>1</v>
      </c>
      <c r="F1237" s="598" t="s">
        <v>37</v>
      </c>
      <c r="G1237" s="598" t="s">
        <v>2079</v>
      </c>
      <c r="H1237" s="607">
        <v>143</v>
      </c>
      <c r="I1237" s="608">
        <f>J1237/E1237</f>
        <v>95000</v>
      </c>
      <c r="J1237" s="609">
        <v>95000</v>
      </c>
      <c r="K1237" s="611" t="s">
        <v>205</v>
      </c>
      <c r="L1237" s="79" t="s">
        <v>2300</v>
      </c>
      <c r="N1237" s="2"/>
    </row>
    <row r="1238" spans="1:23" ht="22.5" customHeight="1" x14ac:dyDescent="0.25">
      <c r="A1238" s="420">
        <v>7</v>
      </c>
      <c r="B1238" s="610">
        <v>45241</v>
      </c>
      <c r="C1238" s="605" t="s">
        <v>2068</v>
      </c>
      <c r="D1238" s="606"/>
      <c r="E1238" s="598">
        <v>2</v>
      </c>
      <c r="F1238" s="598" t="s">
        <v>106</v>
      </c>
      <c r="G1238" s="598" t="s">
        <v>2079</v>
      </c>
      <c r="H1238" s="607">
        <v>143</v>
      </c>
      <c r="I1238" s="608">
        <f>J1238/E1238</f>
        <v>540000</v>
      </c>
      <c r="J1238" s="609">
        <v>1080000</v>
      </c>
      <c r="K1238" s="611" t="s">
        <v>205</v>
      </c>
      <c r="L1238" s="79" t="s">
        <v>2300</v>
      </c>
      <c r="N1238" s="2"/>
    </row>
    <row r="1239" spans="1:23" ht="22.5" customHeight="1" x14ac:dyDescent="0.25">
      <c r="A1239" s="419">
        <v>8</v>
      </c>
      <c r="B1239" s="610">
        <v>45248</v>
      </c>
      <c r="C1239" s="605" t="s">
        <v>2043</v>
      </c>
      <c r="D1239" s="606"/>
      <c r="E1239" s="598"/>
      <c r="F1239" s="598"/>
      <c r="G1239" s="598" t="s">
        <v>2079</v>
      </c>
      <c r="H1239" s="607">
        <v>143</v>
      </c>
      <c r="I1239" s="608">
        <v>335000</v>
      </c>
      <c r="J1239" s="609">
        <v>335000</v>
      </c>
      <c r="K1239" s="611" t="s">
        <v>205</v>
      </c>
      <c r="L1239" s="79" t="s">
        <v>2300</v>
      </c>
      <c r="N1239" s="2"/>
      <c r="V1239" s="10"/>
    </row>
    <row r="1240" spans="1:23" ht="22.5" customHeight="1" x14ac:dyDescent="0.25">
      <c r="A1240" s="420">
        <v>9</v>
      </c>
      <c r="B1240" s="280">
        <v>45250</v>
      </c>
      <c r="C1240" s="56" t="s">
        <v>839</v>
      </c>
      <c r="D1240" s="291" t="s">
        <v>840</v>
      </c>
      <c r="E1240" s="57">
        <v>6</v>
      </c>
      <c r="F1240" s="122" t="s">
        <v>39</v>
      </c>
      <c r="G1240" s="162" t="s">
        <v>854</v>
      </c>
      <c r="H1240" s="260">
        <v>143</v>
      </c>
      <c r="I1240" s="285">
        <v>575000</v>
      </c>
      <c r="J1240" s="286">
        <v>3450000</v>
      </c>
      <c r="K1240" s="529"/>
      <c r="L1240" s="139" t="s">
        <v>2230</v>
      </c>
      <c r="O1240" s="10"/>
      <c r="P1240" s="10"/>
      <c r="Q1240" s="10"/>
      <c r="R1240" s="10"/>
      <c r="S1240" s="10"/>
      <c r="T1240" s="10"/>
      <c r="U1240" s="10"/>
    </row>
    <row r="1241" spans="1:23" ht="22.5" customHeight="1" x14ac:dyDescent="0.25">
      <c r="A1241" s="419">
        <v>10</v>
      </c>
      <c r="B1241" s="610">
        <v>45258</v>
      </c>
      <c r="C1241" s="605" t="s">
        <v>2069</v>
      </c>
      <c r="D1241" s="606"/>
      <c r="E1241" s="598">
        <v>2</v>
      </c>
      <c r="F1241" s="598" t="s">
        <v>37</v>
      </c>
      <c r="G1241" s="598" t="s">
        <v>2079</v>
      </c>
      <c r="H1241" s="607">
        <v>143</v>
      </c>
      <c r="I1241" s="608">
        <f>J1241/E1241</f>
        <v>62500</v>
      </c>
      <c r="J1241" s="609">
        <v>125000</v>
      </c>
      <c r="K1241" s="611" t="s">
        <v>205</v>
      </c>
      <c r="L1241" s="79" t="s">
        <v>2300</v>
      </c>
      <c r="N1241" s="2"/>
    </row>
    <row r="1242" spans="1:23" ht="22.5" customHeight="1" x14ac:dyDescent="0.25">
      <c r="A1242" s="420">
        <v>11</v>
      </c>
      <c r="B1242" s="610">
        <v>45258</v>
      </c>
      <c r="C1242" s="605" t="s">
        <v>2070</v>
      </c>
      <c r="D1242" s="606"/>
      <c r="E1242" s="598">
        <v>4</v>
      </c>
      <c r="F1242" s="598" t="s">
        <v>37</v>
      </c>
      <c r="G1242" s="598" t="s">
        <v>2079</v>
      </c>
      <c r="H1242" s="607">
        <v>143</v>
      </c>
      <c r="I1242" s="608">
        <f>J1242/E1242</f>
        <v>75000</v>
      </c>
      <c r="J1242" s="609">
        <v>300000</v>
      </c>
      <c r="K1242" s="611" t="s">
        <v>205</v>
      </c>
      <c r="L1242" s="79" t="s">
        <v>2300</v>
      </c>
      <c r="N1242" s="2"/>
    </row>
    <row r="1243" spans="1:23" ht="22.5" customHeight="1" x14ac:dyDescent="0.25">
      <c r="A1243" s="419">
        <v>12</v>
      </c>
      <c r="B1243" s="610">
        <v>45258</v>
      </c>
      <c r="C1243" s="605" t="s">
        <v>2071</v>
      </c>
      <c r="D1243" s="606"/>
      <c r="E1243" s="598">
        <v>8</v>
      </c>
      <c r="F1243" s="598" t="s">
        <v>37</v>
      </c>
      <c r="G1243" s="598" t="s">
        <v>2079</v>
      </c>
      <c r="H1243" s="607">
        <v>143</v>
      </c>
      <c r="I1243" s="608">
        <f>J1243/E1243</f>
        <v>15000</v>
      </c>
      <c r="J1243" s="609">
        <v>120000</v>
      </c>
      <c r="K1243" s="611" t="s">
        <v>205</v>
      </c>
      <c r="L1243" s="79" t="s">
        <v>2300</v>
      </c>
      <c r="N1243" s="2"/>
      <c r="V1243" s="10"/>
      <c r="W1243" s="10"/>
    </row>
    <row r="1244" spans="1:23" ht="22.5" customHeight="1" x14ac:dyDescent="0.25">
      <c r="A1244" s="420">
        <v>13</v>
      </c>
      <c r="B1244" s="610">
        <v>45258</v>
      </c>
      <c r="C1244" s="605" t="s">
        <v>2072</v>
      </c>
      <c r="D1244" s="606"/>
      <c r="E1244" s="598">
        <v>1</v>
      </c>
      <c r="F1244" s="598" t="s">
        <v>37</v>
      </c>
      <c r="G1244" s="598" t="s">
        <v>2079</v>
      </c>
      <c r="H1244" s="607">
        <v>143</v>
      </c>
      <c r="I1244" s="608">
        <f>J1244/E1244</f>
        <v>165000</v>
      </c>
      <c r="J1244" s="609">
        <v>165000</v>
      </c>
      <c r="K1244" s="611" t="s">
        <v>205</v>
      </c>
      <c r="L1244" s="79" t="s">
        <v>2300</v>
      </c>
      <c r="O1244" s="10"/>
      <c r="P1244" s="10"/>
      <c r="Q1244" s="10"/>
      <c r="R1244" s="10"/>
      <c r="S1244" s="10"/>
      <c r="T1244" s="10"/>
      <c r="U1244" s="10"/>
      <c r="W1244" s="10"/>
    </row>
    <row r="1245" spans="1:23" ht="22.5" customHeight="1" x14ac:dyDescent="0.25">
      <c r="A1245" s="419">
        <v>14</v>
      </c>
      <c r="B1245" s="610">
        <v>45258</v>
      </c>
      <c r="C1245" s="605" t="s">
        <v>2070</v>
      </c>
      <c r="D1245" s="606"/>
      <c r="E1245" s="598">
        <v>4</v>
      </c>
      <c r="F1245" s="598" t="s">
        <v>37</v>
      </c>
      <c r="G1245" s="598" t="s">
        <v>2079</v>
      </c>
      <c r="H1245" s="607">
        <v>143</v>
      </c>
      <c r="I1245" s="608">
        <f>J1245/E1245</f>
        <v>75000</v>
      </c>
      <c r="J1245" s="609">
        <v>300000</v>
      </c>
      <c r="K1245" s="611" t="s">
        <v>205</v>
      </c>
      <c r="L1245" s="79" t="s">
        <v>2300</v>
      </c>
      <c r="N1245" s="2"/>
      <c r="W1245" s="10"/>
    </row>
    <row r="1246" spans="1:23" s="10" customFormat="1" ht="22.5" customHeight="1" x14ac:dyDescent="0.25">
      <c r="A1246" s="436"/>
      <c r="B1246" s="423"/>
      <c r="C1246" s="424"/>
      <c r="D1246" s="425"/>
      <c r="E1246" s="411"/>
      <c r="F1246" s="411"/>
      <c r="G1246" s="435"/>
      <c r="H1246" s="411"/>
      <c r="I1246" s="440"/>
      <c r="J1246" s="428"/>
      <c r="K1246" s="528">
        <f>SUM(J1232:J1245)</f>
        <v>15867500</v>
      </c>
      <c r="L1246" s="744">
        <f>SUM(J1232,J1234:J1239,J1241:J1245)</f>
        <v>3762500</v>
      </c>
      <c r="N1246" s="2"/>
      <c r="O1246" s="2"/>
      <c r="P1246" s="2"/>
      <c r="Q1246" s="2"/>
      <c r="R1246" s="2"/>
      <c r="S1246" s="2"/>
      <c r="T1246" s="2"/>
      <c r="U1246" s="2"/>
      <c r="V1246" s="2"/>
    </row>
    <row r="1247" spans="1:23" s="10" customFormat="1" ht="22.5" customHeight="1" x14ac:dyDescent="0.25">
      <c r="A1247" s="419">
        <v>1</v>
      </c>
      <c r="B1247" s="280">
        <v>45232</v>
      </c>
      <c r="C1247" s="60" t="s">
        <v>1084</v>
      </c>
      <c r="D1247" s="56" t="s">
        <v>47</v>
      </c>
      <c r="E1247" s="57">
        <v>0.5</v>
      </c>
      <c r="F1247" s="122" t="s">
        <v>40</v>
      </c>
      <c r="G1247" s="58" t="s">
        <v>31</v>
      </c>
      <c r="H1247" s="260">
        <v>301</v>
      </c>
      <c r="I1247" s="287">
        <v>500000</v>
      </c>
      <c r="J1247" s="286">
        <v>250000</v>
      </c>
      <c r="K1247" s="529"/>
      <c r="L1247" s="79"/>
      <c r="O1247" s="2"/>
      <c r="P1247" s="2"/>
      <c r="Q1247" s="2"/>
      <c r="R1247" s="2"/>
      <c r="S1247" s="2"/>
      <c r="T1247" s="2"/>
      <c r="U1247" s="2"/>
      <c r="V1247" s="2"/>
    </row>
    <row r="1248" spans="1:23" s="10" customFormat="1" ht="22.5" customHeight="1" x14ac:dyDescent="0.25">
      <c r="A1248" s="420">
        <v>2</v>
      </c>
      <c r="B1248" s="280">
        <v>45232</v>
      </c>
      <c r="C1248" s="55" t="s">
        <v>283</v>
      </c>
      <c r="D1248" s="55" t="s">
        <v>158</v>
      </c>
      <c r="E1248" s="57">
        <v>1</v>
      </c>
      <c r="F1248" s="57" t="s">
        <v>39</v>
      </c>
      <c r="G1248" s="58" t="s">
        <v>31</v>
      </c>
      <c r="H1248" s="260">
        <v>301</v>
      </c>
      <c r="I1248" s="289">
        <v>47500</v>
      </c>
      <c r="J1248" s="286">
        <v>47500</v>
      </c>
      <c r="K1248" s="529"/>
      <c r="L1248" s="79"/>
      <c r="O1248" s="2"/>
      <c r="P1248" s="2"/>
      <c r="Q1248" s="2"/>
      <c r="R1248" s="2"/>
      <c r="S1248" s="2"/>
      <c r="T1248" s="2"/>
      <c r="U1248" s="2"/>
    </row>
    <row r="1249" spans="1:23" s="10" customFormat="1" ht="22.5" customHeight="1" x14ac:dyDescent="0.25">
      <c r="A1249" s="419">
        <v>3</v>
      </c>
      <c r="B1249" s="280">
        <v>45232</v>
      </c>
      <c r="C1249" s="60" t="s">
        <v>515</v>
      </c>
      <c r="D1249" s="56" t="s">
        <v>89</v>
      </c>
      <c r="E1249" s="57">
        <v>2</v>
      </c>
      <c r="F1249" s="122" t="s">
        <v>39</v>
      </c>
      <c r="G1249" s="58" t="s">
        <v>31</v>
      </c>
      <c r="H1249" s="260">
        <v>301</v>
      </c>
      <c r="I1249" s="287">
        <v>10000</v>
      </c>
      <c r="J1249" s="286">
        <v>20000</v>
      </c>
      <c r="K1249" s="529"/>
      <c r="L1249" s="79"/>
    </row>
    <row r="1250" spans="1:23" s="10" customFormat="1" ht="22.5" customHeight="1" x14ac:dyDescent="0.25">
      <c r="A1250" s="420">
        <v>4</v>
      </c>
      <c r="B1250" s="280">
        <v>45232</v>
      </c>
      <c r="C1250" s="56" t="s">
        <v>1085</v>
      </c>
      <c r="D1250" s="56" t="s">
        <v>89</v>
      </c>
      <c r="E1250" s="57">
        <v>2</v>
      </c>
      <c r="F1250" s="57" t="s">
        <v>39</v>
      </c>
      <c r="G1250" s="58" t="s">
        <v>31</v>
      </c>
      <c r="H1250" s="260">
        <v>301</v>
      </c>
      <c r="I1250" s="285">
        <v>4000</v>
      </c>
      <c r="J1250" s="286">
        <v>8000</v>
      </c>
      <c r="K1250" s="529"/>
      <c r="L1250" s="79"/>
    </row>
    <row r="1251" spans="1:23" s="10" customFormat="1" ht="22.5" customHeight="1" x14ac:dyDescent="0.25">
      <c r="A1251" s="419">
        <v>5</v>
      </c>
      <c r="B1251" s="280">
        <v>45232</v>
      </c>
      <c r="C1251" s="56" t="s">
        <v>249</v>
      </c>
      <c r="D1251" s="61" t="s">
        <v>72</v>
      </c>
      <c r="E1251" s="57">
        <v>1</v>
      </c>
      <c r="F1251" s="57" t="s">
        <v>39</v>
      </c>
      <c r="G1251" s="58" t="s">
        <v>31</v>
      </c>
      <c r="H1251" s="260">
        <v>301</v>
      </c>
      <c r="I1251" s="285">
        <v>121000</v>
      </c>
      <c r="J1251" s="286">
        <v>121000</v>
      </c>
      <c r="K1251" s="529"/>
      <c r="L1251" s="79"/>
    </row>
    <row r="1252" spans="1:23" s="10" customFormat="1" ht="22.5" customHeight="1" x14ac:dyDescent="0.25">
      <c r="A1252" s="419">
        <v>6</v>
      </c>
      <c r="B1252" s="280">
        <v>45232</v>
      </c>
      <c r="C1252" s="56" t="s">
        <v>264</v>
      </c>
      <c r="D1252" s="56" t="s">
        <v>1086</v>
      </c>
      <c r="E1252" s="57">
        <v>1</v>
      </c>
      <c r="F1252" s="57" t="s">
        <v>39</v>
      </c>
      <c r="G1252" s="58" t="s">
        <v>31</v>
      </c>
      <c r="H1252" s="260">
        <v>301</v>
      </c>
      <c r="I1252" s="285">
        <v>77000</v>
      </c>
      <c r="J1252" s="286">
        <v>77000</v>
      </c>
      <c r="K1252" s="529"/>
      <c r="L1252" s="79"/>
    </row>
    <row r="1253" spans="1:23" s="10" customFormat="1" ht="22.5" customHeight="1" x14ac:dyDescent="0.25">
      <c r="A1253" s="420">
        <v>7</v>
      </c>
      <c r="B1253" s="280">
        <v>45232</v>
      </c>
      <c r="C1253" s="56" t="s">
        <v>1087</v>
      </c>
      <c r="D1253" s="56" t="s">
        <v>28</v>
      </c>
      <c r="E1253" s="57">
        <v>0.3</v>
      </c>
      <c r="F1253" s="57" t="s">
        <v>38</v>
      </c>
      <c r="G1253" s="58" t="s">
        <v>31</v>
      </c>
      <c r="H1253" s="260">
        <v>301</v>
      </c>
      <c r="I1253" s="285">
        <v>75000</v>
      </c>
      <c r="J1253" s="286">
        <v>22500</v>
      </c>
      <c r="K1253" s="529"/>
      <c r="L1253" s="79"/>
    </row>
    <row r="1254" spans="1:23" s="10" customFormat="1" ht="22.5" customHeight="1" x14ac:dyDescent="0.25">
      <c r="A1254" s="419">
        <v>8</v>
      </c>
      <c r="B1254" s="280">
        <v>45239</v>
      </c>
      <c r="C1254" s="56" t="s">
        <v>1188</v>
      </c>
      <c r="D1254" s="56" t="s">
        <v>1189</v>
      </c>
      <c r="E1254" s="57">
        <v>2</v>
      </c>
      <c r="F1254" s="121" t="s">
        <v>39</v>
      </c>
      <c r="G1254" s="58" t="s">
        <v>31</v>
      </c>
      <c r="H1254" s="260">
        <v>301</v>
      </c>
      <c r="I1254" s="285">
        <v>40000</v>
      </c>
      <c r="J1254" s="286">
        <v>80000</v>
      </c>
      <c r="K1254" s="644" t="s">
        <v>1569</v>
      </c>
      <c r="L1254" s="79"/>
    </row>
    <row r="1255" spans="1:23" s="10" customFormat="1" ht="22.5" customHeight="1" x14ac:dyDescent="0.25">
      <c r="A1255" s="422"/>
      <c r="B1255" s="423"/>
      <c r="C1255" s="424"/>
      <c r="D1255" s="425"/>
      <c r="E1255" s="411"/>
      <c r="F1255" s="441"/>
      <c r="G1255" s="435"/>
      <c r="H1255" s="411"/>
      <c r="I1255" s="440"/>
      <c r="J1255" s="428"/>
      <c r="K1255" s="528">
        <f>SUM(J1247:J1254)</f>
        <v>626000</v>
      </c>
      <c r="L1255" s="79"/>
    </row>
    <row r="1256" spans="1:23" s="10" customFormat="1" ht="22.5" customHeight="1" x14ac:dyDescent="0.25">
      <c r="A1256" s="420">
        <v>1</v>
      </c>
      <c r="B1256" s="533">
        <v>45233</v>
      </c>
      <c r="C1256" s="541" t="s">
        <v>1848</v>
      </c>
      <c r="D1256" s="544"/>
      <c r="E1256" s="536">
        <v>1</v>
      </c>
      <c r="F1256" s="536" t="s">
        <v>37</v>
      </c>
      <c r="G1256" s="545" t="s">
        <v>254</v>
      </c>
      <c r="H1256" s="537">
        <v>302</v>
      </c>
      <c r="I1256" s="560">
        <v>43000</v>
      </c>
      <c r="J1256" s="539">
        <f>E1256*I1256</f>
        <v>43000</v>
      </c>
      <c r="K1256" s="622" t="s">
        <v>1791</v>
      </c>
      <c r="L1256" s="79"/>
    </row>
    <row r="1257" spans="1:23" s="10" customFormat="1" ht="22.5" customHeight="1" x14ac:dyDescent="0.25">
      <c r="A1257" s="419">
        <v>2</v>
      </c>
      <c r="B1257" s="280">
        <v>45237</v>
      </c>
      <c r="C1257" s="56" t="s">
        <v>1087</v>
      </c>
      <c r="D1257" s="56" t="s">
        <v>28</v>
      </c>
      <c r="E1257" s="57">
        <v>0.4</v>
      </c>
      <c r="F1257" s="57" t="s">
        <v>38</v>
      </c>
      <c r="G1257" s="57" t="s">
        <v>254</v>
      </c>
      <c r="H1257" s="260">
        <v>302</v>
      </c>
      <c r="I1257" s="285">
        <v>75000</v>
      </c>
      <c r="J1257" s="286">
        <v>30000</v>
      </c>
      <c r="K1257" s="644"/>
      <c r="L1257" s="79"/>
    </row>
    <row r="1258" spans="1:23" s="10" customFormat="1" ht="22.5" customHeight="1" x14ac:dyDescent="0.25">
      <c r="A1258" s="420">
        <v>3</v>
      </c>
      <c r="B1258" s="280">
        <v>45243</v>
      </c>
      <c r="C1258" s="56" t="s">
        <v>1276</v>
      </c>
      <c r="D1258" s="56" t="s">
        <v>47</v>
      </c>
      <c r="E1258" s="57">
        <v>8</v>
      </c>
      <c r="F1258" s="57" t="s">
        <v>39</v>
      </c>
      <c r="G1258" s="58" t="s">
        <v>254</v>
      </c>
      <c r="H1258" s="260">
        <v>302</v>
      </c>
      <c r="I1258" s="285">
        <v>10000</v>
      </c>
      <c r="J1258" s="286">
        <v>80000</v>
      </c>
      <c r="K1258" s="644" t="s">
        <v>1582</v>
      </c>
      <c r="L1258" s="79"/>
    </row>
    <row r="1259" spans="1:23" s="10" customFormat="1" ht="22.5" customHeight="1" x14ac:dyDescent="0.25">
      <c r="A1259" s="419">
        <v>4</v>
      </c>
      <c r="B1259" s="280">
        <v>45243</v>
      </c>
      <c r="C1259" s="56" t="s">
        <v>1087</v>
      </c>
      <c r="D1259" s="56" t="s">
        <v>28</v>
      </c>
      <c r="E1259" s="57">
        <v>0.3</v>
      </c>
      <c r="F1259" s="121" t="s">
        <v>38</v>
      </c>
      <c r="G1259" s="58" t="s">
        <v>254</v>
      </c>
      <c r="H1259" s="260">
        <v>302</v>
      </c>
      <c r="I1259" s="285">
        <v>75000</v>
      </c>
      <c r="J1259" s="286">
        <v>22500</v>
      </c>
      <c r="K1259" s="644" t="s">
        <v>1582</v>
      </c>
      <c r="L1259" s="79"/>
    </row>
    <row r="1260" spans="1:23" s="10" customFormat="1" ht="22.5" customHeight="1" x14ac:dyDescent="0.25">
      <c r="A1260" s="420">
        <v>5</v>
      </c>
      <c r="B1260" s="280">
        <v>45243</v>
      </c>
      <c r="C1260" s="56" t="s">
        <v>1085</v>
      </c>
      <c r="D1260" s="56" t="s">
        <v>89</v>
      </c>
      <c r="E1260" s="57">
        <v>12</v>
      </c>
      <c r="F1260" s="57" t="s">
        <v>39</v>
      </c>
      <c r="G1260" s="58" t="s">
        <v>254</v>
      </c>
      <c r="H1260" s="260">
        <v>302</v>
      </c>
      <c r="I1260" s="285">
        <v>4000</v>
      </c>
      <c r="J1260" s="286">
        <v>48000</v>
      </c>
      <c r="K1260" s="644" t="s">
        <v>1582</v>
      </c>
      <c r="L1260" s="79"/>
      <c r="W1260" s="2"/>
    </row>
    <row r="1261" spans="1:23" s="10" customFormat="1" ht="22.5" customHeight="1" x14ac:dyDescent="0.25">
      <c r="A1261" s="419">
        <v>6</v>
      </c>
      <c r="B1261" s="280">
        <v>45243</v>
      </c>
      <c r="C1261" s="56" t="s">
        <v>1159</v>
      </c>
      <c r="D1261" s="56" t="s">
        <v>69</v>
      </c>
      <c r="E1261" s="117">
        <v>1</v>
      </c>
      <c r="F1261" s="300" t="s">
        <v>39</v>
      </c>
      <c r="G1261" s="58" t="s">
        <v>254</v>
      </c>
      <c r="H1261" s="260">
        <v>302</v>
      </c>
      <c r="I1261" s="287">
        <v>162500</v>
      </c>
      <c r="J1261" s="286">
        <v>162500</v>
      </c>
      <c r="K1261" s="644" t="s">
        <v>1582</v>
      </c>
      <c r="L1261" s="79"/>
    </row>
    <row r="1262" spans="1:23" s="10" customFormat="1" ht="22.5" customHeight="1" x14ac:dyDescent="0.25">
      <c r="A1262" s="420">
        <v>7</v>
      </c>
      <c r="B1262" s="280">
        <v>45243</v>
      </c>
      <c r="C1262" s="56" t="s">
        <v>86</v>
      </c>
      <c r="D1262" s="56" t="s">
        <v>91</v>
      </c>
      <c r="E1262" s="117">
        <v>1</v>
      </c>
      <c r="F1262" s="300" t="s">
        <v>39</v>
      </c>
      <c r="G1262" s="58" t="s">
        <v>254</v>
      </c>
      <c r="H1262" s="260">
        <v>302</v>
      </c>
      <c r="I1262" s="287">
        <v>176750</v>
      </c>
      <c r="J1262" s="286">
        <v>176750</v>
      </c>
      <c r="K1262" s="644" t="s">
        <v>1582</v>
      </c>
      <c r="L1262" s="79"/>
      <c r="W1262" s="2"/>
    </row>
    <row r="1263" spans="1:23" ht="22.5" customHeight="1" x14ac:dyDescent="0.25">
      <c r="A1263" s="419">
        <v>8</v>
      </c>
      <c r="B1263" s="280">
        <v>45243</v>
      </c>
      <c r="C1263" s="56" t="s">
        <v>281</v>
      </c>
      <c r="D1263" s="56" t="s">
        <v>124</v>
      </c>
      <c r="E1263" s="117">
        <v>1</v>
      </c>
      <c r="F1263" s="300" t="s">
        <v>39</v>
      </c>
      <c r="G1263" s="58" t="s">
        <v>254</v>
      </c>
      <c r="H1263" s="260">
        <v>302</v>
      </c>
      <c r="I1263" s="285">
        <v>31500</v>
      </c>
      <c r="J1263" s="286">
        <v>31500</v>
      </c>
      <c r="K1263" s="644" t="s">
        <v>1582</v>
      </c>
      <c r="L1263" s="2"/>
      <c r="M1263" s="2"/>
      <c r="O1263" s="10"/>
      <c r="P1263" s="10"/>
      <c r="Q1263" s="10"/>
      <c r="R1263" s="10"/>
      <c r="S1263" s="10"/>
      <c r="T1263" s="10"/>
      <c r="U1263" s="10"/>
      <c r="V1263" s="10"/>
    </row>
    <row r="1264" spans="1:23" s="10" customFormat="1" ht="22.5" customHeight="1" x14ac:dyDescent="0.25">
      <c r="A1264" s="420">
        <v>9</v>
      </c>
      <c r="B1264" s="280">
        <v>45243</v>
      </c>
      <c r="C1264" s="56" t="s">
        <v>251</v>
      </c>
      <c r="D1264" s="56" t="s">
        <v>27</v>
      </c>
      <c r="E1264" s="117">
        <v>1</v>
      </c>
      <c r="F1264" s="300" t="s">
        <v>39</v>
      </c>
      <c r="G1264" s="58" t="s">
        <v>254</v>
      </c>
      <c r="H1264" s="260">
        <v>302</v>
      </c>
      <c r="I1264" s="285">
        <v>45000</v>
      </c>
      <c r="J1264" s="286">
        <v>45000</v>
      </c>
      <c r="K1264" s="644" t="s">
        <v>1582</v>
      </c>
      <c r="L1264" s="79"/>
      <c r="V1264" s="2"/>
      <c r="W1264" s="2"/>
    </row>
    <row r="1265" spans="1:23" ht="22.5" customHeight="1" x14ac:dyDescent="0.25">
      <c r="A1265" s="419">
        <v>10</v>
      </c>
      <c r="B1265" s="280">
        <v>45246</v>
      </c>
      <c r="C1265" s="291" t="s">
        <v>114</v>
      </c>
      <c r="D1265" s="291" t="s">
        <v>1349</v>
      </c>
      <c r="E1265" s="292">
        <v>1</v>
      </c>
      <c r="F1265" s="77" t="s">
        <v>40</v>
      </c>
      <c r="G1265" s="293" t="s">
        <v>254</v>
      </c>
      <c r="H1265" s="260">
        <v>302</v>
      </c>
      <c r="I1265" s="309">
        <v>2175000</v>
      </c>
      <c r="J1265" s="286">
        <v>2175000</v>
      </c>
      <c r="K1265" s="644" t="s">
        <v>1599</v>
      </c>
      <c r="L1265" s="2"/>
      <c r="M1265" s="2"/>
      <c r="N1265" s="2"/>
    </row>
    <row r="1266" spans="1:23" ht="22.5" customHeight="1" x14ac:dyDescent="0.25">
      <c r="A1266" s="420">
        <v>11</v>
      </c>
      <c r="B1266" s="280">
        <v>45246</v>
      </c>
      <c r="C1266" s="291" t="s">
        <v>114</v>
      </c>
      <c r="D1266" s="291" t="s">
        <v>1349</v>
      </c>
      <c r="E1266" s="295" t="s">
        <v>97</v>
      </c>
      <c r="F1266" s="77" t="s">
        <v>40</v>
      </c>
      <c r="G1266" s="293" t="s">
        <v>254</v>
      </c>
      <c r="H1266" s="260">
        <v>302</v>
      </c>
      <c r="I1266" s="309">
        <v>2175000</v>
      </c>
      <c r="J1266" s="286">
        <v>2175000</v>
      </c>
      <c r="K1266" s="644" t="s">
        <v>1599</v>
      </c>
      <c r="L1266" s="2"/>
      <c r="M1266" s="2"/>
      <c r="N1266" s="2"/>
      <c r="V1266" s="10"/>
    </row>
    <row r="1267" spans="1:23" ht="22.5" customHeight="1" x14ac:dyDescent="0.25">
      <c r="A1267" s="419">
        <v>12</v>
      </c>
      <c r="B1267" s="280">
        <v>45246</v>
      </c>
      <c r="C1267" s="291" t="s">
        <v>114</v>
      </c>
      <c r="D1267" s="291" t="s">
        <v>1136</v>
      </c>
      <c r="E1267" s="292">
        <v>1</v>
      </c>
      <c r="F1267" s="77" t="s">
        <v>40</v>
      </c>
      <c r="G1267" s="293" t="s">
        <v>254</v>
      </c>
      <c r="H1267" s="260">
        <v>302</v>
      </c>
      <c r="I1267" s="309">
        <v>2175000</v>
      </c>
      <c r="J1267" s="286">
        <v>2175000</v>
      </c>
      <c r="K1267" s="644" t="s">
        <v>1599</v>
      </c>
      <c r="L1267" s="2"/>
      <c r="M1267" s="2"/>
      <c r="O1267" s="10"/>
      <c r="P1267" s="10"/>
      <c r="Q1267" s="10"/>
      <c r="R1267" s="10"/>
      <c r="S1267" s="10"/>
      <c r="T1267" s="10"/>
      <c r="U1267" s="10"/>
    </row>
    <row r="1268" spans="1:23" ht="22.5" customHeight="1" x14ac:dyDescent="0.25">
      <c r="A1268" s="420">
        <v>13</v>
      </c>
      <c r="B1268" s="280">
        <v>45246</v>
      </c>
      <c r="C1268" s="291" t="s">
        <v>114</v>
      </c>
      <c r="D1268" s="291" t="s">
        <v>1349</v>
      </c>
      <c r="E1268" s="292">
        <v>1</v>
      </c>
      <c r="F1268" s="77" t="s">
        <v>40</v>
      </c>
      <c r="G1268" s="293" t="s">
        <v>254</v>
      </c>
      <c r="H1268" s="260">
        <v>302</v>
      </c>
      <c r="I1268" s="309">
        <v>2175000</v>
      </c>
      <c r="J1268" s="286">
        <v>2175000</v>
      </c>
      <c r="K1268" s="644" t="s">
        <v>1599</v>
      </c>
      <c r="L1268" s="2"/>
      <c r="M1268" s="2"/>
      <c r="N1268" s="2"/>
    </row>
    <row r="1269" spans="1:23" ht="22.5" customHeight="1" x14ac:dyDescent="0.25">
      <c r="A1269" s="419">
        <v>14</v>
      </c>
      <c r="B1269" s="280">
        <v>45247</v>
      </c>
      <c r="C1269" s="56" t="s">
        <v>45</v>
      </c>
      <c r="D1269" s="56" t="s">
        <v>20</v>
      </c>
      <c r="E1269" s="317" t="s">
        <v>98</v>
      </c>
      <c r="F1269" s="57" t="s">
        <v>38</v>
      </c>
      <c r="G1269" s="58" t="s">
        <v>254</v>
      </c>
      <c r="H1269" s="260">
        <v>302</v>
      </c>
      <c r="I1269" s="287">
        <v>29200</v>
      </c>
      <c r="J1269" s="286">
        <v>58400</v>
      </c>
      <c r="K1269" s="529"/>
      <c r="L1269" s="2"/>
      <c r="M1269" s="2"/>
      <c r="N1269" s="2"/>
    </row>
    <row r="1270" spans="1:23" ht="22.5" customHeight="1" x14ac:dyDescent="0.25">
      <c r="A1270" s="420">
        <v>15</v>
      </c>
      <c r="B1270" s="280">
        <v>45258</v>
      </c>
      <c r="C1270" s="56" t="s">
        <v>45</v>
      </c>
      <c r="D1270" s="56" t="s">
        <v>20</v>
      </c>
      <c r="E1270" s="319">
        <v>1.5</v>
      </c>
      <c r="F1270" s="57" t="s">
        <v>38</v>
      </c>
      <c r="G1270" s="58" t="s">
        <v>254</v>
      </c>
      <c r="H1270" s="260">
        <v>302</v>
      </c>
      <c r="I1270" s="287">
        <v>29200</v>
      </c>
      <c r="J1270" s="286">
        <v>43800</v>
      </c>
      <c r="K1270" s="529"/>
      <c r="N1270" s="2"/>
      <c r="V1270" s="10"/>
    </row>
    <row r="1271" spans="1:23" ht="22.5" customHeight="1" x14ac:dyDescent="0.25">
      <c r="A1271" s="422"/>
      <c r="B1271" s="423"/>
      <c r="C1271" s="439"/>
      <c r="D1271" s="425"/>
      <c r="E1271" s="411"/>
      <c r="F1271" s="411"/>
      <c r="G1271" s="426"/>
      <c r="H1271" s="411"/>
      <c r="I1271" s="428"/>
      <c r="J1271" s="428"/>
      <c r="K1271" s="528">
        <f>SUM(J1256:J1270)</f>
        <v>9441450</v>
      </c>
      <c r="L1271" s="2"/>
      <c r="M1271" s="137"/>
      <c r="O1271" s="10"/>
      <c r="P1271" s="10"/>
      <c r="Q1271" s="10"/>
      <c r="R1271" s="10"/>
      <c r="S1271" s="10"/>
      <c r="T1271" s="10"/>
      <c r="U1271" s="10"/>
      <c r="V1271" s="10"/>
      <c r="W1271" s="10"/>
    </row>
    <row r="1272" spans="1:23" ht="22.5" customHeight="1" x14ac:dyDescent="0.25">
      <c r="A1272" s="419">
        <v>1</v>
      </c>
      <c r="B1272" s="280">
        <v>45233</v>
      </c>
      <c r="C1272" s="56" t="s">
        <v>45</v>
      </c>
      <c r="D1272" s="56" t="s">
        <v>20</v>
      </c>
      <c r="E1272" s="317" t="s">
        <v>1093</v>
      </c>
      <c r="F1272" s="57" t="s">
        <v>38</v>
      </c>
      <c r="G1272" s="57" t="s">
        <v>108</v>
      </c>
      <c r="H1272" s="260">
        <v>303</v>
      </c>
      <c r="I1272" s="287">
        <v>29200</v>
      </c>
      <c r="J1272" s="286">
        <v>43800</v>
      </c>
      <c r="K1272" s="644" t="s">
        <v>1552</v>
      </c>
      <c r="L1272" s="2"/>
      <c r="M1272" s="2"/>
      <c r="O1272" s="10"/>
      <c r="P1272" s="10"/>
      <c r="Q1272" s="10"/>
      <c r="R1272" s="10"/>
      <c r="S1272" s="10"/>
      <c r="T1272" s="10"/>
      <c r="U1272" s="10"/>
      <c r="V1272" s="10"/>
    </row>
    <row r="1273" spans="1:23" ht="22.5" customHeight="1" x14ac:dyDescent="0.25">
      <c r="A1273" s="420">
        <v>2</v>
      </c>
      <c r="B1273" s="280">
        <v>45233</v>
      </c>
      <c r="C1273" s="55" t="s">
        <v>1112</v>
      </c>
      <c r="D1273" s="123" t="s">
        <v>47</v>
      </c>
      <c r="E1273" s="57">
        <v>2</v>
      </c>
      <c r="F1273" s="122" t="s">
        <v>39</v>
      </c>
      <c r="G1273" s="57" t="s">
        <v>108</v>
      </c>
      <c r="H1273" s="260">
        <v>303</v>
      </c>
      <c r="I1273" s="285">
        <v>60000</v>
      </c>
      <c r="J1273" s="286">
        <v>120000</v>
      </c>
      <c r="K1273" s="644" t="s">
        <v>1552</v>
      </c>
      <c r="L1273" s="2"/>
      <c r="M1273" s="2"/>
      <c r="O1273" s="10"/>
      <c r="P1273" s="10"/>
      <c r="Q1273" s="10"/>
      <c r="R1273" s="10"/>
      <c r="S1273" s="10"/>
      <c r="T1273" s="10"/>
      <c r="U1273" s="10"/>
      <c r="V1273" s="10"/>
    </row>
    <row r="1274" spans="1:23" s="10" customFormat="1" ht="22.5" customHeight="1" x14ac:dyDescent="0.25">
      <c r="A1274" s="419">
        <v>3</v>
      </c>
      <c r="B1274" s="280">
        <v>45233</v>
      </c>
      <c r="C1274" s="55" t="s">
        <v>1078</v>
      </c>
      <c r="D1274" s="123" t="s">
        <v>47</v>
      </c>
      <c r="E1274" s="117">
        <v>1</v>
      </c>
      <c r="F1274" s="122" t="s">
        <v>39</v>
      </c>
      <c r="G1274" s="57" t="s">
        <v>108</v>
      </c>
      <c r="H1274" s="260">
        <v>303</v>
      </c>
      <c r="I1274" s="287">
        <v>60000</v>
      </c>
      <c r="J1274" s="286">
        <v>60000</v>
      </c>
      <c r="K1274" s="644" t="s">
        <v>1552</v>
      </c>
      <c r="L1274" s="79"/>
      <c r="W1274" s="2"/>
    </row>
    <row r="1275" spans="1:23" ht="22.5" customHeight="1" x14ac:dyDescent="0.25">
      <c r="A1275" s="420">
        <v>4</v>
      </c>
      <c r="B1275" s="280">
        <v>45258</v>
      </c>
      <c r="C1275" s="56" t="s">
        <v>45</v>
      </c>
      <c r="D1275" s="56" t="s">
        <v>20</v>
      </c>
      <c r="E1275" s="319">
        <v>9</v>
      </c>
      <c r="F1275" s="57" t="s">
        <v>38</v>
      </c>
      <c r="G1275" s="58" t="s">
        <v>108</v>
      </c>
      <c r="H1275" s="260">
        <v>303</v>
      </c>
      <c r="I1275" s="287">
        <v>29200</v>
      </c>
      <c r="J1275" s="286">
        <v>262800</v>
      </c>
      <c r="K1275" s="644" t="s">
        <v>1657</v>
      </c>
      <c r="L1275" s="2"/>
      <c r="M1275" s="2"/>
      <c r="O1275" s="10"/>
      <c r="P1275" s="10"/>
      <c r="Q1275" s="10"/>
      <c r="R1275" s="10"/>
      <c r="S1275" s="10"/>
      <c r="T1275" s="10"/>
      <c r="U1275" s="10"/>
      <c r="W1275" s="10"/>
    </row>
    <row r="1276" spans="1:23" ht="22.5" customHeight="1" x14ac:dyDescent="0.25">
      <c r="A1276" s="419">
        <v>5</v>
      </c>
      <c r="B1276" s="280">
        <v>45258</v>
      </c>
      <c r="C1276" s="56" t="s">
        <v>92</v>
      </c>
      <c r="D1276" s="56" t="s">
        <v>29</v>
      </c>
      <c r="E1276" s="57">
        <v>1</v>
      </c>
      <c r="F1276" s="57" t="s">
        <v>38</v>
      </c>
      <c r="G1276" s="58" t="s">
        <v>108</v>
      </c>
      <c r="H1276" s="260">
        <v>303</v>
      </c>
      <c r="I1276" s="285">
        <v>94575</v>
      </c>
      <c r="J1276" s="286">
        <v>94575</v>
      </c>
      <c r="K1276" s="644" t="s">
        <v>1657</v>
      </c>
      <c r="L1276" s="2"/>
      <c r="M1276" s="2"/>
      <c r="N1276" s="2"/>
      <c r="V1276" s="10"/>
    </row>
    <row r="1277" spans="1:23" ht="22.5" customHeight="1" x14ac:dyDescent="0.25">
      <c r="A1277" s="419">
        <v>6</v>
      </c>
      <c r="B1277" s="280">
        <v>45258</v>
      </c>
      <c r="C1277" s="56" t="s">
        <v>70</v>
      </c>
      <c r="D1277" s="56" t="s">
        <v>61</v>
      </c>
      <c r="E1277" s="8">
        <v>1</v>
      </c>
      <c r="F1277" s="298" t="s">
        <v>39</v>
      </c>
      <c r="G1277" s="58" t="s">
        <v>108</v>
      </c>
      <c r="H1277" s="260">
        <v>303</v>
      </c>
      <c r="I1277" s="285">
        <v>39000</v>
      </c>
      <c r="J1277" s="286">
        <v>39000</v>
      </c>
      <c r="K1277" s="644" t="s">
        <v>1657</v>
      </c>
      <c r="L1277" s="2"/>
      <c r="M1277" s="2"/>
      <c r="O1277" s="10"/>
      <c r="P1277" s="10"/>
      <c r="Q1277" s="10"/>
      <c r="R1277" s="10"/>
      <c r="S1277" s="10"/>
      <c r="T1277" s="10"/>
      <c r="U1277" s="10"/>
    </row>
    <row r="1278" spans="1:23" s="10" customFormat="1" ht="22.5" customHeight="1" x14ac:dyDescent="0.25">
      <c r="A1278" s="420">
        <v>7</v>
      </c>
      <c r="B1278" s="280">
        <v>45258</v>
      </c>
      <c r="C1278" s="56" t="s">
        <v>76</v>
      </c>
      <c r="D1278" s="120" t="s">
        <v>96</v>
      </c>
      <c r="E1278" s="57">
        <v>1</v>
      </c>
      <c r="F1278" s="298" t="s">
        <v>39</v>
      </c>
      <c r="G1278" s="58" t="s">
        <v>108</v>
      </c>
      <c r="H1278" s="260">
        <v>303</v>
      </c>
      <c r="I1278" s="287">
        <v>90675</v>
      </c>
      <c r="J1278" s="286">
        <v>90675</v>
      </c>
      <c r="K1278" s="644" t="s">
        <v>1657</v>
      </c>
      <c r="L1278" s="79"/>
      <c r="O1278" s="2"/>
      <c r="P1278" s="2"/>
      <c r="Q1278" s="2"/>
      <c r="R1278" s="2"/>
      <c r="S1278" s="2"/>
      <c r="T1278" s="2"/>
      <c r="U1278" s="2"/>
      <c r="V1278" s="2"/>
      <c r="W1278" s="2"/>
    </row>
    <row r="1279" spans="1:23" ht="22.5" customHeight="1" x14ac:dyDescent="0.25">
      <c r="A1279" s="422"/>
      <c r="B1279" s="423"/>
      <c r="C1279" s="424"/>
      <c r="D1279" s="425"/>
      <c r="E1279" s="411"/>
      <c r="F1279" s="411"/>
      <c r="G1279" s="435"/>
      <c r="H1279" s="411"/>
      <c r="I1279" s="428"/>
      <c r="J1279" s="428"/>
      <c r="K1279" s="528">
        <f>SUM(J1272:J1278)</f>
        <v>710850</v>
      </c>
      <c r="L1279" s="2"/>
      <c r="M1279" s="2"/>
      <c r="V1279" s="10"/>
    </row>
    <row r="1280" spans="1:23" ht="22.5" customHeight="1" x14ac:dyDescent="0.25">
      <c r="A1280" s="419">
        <v>1</v>
      </c>
      <c r="B1280" s="280">
        <v>45243</v>
      </c>
      <c r="C1280" s="55" t="s">
        <v>513</v>
      </c>
      <c r="D1280" s="56" t="s">
        <v>89</v>
      </c>
      <c r="E1280" s="57">
        <v>5</v>
      </c>
      <c r="F1280" s="57" t="s">
        <v>39</v>
      </c>
      <c r="G1280" s="58" t="s">
        <v>238</v>
      </c>
      <c r="H1280" s="260">
        <v>304</v>
      </c>
      <c r="I1280" s="285">
        <v>60000</v>
      </c>
      <c r="J1280" s="286">
        <f t="shared" ref="J1280:J1290" si="23">E1280*I1280</f>
        <v>300000</v>
      </c>
      <c r="K1280" s="529"/>
      <c r="L1280" s="2"/>
      <c r="M1280" s="137"/>
      <c r="O1280" s="10"/>
      <c r="P1280" s="10"/>
      <c r="Q1280" s="10"/>
      <c r="R1280" s="10"/>
      <c r="S1280" s="10"/>
      <c r="T1280" s="10"/>
      <c r="U1280" s="10"/>
      <c r="W1280" s="10"/>
    </row>
    <row r="1281" spans="1:23" ht="22.5" customHeight="1" x14ac:dyDescent="0.25">
      <c r="A1281" s="420">
        <v>2</v>
      </c>
      <c r="B1281" s="280">
        <v>45243</v>
      </c>
      <c r="C1281" s="56" t="s">
        <v>535</v>
      </c>
      <c r="D1281" s="56" t="s">
        <v>109</v>
      </c>
      <c r="E1281" s="57">
        <v>1</v>
      </c>
      <c r="F1281" s="57" t="s">
        <v>263</v>
      </c>
      <c r="G1281" s="58" t="s">
        <v>238</v>
      </c>
      <c r="H1281" s="260">
        <v>304</v>
      </c>
      <c r="I1281" s="285">
        <v>9583</v>
      </c>
      <c r="J1281" s="286">
        <f t="shared" si="23"/>
        <v>9583</v>
      </c>
      <c r="K1281" s="529"/>
      <c r="V1281" s="10"/>
      <c r="W1281" s="10"/>
    </row>
    <row r="1282" spans="1:23" ht="22.5" customHeight="1" x14ac:dyDescent="0.25">
      <c r="A1282" s="419">
        <v>3</v>
      </c>
      <c r="B1282" s="280">
        <v>45243</v>
      </c>
      <c r="C1282" s="56" t="s">
        <v>353</v>
      </c>
      <c r="D1282" s="120" t="s">
        <v>354</v>
      </c>
      <c r="E1282" s="57">
        <v>0.5</v>
      </c>
      <c r="F1282" s="57" t="s">
        <v>42</v>
      </c>
      <c r="G1282" s="58" t="s">
        <v>238</v>
      </c>
      <c r="H1282" s="260">
        <v>304</v>
      </c>
      <c r="I1282" s="285">
        <v>91000</v>
      </c>
      <c r="J1282" s="286">
        <f t="shared" si="23"/>
        <v>45500</v>
      </c>
      <c r="K1282" s="529"/>
      <c r="O1282" s="10"/>
      <c r="P1282" s="10"/>
      <c r="Q1282" s="10"/>
      <c r="R1282" s="10"/>
      <c r="S1282" s="10"/>
      <c r="T1282" s="10"/>
      <c r="U1282" s="10"/>
      <c r="V1282" s="10"/>
      <c r="W1282" s="10"/>
    </row>
    <row r="1283" spans="1:23" s="10" customFormat="1" ht="22.5" customHeight="1" x14ac:dyDescent="0.25">
      <c r="A1283" s="420">
        <v>4</v>
      </c>
      <c r="B1283" s="280">
        <v>45243</v>
      </c>
      <c r="C1283" s="55" t="s">
        <v>1275</v>
      </c>
      <c r="D1283" s="56" t="s">
        <v>47</v>
      </c>
      <c r="E1283" s="57">
        <v>4</v>
      </c>
      <c r="F1283" s="121" t="s">
        <v>39</v>
      </c>
      <c r="G1283" s="58" t="s">
        <v>238</v>
      </c>
      <c r="H1283" s="260">
        <v>304</v>
      </c>
      <c r="I1283" s="285">
        <v>7500</v>
      </c>
      <c r="J1283" s="286">
        <f t="shared" si="23"/>
        <v>30000</v>
      </c>
      <c r="K1283" s="529"/>
      <c r="L1283" s="79"/>
    </row>
    <row r="1284" spans="1:23" s="10" customFormat="1" ht="22.5" customHeight="1" x14ac:dyDescent="0.25">
      <c r="A1284" s="419">
        <v>5</v>
      </c>
      <c r="B1284" s="280">
        <v>45243</v>
      </c>
      <c r="C1284" s="56" t="s">
        <v>655</v>
      </c>
      <c r="D1284" s="56" t="s">
        <v>103</v>
      </c>
      <c r="E1284" s="57">
        <v>8</v>
      </c>
      <c r="F1284" s="122" t="s">
        <v>39</v>
      </c>
      <c r="G1284" s="58" t="s">
        <v>238</v>
      </c>
      <c r="H1284" s="260">
        <v>304</v>
      </c>
      <c r="I1284" s="285">
        <v>5000</v>
      </c>
      <c r="J1284" s="286">
        <f t="shared" si="23"/>
        <v>40000</v>
      </c>
      <c r="K1284" s="529"/>
      <c r="L1284" s="79"/>
    </row>
    <row r="1285" spans="1:23" s="10" customFormat="1" ht="22.5" customHeight="1" x14ac:dyDescent="0.25">
      <c r="A1285" s="419">
        <v>6</v>
      </c>
      <c r="B1285" s="280">
        <v>45243</v>
      </c>
      <c r="C1285" s="56" t="s">
        <v>383</v>
      </c>
      <c r="D1285" s="56" t="s">
        <v>362</v>
      </c>
      <c r="E1285" s="57">
        <v>1</v>
      </c>
      <c r="F1285" s="57" t="s">
        <v>40</v>
      </c>
      <c r="G1285" s="58" t="s">
        <v>238</v>
      </c>
      <c r="H1285" s="260">
        <v>304</v>
      </c>
      <c r="I1285" s="289">
        <v>30000</v>
      </c>
      <c r="J1285" s="286">
        <f t="shared" si="23"/>
        <v>30000</v>
      </c>
      <c r="K1285" s="529"/>
      <c r="L1285" s="79"/>
    </row>
    <row r="1286" spans="1:23" s="10" customFormat="1" ht="22.5" customHeight="1" x14ac:dyDescent="0.25">
      <c r="A1286" s="420">
        <v>7</v>
      </c>
      <c r="B1286" s="280">
        <v>45243</v>
      </c>
      <c r="C1286" s="56" t="s">
        <v>1276</v>
      </c>
      <c r="D1286" s="56" t="s">
        <v>47</v>
      </c>
      <c r="E1286" s="57">
        <v>12</v>
      </c>
      <c r="F1286" s="57" t="s">
        <v>39</v>
      </c>
      <c r="G1286" s="58" t="s">
        <v>238</v>
      </c>
      <c r="H1286" s="260">
        <v>304</v>
      </c>
      <c r="I1286" s="285">
        <v>10000</v>
      </c>
      <c r="J1286" s="286">
        <f t="shared" si="23"/>
        <v>120000</v>
      </c>
      <c r="K1286" s="529"/>
      <c r="L1286" s="79"/>
    </row>
    <row r="1287" spans="1:23" s="10" customFormat="1" ht="22.5" customHeight="1" x14ac:dyDescent="0.25">
      <c r="A1287" s="419">
        <v>8</v>
      </c>
      <c r="B1287" s="280">
        <v>45243</v>
      </c>
      <c r="C1287" s="56" t="s">
        <v>249</v>
      </c>
      <c r="D1287" s="61" t="s">
        <v>72</v>
      </c>
      <c r="E1287" s="57">
        <v>1</v>
      </c>
      <c r="F1287" s="57" t="s">
        <v>39</v>
      </c>
      <c r="G1287" s="58" t="s">
        <v>238</v>
      </c>
      <c r="H1287" s="260">
        <v>304</v>
      </c>
      <c r="I1287" s="285">
        <v>121000</v>
      </c>
      <c r="J1287" s="286">
        <f t="shared" si="23"/>
        <v>121000</v>
      </c>
      <c r="K1287" s="530"/>
      <c r="L1287" s="79"/>
    </row>
    <row r="1288" spans="1:23" s="10" customFormat="1" ht="22.5" customHeight="1" x14ac:dyDescent="0.25">
      <c r="A1288" s="420">
        <v>9</v>
      </c>
      <c r="B1288" s="280">
        <v>45243</v>
      </c>
      <c r="C1288" s="56" t="s">
        <v>264</v>
      </c>
      <c r="D1288" s="56" t="s">
        <v>1086</v>
      </c>
      <c r="E1288" s="57">
        <v>1</v>
      </c>
      <c r="F1288" s="57" t="s">
        <v>39</v>
      </c>
      <c r="G1288" s="58" t="s">
        <v>238</v>
      </c>
      <c r="H1288" s="260">
        <v>304</v>
      </c>
      <c r="I1288" s="285">
        <v>77000</v>
      </c>
      <c r="J1288" s="286">
        <f t="shared" si="23"/>
        <v>77000</v>
      </c>
      <c r="K1288" s="529"/>
      <c r="L1288" s="79"/>
    </row>
    <row r="1289" spans="1:23" s="10" customFormat="1" ht="22.5" customHeight="1" x14ac:dyDescent="0.25">
      <c r="A1289" s="419">
        <v>10</v>
      </c>
      <c r="B1289" s="280">
        <v>45243</v>
      </c>
      <c r="C1289" s="55" t="s">
        <v>283</v>
      </c>
      <c r="D1289" s="55" t="s">
        <v>158</v>
      </c>
      <c r="E1289" s="57">
        <v>1</v>
      </c>
      <c r="F1289" s="121" t="s">
        <v>39</v>
      </c>
      <c r="G1289" s="58" t="s">
        <v>238</v>
      </c>
      <c r="H1289" s="260">
        <v>304</v>
      </c>
      <c r="I1289" s="285">
        <v>47500</v>
      </c>
      <c r="J1289" s="286">
        <f t="shared" si="23"/>
        <v>47500</v>
      </c>
      <c r="K1289" s="530"/>
      <c r="L1289" s="79"/>
    </row>
    <row r="1290" spans="1:23" s="10" customFormat="1" ht="22.5" customHeight="1" x14ac:dyDescent="0.25">
      <c r="A1290" s="420">
        <v>11</v>
      </c>
      <c r="B1290" s="280">
        <v>45243</v>
      </c>
      <c r="C1290" s="56" t="s">
        <v>1087</v>
      </c>
      <c r="D1290" s="56" t="s">
        <v>28</v>
      </c>
      <c r="E1290" s="57">
        <v>0.6</v>
      </c>
      <c r="F1290" s="121" t="s">
        <v>38</v>
      </c>
      <c r="G1290" s="58" t="s">
        <v>238</v>
      </c>
      <c r="H1290" s="260">
        <v>304</v>
      </c>
      <c r="I1290" s="285">
        <v>75000</v>
      </c>
      <c r="J1290" s="286">
        <f t="shared" si="23"/>
        <v>45000</v>
      </c>
      <c r="K1290" s="529"/>
      <c r="L1290" s="79"/>
    </row>
    <row r="1291" spans="1:23" s="10" customFormat="1" ht="22.5" customHeight="1" x14ac:dyDescent="0.25">
      <c r="A1291" s="422"/>
      <c r="B1291" s="423"/>
      <c r="C1291" s="439"/>
      <c r="D1291" s="425"/>
      <c r="E1291" s="411"/>
      <c r="F1291" s="434"/>
      <c r="G1291" s="435"/>
      <c r="H1291" s="411"/>
      <c r="I1291" s="428"/>
      <c r="J1291" s="452"/>
      <c r="K1291" s="528">
        <f>SUM(J1280:J1290)</f>
        <v>865583</v>
      </c>
      <c r="L1291" s="79"/>
    </row>
    <row r="1292" spans="1:23" s="10" customFormat="1" ht="22.5" customHeight="1" x14ac:dyDescent="0.25">
      <c r="A1292" s="419">
        <v>1</v>
      </c>
      <c r="B1292" s="280">
        <v>45257</v>
      </c>
      <c r="C1292" s="56" t="s">
        <v>45</v>
      </c>
      <c r="D1292" s="56" t="s">
        <v>20</v>
      </c>
      <c r="E1292" s="319">
        <v>9</v>
      </c>
      <c r="F1292" s="57" t="s">
        <v>38</v>
      </c>
      <c r="G1292" s="58" t="s">
        <v>1447</v>
      </c>
      <c r="H1292" s="260">
        <v>305</v>
      </c>
      <c r="I1292" s="287">
        <v>29200</v>
      </c>
      <c r="J1292" s="286">
        <f>E1292*I1292</f>
        <v>262800</v>
      </c>
      <c r="K1292" s="644" t="s">
        <v>1649</v>
      </c>
      <c r="L1292" s="79"/>
    </row>
    <row r="1293" spans="1:23" s="10" customFormat="1" ht="22.5" customHeight="1" x14ac:dyDescent="0.25">
      <c r="A1293" s="420">
        <v>2</v>
      </c>
      <c r="B1293" s="280">
        <v>45257</v>
      </c>
      <c r="C1293" s="56" t="s">
        <v>92</v>
      </c>
      <c r="D1293" s="56" t="s">
        <v>29</v>
      </c>
      <c r="E1293" s="57">
        <v>1</v>
      </c>
      <c r="F1293" s="57" t="s">
        <v>38</v>
      </c>
      <c r="G1293" s="58" t="s">
        <v>1447</v>
      </c>
      <c r="H1293" s="260">
        <v>305</v>
      </c>
      <c r="I1293" s="285">
        <v>94575</v>
      </c>
      <c r="J1293" s="286">
        <f>E1293*I1293</f>
        <v>94575</v>
      </c>
      <c r="K1293" s="644" t="s">
        <v>1649</v>
      </c>
      <c r="L1293" s="79"/>
    </row>
    <row r="1294" spans="1:23" s="10" customFormat="1" ht="22.5" customHeight="1" x14ac:dyDescent="0.25">
      <c r="A1294" s="419">
        <v>3</v>
      </c>
      <c r="B1294" s="280">
        <v>45257</v>
      </c>
      <c r="C1294" s="56" t="s">
        <v>342</v>
      </c>
      <c r="D1294" s="56" t="s">
        <v>89</v>
      </c>
      <c r="E1294" s="57">
        <v>0.5</v>
      </c>
      <c r="F1294" s="57" t="s">
        <v>40</v>
      </c>
      <c r="G1294" s="58" t="s">
        <v>1447</v>
      </c>
      <c r="H1294" s="260">
        <v>305</v>
      </c>
      <c r="I1294" s="285">
        <v>150000</v>
      </c>
      <c r="J1294" s="286">
        <f>E1294*I1294</f>
        <v>75000</v>
      </c>
      <c r="K1294" s="644" t="s">
        <v>1649</v>
      </c>
      <c r="L1294" s="79"/>
    </row>
    <row r="1295" spans="1:23" s="10" customFormat="1" ht="22.5" customHeight="1" x14ac:dyDescent="0.25">
      <c r="A1295" s="422"/>
      <c r="B1295" s="423"/>
      <c r="C1295" s="424"/>
      <c r="D1295" s="425"/>
      <c r="E1295" s="411"/>
      <c r="F1295" s="411"/>
      <c r="G1295" s="435"/>
      <c r="H1295" s="411"/>
      <c r="I1295" s="428"/>
      <c r="J1295" s="428"/>
      <c r="K1295" s="528">
        <f>SUM(J1292:J1294)</f>
        <v>432375</v>
      </c>
      <c r="L1295" s="79"/>
    </row>
    <row r="1296" spans="1:23" s="10" customFormat="1" ht="22.5" customHeight="1" x14ac:dyDescent="0.25">
      <c r="A1296" s="420">
        <v>1</v>
      </c>
      <c r="B1296" s="533">
        <v>45231</v>
      </c>
      <c r="C1296" s="541" t="s">
        <v>1849</v>
      </c>
      <c r="D1296" s="544"/>
      <c r="E1296" s="536">
        <v>4</v>
      </c>
      <c r="F1296" s="536" t="s">
        <v>37</v>
      </c>
      <c r="G1296" s="536" t="s">
        <v>116</v>
      </c>
      <c r="H1296" s="537">
        <v>306</v>
      </c>
      <c r="I1296" s="560">
        <v>10000</v>
      </c>
      <c r="J1296" s="539">
        <f>E1296*I1296</f>
        <v>40000</v>
      </c>
      <c r="K1296" s="622" t="s">
        <v>1791</v>
      </c>
      <c r="L1296" s="79"/>
      <c r="W1296" s="2"/>
    </row>
    <row r="1297" spans="1:23" s="10" customFormat="1" ht="22.5" customHeight="1" x14ac:dyDescent="0.25">
      <c r="A1297" s="419">
        <v>2</v>
      </c>
      <c r="B1297" s="533">
        <v>45231</v>
      </c>
      <c r="C1297" s="534" t="s">
        <v>1850</v>
      </c>
      <c r="D1297" s="544"/>
      <c r="E1297" s="536">
        <v>4</v>
      </c>
      <c r="F1297" s="536" t="s">
        <v>37</v>
      </c>
      <c r="G1297" s="536" t="s">
        <v>116</v>
      </c>
      <c r="H1297" s="537">
        <v>306</v>
      </c>
      <c r="I1297" s="546">
        <v>5000</v>
      </c>
      <c r="J1297" s="539">
        <f>E1297*I1297</f>
        <v>20000</v>
      </c>
      <c r="K1297" s="622" t="s">
        <v>1791</v>
      </c>
      <c r="L1297" s="79"/>
      <c r="W1297" s="2"/>
    </row>
    <row r="1298" spans="1:23" s="10" customFormat="1" ht="22.5" customHeight="1" x14ac:dyDescent="0.25">
      <c r="A1298" s="420">
        <v>3</v>
      </c>
      <c r="B1298" s="533">
        <v>45234</v>
      </c>
      <c r="C1298" s="534" t="s">
        <v>1851</v>
      </c>
      <c r="D1298" s="541"/>
      <c r="E1298" s="536">
        <v>2</v>
      </c>
      <c r="F1298" s="536" t="s">
        <v>37</v>
      </c>
      <c r="G1298" s="536" t="s">
        <v>116</v>
      </c>
      <c r="H1298" s="537">
        <v>306</v>
      </c>
      <c r="I1298" s="538">
        <v>62500</v>
      </c>
      <c r="J1298" s="539">
        <f>E1298*I1298</f>
        <v>125000</v>
      </c>
      <c r="K1298" s="622" t="s">
        <v>1791</v>
      </c>
      <c r="L1298" s="79"/>
    </row>
    <row r="1299" spans="1:23" ht="22.5" customHeight="1" x14ac:dyDescent="0.25">
      <c r="A1299" s="419">
        <v>4</v>
      </c>
      <c r="B1299" s="533">
        <v>45234</v>
      </c>
      <c r="C1299" s="534" t="s">
        <v>1852</v>
      </c>
      <c r="D1299" s="541"/>
      <c r="E1299" s="536">
        <v>4</v>
      </c>
      <c r="F1299" s="536" t="s">
        <v>37</v>
      </c>
      <c r="G1299" s="536" t="s">
        <v>116</v>
      </c>
      <c r="H1299" s="537">
        <v>306</v>
      </c>
      <c r="I1299" s="566">
        <v>5000</v>
      </c>
      <c r="J1299" s="539">
        <f>E1299*I1299</f>
        <v>20000</v>
      </c>
      <c r="K1299" s="622" t="s">
        <v>1791</v>
      </c>
      <c r="L1299" s="2"/>
      <c r="M1299" s="2"/>
      <c r="O1299" s="10"/>
      <c r="P1299" s="10"/>
      <c r="Q1299" s="10"/>
      <c r="R1299" s="10"/>
      <c r="S1299" s="10"/>
      <c r="T1299" s="10"/>
      <c r="U1299" s="10"/>
      <c r="V1299" s="10"/>
    </row>
    <row r="1300" spans="1:23" ht="22.5" customHeight="1" x14ac:dyDescent="0.25">
      <c r="A1300" s="420">
        <v>5</v>
      </c>
      <c r="B1300" s="533">
        <v>45234</v>
      </c>
      <c r="C1300" s="549" t="s">
        <v>1823</v>
      </c>
      <c r="D1300" s="549"/>
      <c r="E1300" s="551">
        <v>4</v>
      </c>
      <c r="F1300" s="536" t="s">
        <v>37</v>
      </c>
      <c r="G1300" s="536" t="s">
        <v>116</v>
      </c>
      <c r="H1300" s="537">
        <v>306</v>
      </c>
      <c r="I1300" s="567">
        <v>12500</v>
      </c>
      <c r="J1300" s="539">
        <f>E1300*I1300</f>
        <v>50000</v>
      </c>
      <c r="K1300" s="622" t="s">
        <v>1791</v>
      </c>
      <c r="L1300" s="2"/>
      <c r="M1300" s="2"/>
      <c r="O1300" s="10"/>
      <c r="P1300" s="10"/>
      <c r="Q1300" s="10"/>
      <c r="R1300" s="10"/>
      <c r="S1300" s="10"/>
      <c r="T1300" s="10"/>
      <c r="U1300" s="10"/>
    </row>
    <row r="1301" spans="1:23" s="10" customFormat="1" ht="22.5" customHeight="1" x14ac:dyDescent="0.25">
      <c r="A1301" s="419">
        <v>6</v>
      </c>
      <c r="B1301" s="280">
        <v>45239</v>
      </c>
      <c r="C1301" s="56" t="s">
        <v>45</v>
      </c>
      <c r="D1301" s="56" t="s">
        <v>20</v>
      </c>
      <c r="E1301" s="317" t="s">
        <v>1113</v>
      </c>
      <c r="F1301" s="57" t="s">
        <v>38</v>
      </c>
      <c r="G1301" s="58" t="s">
        <v>116</v>
      </c>
      <c r="H1301" s="260">
        <v>306</v>
      </c>
      <c r="I1301" s="287">
        <v>29200</v>
      </c>
      <c r="J1301" s="286">
        <v>262800</v>
      </c>
      <c r="K1301" s="644" t="s">
        <v>1573</v>
      </c>
      <c r="L1301" s="79"/>
      <c r="N1301" s="2"/>
      <c r="O1301" s="2"/>
      <c r="P1301" s="2"/>
      <c r="Q1301" s="2"/>
      <c r="R1301" s="2"/>
      <c r="S1301" s="2"/>
      <c r="T1301" s="2"/>
      <c r="U1301" s="2"/>
      <c r="W1301" s="2"/>
    </row>
    <row r="1302" spans="1:23" ht="22.5" customHeight="1" x14ac:dyDescent="0.25">
      <c r="A1302" s="420">
        <v>7</v>
      </c>
      <c r="B1302" s="280">
        <v>45239</v>
      </c>
      <c r="C1302" s="56" t="s">
        <v>92</v>
      </c>
      <c r="D1302" s="56" t="s">
        <v>29</v>
      </c>
      <c r="E1302" s="57">
        <v>1</v>
      </c>
      <c r="F1302" s="57" t="s">
        <v>39</v>
      </c>
      <c r="G1302" s="58" t="s">
        <v>116</v>
      </c>
      <c r="H1302" s="260">
        <v>306</v>
      </c>
      <c r="I1302" s="285">
        <v>94575</v>
      </c>
      <c r="J1302" s="286">
        <v>94575</v>
      </c>
      <c r="K1302" s="644" t="s">
        <v>1573</v>
      </c>
      <c r="L1302" s="2"/>
      <c r="M1302" s="2"/>
      <c r="O1302" s="10"/>
      <c r="P1302" s="10"/>
      <c r="Q1302" s="10"/>
      <c r="R1302" s="10"/>
      <c r="S1302" s="10"/>
      <c r="T1302" s="10"/>
      <c r="U1302" s="10"/>
      <c r="V1302" s="10"/>
      <c r="W1302" s="10"/>
    </row>
    <row r="1303" spans="1:23" ht="22.5" customHeight="1" x14ac:dyDescent="0.25">
      <c r="A1303" s="419">
        <v>8</v>
      </c>
      <c r="B1303" s="280">
        <v>45239</v>
      </c>
      <c r="C1303" s="56" t="s">
        <v>1191</v>
      </c>
      <c r="D1303" s="56" t="s">
        <v>101</v>
      </c>
      <c r="E1303" s="96" t="s">
        <v>98</v>
      </c>
      <c r="F1303" s="298" t="s">
        <v>39</v>
      </c>
      <c r="G1303" s="58" t="s">
        <v>116</v>
      </c>
      <c r="H1303" s="260">
        <v>306</v>
      </c>
      <c r="I1303" s="302">
        <v>62637</v>
      </c>
      <c r="J1303" s="286">
        <v>125274</v>
      </c>
      <c r="K1303" s="644" t="s">
        <v>1573</v>
      </c>
      <c r="L1303" s="2"/>
      <c r="M1303" s="2"/>
      <c r="O1303" s="10"/>
      <c r="P1303" s="10"/>
      <c r="Q1303" s="10"/>
      <c r="R1303" s="10"/>
      <c r="S1303" s="10"/>
      <c r="T1303" s="10"/>
      <c r="U1303" s="10"/>
      <c r="V1303" s="10"/>
      <c r="W1303" s="10"/>
    </row>
    <row r="1304" spans="1:23" ht="22.5" customHeight="1" x14ac:dyDescent="0.25">
      <c r="A1304" s="420">
        <v>9</v>
      </c>
      <c r="B1304" s="280">
        <v>45239</v>
      </c>
      <c r="C1304" s="56" t="s">
        <v>1192</v>
      </c>
      <c r="D1304" s="56" t="s">
        <v>67</v>
      </c>
      <c r="E1304" s="57">
        <v>3</v>
      </c>
      <c r="F1304" s="57" t="s">
        <v>39</v>
      </c>
      <c r="G1304" s="58" t="s">
        <v>116</v>
      </c>
      <c r="H1304" s="260">
        <v>306</v>
      </c>
      <c r="I1304" s="289">
        <v>5000</v>
      </c>
      <c r="J1304" s="286">
        <v>15000</v>
      </c>
      <c r="K1304" s="644" t="s">
        <v>1573</v>
      </c>
      <c r="L1304" s="2"/>
      <c r="M1304" s="2"/>
      <c r="O1304" s="10"/>
      <c r="P1304" s="10"/>
      <c r="Q1304" s="10"/>
      <c r="R1304" s="10"/>
      <c r="S1304" s="10"/>
      <c r="T1304" s="10"/>
      <c r="U1304" s="10"/>
      <c r="V1304" s="10"/>
      <c r="W1304" s="10"/>
    </row>
    <row r="1305" spans="1:23" s="10" customFormat="1" ht="22.5" customHeight="1" x14ac:dyDescent="0.25">
      <c r="A1305" s="419">
        <v>10</v>
      </c>
      <c r="B1305" s="280">
        <v>45244</v>
      </c>
      <c r="C1305" s="56" t="s">
        <v>173</v>
      </c>
      <c r="D1305" s="123" t="s">
        <v>73</v>
      </c>
      <c r="E1305" s="57">
        <v>1</v>
      </c>
      <c r="F1305" s="57" t="s">
        <v>39</v>
      </c>
      <c r="G1305" s="58" t="s">
        <v>116</v>
      </c>
      <c r="H1305" s="260">
        <v>306</v>
      </c>
      <c r="I1305" s="285">
        <v>60000</v>
      </c>
      <c r="J1305" s="286">
        <v>60000</v>
      </c>
      <c r="K1305" s="644" t="s">
        <v>1588</v>
      </c>
      <c r="L1305" s="79"/>
    </row>
    <row r="1306" spans="1:23" s="10" customFormat="1" ht="22.5" customHeight="1" x14ac:dyDescent="0.25">
      <c r="A1306" s="420">
        <v>11</v>
      </c>
      <c r="B1306" s="280">
        <v>45244</v>
      </c>
      <c r="C1306" s="60" t="s">
        <v>1317</v>
      </c>
      <c r="D1306" s="56" t="s">
        <v>56</v>
      </c>
      <c r="E1306" s="57">
        <v>1</v>
      </c>
      <c r="F1306" s="57" t="s">
        <v>37</v>
      </c>
      <c r="G1306" s="58" t="s">
        <v>116</v>
      </c>
      <c r="H1306" s="260">
        <v>306</v>
      </c>
      <c r="I1306" s="285">
        <v>400000</v>
      </c>
      <c r="J1306" s="286">
        <v>400000</v>
      </c>
      <c r="K1306" s="644" t="s">
        <v>1588</v>
      </c>
      <c r="L1306" s="79"/>
    </row>
    <row r="1307" spans="1:23" s="10" customFormat="1" ht="22.5" customHeight="1" x14ac:dyDescent="0.25">
      <c r="A1307" s="419">
        <v>12</v>
      </c>
      <c r="B1307" s="280">
        <v>45244</v>
      </c>
      <c r="C1307" s="56" t="s">
        <v>107</v>
      </c>
      <c r="D1307" s="123" t="s">
        <v>112</v>
      </c>
      <c r="E1307" s="57">
        <v>11</v>
      </c>
      <c r="F1307" s="57" t="s">
        <v>39</v>
      </c>
      <c r="G1307" s="58" t="s">
        <v>116</v>
      </c>
      <c r="H1307" s="260">
        <v>306</v>
      </c>
      <c r="I1307" s="285">
        <v>1565</v>
      </c>
      <c r="J1307" s="286">
        <v>17215</v>
      </c>
      <c r="K1307" s="644" t="s">
        <v>1588</v>
      </c>
      <c r="L1307" s="79"/>
      <c r="W1307" s="2"/>
    </row>
    <row r="1308" spans="1:23" s="10" customFormat="1" ht="22.5" customHeight="1" x14ac:dyDescent="0.25">
      <c r="A1308" s="420">
        <v>13</v>
      </c>
      <c r="B1308" s="280">
        <v>45246</v>
      </c>
      <c r="C1308" s="60" t="s">
        <v>740</v>
      </c>
      <c r="D1308" s="86" t="s">
        <v>741</v>
      </c>
      <c r="E1308" s="57">
        <v>1</v>
      </c>
      <c r="F1308" s="57" t="s">
        <v>40</v>
      </c>
      <c r="G1308" s="58" t="s">
        <v>116</v>
      </c>
      <c r="H1308" s="260">
        <v>306</v>
      </c>
      <c r="I1308" s="285">
        <v>2075000</v>
      </c>
      <c r="J1308" s="286">
        <v>2075000</v>
      </c>
      <c r="K1308" s="644" t="s">
        <v>1594</v>
      </c>
      <c r="L1308" s="79"/>
    </row>
    <row r="1309" spans="1:23" s="10" customFormat="1" ht="22.5" customHeight="1" x14ac:dyDescent="0.25">
      <c r="A1309" s="419">
        <v>14</v>
      </c>
      <c r="B1309" s="280">
        <v>45246</v>
      </c>
      <c r="C1309" s="60" t="s">
        <v>740</v>
      </c>
      <c r="D1309" s="86" t="s">
        <v>742</v>
      </c>
      <c r="E1309" s="57">
        <v>1</v>
      </c>
      <c r="F1309" s="57" t="s">
        <v>40</v>
      </c>
      <c r="G1309" s="58" t="s">
        <v>116</v>
      </c>
      <c r="H1309" s="260">
        <v>306</v>
      </c>
      <c r="I1309" s="285">
        <v>2075000</v>
      </c>
      <c r="J1309" s="286">
        <v>2075000</v>
      </c>
      <c r="K1309" s="644" t="s">
        <v>1594</v>
      </c>
      <c r="L1309" s="79"/>
      <c r="W1309" s="2"/>
    </row>
    <row r="1310" spans="1:23" ht="22.5" customHeight="1" x14ac:dyDescent="0.25">
      <c r="A1310" s="420">
        <v>15</v>
      </c>
      <c r="B1310" s="280">
        <v>45246</v>
      </c>
      <c r="C1310" s="312" t="s">
        <v>762</v>
      </c>
      <c r="D1310" s="123" t="s">
        <v>102</v>
      </c>
      <c r="E1310" s="57">
        <v>1</v>
      </c>
      <c r="F1310" s="57" t="s">
        <v>38</v>
      </c>
      <c r="G1310" s="314" t="s">
        <v>768</v>
      </c>
      <c r="H1310" s="260">
        <v>306</v>
      </c>
      <c r="I1310" s="289">
        <v>50000</v>
      </c>
      <c r="J1310" s="286">
        <v>50000</v>
      </c>
      <c r="K1310" s="529"/>
      <c r="L1310" s="2"/>
      <c r="M1310" s="2"/>
      <c r="O1310" s="10"/>
      <c r="P1310" s="10"/>
      <c r="Q1310" s="10"/>
      <c r="R1310" s="10"/>
      <c r="S1310" s="10"/>
      <c r="T1310" s="10"/>
      <c r="U1310" s="10"/>
      <c r="V1310" s="10"/>
    </row>
    <row r="1311" spans="1:23" s="10" customFormat="1" ht="22.5" customHeight="1" x14ac:dyDescent="0.25">
      <c r="A1311" s="419">
        <v>16</v>
      </c>
      <c r="B1311" s="280">
        <v>45259</v>
      </c>
      <c r="C1311" s="56" t="s">
        <v>76</v>
      </c>
      <c r="D1311" s="120" t="s">
        <v>96</v>
      </c>
      <c r="E1311" s="57">
        <v>1</v>
      </c>
      <c r="F1311" s="122" t="s">
        <v>39</v>
      </c>
      <c r="G1311" s="58" t="s">
        <v>116</v>
      </c>
      <c r="H1311" s="260">
        <v>306</v>
      </c>
      <c r="I1311" s="285">
        <v>90675</v>
      </c>
      <c r="J1311" s="286">
        <v>90675</v>
      </c>
      <c r="K1311" s="643" t="s">
        <v>1663</v>
      </c>
      <c r="L1311" s="79"/>
    </row>
    <row r="1312" spans="1:23" ht="22.5" customHeight="1" x14ac:dyDescent="0.25">
      <c r="A1312" s="420">
        <v>17</v>
      </c>
      <c r="B1312" s="280">
        <v>45259</v>
      </c>
      <c r="C1312" s="56" t="s">
        <v>70</v>
      </c>
      <c r="D1312" s="56" t="s">
        <v>61</v>
      </c>
      <c r="E1312" s="57">
        <v>1</v>
      </c>
      <c r="F1312" s="57" t="s">
        <v>39</v>
      </c>
      <c r="G1312" s="58" t="s">
        <v>116</v>
      </c>
      <c r="H1312" s="260">
        <v>306</v>
      </c>
      <c r="I1312" s="285">
        <v>39000</v>
      </c>
      <c r="J1312" s="286">
        <v>39000</v>
      </c>
      <c r="K1312" s="643" t="s">
        <v>1663</v>
      </c>
      <c r="O1312" s="10"/>
      <c r="P1312" s="10"/>
      <c r="Q1312" s="10"/>
      <c r="R1312" s="10"/>
      <c r="S1312" s="10"/>
      <c r="T1312" s="10"/>
      <c r="U1312" s="10"/>
      <c r="V1312" s="10"/>
    </row>
    <row r="1313" spans="1:23" ht="22.5" customHeight="1" x14ac:dyDescent="0.25">
      <c r="A1313" s="422"/>
      <c r="B1313" s="423"/>
      <c r="C1313" s="424"/>
      <c r="D1313" s="425"/>
      <c r="E1313" s="411"/>
      <c r="F1313" s="411"/>
      <c r="G1313" s="426"/>
      <c r="H1313" s="411"/>
      <c r="I1313" s="428"/>
      <c r="J1313" s="428"/>
      <c r="K1313" s="528">
        <f>SUM(J1296:J1312)</f>
        <v>5559539</v>
      </c>
      <c r="O1313" s="10"/>
      <c r="P1313" s="10"/>
      <c r="Q1313" s="10"/>
      <c r="R1313" s="10"/>
      <c r="S1313" s="10"/>
      <c r="T1313" s="10"/>
      <c r="U1313" s="10"/>
      <c r="V1313" s="10"/>
      <c r="W1313" s="10"/>
    </row>
    <row r="1314" spans="1:23" s="10" customFormat="1" ht="22.5" customHeight="1" x14ac:dyDescent="0.25">
      <c r="A1314" s="419">
        <v>1</v>
      </c>
      <c r="B1314" s="280">
        <v>45231</v>
      </c>
      <c r="C1314" s="56" t="s">
        <v>54</v>
      </c>
      <c r="D1314" s="56" t="s">
        <v>55</v>
      </c>
      <c r="E1314" s="57">
        <v>1</v>
      </c>
      <c r="F1314" s="57" t="s">
        <v>38</v>
      </c>
      <c r="G1314" s="57" t="s">
        <v>35</v>
      </c>
      <c r="H1314" s="260">
        <v>307</v>
      </c>
      <c r="I1314" s="287">
        <v>29000</v>
      </c>
      <c r="J1314" s="286">
        <v>29000</v>
      </c>
      <c r="K1314" s="529"/>
      <c r="L1314" s="79"/>
    </row>
    <row r="1315" spans="1:23" ht="22.5" customHeight="1" x14ac:dyDescent="0.25">
      <c r="A1315" s="420">
        <v>2</v>
      </c>
      <c r="B1315" s="280">
        <v>45232</v>
      </c>
      <c r="C1315" s="56" t="s">
        <v>351</v>
      </c>
      <c r="D1315" s="56" t="s">
        <v>1089</v>
      </c>
      <c r="E1315" s="57">
        <v>1</v>
      </c>
      <c r="F1315" s="57" t="s">
        <v>146</v>
      </c>
      <c r="G1315" s="58" t="s">
        <v>35</v>
      </c>
      <c r="H1315" s="260">
        <v>307</v>
      </c>
      <c r="I1315" s="285">
        <v>1400000</v>
      </c>
      <c r="J1315" s="286">
        <v>1400000</v>
      </c>
      <c r="K1315" s="644" t="s">
        <v>1545</v>
      </c>
      <c r="O1315" s="10"/>
      <c r="P1315" s="10"/>
      <c r="Q1315" s="10"/>
      <c r="R1315" s="10"/>
      <c r="S1315" s="10"/>
      <c r="T1315" s="10"/>
      <c r="U1315" s="10"/>
      <c r="V1315" s="10"/>
      <c r="W1315" s="10"/>
    </row>
    <row r="1316" spans="1:23" s="10" customFormat="1" ht="22.5" customHeight="1" x14ac:dyDescent="0.25">
      <c r="A1316" s="419">
        <v>3</v>
      </c>
      <c r="B1316" s="280">
        <v>45250</v>
      </c>
      <c r="C1316" s="56" t="s">
        <v>1076</v>
      </c>
      <c r="D1316" s="56" t="s">
        <v>56</v>
      </c>
      <c r="E1316" s="57">
        <v>1</v>
      </c>
      <c r="F1316" s="57" t="s">
        <v>39</v>
      </c>
      <c r="G1316" s="58" t="s">
        <v>35</v>
      </c>
      <c r="H1316" s="260">
        <v>307</v>
      </c>
      <c r="I1316" s="285">
        <v>400000</v>
      </c>
      <c r="J1316" s="286">
        <v>400000</v>
      </c>
      <c r="K1316" s="644" t="s">
        <v>1613</v>
      </c>
      <c r="L1316" s="79"/>
    </row>
    <row r="1317" spans="1:23" s="10" customFormat="1" ht="22.5" customHeight="1" x14ac:dyDescent="0.25">
      <c r="A1317" s="420">
        <v>4</v>
      </c>
      <c r="B1317" s="280">
        <v>45250</v>
      </c>
      <c r="C1317" s="56" t="s">
        <v>699</v>
      </c>
      <c r="D1317" s="56" t="s">
        <v>256</v>
      </c>
      <c r="E1317" s="57">
        <v>1</v>
      </c>
      <c r="F1317" s="57" t="s">
        <v>39</v>
      </c>
      <c r="G1317" s="58" t="s">
        <v>35</v>
      </c>
      <c r="H1317" s="260">
        <v>307</v>
      </c>
      <c r="I1317" s="285">
        <v>150000</v>
      </c>
      <c r="J1317" s="286">
        <v>150000</v>
      </c>
      <c r="K1317" s="644" t="s">
        <v>1613</v>
      </c>
      <c r="L1317" s="79"/>
    </row>
    <row r="1318" spans="1:23" s="10" customFormat="1" ht="22.5" customHeight="1" x14ac:dyDescent="0.25">
      <c r="A1318" s="419">
        <v>5</v>
      </c>
      <c r="B1318" s="280">
        <v>45250</v>
      </c>
      <c r="C1318" s="55" t="s">
        <v>100</v>
      </c>
      <c r="D1318" s="86" t="s">
        <v>101</v>
      </c>
      <c r="E1318" s="57">
        <v>1</v>
      </c>
      <c r="F1318" s="57" t="s">
        <v>39</v>
      </c>
      <c r="G1318" s="58" t="s">
        <v>35</v>
      </c>
      <c r="H1318" s="260">
        <v>307</v>
      </c>
      <c r="I1318" s="290">
        <v>809041</v>
      </c>
      <c r="J1318" s="286">
        <v>809041</v>
      </c>
      <c r="K1318" s="644" t="s">
        <v>1613</v>
      </c>
      <c r="L1318" s="79"/>
    </row>
    <row r="1319" spans="1:23" s="10" customFormat="1" ht="22.5" customHeight="1" x14ac:dyDescent="0.25">
      <c r="A1319" s="420">
        <v>6</v>
      </c>
      <c r="B1319" s="280">
        <v>45250</v>
      </c>
      <c r="C1319" s="56" t="s">
        <v>45</v>
      </c>
      <c r="D1319" s="56" t="s">
        <v>20</v>
      </c>
      <c r="E1319" s="317" t="s">
        <v>1093</v>
      </c>
      <c r="F1319" s="57" t="s">
        <v>38</v>
      </c>
      <c r="G1319" s="58" t="s">
        <v>35</v>
      </c>
      <c r="H1319" s="260">
        <v>307</v>
      </c>
      <c r="I1319" s="287">
        <v>29200</v>
      </c>
      <c r="J1319" s="286">
        <v>43800</v>
      </c>
      <c r="K1319" s="644" t="s">
        <v>1613</v>
      </c>
      <c r="L1319" s="79"/>
      <c r="V1319" s="2"/>
    </row>
    <row r="1320" spans="1:23" s="10" customFormat="1" ht="22.5" customHeight="1" x14ac:dyDescent="0.25">
      <c r="A1320" s="419">
        <v>7</v>
      </c>
      <c r="B1320" s="280">
        <v>45257</v>
      </c>
      <c r="C1320" s="56" t="s">
        <v>45</v>
      </c>
      <c r="D1320" s="56" t="s">
        <v>20</v>
      </c>
      <c r="E1320" s="319">
        <v>9</v>
      </c>
      <c r="F1320" s="57" t="s">
        <v>38</v>
      </c>
      <c r="G1320" s="58" t="s">
        <v>35</v>
      </c>
      <c r="H1320" s="260">
        <v>307</v>
      </c>
      <c r="I1320" s="287">
        <v>29200</v>
      </c>
      <c r="J1320" s="286">
        <v>262800</v>
      </c>
      <c r="K1320" s="643" t="s">
        <v>1650</v>
      </c>
      <c r="L1320" s="79"/>
      <c r="O1320" s="2"/>
      <c r="P1320" s="2"/>
      <c r="Q1320" s="2"/>
      <c r="R1320" s="2"/>
      <c r="S1320" s="2"/>
      <c r="T1320" s="2"/>
      <c r="U1320" s="2"/>
    </row>
    <row r="1321" spans="1:23" s="10" customFormat="1" ht="22.5" customHeight="1" x14ac:dyDescent="0.25">
      <c r="A1321" s="420">
        <v>8</v>
      </c>
      <c r="B1321" s="280">
        <v>45257</v>
      </c>
      <c r="C1321" s="56" t="s">
        <v>92</v>
      </c>
      <c r="D1321" s="56" t="s">
        <v>29</v>
      </c>
      <c r="E1321" s="57">
        <v>1</v>
      </c>
      <c r="F1321" s="57" t="s">
        <v>38</v>
      </c>
      <c r="G1321" s="58" t="s">
        <v>35</v>
      </c>
      <c r="H1321" s="260">
        <v>307</v>
      </c>
      <c r="I1321" s="285">
        <v>94575</v>
      </c>
      <c r="J1321" s="286">
        <v>94575</v>
      </c>
      <c r="K1321" s="643" t="s">
        <v>1650</v>
      </c>
      <c r="L1321" s="79"/>
    </row>
    <row r="1322" spans="1:23" s="10" customFormat="1" ht="22.5" customHeight="1" x14ac:dyDescent="0.25">
      <c r="A1322" s="419">
        <v>9</v>
      </c>
      <c r="B1322" s="280">
        <v>45257</v>
      </c>
      <c r="C1322" s="56" t="s">
        <v>70</v>
      </c>
      <c r="D1322" s="56" t="s">
        <v>61</v>
      </c>
      <c r="E1322" s="8">
        <v>1</v>
      </c>
      <c r="F1322" s="298" t="s">
        <v>39</v>
      </c>
      <c r="G1322" s="58" t="s">
        <v>35</v>
      </c>
      <c r="H1322" s="260">
        <v>307</v>
      </c>
      <c r="I1322" s="285">
        <v>39000</v>
      </c>
      <c r="J1322" s="286">
        <v>39000</v>
      </c>
      <c r="K1322" s="643" t="s">
        <v>1650</v>
      </c>
      <c r="L1322" s="79"/>
    </row>
    <row r="1323" spans="1:23" s="10" customFormat="1" ht="22.5" customHeight="1" x14ac:dyDescent="0.25">
      <c r="A1323" s="420">
        <v>10</v>
      </c>
      <c r="B1323" s="280">
        <v>45257</v>
      </c>
      <c r="C1323" s="56" t="s">
        <v>76</v>
      </c>
      <c r="D1323" s="120" t="s">
        <v>96</v>
      </c>
      <c r="E1323" s="57">
        <v>1</v>
      </c>
      <c r="F1323" s="298" t="s">
        <v>39</v>
      </c>
      <c r="G1323" s="58" t="s">
        <v>35</v>
      </c>
      <c r="H1323" s="260">
        <v>307</v>
      </c>
      <c r="I1323" s="287">
        <v>90675</v>
      </c>
      <c r="J1323" s="286">
        <v>90675</v>
      </c>
      <c r="K1323" s="643" t="s">
        <v>1650</v>
      </c>
      <c r="L1323" s="79"/>
    </row>
    <row r="1324" spans="1:23" s="10" customFormat="1" ht="22.5" customHeight="1" x14ac:dyDescent="0.25">
      <c r="A1324" s="419">
        <v>11</v>
      </c>
      <c r="B1324" s="280">
        <v>45257</v>
      </c>
      <c r="C1324" s="55" t="s">
        <v>314</v>
      </c>
      <c r="D1324" s="86" t="s">
        <v>89</v>
      </c>
      <c r="E1324" s="57">
        <v>4</v>
      </c>
      <c r="F1324" s="298" t="s">
        <v>39</v>
      </c>
      <c r="G1324" s="58" t="s">
        <v>35</v>
      </c>
      <c r="H1324" s="260">
        <v>307</v>
      </c>
      <c r="I1324" s="285">
        <v>10000</v>
      </c>
      <c r="J1324" s="286">
        <v>40000</v>
      </c>
      <c r="K1324" s="643" t="s">
        <v>1650</v>
      </c>
      <c r="L1324" s="79"/>
    </row>
    <row r="1325" spans="1:23" s="10" customFormat="1" ht="22.5" customHeight="1" x14ac:dyDescent="0.25">
      <c r="A1325" s="420">
        <v>12</v>
      </c>
      <c r="B1325" s="280">
        <v>45257</v>
      </c>
      <c r="C1325" s="56" t="s">
        <v>251</v>
      </c>
      <c r="D1325" s="56" t="s">
        <v>27</v>
      </c>
      <c r="E1325" s="57">
        <v>1</v>
      </c>
      <c r="F1325" s="298" t="s">
        <v>39</v>
      </c>
      <c r="G1325" s="58" t="s">
        <v>35</v>
      </c>
      <c r="H1325" s="260">
        <v>307</v>
      </c>
      <c r="I1325" s="285">
        <v>45000</v>
      </c>
      <c r="J1325" s="286">
        <v>45000</v>
      </c>
      <c r="K1325" s="643" t="s">
        <v>1650</v>
      </c>
      <c r="L1325" s="79"/>
    </row>
    <row r="1326" spans="1:23" s="10" customFormat="1" ht="22.5" customHeight="1" x14ac:dyDescent="0.25">
      <c r="A1326" s="422"/>
      <c r="B1326" s="423"/>
      <c r="C1326" s="424"/>
      <c r="D1326" s="437"/>
      <c r="E1326" s="411"/>
      <c r="F1326" s="411"/>
      <c r="G1326" s="426"/>
      <c r="H1326" s="411"/>
      <c r="I1326" s="428"/>
      <c r="J1326" s="428"/>
      <c r="K1326" s="528">
        <f>SUM(J1314:J1325)</f>
        <v>3403891</v>
      </c>
      <c r="L1326" s="79"/>
    </row>
    <row r="1327" spans="1:23" s="10" customFormat="1" ht="22.5" customHeight="1" x14ac:dyDescent="0.25">
      <c r="A1327" s="419">
        <v>1</v>
      </c>
      <c r="B1327" s="280">
        <v>45233</v>
      </c>
      <c r="C1327" s="55" t="s">
        <v>1106</v>
      </c>
      <c r="D1327" s="123" t="s">
        <v>1107</v>
      </c>
      <c r="E1327" s="57">
        <v>1</v>
      </c>
      <c r="F1327" s="57" t="s">
        <v>39</v>
      </c>
      <c r="G1327" s="58" t="s">
        <v>195</v>
      </c>
      <c r="H1327" s="260">
        <v>308</v>
      </c>
      <c r="I1327" s="285">
        <v>245000</v>
      </c>
      <c r="J1327" s="286">
        <v>245000</v>
      </c>
      <c r="K1327" s="644"/>
      <c r="L1327" s="79"/>
    </row>
    <row r="1328" spans="1:23" s="10" customFormat="1" ht="22.5" customHeight="1" x14ac:dyDescent="0.25">
      <c r="A1328" s="420">
        <v>2</v>
      </c>
      <c r="B1328" s="280">
        <v>45234</v>
      </c>
      <c r="C1328" s="56" t="s">
        <v>249</v>
      </c>
      <c r="D1328" s="61" t="s">
        <v>72</v>
      </c>
      <c r="E1328" s="57">
        <v>1</v>
      </c>
      <c r="F1328" s="57" t="s">
        <v>39</v>
      </c>
      <c r="G1328" s="58" t="s">
        <v>195</v>
      </c>
      <c r="H1328" s="260">
        <v>308</v>
      </c>
      <c r="I1328" s="285">
        <v>121000</v>
      </c>
      <c r="J1328" s="286">
        <v>121000</v>
      </c>
      <c r="K1328" s="644" t="s">
        <v>1555</v>
      </c>
      <c r="L1328" s="79"/>
    </row>
    <row r="1329" spans="1:23" s="10" customFormat="1" ht="22.5" customHeight="1" x14ac:dyDescent="0.25">
      <c r="A1329" s="419">
        <v>3</v>
      </c>
      <c r="B1329" s="280">
        <v>45234</v>
      </c>
      <c r="C1329" s="56" t="s">
        <v>264</v>
      </c>
      <c r="D1329" s="56" t="s">
        <v>1086</v>
      </c>
      <c r="E1329" s="57">
        <v>1</v>
      </c>
      <c r="F1329" s="57" t="s">
        <v>39</v>
      </c>
      <c r="G1329" s="58" t="s">
        <v>195</v>
      </c>
      <c r="H1329" s="260">
        <v>308</v>
      </c>
      <c r="I1329" s="285">
        <v>77000</v>
      </c>
      <c r="J1329" s="286">
        <v>77000</v>
      </c>
      <c r="K1329" s="644" t="s">
        <v>1555</v>
      </c>
      <c r="L1329" s="79"/>
    </row>
    <row r="1330" spans="1:23" s="10" customFormat="1" ht="22.5" customHeight="1" x14ac:dyDescent="0.25">
      <c r="A1330" s="420">
        <v>4</v>
      </c>
      <c r="B1330" s="280">
        <v>45234</v>
      </c>
      <c r="C1330" s="56" t="s">
        <v>445</v>
      </c>
      <c r="D1330" s="56" t="s">
        <v>89</v>
      </c>
      <c r="E1330" s="57">
        <v>2</v>
      </c>
      <c r="F1330" s="122" t="s">
        <v>39</v>
      </c>
      <c r="G1330" s="58" t="s">
        <v>195</v>
      </c>
      <c r="H1330" s="260">
        <v>308</v>
      </c>
      <c r="I1330" s="285">
        <v>45000</v>
      </c>
      <c r="J1330" s="286">
        <v>90000</v>
      </c>
      <c r="K1330" s="644" t="s">
        <v>1555</v>
      </c>
      <c r="L1330" s="79"/>
    </row>
    <row r="1331" spans="1:23" s="10" customFormat="1" ht="22.5" customHeight="1" x14ac:dyDescent="0.25">
      <c r="A1331" s="419">
        <v>5</v>
      </c>
      <c r="B1331" s="280">
        <v>45234</v>
      </c>
      <c r="C1331" s="60" t="s">
        <v>515</v>
      </c>
      <c r="D1331" s="56" t="s">
        <v>89</v>
      </c>
      <c r="E1331" s="57">
        <v>4</v>
      </c>
      <c r="F1331" s="122" t="s">
        <v>39</v>
      </c>
      <c r="G1331" s="58" t="s">
        <v>195</v>
      </c>
      <c r="H1331" s="260">
        <v>308</v>
      </c>
      <c r="I1331" s="287">
        <v>10000</v>
      </c>
      <c r="J1331" s="286">
        <v>40000</v>
      </c>
      <c r="K1331" s="644" t="s">
        <v>1555</v>
      </c>
      <c r="L1331" s="79"/>
    </row>
    <row r="1332" spans="1:23" s="10" customFormat="1" ht="22.5" customHeight="1" x14ac:dyDescent="0.25">
      <c r="A1332" s="420">
        <v>6</v>
      </c>
      <c r="B1332" s="280">
        <v>45234</v>
      </c>
      <c r="C1332" s="56" t="s">
        <v>1085</v>
      </c>
      <c r="D1332" s="56" t="s">
        <v>89</v>
      </c>
      <c r="E1332" s="57">
        <v>4</v>
      </c>
      <c r="F1332" s="57" t="s">
        <v>39</v>
      </c>
      <c r="G1332" s="58" t="s">
        <v>195</v>
      </c>
      <c r="H1332" s="260">
        <v>308</v>
      </c>
      <c r="I1332" s="285">
        <v>4000</v>
      </c>
      <c r="J1332" s="286">
        <v>16000</v>
      </c>
      <c r="K1332" s="644" t="s">
        <v>1555</v>
      </c>
      <c r="L1332" s="79"/>
      <c r="W1332" s="2"/>
    </row>
    <row r="1333" spans="1:23" s="10" customFormat="1" ht="22.5" customHeight="1" x14ac:dyDescent="0.25">
      <c r="A1333" s="419">
        <v>7</v>
      </c>
      <c r="B1333" s="280">
        <v>45234</v>
      </c>
      <c r="C1333" s="55" t="s">
        <v>283</v>
      </c>
      <c r="D1333" s="55" t="s">
        <v>158</v>
      </c>
      <c r="E1333" s="57">
        <v>1</v>
      </c>
      <c r="F1333" s="57" t="s">
        <v>37</v>
      </c>
      <c r="G1333" s="58" t="s">
        <v>195</v>
      </c>
      <c r="H1333" s="260">
        <v>308</v>
      </c>
      <c r="I1333" s="285">
        <v>47500</v>
      </c>
      <c r="J1333" s="286">
        <v>47500</v>
      </c>
      <c r="K1333" s="644" t="s">
        <v>1555</v>
      </c>
      <c r="L1333" s="79"/>
    </row>
    <row r="1334" spans="1:23" s="10" customFormat="1" ht="22.5" customHeight="1" x14ac:dyDescent="0.25">
      <c r="A1334" s="420">
        <v>8</v>
      </c>
      <c r="B1334" s="280">
        <v>45234</v>
      </c>
      <c r="C1334" s="56" t="s">
        <v>1087</v>
      </c>
      <c r="D1334" s="56" t="s">
        <v>28</v>
      </c>
      <c r="E1334" s="57">
        <v>0.3</v>
      </c>
      <c r="F1334" s="57" t="s">
        <v>38</v>
      </c>
      <c r="G1334" s="58" t="s">
        <v>195</v>
      </c>
      <c r="H1334" s="260">
        <v>308</v>
      </c>
      <c r="I1334" s="285">
        <v>75000</v>
      </c>
      <c r="J1334" s="286">
        <v>22500</v>
      </c>
      <c r="K1334" s="644" t="s">
        <v>1555</v>
      </c>
      <c r="L1334" s="79"/>
    </row>
    <row r="1335" spans="1:23" ht="22.5" customHeight="1" x14ac:dyDescent="0.25">
      <c r="A1335" s="419">
        <v>9</v>
      </c>
      <c r="B1335" s="280">
        <v>45240</v>
      </c>
      <c r="C1335" s="55" t="s">
        <v>515</v>
      </c>
      <c r="D1335" s="123" t="s">
        <v>89</v>
      </c>
      <c r="E1335" s="57">
        <v>4</v>
      </c>
      <c r="F1335" s="57" t="s">
        <v>39</v>
      </c>
      <c r="G1335" s="58" t="s">
        <v>195</v>
      </c>
      <c r="H1335" s="260">
        <v>308</v>
      </c>
      <c r="I1335" s="285">
        <v>10000</v>
      </c>
      <c r="J1335" s="286">
        <v>40000</v>
      </c>
      <c r="K1335" s="644" t="s">
        <v>1574</v>
      </c>
      <c r="L1335" s="2"/>
      <c r="M1335" s="2"/>
      <c r="O1335" s="10"/>
      <c r="P1335" s="10"/>
      <c r="Q1335" s="10"/>
      <c r="R1335" s="10"/>
      <c r="S1335" s="10"/>
      <c r="T1335" s="10"/>
      <c r="U1335" s="10"/>
      <c r="V1335" s="10"/>
      <c r="W1335" s="10"/>
    </row>
    <row r="1336" spans="1:23" s="10" customFormat="1" ht="22.5" customHeight="1" x14ac:dyDescent="0.25">
      <c r="A1336" s="420">
        <v>10</v>
      </c>
      <c r="B1336" s="280">
        <v>45240</v>
      </c>
      <c r="C1336" s="56" t="s">
        <v>1085</v>
      </c>
      <c r="D1336" s="56" t="s">
        <v>89</v>
      </c>
      <c r="E1336" s="57">
        <v>4</v>
      </c>
      <c r="F1336" s="57" t="s">
        <v>39</v>
      </c>
      <c r="G1336" s="58" t="s">
        <v>195</v>
      </c>
      <c r="H1336" s="260">
        <v>308</v>
      </c>
      <c r="I1336" s="285">
        <v>4000</v>
      </c>
      <c r="J1336" s="286">
        <v>16000</v>
      </c>
      <c r="K1336" s="644" t="s">
        <v>1574</v>
      </c>
      <c r="L1336" s="79"/>
    </row>
    <row r="1337" spans="1:23" s="10" customFormat="1" ht="22.5" customHeight="1" x14ac:dyDescent="0.25">
      <c r="A1337" s="419">
        <v>11</v>
      </c>
      <c r="B1337" s="280">
        <v>45240</v>
      </c>
      <c r="C1337" s="56" t="s">
        <v>1192</v>
      </c>
      <c r="D1337" s="56" t="s">
        <v>67</v>
      </c>
      <c r="E1337" s="57">
        <v>2</v>
      </c>
      <c r="F1337" s="57" t="s">
        <v>39</v>
      </c>
      <c r="G1337" s="58" t="s">
        <v>195</v>
      </c>
      <c r="H1337" s="260">
        <v>308</v>
      </c>
      <c r="I1337" s="289">
        <v>5000</v>
      </c>
      <c r="J1337" s="286">
        <v>10000</v>
      </c>
      <c r="K1337" s="644" t="s">
        <v>1574</v>
      </c>
      <c r="L1337" s="79"/>
    </row>
    <row r="1338" spans="1:23" s="10" customFormat="1" ht="22.5" customHeight="1" x14ac:dyDescent="0.25">
      <c r="A1338" s="420">
        <v>12</v>
      </c>
      <c r="B1338" s="280">
        <v>45240</v>
      </c>
      <c r="C1338" s="56" t="s">
        <v>1243</v>
      </c>
      <c r="D1338" s="56" t="s">
        <v>89</v>
      </c>
      <c r="E1338" s="57">
        <v>1</v>
      </c>
      <c r="F1338" s="57" t="s">
        <v>39</v>
      </c>
      <c r="G1338" s="58" t="s">
        <v>195</v>
      </c>
      <c r="H1338" s="260">
        <v>308</v>
      </c>
      <c r="I1338" s="285">
        <v>5500</v>
      </c>
      <c r="J1338" s="286">
        <v>5500</v>
      </c>
      <c r="K1338" s="644" t="s">
        <v>1574</v>
      </c>
      <c r="L1338" s="79"/>
    </row>
    <row r="1339" spans="1:23" s="10" customFormat="1" ht="22.5" customHeight="1" x14ac:dyDescent="0.25">
      <c r="A1339" s="419">
        <v>13</v>
      </c>
      <c r="B1339" s="280">
        <v>45240</v>
      </c>
      <c r="C1339" s="55" t="s">
        <v>155</v>
      </c>
      <c r="D1339" s="56" t="s">
        <v>156</v>
      </c>
      <c r="E1339" s="57">
        <v>1</v>
      </c>
      <c r="F1339" s="57" t="s">
        <v>39</v>
      </c>
      <c r="G1339" s="58" t="s">
        <v>195</v>
      </c>
      <c r="H1339" s="260">
        <v>308</v>
      </c>
      <c r="I1339" s="285">
        <v>45000</v>
      </c>
      <c r="J1339" s="286">
        <v>45000</v>
      </c>
      <c r="K1339" s="644" t="s">
        <v>1574</v>
      </c>
      <c r="L1339" s="79"/>
      <c r="V1339" s="1"/>
    </row>
    <row r="1340" spans="1:23" s="10" customFormat="1" ht="22.5" customHeight="1" x14ac:dyDescent="0.25">
      <c r="A1340" s="420">
        <v>14</v>
      </c>
      <c r="B1340" s="280">
        <v>45243</v>
      </c>
      <c r="C1340" s="56" t="s">
        <v>658</v>
      </c>
      <c r="D1340" s="56" t="s">
        <v>657</v>
      </c>
      <c r="E1340" s="57">
        <v>1</v>
      </c>
      <c r="F1340" s="57" t="s">
        <v>39</v>
      </c>
      <c r="G1340" s="58" t="s">
        <v>195</v>
      </c>
      <c r="H1340" s="260">
        <v>308</v>
      </c>
      <c r="I1340" s="285">
        <v>330000</v>
      </c>
      <c r="J1340" s="286">
        <v>330000</v>
      </c>
      <c r="K1340" s="529"/>
      <c r="L1340" s="79"/>
      <c r="N1340" s="1"/>
      <c r="O1340" s="1"/>
      <c r="P1340" s="1"/>
      <c r="Q1340" s="1"/>
      <c r="R1340" s="1"/>
      <c r="S1340" s="1"/>
      <c r="T1340" s="1"/>
      <c r="U1340" s="1"/>
      <c r="V1340" s="2"/>
    </row>
    <row r="1341" spans="1:23" s="10" customFormat="1" ht="22.5" customHeight="1" x14ac:dyDescent="0.25">
      <c r="A1341" s="419">
        <v>15</v>
      </c>
      <c r="B1341" s="280">
        <v>45250</v>
      </c>
      <c r="C1341" s="56" t="s">
        <v>281</v>
      </c>
      <c r="D1341" s="56" t="s">
        <v>124</v>
      </c>
      <c r="E1341" s="57">
        <v>1</v>
      </c>
      <c r="F1341" s="122" t="s">
        <v>39</v>
      </c>
      <c r="G1341" s="58" t="s">
        <v>195</v>
      </c>
      <c r="H1341" s="260">
        <v>308</v>
      </c>
      <c r="I1341" s="285">
        <v>31500</v>
      </c>
      <c r="J1341" s="286">
        <v>31500</v>
      </c>
      <c r="K1341" s="644" t="s">
        <v>1611</v>
      </c>
      <c r="L1341" s="79"/>
      <c r="O1341" s="2"/>
      <c r="P1341" s="2"/>
      <c r="Q1341" s="2"/>
      <c r="R1341" s="2"/>
      <c r="S1341" s="2"/>
      <c r="T1341" s="2"/>
      <c r="U1341" s="2"/>
      <c r="V1341" s="2"/>
    </row>
    <row r="1342" spans="1:23" s="10" customFormat="1" ht="22.5" customHeight="1" x14ac:dyDescent="0.25">
      <c r="A1342" s="420">
        <v>16</v>
      </c>
      <c r="B1342" s="280">
        <v>45250</v>
      </c>
      <c r="C1342" s="56" t="s">
        <v>251</v>
      </c>
      <c r="D1342" s="56" t="s">
        <v>27</v>
      </c>
      <c r="E1342" s="57">
        <v>1</v>
      </c>
      <c r="F1342" s="57" t="s">
        <v>39</v>
      </c>
      <c r="G1342" s="58" t="s">
        <v>195</v>
      </c>
      <c r="H1342" s="260">
        <v>308</v>
      </c>
      <c r="I1342" s="285">
        <v>45000</v>
      </c>
      <c r="J1342" s="286">
        <v>45000</v>
      </c>
      <c r="K1342" s="644" t="s">
        <v>1611</v>
      </c>
      <c r="L1342" s="79"/>
      <c r="O1342" s="2"/>
      <c r="P1342" s="2"/>
      <c r="Q1342" s="2"/>
      <c r="R1342" s="2"/>
      <c r="S1342" s="2"/>
      <c r="T1342" s="2"/>
      <c r="U1342" s="2"/>
      <c r="V1342" s="2"/>
    </row>
    <row r="1343" spans="1:23" s="10" customFormat="1" ht="22.5" customHeight="1" x14ac:dyDescent="0.25">
      <c r="A1343" s="419">
        <v>17</v>
      </c>
      <c r="B1343" s="280">
        <v>45250</v>
      </c>
      <c r="C1343" s="56" t="s">
        <v>1159</v>
      </c>
      <c r="D1343" s="56" t="s">
        <v>69</v>
      </c>
      <c r="E1343" s="57">
        <v>1</v>
      </c>
      <c r="F1343" s="122" t="s">
        <v>39</v>
      </c>
      <c r="G1343" s="58" t="s">
        <v>195</v>
      </c>
      <c r="H1343" s="260">
        <v>308</v>
      </c>
      <c r="I1343" s="287">
        <v>162500</v>
      </c>
      <c r="J1343" s="286">
        <v>162500</v>
      </c>
      <c r="K1343" s="644" t="s">
        <v>1611</v>
      </c>
      <c r="L1343" s="79"/>
      <c r="N1343" s="2"/>
      <c r="O1343" s="2"/>
      <c r="P1343" s="2"/>
      <c r="Q1343" s="2"/>
      <c r="R1343" s="2"/>
      <c r="S1343" s="2"/>
      <c r="T1343" s="2"/>
      <c r="U1343" s="2"/>
      <c r="V1343" s="2"/>
    </row>
    <row r="1344" spans="1:23" s="10" customFormat="1" ht="22.5" customHeight="1" x14ac:dyDescent="0.25">
      <c r="A1344" s="420">
        <v>18</v>
      </c>
      <c r="B1344" s="280">
        <v>45250</v>
      </c>
      <c r="C1344" s="56" t="s">
        <v>86</v>
      </c>
      <c r="D1344" s="56" t="s">
        <v>91</v>
      </c>
      <c r="E1344" s="57">
        <v>1</v>
      </c>
      <c r="F1344" s="122" t="s">
        <v>39</v>
      </c>
      <c r="G1344" s="58" t="s">
        <v>195</v>
      </c>
      <c r="H1344" s="260">
        <v>308</v>
      </c>
      <c r="I1344" s="285">
        <v>176750</v>
      </c>
      <c r="J1344" s="286">
        <v>176750</v>
      </c>
      <c r="K1344" s="644" t="s">
        <v>1611</v>
      </c>
      <c r="L1344" s="79"/>
      <c r="O1344" s="2"/>
      <c r="P1344" s="2"/>
      <c r="Q1344" s="2"/>
      <c r="R1344" s="2"/>
      <c r="S1344" s="2"/>
      <c r="T1344" s="2"/>
      <c r="U1344" s="2"/>
    </row>
    <row r="1345" spans="1:23" s="10" customFormat="1" ht="22.5" customHeight="1" x14ac:dyDescent="0.25">
      <c r="A1345" s="419">
        <v>19</v>
      </c>
      <c r="B1345" s="280">
        <v>45250</v>
      </c>
      <c r="C1345" s="56" t="s">
        <v>280</v>
      </c>
      <c r="D1345" s="56" t="s">
        <v>101</v>
      </c>
      <c r="E1345" s="57">
        <v>2</v>
      </c>
      <c r="F1345" s="57" t="s">
        <v>39</v>
      </c>
      <c r="G1345" s="58" t="s">
        <v>195</v>
      </c>
      <c r="H1345" s="260">
        <v>308</v>
      </c>
      <c r="I1345" s="287">
        <v>41125</v>
      </c>
      <c r="J1345" s="286">
        <v>82250</v>
      </c>
      <c r="K1345" s="644" t="s">
        <v>1611</v>
      </c>
      <c r="L1345" s="79"/>
    </row>
    <row r="1346" spans="1:23" s="10" customFormat="1" ht="22.5" customHeight="1" x14ac:dyDescent="0.25">
      <c r="A1346" s="420">
        <v>20</v>
      </c>
      <c r="B1346" s="280">
        <v>45250</v>
      </c>
      <c r="C1346" s="56" t="s">
        <v>1243</v>
      </c>
      <c r="D1346" s="56" t="s">
        <v>89</v>
      </c>
      <c r="E1346" s="57">
        <v>2</v>
      </c>
      <c r="F1346" s="57" t="s">
        <v>39</v>
      </c>
      <c r="G1346" s="58" t="s">
        <v>195</v>
      </c>
      <c r="H1346" s="260">
        <v>308</v>
      </c>
      <c r="I1346" s="285">
        <v>5500</v>
      </c>
      <c r="J1346" s="286">
        <v>11000</v>
      </c>
      <c r="K1346" s="644" t="s">
        <v>1611</v>
      </c>
      <c r="L1346" s="79"/>
    </row>
    <row r="1347" spans="1:23" s="10" customFormat="1" ht="22.5" customHeight="1" x14ac:dyDescent="0.25">
      <c r="A1347" s="419">
        <v>21</v>
      </c>
      <c r="B1347" s="280">
        <v>45250</v>
      </c>
      <c r="C1347" s="56" t="s">
        <v>1376</v>
      </c>
      <c r="D1347" s="56" t="s">
        <v>89</v>
      </c>
      <c r="E1347" s="57">
        <v>1</v>
      </c>
      <c r="F1347" s="57" t="s">
        <v>39</v>
      </c>
      <c r="G1347" s="58" t="s">
        <v>195</v>
      </c>
      <c r="H1347" s="260">
        <v>308</v>
      </c>
      <c r="I1347" s="287">
        <v>85000</v>
      </c>
      <c r="J1347" s="286">
        <v>85000</v>
      </c>
      <c r="K1347" s="644" t="s">
        <v>1611</v>
      </c>
      <c r="L1347" s="79"/>
    </row>
    <row r="1348" spans="1:23" s="10" customFormat="1" ht="22.5" customHeight="1" x14ac:dyDescent="0.25">
      <c r="A1348" s="420">
        <v>22</v>
      </c>
      <c r="B1348" s="280">
        <v>45250</v>
      </c>
      <c r="C1348" s="56" t="s">
        <v>1087</v>
      </c>
      <c r="D1348" s="56" t="s">
        <v>28</v>
      </c>
      <c r="E1348" s="57">
        <v>0.6</v>
      </c>
      <c r="F1348" s="122" t="s">
        <v>38</v>
      </c>
      <c r="G1348" s="58" t="s">
        <v>195</v>
      </c>
      <c r="H1348" s="260">
        <v>308</v>
      </c>
      <c r="I1348" s="285">
        <v>75000</v>
      </c>
      <c r="J1348" s="286">
        <v>45000</v>
      </c>
      <c r="K1348" s="644" t="s">
        <v>1611</v>
      </c>
      <c r="L1348" s="79"/>
    </row>
    <row r="1349" spans="1:23" s="10" customFormat="1" ht="22.5" customHeight="1" x14ac:dyDescent="0.25">
      <c r="A1349" s="419">
        <v>23</v>
      </c>
      <c r="B1349" s="280">
        <v>45250</v>
      </c>
      <c r="C1349" s="56" t="s">
        <v>114</v>
      </c>
      <c r="D1349" s="56" t="s">
        <v>379</v>
      </c>
      <c r="E1349" s="8">
        <v>1</v>
      </c>
      <c r="F1349" s="122" t="s">
        <v>40</v>
      </c>
      <c r="G1349" s="58" t="s">
        <v>195</v>
      </c>
      <c r="H1349" s="260">
        <v>308</v>
      </c>
      <c r="I1349" s="285">
        <v>2175000</v>
      </c>
      <c r="J1349" s="286">
        <v>2175000</v>
      </c>
      <c r="K1349" s="643" t="s">
        <v>1614</v>
      </c>
      <c r="L1349" s="79"/>
    </row>
    <row r="1350" spans="1:23" s="10" customFormat="1" ht="22.5" customHeight="1" x14ac:dyDescent="0.25">
      <c r="A1350" s="420">
        <v>24</v>
      </c>
      <c r="B1350" s="280">
        <v>45250</v>
      </c>
      <c r="C1350" s="56" t="s">
        <v>114</v>
      </c>
      <c r="D1350" s="56" t="s">
        <v>379</v>
      </c>
      <c r="E1350" s="95" t="s">
        <v>97</v>
      </c>
      <c r="F1350" s="57" t="s">
        <v>40</v>
      </c>
      <c r="G1350" s="58" t="s">
        <v>195</v>
      </c>
      <c r="H1350" s="260">
        <v>308</v>
      </c>
      <c r="I1350" s="287">
        <v>2175000</v>
      </c>
      <c r="J1350" s="286">
        <v>2175000</v>
      </c>
      <c r="K1350" s="643" t="s">
        <v>1614</v>
      </c>
      <c r="L1350" s="79"/>
    </row>
    <row r="1351" spans="1:23" s="10" customFormat="1" ht="22.5" customHeight="1" x14ac:dyDescent="0.25">
      <c r="A1351" s="419">
        <v>25</v>
      </c>
      <c r="B1351" s="280">
        <v>45254</v>
      </c>
      <c r="C1351" s="56" t="s">
        <v>777</v>
      </c>
      <c r="D1351" s="86" t="s">
        <v>89</v>
      </c>
      <c r="E1351" s="57">
        <v>3</v>
      </c>
      <c r="F1351" s="122" t="s">
        <v>39</v>
      </c>
      <c r="G1351" s="58" t="s">
        <v>195</v>
      </c>
      <c r="H1351" s="260">
        <v>308</v>
      </c>
      <c r="I1351" s="285">
        <v>57500</v>
      </c>
      <c r="J1351" s="286">
        <v>172500</v>
      </c>
      <c r="K1351" s="644" t="s">
        <v>1633</v>
      </c>
      <c r="L1351" s="79"/>
      <c r="W1351" s="2"/>
    </row>
    <row r="1352" spans="1:23" s="10" customFormat="1" ht="22.5" customHeight="1" x14ac:dyDescent="0.25">
      <c r="A1352" s="422"/>
      <c r="B1352" s="423"/>
      <c r="C1352" s="424"/>
      <c r="D1352" s="425"/>
      <c r="E1352" s="411"/>
      <c r="F1352" s="411"/>
      <c r="G1352" s="426"/>
      <c r="H1352" s="411"/>
      <c r="I1352" s="428"/>
      <c r="J1352" s="428"/>
      <c r="K1352" s="528">
        <f>SUM(J1327:J1351)</f>
        <v>6267000</v>
      </c>
      <c r="L1352" s="79"/>
    </row>
    <row r="1353" spans="1:23" s="10" customFormat="1" ht="22.5" customHeight="1" x14ac:dyDescent="0.25">
      <c r="A1353" s="419">
        <v>1</v>
      </c>
      <c r="B1353" s="280">
        <v>45232</v>
      </c>
      <c r="C1353" s="56" t="s">
        <v>1087</v>
      </c>
      <c r="D1353" s="56" t="s">
        <v>28</v>
      </c>
      <c r="E1353" s="57">
        <v>0.3</v>
      </c>
      <c r="F1353" s="57" t="s">
        <v>38</v>
      </c>
      <c r="G1353" s="58" t="s">
        <v>26</v>
      </c>
      <c r="H1353" s="260">
        <v>309</v>
      </c>
      <c r="I1353" s="285">
        <v>75000</v>
      </c>
      <c r="J1353" s="286">
        <v>22500</v>
      </c>
      <c r="K1353" s="643"/>
      <c r="L1353" s="79"/>
    </row>
    <row r="1354" spans="1:23" ht="22.5" customHeight="1" x14ac:dyDescent="0.25">
      <c r="A1354" s="420">
        <v>2</v>
      </c>
      <c r="B1354" s="280">
        <v>45240</v>
      </c>
      <c r="C1354" s="55" t="s">
        <v>632</v>
      </c>
      <c r="D1354" s="56" t="s">
        <v>1136</v>
      </c>
      <c r="E1354" s="57">
        <v>1</v>
      </c>
      <c r="F1354" s="57" t="s">
        <v>40</v>
      </c>
      <c r="G1354" s="58" t="s">
        <v>26</v>
      </c>
      <c r="H1354" s="260">
        <v>309</v>
      </c>
      <c r="I1354" s="287">
        <v>2175000</v>
      </c>
      <c r="J1354" s="286">
        <v>2175000</v>
      </c>
      <c r="K1354" s="644" t="s">
        <v>1577</v>
      </c>
      <c r="O1354" s="10"/>
      <c r="P1354" s="10"/>
      <c r="Q1354" s="10"/>
      <c r="R1354" s="10"/>
      <c r="S1354" s="10"/>
      <c r="T1354" s="10"/>
      <c r="U1354" s="10"/>
      <c r="V1354" s="10"/>
      <c r="W1354" s="10"/>
    </row>
    <row r="1355" spans="1:23" s="10" customFormat="1" ht="22.5" customHeight="1" x14ac:dyDescent="0.25">
      <c r="A1355" s="419">
        <v>3</v>
      </c>
      <c r="B1355" s="280">
        <v>45240</v>
      </c>
      <c r="C1355" s="55" t="s">
        <v>632</v>
      </c>
      <c r="D1355" s="56" t="s">
        <v>1136</v>
      </c>
      <c r="E1355" s="57">
        <v>1</v>
      </c>
      <c r="F1355" s="57" t="s">
        <v>40</v>
      </c>
      <c r="G1355" s="58" t="s">
        <v>26</v>
      </c>
      <c r="H1355" s="260">
        <v>309</v>
      </c>
      <c r="I1355" s="287">
        <v>2175000</v>
      </c>
      <c r="J1355" s="286">
        <v>2175000</v>
      </c>
      <c r="K1355" s="644" t="s">
        <v>1577</v>
      </c>
      <c r="L1355" s="79"/>
    </row>
    <row r="1356" spans="1:23" s="10" customFormat="1" ht="22.5" customHeight="1" x14ac:dyDescent="0.25">
      <c r="A1356" s="420">
        <v>4</v>
      </c>
      <c r="B1356" s="280">
        <v>45241</v>
      </c>
      <c r="C1356" s="56" t="s">
        <v>1267</v>
      </c>
      <c r="D1356" s="56" t="s">
        <v>50</v>
      </c>
      <c r="E1356" s="57">
        <v>1</v>
      </c>
      <c r="F1356" s="121" t="s">
        <v>39</v>
      </c>
      <c r="G1356" s="58" t="s">
        <v>26</v>
      </c>
      <c r="H1356" s="260">
        <v>309</v>
      </c>
      <c r="I1356" s="285">
        <v>850000</v>
      </c>
      <c r="J1356" s="286">
        <v>850000</v>
      </c>
      <c r="K1356" s="644" t="s">
        <v>1579</v>
      </c>
      <c r="L1356" s="79"/>
    </row>
    <row r="1357" spans="1:23" s="10" customFormat="1" ht="22.5" customHeight="1" x14ac:dyDescent="0.25">
      <c r="A1357" s="422"/>
      <c r="B1357" s="423"/>
      <c r="C1357" s="424"/>
      <c r="D1357" s="425"/>
      <c r="E1357" s="411"/>
      <c r="F1357" s="411"/>
      <c r="G1357" s="426"/>
      <c r="H1357" s="411"/>
      <c r="I1357" s="428"/>
      <c r="J1357" s="428"/>
      <c r="K1357" s="528">
        <f>SUM(J1353:J1356)</f>
        <v>5222500</v>
      </c>
      <c r="L1357" s="79"/>
    </row>
    <row r="1358" spans="1:23" s="10" customFormat="1" ht="22.5" customHeight="1" x14ac:dyDescent="0.25">
      <c r="A1358" s="419">
        <v>1</v>
      </c>
      <c r="B1358" s="280">
        <v>45232</v>
      </c>
      <c r="C1358" s="56" t="s">
        <v>408</v>
      </c>
      <c r="D1358" s="56" t="s">
        <v>1077</v>
      </c>
      <c r="E1358" s="57">
        <v>2</v>
      </c>
      <c r="F1358" s="57" t="s">
        <v>39</v>
      </c>
      <c r="G1358" s="58" t="s">
        <v>169</v>
      </c>
      <c r="H1358" s="260">
        <v>310</v>
      </c>
      <c r="I1358" s="285">
        <v>135000</v>
      </c>
      <c r="J1358" s="286">
        <v>270000</v>
      </c>
      <c r="K1358" s="644"/>
      <c r="L1358" s="79"/>
    </row>
    <row r="1359" spans="1:23" s="10" customFormat="1" ht="22.5" customHeight="1" x14ac:dyDescent="0.25">
      <c r="A1359" s="420">
        <v>2</v>
      </c>
      <c r="B1359" s="280">
        <v>45232</v>
      </c>
      <c r="C1359" s="56" t="s">
        <v>440</v>
      </c>
      <c r="D1359" s="56" t="s">
        <v>1077</v>
      </c>
      <c r="E1359" s="57">
        <v>2</v>
      </c>
      <c r="F1359" s="57" t="s">
        <v>39</v>
      </c>
      <c r="G1359" s="58" t="s">
        <v>169</v>
      </c>
      <c r="H1359" s="283">
        <v>310</v>
      </c>
      <c r="I1359" s="285">
        <v>20000</v>
      </c>
      <c r="J1359" s="286">
        <v>40000</v>
      </c>
      <c r="K1359" s="644"/>
      <c r="L1359" s="79"/>
    </row>
    <row r="1360" spans="1:23" s="10" customFormat="1" ht="22.5" customHeight="1" x14ac:dyDescent="0.25">
      <c r="A1360" s="419">
        <v>3</v>
      </c>
      <c r="B1360" s="280">
        <v>45232</v>
      </c>
      <c r="C1360" s="55" t="s">
        <v>75</v>
      </c>
      <c r="D1360" s="86" t="s">
        <v>66</v>
      </c>
      <c r="E1360" s="57">
        <v>1</v>
      </c>
      <c r="F1360" s="57" t="s">
        <v>38</v>
      </c>
      <c r="G1360" s="58" t="s">
        <v>169</v>
      </c>
      <c r="H1360" s="283">
        <v>310</v>
      </c>
      <c r="I1360" s="287">
        <v>27000</v>
      </c>
      <c r="J1360" s="286">
        <v>27000</v>
      </c>
      <c r="K1360" s="644"/>
      <c r="L1360" s="79"/>
    </row>
    <row r="1361" spans="1:23" s="10" customFormat="1" ht="22.5" customHeight="1" x14ac:dyDescent="0.25">
      <c r="A1361" s="420">
        <v>4</v>
      </c>
      <c r="B1361" s="280">
        <v>45232</v>
      </c>
      <c r="C1361" s="56" t="s">
        <v>351</v>
      </c>
      <c r="D1361" s="56" t="s">
        <v>1090</v>
      </c>
      <c r="E1361" s="57">
        <v>1</v>
      </c>
      <c r="F1361" s="57" t="s">
        <v>146</v>
      </c>
      <c r="G1361" s="58" t="s">
        <v>169</v>
      </c>
      <c r="H1361" s="283">
        <v>310</v>
      </c>
      <c r="I1361" s="285">
        <v>1400000</v>
      </c>
      <c r="J1361" s="286">
        <v>1400000</v>
      </c>
      <c r="K1361" s="644" t="s">
        <v>1546</v>
      </c>
      <c r="L1361" s="79"/>
    </row>
    <row r="1362" spans="1:23" s="10" customFormat="1" ht="22.5" customHeight="1" x14ac:dyDescent="0.25">
      <c r="A1362" s="419">
        <v>5</v>
      </c>
      <c r="B1362" s="280">
        <v>45247</v>
      </c>
      <c r="C1362" s="56" t="s">
        <v>769</v>
      </c>
      <c r="D1362" s="56" t="s">
        <v>109</v>
      </c>
      <c r="E1362" s="57">
        <v>3</v>
      </c>
      <c r="F1362" s="122" t="s">
        <v>39</v>
      </c>
      <c r="G1362" s="58" t="s">
        <v>1362</v>
      </c>
      <c r="H1362" s="283">
        <v>310</v>
      </c>
      <c r="I1362" s="285">
        <v>10000</v>
      </c>
      <c r="J1362" s="286">
        <v>30000</v>
      </c>
      <c r="K1362" s="529"/>
      <c r="L1362" s="79"/>
    </row>
    <row r="1363" spans="1:23" s="10" customFormat="1" ht="22.5" customHeight="1" x14ac:dyDescent="0.25">
      <c r="A1363" s="420">
        <v>6</v>
      </c>
      <c r="B1363" s="280">
        <v>45247</v>
      </c>
      <c r="C1363" s="56" t="s">
        <v>1187</v>
      </c>
      <c r="D1363" s="126" t="s">
        <v>243</v>
      </c>
      <c r="E1363" s="57">
        <v>1</v>
      </c>
      <c r="F1363" s="121" t="s">
        <v>39</v>
      </c>
      <c r="G1363" s="58" t="s">
        <v>1362</v>
      </c>
      <c r="H1363" s="283">
        <v>310</v>
      </c>
      <c r="I1363" s="285">
        <v>7500</v>
      </c>
      <c r="J1363" s="286">
        <v>7500</v>
      </c>
      <c r="K1363" s="529"/>
      <c r="L1363" s="79"/>
    </row>
    <row r="1364" spans="1:23" s="10" customFormat="1" ht="22.5" customHeight="1" x14ac:dyDescent="0.25">
      <c r="A1364" s="419">
        <v>7</v>
      </c>
      <c r="B1364" s="280">
        <v>45247</v>
      </c>
      <c r="C1364" s="56" t="s">
        <v>45</v>
      </c>
      <c r="D1364" s="56" t="s">
        <v>20</v>
      </c>
      <c r="E1364" s="317" t="s">
        <v>97</v>
      </c>
      <c r="F1364" s="57" t="s">
        <v>38</v>
      </c>
      <c r="G1364" s="58" t="s">
        <v>1362</v>
      </c>
      <c r="H1364" s="283">
        <v>310</v>
      </c>
      <c r="I1364" s="287">
        <v>29200</v>
      </c>
      <c r="J1364" s="286">
        <v>29200</v>
      </c>
      <c r="K1364" s="529"/>
      <c r="L1364" s="79"/>
    </row>
    <row r="1365" spans="1:23" s="10" customFormat="1" ht="22.5" customHeight="1" x14ac:dyDescent="0.25">
      <c r="A1365" s="420">
        <v>8</v>
      </c>
      <c r="B1365" s="280">
        <v>45253</v>
      </c>
      <c r="C1365" s="56" t="s">
        <v>45</v>
      </c>
      <c r="D1365" s="56" t="s">
        <v>20</v>
      </c>
      <c r="E1365" s="319">
        <v>9</v>
      </c>
      <c r="F1365" s="57" t="s">
        <v>38</v>
      </c>
      <c r="G1365" s="58" t="s">
        <v>169</v>
      </c>
      <c r="H1365" s="283">
        <v>310</v>
      </c>
      <c r="I1365" s="285">
        <v>29200</v>
      </c>
      <c r="J1365" s="286">
        <v>262800</v>
      </c>
      <c r="K1365" s="643" t="s">
        <v>1631</v>
      </c>
      <c r="L1365" s="79"/>
    </row>
    <row r="1366" spans="1:23" s="10" customFormat="1" ht="22.5" customHeight="1" x14ac:dyDescent="0.25">
      <c r="A1366" s="419">
        <v>9</v>
      </c>
      <c r="B1366" s="280">
        <v>45253</v>
      </c>
      <c r="C1366" s="56" t="s">
        <v>92</v>
      </c>
      <c r="D1366" s="56" t="s">
        <v>29</v>
      </c>
      <c r="E1366" s="57">
        <v>1</v>
      </c>
      <c r="F1366" s="57" t="s">
        <v>39</v>
      </c>
      <c r="G1366" s="58" t="s">
        <v>169</v>
      </c>
      <c r="H1366" s="283">
        <v>310</v>
      </c>
      <c r="I1366" s="285">
        <v>94575</v>
      </c>
      <c r="J1366" s="286">
        <v>94575</v>
      </c>
      <c r="K1366" s="643" t="s">
        <v>1631</v>
      </c>
      <c r="L1366" s="79"/>
      <c r="V1366" s="2"/>
    </row>
    <row r="1367" spans="1:23" s="10" customFormat="1" ht="22.5" customHeight="1" x14ac:dyDescent="0.25">
      <c r="A1367" s="420">
        <v>10</v>
      </c>
      <c r="B1367" s="280">
        <v>45253</v>
      </c>
      <c r="C1367" s="56" t="s">
        <v>70</v>
      </c>
      <c r="D1367" s="56" t="s">
        <v>61</v>
      </c>
      <c r="E1367" s="57">
        <v>1</v>
      </c>
      <c r="F1367" s="57" t="s">
        <v>38</v>
      </c>
      <c r="G1367" s="58" t="s">
        <v>169</v>
      </c>
      <c r="H1367" s="283">
        <v>310</v>
      </c>
      <c r="I1367" s="287">
        <v>39000</v>
      </c>
      <c r="J1367" s="286">
        <v>39000</v>
      </c>
      <c r="K1367" s="643" t="s">
        <v>1631</v>
      </c>
      <c r="L1367" s="79"/>
      <c r="N1367" s="2"/>
      <c r="O1367" s="2"/>
      <c r="P1367" s="2"/>
      <c r="Q1367" s="2"/>
      <c r="R1367" s="2"/>
      <c r="S1367" s="2"/>
      <c r="T1367" s="2"/>
      <c r="U1367" s="2"/>
    </row>
    <row r="1368" spans="1:23" s="10" customFormat="1" ht="22.5" customHeight="1" x14ac:dyDescent="0.25">
      <c r="A1368" s="419">
        <v>11</v>
      </c>
      <c r="B1368" s="280">
        <v>45253</v>
      </c>
      <c r="C1368" s="56" t="s">
        <v>76</v>
      </c>
      <c r="D1368" s="120" t="s">
        <v>96</v>
      </c>
      <c r="E1368" s="57">
        <v>1</v>
      </c>
      <c r="F1368" s="57" t="s">
        <v>39</v>
      </c>
      <c r="G1368" s="58" t="s">
        <v>169</v>
      </c>
      <c r="H1368" s="283">
        <v>310</v>
      </c>
      <c r="I1368" s="285">
        <v>90675</v>
      </c>
      <c r="J1368" s="286">
        <v>90675</v>
      </c>
      <c r="K1368" s="643" t="s">
        <v>1631</v>
      </c>
      <c r="L1368" s="79"/>
    </row>
    <row r="1369" spans="1:23" s="10" customFormat="1" ht="22.5" customHeight="1" x14ac:dyDescent="0.25">
      <c r="A1369" s="420">
        <v>12</v>
      </c>
      <c r="B1369" s="280">
        <v>45253</v>
      </c>
      <c r="C1369" s="56" t="s">
        <v>1414</v>
      </c>
      <c r="D1369" s="56" t="s">
        <v>89</v>
      </c>
      <c r="E1369" s="8">
        <v>1</v>
      </c>
      <c r="F1369" s="57" t="s">
        <v>39</v>
      </c>
      <c r="G1369" s="58" t="s">
        <v>169</v>
      </c>
      <c r="H1369" s="283">
        <v>310</v>
      </c>
      <c r="I1369" s="285">
        <v>170000</v>
      </c>
      <c r="J1369" s="286">
        <v>170000</v>
      </c>
      <c r="K1369" s="643" t="s">
        <v>1631</v>
      </c>
      <c r="L1369" s="79"/>
    </row>
    <row r="1370" spans="1:23" s="10" customFormat="1" ht="22.5" customHeight="1" x14ac:dyDescent="0.25">
      <c r="A1370" s="419">
        <v>13</v>
      </c>
      <c r="B1370" s="280">
        <v>45257</v>
      </c>
      <c r="C1370" s="56" t="s">
        <v>376</v>
      </c>
      <c r="D1370" s="56" t="s">
        <v>101</v>
      </c>
      <c r="E1370" s="57">
        <v>1</v>
      </c>
      <c r="F1370" s="57" t="s">
        <v>39</v>
      </c>
      <c r="G1370" s="58" t="s">
        <v>169</v>
      </c>
      <c r="H1370" s="283">
        <v>310</v>
      </c>
      <c r="I1370" s="285">
        <v>183020.13</v>
      </c>
      <c r="J1370" s="286">
        <v>183020.13</v>
      </c>
      <c r="K1370" s="644" t="s">
        <v>1648</v>
      </c>
      <c r="L1370" s="79"/>
    </row>
    <row r="1371" spans="1:23" s="10" customFormat="1" ht="22.5" customHeight="1" x14ac:dyDescent="0.25">
      <c r="A1371" s="420">
        <v>14</v>
      </c>
      <c r="B1371" s="280">
        <v>45257</v>
      </c>
      <c r="C1371" s="56" t="s">
        <v>1443</v>
      </c>
      <c r="D1371" s="56" t="s">
        <v>1360</v>
      </c>
      <c r="E1371" s="57">
        <v>1</v>
      </c>
      <c r="F1371" s="122" t="s">
        <v>39</v>
      </c>
      <c r="G1371" s="58" t="s">
        <v>169</v>
      </c>
      <c r="H1371" s="283">
        <v>310</v>
      </c>
      <c r="I1371" s="287">
        <v>189724</v>
      </c>
      <c r="J1371" s="286">
        <v>189724</v>
      </c>
      <c r="K1371" s="644" t="s">
        <v>1648</v>
      </c>
      <c r="L1371" s="79"/>
      <c r="W1371" s="1"/>
    </row>
    <row r="1372" spans="1:23" s="10" customFormat="1" ht="22.5" customHeight="1" x14ac:dyDescent="0.25">
      <c r="A1372" s="419">
        <v>15</v>
      </c>
      <c r="B1372" s="280">
        <v>45257</v>
      </c>
      <c r="C1372" s="55" t="s">
        <v>1444</v>
      </c>
      <c r="D1372" s="56" t="s">
        <v>47</v>
      </c>
      <c r="E1372" s="57">
        <v>1</v>
      </c>
      <c r="F1372" s="57" t="s">
        <v>37</v>
      </c>
      <c r="G1372" s="58" t="s">
        <v>169</v>
      </c>
      <c r="H1372" s="283">
        <v>310</v>
      </c>
      <c r="I1372" s="285">
        <v>40000</v>
      </c>
      <c r="J1372" s="286">
        <v>40000</v>
      </c>
      <c r="K1372" s="644" t="s">
        <v>1648</v>
      </c>
      <c r="L1372" s="79"/>
      <c r="W1372" s="2"/>
    </row>
    <row r="1373" spans="1:23" s="10" customFormat="1" ht="22.5" customHeight="1" x14ac:dyDescent="0.25">
      <c r="A1373" s="224"/>
      <c r="B1373" s="225"/>
      <c r="C1373" s="429"/>
      <c r="D1373" s="429"/>
      <c r="E1373" s="226"/>
      <c r="F1373" s="450"/>
      <c r="G1373" s="431"/>
      <c r="H1373" s="228"/>
      <c r="I1373" s="446"/>
      <c r="J1373" s="451"/>
      <c r="K1373" s="532">
        <f>SUM(J1358:J1372)</f>
        <v>2873494.13</v>
      </c>
      <c r="L1373" s="79"/>
      <c r="W1373" s="2"/>
    </row>
    <row r="1374" spans="1:23" s="1" customFormat="1" ht="22.5" customHeight="1" x14ac:dyDescent="0.25">
      <c r="A1374" s="420">
        <v>1</v>
      </c>
      <c r="B1374" s="612">
        <v>45231</v>
      </c>
      <c r="C1374" s="620" t="s">
        <v>2091</v>
      </c>
      <c r="D1374" s="613"/>
      <c r="E1374" s="621">
        <v>1.5</v>
      </c>
      <c r="F1374" s="613" t="s">
        <v>1693</v>
      </c>
      <c r="G1374" s="615" t="s">
        <v>219</v>
      </c>
      <c r="H1374" s="616">
        <v>311</v>
      </c>
      <c r="I1374" s="617">
        <v>28750</v>
      </c>
      <c r="J1374" s="617">
        <f>I1374*E1374</f>
        <v>43125</v>
      </c>
      <c r="K1374" s="632" t="s">
        <v>2092</v>
      </c>
      <c r="N1374" s="10"/>
      <c r="O1374" s="10"/>
      <c r="P1374" s="10"/>
      <c r="Q1374" s="10"/>
      <c r="R1374" s="10"/>
      <c r="S1374" s="10"/>
      <c r="T1374" s="10"/>
      <c r="U1374" s="10"/>
      <c r="V1374" s="10"/>
      <c r="W1374" s="2"/>
    </row>
    <row r="1375" spans="1:23" ht="22.5" customHeight="1" x14ac:dyDescent="0.25">
      <c r="A1375" s="420">
        <v>2</v>
      </c>
      <c r="B1375" s="280">
        <v>45232</v>
      </c>
      <c r="C1375" s="56" t="s">
        <v>54</v>
      </c>
      <c r="D1375" s="56" t="s">
        <v>55</v>
      </c>
      <c r="E1375" s="57">
        <v>1.5</v>
      </c>
      <c r="F1375" s="57" t="s">
        <v>38</v>
      </c>
      <c r="G1375" s="58" t="s">
        <v>219</v>
      </c>
      <c r="H1375" s="260">
        <v>311</v>
      </c>
      <c r="I1375" s="287">
        <v>29000</v>
      </c>
      <c r="J1375" s="286">
        <f>E1375*I1375</f>
        <v>43500</v>
      </c>
      <c r="K1375" s="529"/>
      <c r="O1375" s="10"/>
      <c r="P1375" s="10"/>
      <c r="Q1375" s="10"/>
      <c r="R1375" s="10"/>
      <c r="S1375" s="10"/>
      <c r="T1375" s="10"/>
      <c r="U1375" s="10"/>
      <c r="V1375" s="10"/>
    </row>
    <row r="1376" spans="1:23" ht="22.5" customHeight="1" x14ac:dyDescent="0.25">
      <c r="A1376" s="422"/>
      <c r="B1376" s="423"/>
      <c r="C1376" s="424"/>
      <c r="D1376" s="437"/>
      <c r="E1376" s="411"/>
      <c r="F1376" s="411"/>
      <c r="G1376" s="426"/>
      <c r="H1376" s="411"/>
      <c r="I1376" s="428"/>
      <c r="J1376" s="428"/>
      <c r="K1376" s="528">
        <f>SUM(J1374:J1375)</f>
        <v>86625</v>
      </c>
      <c r="O1376" s="10"/>
      <c r="P1376" s="10"/>
      <c r="Q1376" s="10"/>
      <c r="R1376" s="10"/>
      <c r="S1376" s="10"/>
      <c r="T1376" s="10"/>
      <c r="U1376" s="10"/>
      <c r="V1376" s="10"/>
      <c r="W1376" s="10"/>
    </row>
    <row r="1377" spans="1:23" ht="22.5" customHeight="1" x14ac:dyDescent="0.25">
      <c r="A1377" s="420">
        <v>1</v>
      </c>
      <c r="B1377" s="533">
        <v>45232</v>
      </c>
      <c r="C1377" s="549" t="s">
        <v>1853</v>
      </c>
      <c r="D1377" s="549"/>
      <c r="E1377" s="551">
        <v>1</v>
      </c>
      <c r="F1377" s="536" t="s">
        <v>37</v>
      </c>
      <c r="G1377" s="551" t="s">
        <v>1854</v>
      </c>
      <c r="H1377" s="536">
        <v>312</v>
      </c>
      <c r="I1377" s="552">
        <v>55000</v>
      </c>
      <c r="J1377" s="539">
        <f>E1377*I1377</f>
        <v>55000</v>
      </c>
      <c r="K1377" s="622" t="s">
        <v>1791</v>
      </c>
      <c r="L1377" s="2"/>
      <c r="M1377" s="2"/>
      <c r="O1377" s="10"/>
      <c r="P1377" s="10"/>
      <c r="Q1377" s="10"/>
      <c r="R1377" s="10"/>
      <c r="S1377" s="10"/>
      <c r="T1377" s="10"/>
      <c r="U1377" s="10"/>
      <c r="V1377" s="10"/>
      <c r="W1377" s="10"/>
    </row>
    <row r="1378" spans="1:23" ht="22.5" customHeight="1" x14ac:dyDescent="0.25">
      <c r="A1378" s="422"/>
      <c r="B1378" s="423"/>
      <c r="C1378" s="424"/>
      <c r="D1378" s="437"/>
      <c r="E1378" s="411"/>
      <c r="F1378" s="411"/>
      <c r="G1378" s="426"/>
      <c r="H1378" s="411"/>
      <c r="I1378" s="428"/>
      <c r="J1378" s="428"/>
      <c r="K1378" s="528">
        <f>SUM(J1377)</f>
        <v>55000</v>
      </c>
      <c r="O1378" s="10"/>
      <c r="P1378" s="10"/>
      <c r="Q1378" s="10"/>
      <c r="R1378" s="10"/>
      <c r="S1378" s="10"/>
      <c r="T1378" s="10"/>
      <c r="U1378" s="10"/>
      <c r="V1378" s="10"/>
      <c r="W1378" s="10"/>
    </row>
    <row r="1379" spans="1:23" s="10" customFormat="1" ht="22.5" customHeight="1" x14ac:dyDescent="0.25">
      <c r="A1379" s="419">
        <v>1</v>
      </c>
      <c r="B1379" s="280">
        <v>45258</v>
      </c>
      <c r="C1379" s="56" t="s">
        <v>469</v>
      </c>
      <c r="D1379" s="56" t="s">
        <v>90</v>
      </c>
      <c r="E1379" s="57">
        <v>2</v>
      </c>
      <c r="F1379" s="57" t="s">
        <v>39</v>
      </c>
      <c r="G1379" s="58" t="s">
        <v>181</v>
      </c>
      <c r="H1379" s="260">
        <v>313</v>
      </c>
      <c r="I1379" s="285">
        <v>40000</v>
      </c>
      <c r="J1379" s="286">
        <v>80000</v>
      </c>
      <c r="K1379" s="644" t="s">
        <v>1656</v>
      </c>
      <c r="L1379" s="79"/>
    </row>
    <row r="1380" spans="1:23" s="10" customFormat="1" ht="22.5" customHeight="1" x14ac:dyDescent="0.25">
      <c r="A1380" s="420">
        <v>2</v>
      </c>
      <c r="B1380" s="280">
        <v>45258</v>
      </c>
      <c r="C1380" s="56" t="s">
        <v>470</v>
      </c>
      <c r="D1380" s="56" t="s">
        <v>90</v>
      </c>
      <c r="E1380" s="57">
        <v>4</v>
      </c>
      <c r="F1380" s="57" t="s">
        <v>39</v>
      </c>
      <c r="G1380" s="58" t="s">
        <v>181</v>
      </c>
      <c r="H1380" s="260">
        <v>313</v>
      </c>
      <c r="I1380" s="285">
        <v>20000</v>
      </c>
      <c r="J1380" s="286">
        <v>80000</v>
      </c>
      <c r="K1380" s="644" t="s">
        <v>1656</v>
      </c>
      <c r="L1380" s="79"/>
    </row>
    <row r="1381" spans="1:23" s="10" customFormat="1" ht="22.5" customHeight="1" x14ac:dyDescent="0.25">
      <c r="A1381" s="419">
        <v>3</v>
      </c>
      <c r="B1381" s="280">
        <v>45258</v>
      </c>
      <c r="C1381" s="56" t="s">
        <v>356</v>
      </c>
      <c r="D1381" s="120" t="s">
        <v>89</v>
      </c>
      <c r="E1381" s="8">
        <v>1</v>
      </c>
      <c r="F1381" s="57" t="s">
        <v>39</v>
      </c>
      <c r="G1381" s="58" t="s">
        <v>181</v>
      </c>
      <c r="H1381" s="260">
        <v>313</v>
      </c>
      <c r="I1381" s="285">
        <v>1400000</v>
      </c>
      <c r="J1381" s="286">
        <v>1400000</v>
      </c>
      <c r="K1381" s="644" t="s">
        <v>1656</v>
      </c>
      <c r="L1381" s="79"/>
    </row>
    <row r="1382" spans="1:23" s="10" customFormat="1" ht="22.5" customHeight="1" x14ac:dyDescent="0.25">
      <c r="A1382" s="420">
        <v>4</v>
      </c>
      <c r="B1382" s="280">
        <v>45258</v>
      </c>
      <c r="C1382" s="56" t="s">
        <v>994</v>
      </c>
      <c r="D1382" s="56" t="s">
        <v>89</v>
      </c>
      <c r="E1382" s="57">
        <v>2</v>
      </c>
      <c r="F1382" s="57" t="s">
        <v>39</v>
      </c>
      <c r="G1382" s="58" t="s">
        <v>181</v>
      </c>
      <c r="H1382" s="260">
        <v>313</v>
      </c>
      <c r="I1382" s="287">
        <v>590000</v>
      </c>
      <c r="J1382" s="286">
        <v>1180000</v>
      </c>
      <c r="K1382" s="644" t="s">
        <v>1656</v>
      </c>
      <c r="L1382" s="79"/>
    </row>
    <row r="1383" spans="1:23" s="10" customFormat="1" ht="22.5" customHeight="1" x14ac:dyDescent="0.25">
      <c r="A1383" s="419">
        <v>5</v>
      </c>
      <c r="B1383" s="280">
        <v>45258</v>
      </c>
      <c r="C1383" s="55" t="s">
        <v>995</v>
      </c>
      <c r="D1383" s="56" t="s">
        <v>89</v>
      </c>
      <c r="E1383" s="57">
        <v>4</v>
      </c>
      <c r="F1383" s="57" t="s">
        <v>39</v>
      </c>
      <c r="G1383" s="58" t="s">
        <v>181</v>
      </c>
      <c r="H1383" s="260">
        <v>313</v>
      </c>
      <c r="I1383" s="285">
        <v>210000</v>
      </c>
      <c r="J1383" s="286">
        <v>840000</v>
      </c>
      <c r="K1383" s="644" t="s">
        <v>1656</v>
      </c>
      <c r="L1383" s="79"/>
    </row>
    <row r="1384" spans="1:23" s="10" customFormat="1" ht="22.5" customHeight="1" x14ac:dyDescent="0.25">
      <c r="A1384" s="420">
        <v>6</v>
      </c>
      <c r="B1384" s="280">
        <v>45258</v>
      </c>
      <c r="C1384" s="56" t="s">
        <v>1244</v>
      </c>
      <c r="D1384" s="56" t="s">
        <v>90</v>
      </c>
      <c r="E1384" s="57">
        <v>1</v>
      </c>
      <c r="F1384" s="121" t="s">
        <v>39</v>
      </c>
      <c r="G1384" s="58" t="s">
        <v>181</v>
      </c>
      <c r="H1384" s="260">
        <v>313</v>
      </c>
      <c r="I1384" s="285">
        <v>12500</v>
      </c>
      <c r="J1384" s="286">
        <v>12500</v>
      </c>
      <c r="K1384" s="644" t="s">
        <v>1656</v>
      </c>
      <c r="L1384" s="79"/>
    </row>
    <row r="1385" spans="1:23" s="10" customFormat="1" ht="22.5" customHeight="1" x14ac:dyDescent="0.25">
      <c r="A1385" s="419">
        <v>7</v>
      </c>
      <c r="B1385" s="280">
        <v>45258</v>
      </c>
      <c r="C1385" s="55" t="s">
        <v>1068</v>
      </c>
      <c r="D1385" s="56" t="s">
        <v>36</v>
      </c>
      <c r="E1385" s="57">
        <v>6</v>
      </c>
      <c r="F1385" s="57" t="s">
        <v>38</v>
      </c>
      <c r="G1385" s="58" t="s">
        <v>181</v>
      </c>
      <c r="H1385" s="260">
        <v>313</v>
      </c>
      <c r="I1385" s="287">
        <v>36500</v>
      </c>
      <c r="J1385" s="286">
        <v>219000</v>
      </c>
      <c r="K1385" s="644" t="s">
        <v>1656</v>
      </c>
      <c r="L1385" s="79"/>
    </row>
    <row r="1386" spans="1:23" s="10" customFormat="1" ht="22.5" customHeight="1" x14ac:dyDescent="0.25">
      <c r="A1386" s="420">
        <v>8</v>
      </c>
      <c r="B1386" s="280">
        <v>45258</v>
      </c>
      <c r="C1386" s="56" t="s">
        <v>1004</v>
      </c>
      <c r="D1386" s="120" t="s">
        <v>102</v>
      </c>
      <c r="E1386" s="57">
        <v>2</v>
      </c>
      <c r="F1386" s="122" t="s">
        <v>484</v>
      </c>
      <c r="G1386" s="58" t="s">
        <v>181</v>
      </c>
      <c r="H1386" s="260">
        <v>313</v>
      </c>
      <c r="I1386" s="285">
        <v>12000</v>
      </c>
      <c r="J1386" s="286">
        <v>24000</v>
      </c>
      <c r="K1386" s="529"/>
      <c r="L1386" s="79"/>
    </row>
    <row r="1387" spans="1:23" s="10" customFormat="1" ht="22.5" customHeight="1" x14ac:dyDescent="0.25">
      <c r="A1387" s="422"/>
      <c r="B1387" s="423"/>
      <c r="C1387" s="424"/>
      <c r="D1387" s="425"/>
      <c r="E1387" s="411"/>
      <c r="F1387" s="411"/>
      <c r="G1387" s="426"/>
      <c r="H1387" s="411"/>
      <c r="I1387" s="428"/>
      <c r="J1387" s="428"/>
      <c r="K1387" s="528">
        <f>SUM(J1379:J1386)</f>
        <v>3835500</v>
      </c>
      <c r="L1387" s="79"/>
    </row>
    <row r="1388" spans="1:23" s="10" customFormat="1" ht="22.5" customHeight="1" x14ac:dyDescent="0.25">
      <c r="A1388" s="419">
        <v>1</v>
      </c>
      <c r="B1388" s="280">
        <v>45240</v>
      </c>
      <c r="C1388" s="56" t="s">
        <v>475</v>
      </c>
      <c r="D1388" s="56" t="s">
        <v>89</v>
      </c>
      <c r="E1388" s="57">
        <v>2</v>
      </c>
      <c r="F1388" s="57" t="s">
        <v>39</v>
      </c>
      <c r="G1388" s="58" t="s">
        <v>25</v>
      </c>
      <c r="H1388" s="260" t="s">
        <v>297</v>
      </c>
      <c r="I1388" s="285">
        <v>60000</v>
      </c>
      <c r="J1388" s="286">
        <v>120000</v>
      </c>
      <c r="K1388" s="644" t="s">
        <v>1575</v>
      </c>
      <c r="L1388" s="79"/>
    </row>
    <row r="1389" spans="1:23" s="10" customFormat="1" ht="22.5" customHeight="1" x14ac:dyDescent="0.25">
      <c r="A1389" s="420">
        <v>2</v>
      </c>
      <c r="B1389" s="280">
        <v>45240</v>
      </c>
      <c r="C1389" s="56" t="s">
        <v>225</v>
      </c>
      <c r="D1389" s="56" t="s">
        <v>101</v>
      </c>
      <c r="E1389" s="96" t="s">
        <v>97</v>
      </c>
      <c r="F1389" s="298" t="s">
        <v>39</v>
      </c>
      <c r="G1389" s="58" t="s">
        <v>25</v>
      </c>
      <c r="H1389" s="260" t="s">
        <v>297</v>
      </c>
      <c r="I1389" s="302">
        <v>62700</v>
      </c>
      <c r="J1389" s="286">
        <v>62700</v>
      </c>
      <c r="K1389" s="644" t="s">
        <v>1575</v>
      </c>
      <c r="L1389" s="79"/>
    </row>
    <row r="1390" spans="1:23" s="10" customFormat="1" ht="22.5" customHeight="1" x14ac:dyDescent="0.25">
      <c r="A1390" s="419">
        <v>3</v>
      </c>
      <c r="B1390" s="280">
        <v>45240</v>
      </c>
      <c r="C1390" s="56" t="s">
        <v>255</v>
      </c>
      <c r="D1390" s="56" t="s">
        <v>103</v>
      </c>
      <c r="E1390" s="57">
        <v>3</v>
      </c>
      <c r="F1390" s="57" t="s">
        <v>39</v>
      </c>
      <c r="G1390" s="58" t="s">
        <v>25</v>
      </c>
      <c r="H1390" s="260" t="s">
        <v>297</v>
      </c>
      <c r="I1390" s="285">
        <v>900</v>
      </c>
      <c r="J1390" s="286">
        <v>2700</v>
      </c>
      <c r="K1390" s="644"/>
      <c r="L1390" s="79"/>
    </row>
    <row r="1391" spans="1:23" s="10" customFormat="1" ht="22.5" customHeight="1" x14ac:dyDescent="0.25">
      <c r="A1391" s="420">
        <v>4</v>
      </c>
      <c r="B1391" s="280">
        <v>45248</v>
      </c>
      <c r="C1391" s="56" t="s">
        <v>45</v>
      </c>
      <c r="D1391" s="56" t="s">
        <v>20</v>
      </c>
      <c r="E1391" s="317" t="s">
        <v>1113</v>
      </c>
      <c r="F1391" s="57" t="s">
        <v>38</v>
      </c>
      <c r="G1391" s="58" t="s">
        <v>25</v>
      </c>
      <c r="H1391" s="260" t="s">
        <v>297</v>
      </c>
      <c r="I1391" s="287">
        <v>29200</v>
      </c>
      <c r="J1391" s="286">
        <v>262800</v>
      </c>
      <c r="K1391" s="643" t="s">
        <v>1608</v>
      </c>
      <c r="L1391" s="79"/>
    </row>
    <row r="1392" spans="1:23" s="10" customFormat="1" ht="22.5" customHeight="1" x14ac:dyDescent="0.25">
      <c r="A1392" s="419">
        <v>5</v>
      </c>
      <c r="B1392" s="280">
        <v>45248</v>
      </c>
      <c r="C1392" s="56" t="s">
        <v>92</v>
      </c>
      <c r="D1392" s="56" t="s">
        <v>29</v>
      </c>
      <c r="E1392" s="57">
        <v>1</v>
      </c>
      <c r="F1392" s="57" t="s">
        <v>39</v>
      </c>
      <c r="G1392" s="58" t="s">
        <v>25</v>
      </c>
      <c r="H1392" s="260" t="s">
        <v>297</v>
      </c>
      <c r="I1392" s="285">
        <v>94575</v>
      </c>
      <c r="J1392" s="286">
        <v>94575</v>
      </c>
      <c r="K1392" s="643" t="s">
        <v>1608</v>
      </c>
      <c r="L1392" s="79"/>
    </row>
    <row r="1393" spans="1:23" s="10" customFormat="1" ht="22.5" customHeight="1" x14ac:dyDescent="0.25">
      <c r="A1393" s="420">
        <v>6</v>
      </c>
      <c r="B1393" s="280">
        <v>45255</v>
      </c>
      <c r="C1393" s="56" t="s">
        <v>950</v>
      </c>
      <c r="D1393" s="56" t="s">
        <v>1427</v>
      </c>
      <c r="E1393" s="57">
        <v>4</v>
      </c>
      <c r="F1393" s="57" t="s">
        <v>39</v>
      </c>
      <c r="G1393" s="58" t="s">
        <v>25</v>
      </c>
      <c r="H1393" s="260" t="s">
        <v>297</v>
      </c>
      <c r="I1393" s="287">
        <v>35000</v>
      </c>
      <c r="J1393" s="286">
        <v>140000</v>
      </c>
      <c r="K1393" s="529"/>
      <c r="L1393" s="79"/>
    </row>
    <row r="1394" spans="1:23" s="10" customFormat="1" ht="22.5" customHeight="1" x14ac:dyDescent="0.25">
      <c r="A1394" s="422"/>
      <c r="B1394" s="423"/>
      <c r="C1394" s="424"/>
      <c r="D1394" s="425"/>
      <c r="E1394" s="411"/>
      <c r="F1394" s="411"/>
      <c r="G1394" s="435"/>
      <c r="H1394" s="411"/>
      <c r="I1394" s="428"/>
      <c r="J1394" s="428"/>
      <c r="K1394" s="528">
        <f>SUM(J1388:J1393)</f>
        <v>682775</v>
      </c>
      <c r="L1394" s="79"/>
    </row>
    <row r="1395" spans="1:23" s="10" customFormat="1" ht="22.5" customHeight="1" x14ac:dyDescent="0.25">
      <c r="A1395" s="419">
        <v>1</v>
      </c>
      <c r="B1395" s="280">
        <v>45237</v>
      </c>
      <c r="C1395" s="56" t="s">
        <v>1162</v>
      </c>
      <c r="D1395" s="61" t="s">
        <v>1163</v>
      </c>
      <c r="E1395" s="57">
        <v>1</v>
      </c>
      <c r="F1395" s="57" t="s">
        <v>39</v>
      </c>
      <c r="G1395" s="58" t="s">
        <v>178</v>
      </c>
      <c r="H1395" s="260">
        <v>401</v>
      </c>
      <c r="I1395" s="285">
        <v>1050000</v>
      </c>
      <c r="J1395" s="286">
        <v>1050000</v>
      </c>
      <c r="K1395" s="644" t="s">
        <v>1564</v>
      </c>
      <c r="L1395" s="79"/>
    </row>
    <row r="1396" spans="1:23" s="10" customFormat="1" ht="22.5" customHeight="1" x14ac:dyDescent="0.25">
      <c r="A1396" s="420">
        <v>2</v>
      </c>
      <c r="B1396" s="280">
        <v>45237</v>
      </c>
      <c r="C1396" s="56" t="s">
        <v>45</v>
      </c>
      <c r="D1396" s="56" t="s">
        <v>20</v>
      </c>
      <c r="E1396" s="317" t="s">
        <v>1093</v>
      </c>
      <c r="F1396" s="57" t="s">
        <v>38</v>
      </c>
      <c r="G1396" s="58" t="s">
        <v>178</v>
      </c>
      <c r="H1396" s="260">
        <v>401</v>
      </c>
      <c r="I1396" s="287">
        <v>29200</v>
      </c>
      <c r="J1396" s="286">
        <v>43800</v>
      </c>
      <c r="K1396" s="529"/>
      <c r="L1396" s="79"/>
    </row>
    <row r="1397" spans="1:23" s="10" customFormat="1" ht="22.5" customHeight="1" x14ac:dyDescent="0.25">
      <c r="A1397" s="419">
        <v>3</v>
      </c>
      <c r="B1397" s="280">
        <v>45237</v>
      </c>
      <c r="C1397" s="56" t="s">
        <v>54</v>
      </c>
      <c r="D1397" s="56" t="s">
        <v>55</v>
      </c>
      <c r="E1397" s="57">
        <v>1.5</v>
      </c>
      <c r="F1397" s="57" t="s">
        <v>38</v>
      </c>
      <c r="G1397" s="58" t="s">
        <v>178</v>
      </c>
      <c r="H1397" s="260">
        <v>401</v>
      </c>
      <c r="I1397" s="287">
        <v>29000</v>
      </c>
      <c r="J1397" s="286">
        <v>43500</v>
      </c>
      <c r="K1397" s="529"/>
      <c r="L1397" s="79"/>
    </row>
    <row r="1398" spans="1:23" s="10" customFormat="1" ht="22.5" customHeight="1" x14ac:dyDescent="0.25">
      <c r="A1398" s="420">
        <v>4</v>
      </c>
      <c r="B1398" s="280">
        <v>45259</v>
      </c>
      <c r="C1398" s="60" t="s">
        <v>838</v>
      </c>
      <c r="D1398" s="56" t="s">
        <v>89</v>
      </c>
      <c r="E1398" s="57">
        <v>0.5</v>
      </c>
      <c r="F1398" s="57" t="s">
        <v>40</v>
      </c>
      <c r="G1398" s="58" t="s">
        <v>178</v>
      </c>
      <c r="H1398" s="260">
        <v>401</v>
      </c>
      <c r="I1398" s="285">
        <v>30000</v>
      </c>
      <c r="J1398" s="286">
        <v>15000</v>
      </c>
      <c r="K1398" s="529"/>
      <c r="L1398" s="79"/>
      <c r="W1398" s="2"/>
    </row>
    <row r="1399" spans="1:23" s="10" customFormat="1" ht="22.5" customHeight="1" x14ac:dyDescent="0.25">
      <c r="A1399" s="422"/>
      <c r="B1399" s="423"/>
      <c r="C1399" s="424"/>
      <c r="D1399" s="425"/>
      <c r="E1399" s="411"/>
      <c r="F1399" s="411"/>
      <c r="G1399" s="426"/>
      <c r="H1399" s="411"/>
      <c r="I1399" s="428"/>
      <c r="J1399" s="428"/>
      <c r="K1399" s="528">
        <f>SUM(J1395:J1398)</f>
        <v>1152300</v>
      </c>
      <c r="L1399" s="79"/>
    </row>
    <row r="1400" spans="1:23" s="10" customFormat="1" ht="22.5" customHeight="1" x14ac:dyDescent="0.25">
      <c r="A1400" s="419">
        <v>1</v>
      </c>
      <c r="B1400" s="280">
        <v>45232</v>
      </c>
      <c r="C1400" s="56" t="s">
        <v>45</v>
      </c>
      <c r="D1400" s="56" t="s">
        <v>20</v>
      </c>
      <c r="E1400" s="317" t="s">
        <v>1093</v>
      </c>
      <c r="F1400" s="57" t="s">
        <v>38</v>
      </c>
      <c r="G1400" s="58" t="s">
        <v>49</v>
      </c>
      <c r="H1400" s="260">
        <v>402</v>
      </c>
      <c r="I1400" s="287">
        <v>29200</v>
      </c>
      <c r="J1400" s="286">
        <v>43800</v>
      </c>
      <c r="K1400" s="529"/>
      <c r="L1400" s="79"/>
    </row>
    <row r="1401" spans="1:23" ht="22.5" customHeight="1" x14ac:dyDescent="0.25">
      <c r="A1401" s="420">
        <v>2</v>
      </c>
      <c r="B1401" s="280">
        <v>45233</v>
      </c>
      <c r="C1401" s="56" t="s">
        <v>1087</v>
      </c>
      <c r="D1401" s="56" t="s">
        <v>28</v>
      </c>
      <c r="E1401" s="57">
        <v>0.3</v>
      </c>
      <c r="F1401" s="57" t="s">
        <v>38</v>
      </c>
      <c r="G1401" s="57" t="s">
        <v>49</v>
      </c>
      <c r="H1401" s="260">
        <v>402</v>
      </c>
      <c r="I1401" s="285">
        <v>75000</v>
      </c>
      <c r="J1401" s="286">
        <v>22500</v>
      </c>
      <c r="K1401" s="529"/>
      <c r="L1401" s="2"/>
      <c r="M1401" s="2"/>
      <c r="O1401" s="10"/>
      <c r="P1401" s="10"/>
      <c r="Q1401" s="10"/>
      <c r="R1401" s="10"/>
      <c r="S1401" s="10"/>
      <c r="T1401" s="10"/>
      <c r="U1401" s="10"/>
      <c r="V1401" s="10"/>
      <c r="W1401" s="10"/>
    </row>
    <row r="1402" spans="1:23" s="10" customFormat="1" ht="22.5" customHeight="1" x14ac:dyDescent="0.25">
      <c r="A1402" s="419">
        <v>3</v>
      </c>
      <c r="B1402" s="280">
        <v>45233</v>
      </c>
      <c r="C1402" s="56" t="s">
        <v>1111</v>
      </c>
      <c r="D1402" s="86" t="s">
        <v>24</v>
      </c>
      <c r="E1402" s="57">
        <v>3</v>
      </c>
      <c r="F1402" s="57" t="s">
        <v>39</v>
      </c>
      <c r="G1402" s="57" t="s">
        <v>49</v>
      </c>
      <c r="H1402" s="260">
        <v>402</v>
      </c>
      <c r="I1402" s="289">
        <v>750</v>
      </c>
      <c r="J1402" s="286">
        <v>2250</v>
      </c>
      <c r="K1402" s="529"/>
      <c r="L1402" s="79"/>
    </row>
    <row r="1403" spans="1:23" s="10" customFormat="1" ht="22.5" customHeight="1" x14ac:dyDescent="0.25">
      <c r="A1403" s="420">
        <v>4</v>
      </c>
      <c r="B1403" s="280">
        <v>45234</v>
      </c>
      <c r="C1403" s="56" t="s">
        <v>249</v>
      </c>
      <c r="D1403" s="61" t="s">
        <v>72</v>
      </c>
      <c r="E1403" s="57">
        <v>1</v>
      </c>
      <c r="F1403" s="57" t="s">
        <v>39</v>
      </c>
      <c r="G1403" s="58" t="s">
        <v>49</v>
      </c>
      <c r="H1403" s="260">
        <v>402</v>
      </c>
      <c r="I1403" s="285">
        <v>121000</v>
      </c>
      <c r="J1403" s="286">
        <v>121000</v>
      </c>
      <c r="K1403" s="529"/>
      <c r="L1403" s="79"/>
    </row>
    <row r="1404" spans="1:23" s="10" customFormat="1" ht="22.5" customHeight="1" x14ac:dyDescent="0.25">
      <c r="A1404" s="419">
        <v>5</v>
      </c>
      <c r="B1404" s="280">
        <v>45234</v>
      </c>
      <c r="C1404" s="56" t="s">
        <v>264</v>
      </c>
      <c r="D1404" s="56" t="s">
        <v>1086</v>
      </c>
      <c r="E1404" s="57">
        <v>1</v>
      </c>
      <c r="F1404" s="57" t="s">
        <v>39</v>
      </c>
      <c r="G1404" s="58" t="s">
        <v>49</v>
      </c>
      <c r="H1404" s="260">
        <v>402</v>
      </c>
      <c r="I1404" s="285">
        <v>77000</v>
      </c>
      <c r="J1404" s="286">
        <v>77000</v>
      </c>
      <c r="K1404" s="529"/>
      <c r="L1404" s="79"/>
    </row>
    <row r="1405" spans="1:23" s="10" customFormat="1" ht="22.5" customHeight="1" x14ac:dyDescent="0.25">
      <c r="A1405" s="420">
        <v>6</v>
      </c>
      <c r="B1405" s="280">
        <v>45234</v>
      </c>
      <c r="C1405" s="56" t="s">
        <v>471</v>
      </c>
      <c r="D1405" s="56" t="s">
        <v>90</v>
      </c>
      <c r="E1405" s="57">
        <v>1</v>
      </c>
      <c r="F1405" s="57" t="s">
        <v>37</v>
      </c>
      <c r="G1405" s="58" t="s">
        <v>49</v>
      </c>
      <c r="H1405" s="260">
        <v>402</v>
      </c>
      <c r="I1405" s="285">
        <v>35000</v>
      </c>
      <c r="J1405" s="286">
        <v>35000</v>
      </c>
      <c r="K1405" s="529"/>
      <c r="L1405" s="79"/>
    </row>
    <row r="1406" spans="1:23" s="10" customFormat="1" ht="22.5" customHeight="1" x14ac:dyDescent="0.25">
      <c r="A1406" s="419">
        <v>7</v>
      </c>
      <c r="B1406" s="280">
        <v>45234</v>
      </c>
      <c r="C1406" s="56" t="s">
        <v>1087</v>
      </c>
      <c r="D1406" s="56" t="s">
        <v>28</v>
      </c>
      <c r="E1406" s="57">
        <v>0.3</v>
      </c>
      <c r="F1406" s="57" t="s">
        <v>38</v>
      </c>
      <c r="G1406" s="58" t="s">
        <v>49</v>
      </c>
      <c r="H1406" s="260">
        <v>402</v>
      </c>
      <c r="I1406" s="285">
        <v>75000</v>
      </c>
      <c r="J1406" s="286">
        <v>22500</v>
      </c>
      <c r="K1406" s="529"/>
      <c r="L1406" s="79"/>
    </row>
    <row r="1407" spans="1:23" s="10" customFormat="1" ht="22.5" customHeight="1" x14ac:dyDescent="0.25">
      <c r="A1407" s="420">
        <v>8</v>
      </c>
      <c r="B1407" s="280">
        <v>45236</v>
      </c>
      <c r="C1407" s="56" t="s">
        <v>45</v>
      </c>
      <c r="D1407" s="56" t="s">
        <v>20</v>
      </c>
      <c r="E1407" s="317" t="s">
        <v>1093</v>
      </c>
      <c r="F1407" s="57" t="s">
        <v>38</v>
      </c>
      <c r="G1407" s="58" t="s">
        <v>49</v>
      </c>
      <c r="H1407" s="260">
        <v>402</v>
      </c>
      <c r="I1407" s="287">
        <v>29200</v>
      </c>
      <c r="J1407" s="286">
        <v>43800</v>
      </c>
      <c r="K1407" s="529"/>
      <c r="L1407" s="79"/>
    </row>
    <row r="1408" spans="1:23" s="10" customFormat="1" ht="22.5" customHeight="1" x14ac:dyDescent="0.25">
      <c r="A1408" s="419">
        <v>9</v>
      </c>
      <c r="B1408" s="280">
        <v>45237</v>
      </c>
      <c r="C1408" s="56" t="s">
        <v>45</v>
      </c>
      <c r="D1408" s="56" t="s">
        <v>20</v>
      </c>
      <c r="E1408" s="317" t="s">
        <v>1093</v>
      </c>
      <c r="F1408" s="57" t="s">
        <v>38</v>
      </c>
      <c r="G1408" s="58" t="s">
        <v>49</v>
      </c>
      <c r="H1408" s="260">
        <v>402</v>
      </c>
      <c r="I1408" s="287">
        <v>29200</v>
      </c>
      <c r="J1408" s="286">
        <v>43800</v>
      </c>
      <c r="K1408" s="529"/>
      <c r="L1408" s="79"/>
    </row>
    <row r="1409" spans="1:12" s="10" customFormat="1" ht="22.5" customHeight="1" x14ac:dyDescent="0.25">
      <c r="A1409" s="420">
        <v>10</v>
      </c>
      <c r="B1409" s="280">
        <v>45243</v>
      </c>
      <c r="C1409" s="56" t="s">
        <v>45</v>
      </c>
      <c r="D1409" s="56" t="s">
        <v>20</v>
      </c>
      <c r="E1409" s="317" t="s">
        <v>1093</v>
      </c>
      <c r="F1409" s="57" t="s">
        <v>38</v>
      </c>
      <c r="G1409" s="58" t="s">
        <v>49</v>
      </c>
      <c r="H1409" s="260">
        <v>402</v>
      </c>
      <c r="I1409" s="287">
        <v>29200</v>
      </c>
      <c r="J1409" s="286">
        <v>43800</v>
      </c>
      <c r="K1409" s="529"/>
      <c r="L1409" s="79"/>
    </row>
    <row r="1410" spans="1:12" s="10" customFormat="1" ht="22.5" customHeight="1" x14ac:dyDescent="0.25">
      <c r="A1410" s="419">
        <v>11</v>
      </c>
      <c r="B1410" s="280">
        <v>45245</v>
      </c>
      <c r="C1410" s="56" t="s">
        <v>1087</v>
      </c>
      <c r="D1410" s="56" t="s">
        <v>28</v>
      </c>
      <c r="E1410" s="57">
        <v>0.3</v>
      </c>
      <c r="F1410" s="57" t="s">
        <v>38</v>
      </c>
      <c r="G1410" s="58" t="s">
        <v>49</v>
      </c>
      <c r="H1410" s="260">
        <v>402</v>
      </c>
      <c r="I1410" s="285">
        <v>75000</v>
      </c>
      <c r="J1410" s="286">
        <v>22500</v>
      </c>
      <c r="K1410" s="529"/>
      <c r="L1410" s="79"/>
    </row>
    <row r="1411" spans="1:12" s="10" customFormat="1" ht="22.5" customHeight="1" x14ac:dyDescent="0.25">
      <c r="A1411" s="420">
        <v>12</v>
      </c>
      <c r="B1411" s="280">
        <v>45245</v>
      </c>
      <c r="C1411" s="55" t="s">
        <v>1320</v>
      </c>
      <c r="D1411" s="56" t="s">
        <v>47</v>
      </c>
      <c r="E1411" s="57">
        <v>1</v>
      </c>
      <c r="F1411" s="57" t="s">
        <v>40</v>
      </c>
      <c r="G1411" s="58" t="s">
        <v>49</v>
      </c>
      <c r="H1411" s="260">
        <v>402</v>
      </c>
      <c r="I1411" s="285">
        <v>185000</v>
      </c>
      <c r="J1411" s="286">
        <v>185000</v>
      </c>
      <c r="K1411" s="529"/>
      <c r="L1411" s="79"/>
    </row>
    <row r="1412" spans="1:12" s="10" customFormat="1" ht="22.5" customHeight="1" x14ac:dyDescent="0.25">
      <c r="A1412" s="419">
        <v>13</v>
      </c>
      <c r="B1412" s="280">
        <v>45247</v>
      </c>
      <c r="C1412" s="56" t="s">
        <v>45</v>
      </c>
      <c r="D1412" s="56" t="s">
        <v>20</v>
      </c>
      <c r="E1412" s="317" t="s">
        <v>1093</v>
      </c>
      <c r="F1412" s="57" t="s">
        <v>38</v>
      </c>
      <c r="G1412" s="58" t="s">
        <v>49</v>
      </c>
      <c r="H1412" s="260">
        <v>402</v>
      </c>
      <c r="I1412" s="287">
        <v>29200</v>
      </c>
      <c r="J1412" s="286">
        <v>43800</v>
      </c>
      <c r="K1412" s="529"/>
      <c r="L1412" s="79"/>
    </row>
    <row r="1413" spans="1:12" s="10" customFormat="1" ht="22.5" customHeight="1" x14ac:dyDescent="0.25">
      <c r="A1413" s="420">
        <v>14</v>
      </c>
      <c r="B1413" s="280">
        <v>45250</v>
      </c>
      <c r="C1413" s="56" t="s">
        <v>45</v>
      </c>
      <c r="D1413" s="56" t="s">
        <v>20</v>
      </c>
      <c r="E1413" s="317" t="s">
        <v>1093</v>
      </c>
      <c r="F1413" s="57" t="s">
        <v>38</v>
      </c>
      <c r="G1413" s="58" t="s">
        <v>49</v>
      </c>
      <c r="H1413" s="260">
        <v>402</v>
      </c>
      <c r="I1413" s="287">
        <v>29200</v>
      </c>
      <c r="J1413" s="286">
        <v>43800</v>
      </c>
      <c r="K1413" s="529"/>
      <c r="L1413" s="79"/>
    </row>
    <row r="1414" spans="1:12" s="10" customFormat="1" ht="22.5" customHeight="1" x14ac:dyDescent="0.25">
      <c r="A1414" s="419">
        <v>15</v>
      </c>
      <c r="B1414" s="280">
        <v>45258</v>
      </c>
      <c r="C1414" s="56" t="s">
        <v>45</v>
      </c>
      <c r="D1414" s="56" t="s">
        <v>20</v>
      </c>
      <c r="E1414" s="319">
        <v>1.5</v>
      </c>
      <c r="F1414" s="57" t="s">
        <v>38</v>
      </c>
      <c r="G1414" s="58" t="s">
        <v>49</v>
      </c>
      <c r="H1414" s="260">
        <v>402</v>
      </c>
      <c r="I1414" s="287">
        <v>29200</v>
      </c>
      <c r="J1414" s="286">
        <v>43800</v>
      </c>
      <c r="K1414" s="529"/>
      <c r="L1414" s="79"/>
    </row>
    <row r="1415" spans="1:12" s="10" customFormat="1" ht="22.5" customHeight="1" x14ac:dyDescent="0.25">
      <c r="A1415" s="422"/>
      <c r="B1415" s="423"/>
      <c r="C1415" s="439"/>
      <c r="D1415" s="425"/>
      <c r="E1415" s="411"/>
      <c r="F1415" s="411"/>
      <c r="G1415" s="426"/>
      <c r="H1415" s="411"/>
      <c r="I1415" s="428"/>
      <c r="J1415" s="428"/>
      <c r="K1415" s="528">
        <f>SUM(J1400:J1414)</f>
        <v>794350</v>
      </c>
      <c r="L1415" s="79"/>
    </row>
    <row r="1416" spans="1:12" s="10" customFormat="1" ht="22.5" customHeight="1" x14ac:dyDescent="0.25">
      <c r="A1416" s="419">
        <v>1</v>
      </c>
      <c r="B1416" s="280">
        <v>45231</v>
      </c>
      <c r="C1416" s="56" t="s">
        <v>45</v>
      </c>
      <c r="D1416" s="56" t="s">
        <v>20</v>
      </c>
      <c r="E1416" s="317" t="s">
        <v>98</v>
      </c>
      <c r="F1416" s="57" t="s">
        <v>38</v>
      </c>
      <c r="G1416" s="57" t="s">
        <v>30</v>
      </c>
      <c r="H1416" s="260">
        <v>403</v>
      </c>
      <c r="I1416" s="287">
        <v>29200</v>
      </c>
      <c r="J1416" s="286">
        <v>58400</v>
      </c>
      <c r="K1416" s="529"/>
      <c r="L1416" s="79"/>
    </row>
    <row r="1417" spans="1:12" s="10" customFormat="1" ht="22.5" customHeight="1" x14ac:dyDescent="0.25">
      <c r="A1417" s="420">
        <v>2</v>
      </c>
      <c r="B1417" s="280">
        <v>45237</v>
      </c>
      <c r="C1417" s="56" t="s">
        <v>1162</v>
      </c>
      <c r="D1417" s="299" t="s">
        <v>1174</v>
      </c>
      <c r="E1417" s="57">
        <v>1</v>
      </c>
      <c r="F1417" s="122" t="s">
        <v>39</v>
      </c>
      <c r="G1417" s="58" t="s">
        <v>30</v>
      </c>
      <c r="H1417" s="260">
        <v>403</v>
      </c>
      <c r="I1417" s="285">
        <v>1050000</v>
      </c>
      <c r="J1417" s="286">
        <v>1050000</v>
      </c>
      <c r="K1417" s="643" t="s">
        <v>1568</v>
      </c>
      <c r="L1417" s="79"/>
    </row>
    <row r="1418" spans="1:12" s="10" customFormat="1" ht="22.5" customHeight="1" x14ac:dyDescent="0.25">
      <c r="A1418" s="419">
        <v>3</v>
      </c>
      <c r="B1418" s="280">
        <v>45237</v>
      </c>
      <c r="C1418" s="56" t="s">
        <v>1162</v>
      </c>
      <c r="D1418" s="299" t="s">
        <v>1175</v>
      </c>
      <c r="E1418" s="57">
        <v>1</v>
      </c>
      <c r="F1418" s="122" t="s">
        <v>39</v>
      </c>
      <c r="G1418" s="58" t="s">
        <v>30</v>
      </c>
      <c r="H1418" s="260">
        <v>403</v>
      </c>
      <c r="I1418" s="285">
        <v>1050000</v>
      </c>
      <c r="J1418" s="286">
        <v>1050000</v>
      </c>
      <c r="K1418" s="643" t="s">
        <v>1568</v>
      </c>
      <c r="L1418" s="79"/>
    </row>
    <row r="1419" spans="1:12" s="10" customFormat="1" ht="22.5" customHeight="1" x14ac:dyDescent="0.25">
      <c r="A1419" s="420">
        <v>4</v>
      </c>
      <c r="B1419" s="280">
        <v>45241</v>
      </c>
      <c r="C1419" s="56" t="s">
        <v>491</v>
      </c>
      <c r="D1419" s="56" t="s">
        <v>1269</v>
      </c>
      <c r="E1419" s="57">
        <v>1</v>
      </c>
      <c r="F1419" s="57" t="s">
        <v>39</v>
      </c>
      <c r="G1419" s="58" t="s">
        <v>30</v>
      </c>
      <c r="H1419" s="260">
        <v>403</v>
      </c>
      <c r="I1419" s="285">
        <v>750000</v>
      </c>
      <c r="J1419" s="286">
        <v>750000</v>
      </c>
      <c r="K1419" s="644" t="s">
        <v>1580</v>
      </c>
      <c r="L1419" s="79"/>
    </row>
    <row r="1420" spans="1:12" s="10" customFormat="1" ht="22.5" customHeight="1" x14ac:dyDescent="0.25">
      <c r="A1420" s="419">
        <v>5</v>
      </c>
      <c r="B1420" s="280">
        <v>45241</v>
      </c>
      <c r="C1420" s="59" t="s">
        <v>1687</v>
      </c>
      <c r="D1420" s="59" t="s">
        <v>1270</v>
      </c>
      <c r="E1420" s="8">
        <v>1</v>
      </c>
      <c r="F1420" s="416" t="s">
        <v>39</v>
      </c>
      <c r="G1420" s="162" t="s">
        <v>30</v>
      </c>
      <c r="H1420" s="260">
        <v>403</v>
      </c>
      <c r="I1420" s="297">
        <v>500000</v>
      </c>
      <c r="J1420" s="414">
        <v>500000</v>
      </c>
      <c r="K1420" s="661" t="s">
        <v>1580</v>
      </c>
      <c r="L1420" s="79"/>
    </row>
    <row r="1421" spans="1:12" s="10" customFormat="1" ht="22.5" customHeight="1" x14ac:dyDescent="0.25">
      <c r="A1421" s="420">
        <v>6</v>
      </c>
      <c r="B1421" s="280">
        <v>45247</v>
      </c>
      <c r="C1421" s="56" t="s">
        <v>45</v>
      </c>
      <c r="D1421" s="56" t="s">
        <v>20</v>
      </c>
      <c r="E1421" s="317" t="s">
        <v>1093</v>
      </c>
      <c r="F1421" s="57" t="s">
        <v>38</v>
      </c>
      <c r="G1421" s="58" t="s">
        <v>30</v>
      </c>
      <c r="H1421" s="260">
        <v>403</v>
      </c>
      <c r="I1421" s="287">
        <v>29200</v>
      </c>
      <c r="J1421" s="286">
        <v>43800</v>
      </c>
      <c r="K1421" s="529"/>
      <c r="L1421" s="79"/>
    </row>
    <row r="1422" spans="1:12" s="10" customFormat="1" ht="22.5" customHeight="1" x14ac:dyDescent="0.25">
      <c r="A1422" s="422"/>
      <c r="B1422" s="423"/>
      <c r="C1422" s="424"/>
      <c r="D1422" s="437"/>
      <c r="E1422" s="411"/>
      <c r="F1422" s="411"/>
      <c r="G1422" s="426"/>
      <c r="H1422" s="411"/>
      <c r="I1422" s="428"/>
      <c r="J1422" s="428"/>
      <c r="K1422" s="528">
        <f>SUM(J1416:J1421)</f>
        <v>3452200</v>
      </c>
      <c r="L1422" s="79"/>
    </row>
    <row r="1423" spans="1:12" s="10" customFormat="1" ht="22.5" customHeight="1" x14ac:dyDescent="0.25">
      <c r="A1423" s="419">
        <v>1</v>
      </c>
      <c r="B1423" s="280">
        <v>45231</v>
      </c>
      <c r="C1423" s="56" t="s">
        <v>45</v>
      </c>
      <c r="D1423" s="56" t="s">
        <v>20</v>
      </c>
      <c r="E1423" s="317" t="s">
        <v>115</v>
      </c>
      <c r="F1423" s="57" t="s">
        <v>38</v>
      </c>
      <c r="G1423" s="58" t="s">
        <v>34</v>
      </c>
      <c r="H1423" s="260">
        <v>404</v>
      </c>
      <c r="I1423" s="287">
        <v>29200</v>
      </c>
      <c r="J1423" s="286">
        <v>87600</v>
      </c>
      <c r="K1423" s="529"/>
      <c r="L1423" s="79"/>
    </row>
    <row r="1424" spans="1:12" s="10" customFormat="1" ht="22.5" customHeight="1" x14ac:dyDescent="0.25">
      <c r="A1424" s="420">
        <v>2</v>
      </c>
      <c r="B1424" s="280">
        <v>45233</v>
      </c>
      <c r="C1424" s="56" t="s">
        <v>45</v>
      </c>
      <c r="D1424" s="56" t="s">
        <v>20</v>
      </c>
      <c r="E1424" s="317" t="s">
        <v>1110</v>
      </c>
      <c r="F1424" s="57" t="s">
        <v>38</v>
      </c>
      <c r="G1424" s="57" t="s">
        <v>34</v>
      </c>
      <c r="H1424" s="260">
        <v>404</v>
      </c>
      <c r="I1424" s="287">
        <v>29200</v>
      </c>
      <c r="J1424" s="286">
        <v>175200</v>
      </c>
      <c r="K1424" s="644"/>
      <c r="L1424" s="79"/>
    </row>
    <row r="1425" spans="1:22" s="10" customFormat="1" ht="22.5" customHeight="1" x14ac:dyDescent="0.25">
      <c r="A1425" s="419">
        <v>3</v>
      </c>
      <c r="B1425" s="280">
        <v>45236</v>
      </c>
      <c r="C1425" s="56" t="s">
        <v>45</v>
      </c>
      <c r="D1425" s="56" t="s">
        <v>20</v>
      </c>
      <c r="E1425" s="317" t="s">
        <v>115</v>
      </c>
      <c r="F1425" s="57" t="s">
        <v>38</v>
      </c>
      <c r="G1425" s="58" t="s">
        <v>34</v>
      </c>
      <c r="H1425" s="260">
        <v>404</v>
      </c>
      <c r="I1425" s="287">
        <v>29200</v>
      </c>
      <c r="J1425" s="286">
        <v>87600</v>
      </c>
      <c r="K1425" s="529"/>
      <c r="L1425" s="79"/>
      <c r="N1425" s="170"/>
    </row>
    <row r="1426" spans="1:22" s="10" customFormat="1" ht="22.5" customHeight="1" x14ac:dyDescent="0.25">
      <c r="A1426" s="420">
        <v>4</v>
      </c>
      <c r="B1426" s="280">
        <v>45236</v>
      </c>
      <c r="C1426" s="56" t="s">
        <v>54</v>
      </c>
      <c r="D1426" s="56" t="s">
        <v>55</v>
      </c>
      <c r="E1426" s="57">
        <v>0.5</v>
      </c>
      <c r="F1426" s="57" t="s">
        <v>38</v>
      </c>
      <c r="G1426" s="58" t="s">
        <v>34</v>
      </c>
      <c r="H1426" s="260">
        <v>404</v>
      </c>
      <c r="I1426" s="287">
        <v>29000</v>
      </c>
      <c r="J1426" s="286">
        <v>14500</v>
      </c>
      <c r="K1426" s="529"/>
      <c r="L1426" s="79"/>
      <c r="N1426" s="170"/>
    </row>
    <row r="1427" spans="1:22" s="10" customFormat="1" ht="22.5" customHeight="1" x14ac:dyDescent="0.25">
      <c r="A1427" s="419">
        <v>5</v>
      </c>
      <c r="B1427" s="280">
        <v>45237</v>
      </c>
      <c r="C1427" s="56" t="s">
        <v>45</v>
      </c>
      <c r="D1427" s="56" t="s">
        <v>20</v>
      </c>
      <c r="E1427" s="317" t="s">
        <v>115</v>
      </c>
      <c r="F1427" s="57" t="s">
        <v>38</v>
      </c>
      <c r="G1427" s="58" t="s">
        <v>34</v>
      </c>
      <c r="H1427" s="260">
        <v>404</v>
      </c>
      <c r="I1427" s="287">
        <v>29200</v>
      </c>
      <c r="J1427" s="286">
        <v>87600</v>
      </c>
      <c r="K1427" s="644"/>
      <c r="L1427" s="79"/>
      <c r="N1427" s="170"/>
      <c r="V1427" s="2"/>
    </row>
    <row r="1428" spans="1:22" s="10" customFormat="1" ht="22.5" customHeight="1" x14ac:dyDescent="0.25">
      <c r="A1428" s="420">
        <v>6</v>
      </c>
      <c r="B1428" s="280">
        <v>45243</v>
      </c>
      <c r="C1428" s="56" t="s">
        <v>45</v>
      </c>
      <c r="D1428" s="56" t="s">
        <v>20</v>
      </c>
      <c r="E1428" s="317" t="s">
        <v>115</v>
      </c>
      <c r="F1428" s="57" t="s">
        <v>38</v>
      </c>
      <c r="G1428" s="58" t="s">
        <v>34</v>
      </c>
      <c r="H1428" s="260">
        <v>404</v>
      </c>
      <c r="I1428" s="287">
        <v>29200</v>
      </c>
      <c r="J1428" s="286">
        <v>87600</v>
      </c>
      <c r="K1428" s="529"/>
      <c r="L1428" s="201"/>
      <c r="N1428" s="2"/>
      <c r="O1428" s="2"/>
      <c r="P1428" s="2"/>
      <c r="Q1428" s="2"/>
      <c r="R1428" s="2"/>
      <c r="S1428" s="2"/>
      <c r="T1428" s="2"/>
      <c r="U1428" s="2"/>
      <c r="V1428" s="2"/>
    </row>
    <row r="1429" spans="1:22" s="10" customFormat="1" ht="22.5" customHeight="1" x14ac:dyDescent="0.25">
      <c r="A1429" s="419">
        <v>7</v>
      </c>
      <c r="B1429" s="280">
        <v>45246</v>
      </c>
      <c r="C1429" s="56" t="s">
        <v>107</v>
      </c>
      <c r="D1429" s="123" t="s">
        <v>24</v>
      </c>
      <c r="E1429" s="57">
        <v>10</v>
      </c>
      <c r="F1429" s="57" t="s">
        <v>39</v>
      </c>
      <c r="G1429" s="58" t="s">
        <v>34</v>
      </c>
      <c r="H1429" s="260">
        <v>404</v>
      </c>
      <c r="I1429" s="285">
        <v>1565</v>
      </c>
      <c r="J1429" s="286">
        <v>15650</v>
      </c>
      <c r="K1429" s="529"/>
      <c r="L1429" s="79"/>
      <c r="N1429" s="2"/>
      <c r="O1429" s="2"/>
      <c r="P1429" s="2"/>
      <c r="Q1429" s="2"/>
      <c r="R1429" s="2"/>
      <c r="S1429" s="2"/>
      <c r="T1429" s="2"/>
      <c r="U1429" s="2"/>
      <c r="V1429" s="2"/>
    </row>
    <row r="1430" spans="1:22" s="10" customFormat="1" ht="22.5" customHeight="1" x14ac:dyDescent="0.25">
      <c r="A1430" s="420">
        <v>8</v>
      </c>
      <c r="B1430" s="280">
        <v>45247</v>
      </c>
      <c r="C1430" s="56" t="s">
        <v>45</v>
      </c>
      <c r="D1430" s="56" t="s">
        <v>20</v>
      </c>
      <c r="E1430" s="317" t="s">
        <v>115</v>
      </c>
      <c r="F1430" s="57" t="s">
        <v>38</v>
      </c>
      <c r="G1430" s="58" t="s">
        <v>34</v>
      </c>
      <c r="H1430" s="260">
        <v>404</v>
      </c>
      <c r="I1430" s="287">
        <v>29200</v>
      </c>
      <c r="J1430" s="286">
        <v>87600</v>
      </c>
      <c r="K1430" s="529"/>
      <c r="L1430" s="79"/>
      <c r="N1430" s="2"/>
      <c r="O1430" s="2"/>
      <c r="P1430" s="2"/>
      <c r="Q1430" s="2"/>
      <c r="R1430" s="2"/>
      <c r="S1430" s="2"/>
      <c r="T1430" s="2"/>
      <c r="U1430" s="2"/>
      <c r="V1430" s="2"/>
    </row>
    <row r="1431" spans="1:22" s="10" customFormat="1" ht="22.5" customHeight="1" x14ac:dyDescent="0.25">
      <c r="A1431" s="419">
        <v>9</v>
      </c>
      <c r="B1431" s="280">
        <v>45252</v>
      </c>
      <c r="C1431" s="56" t="s">
        <v>45</v>
      </c>
      <c r="D1431" s="56" t="s">
        <v>20</v>
      </c>
      <c r="E1431" s="317" t="s">
        <v>115</v>
      </c>
      <c r="F1431" s="57" t="s">
        <v>38</v>
      </c>
      <c r="G1431" s="58" t="s">
        <v>34</v>
      </c>
      <c r="H1431" s="260">
        <v>404</v>
      </c>
      <c r="I1431" s="287">
        <v>29200</v>
      </c>
      <c r="J1431" s="286">
        <v>87600</v>
      </c>
      <c r="K1431" s="529"/>
      <c r="L1431" s="79"/>
      <c r="N1431" s="2"/>
      <c r="O1431" s="2"/>
      <c r="P1431" s="2"/>
      <c r="Q1431" s="2"/>
      <c r="R1431" s="2"/>
      <c r="S1431" s="2"/>
      <c r="T1431" s="2"/>
      <c r="U1431" s="2"/>
      <c r="V1431" s="521"/>
    </row>
    <row r="1432" spans="1:22" s="10" customFormat="1" ht="22.5" customHeight="1" x14ac:dyDescent="0.25">
      <c r="A1432" s="420">
        <v>10</v>
      </c>
      <c r="B1432" s="280">
        <v>45252</v>
      </c>
      <c r="C1432" s="56" t="s">
        <v>54</v>
      </c>
      <c r="D1432" s="56" t="s">
        <v>55</v>
      </c>
      <c r="E1432" s="57">
        <v>0.6</v>
      </c>
      <c r="F1432" s="57" t="s">
        <v>38</v>
      </c>
      <c r="G1432" s="58" t="s">
        <v>34</v>
      </c>
      <c r="H1432" s="260">
        <v>404</v>
      </c>
      <c r="I1432" s="287">
        <v>29000</v>
      </c>
      <c r="J1432" s="286">
        <v>17400</v>
      </c>
      <c r="K1432" s="529"/>
      <c r="L1432" s="79"/>
      <c r="N1432" s="521"/>
      <c r="O1432" s="521"/>
      <c r="P1432" s="521"/>
      <c r="Q1432" s="521"/>
      <c r="R1432" s="521"/>
      <c r="S1432" s="521"/>
      <c r="T1432" s="521"/>
      <c r="U1432" s="521"/>
      <c r="V1432" s="521"/>
    </row>
    <row r="1433" spans="1:22" s="10" customFormat="1" ht="22.5" customHeight="1" x14ac:dyDescent="0.25">
      <c r="A1433" s="419">
        <v>11</v>
      </c>
      <c r="B1433" s="280">
        <v>45253</v>
      </c>
      <c r="C1433" s="55" t="s">
        <v>902</v>
      </c>
      <c r="D1433" s="56" t="s">
        <v>117</v>
      </c>
      <c r="E1433" s="57">
        <v>1</v>
      </c>
      <c r="F1433" s="57" t="s">
        <v>39</v>
      </c>
      <c r="G1433" s="58" t="s">
        <v>34</v>
      </c>
      <c r="H1433" s="260">
        <v>404</v>
      </c>
      <c r="I1433" s="285">
        <v>120000</v>
      </c>
      <c r="J1433" s="286">
        <v>120000</v>
      </c>
      <c r="K1433" s="644"/>
      <c r="L1433" s="79"/>
      <c r="N1433" s="521"/>
      <c r="O1433" s="521"/>
      <c r="P1433" s="521"/>
      <c r="Q1433" s="521"/>
      <c r="R1433" s="521"/>
      <c r="S1433" s="521"/>
      <c r="T1433" s="521"/>
      <c r="U1433" s="521"/>
      <c r="V1433" s="521"/>
    </row>
    <row r="1434" spans="1:22" s="10" customFormat="1" ht="22.5" customHeight="1" x14ac:dyDescent="0.25">
      <c r="A1434" s="420">
        <v>12</v>
      </c>
      <c r="B1434" s="280">
        <v>45258</v>
      </c>
      <c r="C1434" s="56" t="s">
        <v>1449</v>
      </c>
      <c r="D1434" s="56" t="s">
        <v>1450</v>
      </c>
      <c r="E1434" s="57">
        <v>1</v>
      </c>
      <c r="F1434" s="57" t="s">
        <v>39</v>
      </c>
      <c r="G1434" s="58" t="s">
        <v>34</v>
      </c>
      <c r="H1434" s="260">
        <v>404</v>
      </c>
      <c r="I1434" s="285">
        <v>1200000</v>
      </c>
      <c r="J1434" s="286">
        <v>1200000</v>
      </c>
      <c r="K1434" s="644" t="s">
        <v>271</v>
      </c>
      <c r="L1434" s="79"/>
      <c r="N1434" s="521"/>
      <c r="O1434" s="521"/>
      <c r="P1434" s="521"/>
      <c r="Q1434" s="521"/>
      <c r="R1434" s="521"/>
      <c r="S1434" s="521"/>
      <c r="T1434" s="521"/>
      <c r="U1434" s="521"/>
      <c r="V1434" s="521"/>
    </row>
    <row r="1435" spans="1:22" s="10" customFormat="1" ht="22.5" customHeight="1" x14ac:dyDescent="0.25">
      <c r="A1435" s="419">
        <v>13</v>
      </c>
      <c r="B1435" s="280">
        <v>45258</v>
      </c>
      <c r="C1435" s="56" t="s">
        <v>129</v>
      </c>
      <c r="D1435" s="56" t="s">
        <v>67</v>
      </c>
      <c r="E1435" s="8">
        <v>1</v>
      </c>
      <c r="F1435" s="57" t="s">
        <v>39</v>
      </c>
      <c r="G1435" s="58" t="s">
        <v>34</v>
      </c>
      <c r="H1435" s="260">
        <v>404</v>
      </c>
      <c r="I1435" s="287">
        <v>12500</v>
      </c>
      <c r="J1435" s="286">
        <v>12500</v>
      </c>
      <c r="K1435" s="644" t="s">
        <v>271</v>
      </c>
      <c r="L1435" s="79"/>
      <c r="N1435" s="521"/>
      <c r="O1435" s="521"/>
      <c r="P1435" s="521"/>
      <c r="Q1435" s="521"/>
      <c r="R1435" s="521"/>
      <c r="S1435" s="521"/>
      <c r="T1435" s="521"/>
      <c r="U1435" s="521"/>
      <c r="V1435" s="521"/>
    </row>
    <row r="1436" spans="1:22" s="10" customFormat="1" ht="22.5" customHeight="1" x14ac:dyDescent="0.25">
      <c r="A1436" s="420">
        <v>14</v>
      </c>
      <c r="B1436" s="280">
        <v>45258</v>
      </c>
      <c r="C1436" s="56" t="s">
        <v>595</v>
      </c>
      <c r="D1436" s="56" t="s">
        <v>47</v>
      </c>
      <c r="E1436" s="57">
        <v>1</v>
      </c>
      <c r="F1436" s="57" t="s">
        <v>39</v>
      </c>
      <c r="G1436" s="58" t="s">
        <v>34</v>
      </c>
      <c r="H1436" s="260">
        <v>404</v>
      </c>
      <c r="I1436" s="287">
        <v>12500</v>
      </c>
      <c r="J1436" s="286">
        <v>12500</v>
      </c>
      <c r="K1436" s="644" t="s">
        <v>271</v>
      </c>
      <c r="L1436" s="79"/>
      <c r="N1436" s="521"/>
      <c r="O1436" s="521"/>
      <c r="P1436" s="521"/>
      <c r="Q1436" s="521"/>
      <c r="R1436" s="521"/>
      <c r="S1436" s="521"/>
      <c r="T1436" s="521"/>
      <c r="U1436" s="521"/>
      <c r="V1436" s="521"/>
    </row>
    <row r="1437" spans="1:22" s="10" customFormat="1" ht="22.5" customHeight="1" x14ac:dyDescent="0.25">
      <c r="A1437" s="419">
        <v>15</v>
      </c>
      <c r="B1437" s="280">
        <v>45258</v>
      </c>
      <c r="C1437" s="55" t="s">
        <v>1005</v>
      </c>
      <c r="D1437" s="56" t="s">
        <v>102</v>
      </c>
      <c r="E1437" s="57">
        <v>3</v>
      </c>
      <c r="F1437" s="57" t="s">
        <v>691</v>
      </c>
      <c r="G1437" s="58" t="s">
        <v>34</v>
      </c>
      <c r="H1437" s="260">
        <v>404</v>
      </c>
      <c r="I1437" s="287">
        <v>15000</v>
      </c>
      <c r="J1437" s="286">
        <v>45000</v>
      </c>
      <c r="K1437" s="529"/>
      <c r="L1437" s="79"/>
      <c r="N1437" s="521"/>
      <c r="O1437" s="521"/>
      <c r="P1437" s="521"/>
      <c r="Q1437" s="521"/>
      <c r="R1437" s="521"/>
      <c r="S1437" s="521"/>
      <c r="T1437" s="521"/>
      <c r="U1437" s="521"/>
      <c r="V1437" s="521"/>
    </row>
    <row r="1438" spans="1:22" s="10" customFormat="1" ht="22.5" customHeight="1" x14ac:dyDescent="0.25">
      <c r="A1438" s="420">
        <v>16</v>
      </c>
      <c r="B1438" s="280">
        <v>45259</v>
      </c>
      <c r="C1438" s="56" t="s">
        <v>45</v>
      </c>
      <c r="D1438" s="56" t="s">
        <v>20</v>
      </c>
      <c r="E1438" s="319">
        <v>5</v>
      </c>
      <c r="F1438" s="57" t="s">
        <v>38</v>
      </c>
      <c r="G1438" s="58" t="s">
        <v>34</v>
      </c>
      <c r="H1438" s="260">
        <v>404</v>
      </c>
      <c r="I1438" s="287">
        <v>29200</v>
      </c>
      <c r="J1438" s="286">
        <v>146000</v>
      </c>
      <c r="K1438" s="529"/>
      <c r="L1438" s="79"/>
      <c r="N1438" s="521"/>
      <c r="O1438" s="521"/>
      <c r="P1438" s="521"/>
      <c r="Q1438" s="521"/>
      <c r="R1438" s="521"/>
      <c r="S1438" s="521"/>
      <c r="T1438" s="521"/>
      <c r="U1438" s="521"/>
      <c r="V1438" s="521"/>
    </row>
    <row r="1439" spans="1:22" s="10" customFormat="1" ht="22.5" customHeight="1" x14ac:dyDescent="0.25">
      <c r="A1439" s="419">
        <v>17</v>
      </c>
      <c r="B1439" s="280">
        <v>45259</v>
      </c>
      <c r="C1439" s="56" t="s">
        <v>45</v>
      </c>
      <c r="D1439" s="56" t="s">
        <v>20</v>
      </c>
      <c r="E1439" s="319">
        <v>5</v>
      </c>
      <c r="F1439" s="57" t="s">
        <v>38</v>
      </c>
      <c r="G1439" s="58" t="s">
        <v>34</v>
      </c>
      <c r="H1439" s="260">
        <v>404</v>
      </c>
      <c r="I1439" s="287">
        <v>29200</v>
      </c>
      <c r="J1439" s="286">
        <v>146000</v>
      </c>
      <c r="K1439" s="644" t="s">
        <v>1665</v>
      </c>
      <c r="L1439" s="79"/>
      <c r="N1439" s="521"/>
      <c r="O1439" s="521"/>
      <c r="P1439" s="521"/>
      <c r="Q1439" s="521"/>
      <c r="R1439" s="521"/>
      <c r="S1439" s="521"/>
      <c r="T1439" s="521"/>
      <c r="U1439" s="521"/>
      <c r="V1439" s="521"/>
    </row>
    <row r="1440" spans="1:22" s="10" customFormat="1" ht="22.5" customHeight="1" x14ac:dyDescent="0.25">
      <c r="A1440" s="420">
        <v>18</v>
      </c>
      <c r="B1440" s="280">
        <v>45259</v>
      </c>
      <c r="C1440" s="56" t="s">
        <v>1023</v>
      </c>
      <c r="D1440" s="56" t="s">
        <v>689</v>
      </c>
      <c r="E1440" s="57">
        <v>1</v>
      </c>
      <c r="F1440" s="57" t="s">
        <v>484</v>
      </c>
      <c r="G1440" s="58" t="s">
        <v>34</v>
      </c>
      <c r="H1440" s="260">
        <v>404</v>
      </c>
      <c r="I1440" s="285">
        <v>20000</v>
      </c>
      <c r="J1440" s="286">
        <v>20000</v>
      </c>
      <c r="K1440" s="529"/>
      <c r="L1440" s="79"/>
      <c r="N1440" s="521"/>
      <c r="O1440" s="521"/>
      <c r="P1440" s="521"/>
      <c r="Q1440" s="521"/>
      <c r="R1440" s="521"/>
      <c r="S1440" s="521"/>
      <c r="T1440" s="521"/>
      <c r="U1440" s="521"/>
      <c r="V1440" s="521"/>
    </row>
    <row r="1441" spans="1:22" s="10" customFormat="1" ht="22.5" customHeight="1" x14ac:dyDescent="0.25">
      <c r="A1441" s="419">
        <v>19</v>
      </c>
      <c r="B1441" s="280">
        <v>45259</v>
      </c>
      <c r="C1441" s="56" t="s">
        <v>1024</v>
      </c>
      <c r="D1441" s="56" t="s">
        <v>102</v>
      </c>
      <c r="E1441" s="57">
        <v>1</v>
      </c>
      <c r="F1441" s="57" t="s">
        <v>691</v>
      </c>
      <c r="G1441" s="58" t="s">
        <v>34</v>
      </c>
      <c r="H1441" s="260">
        <v>404</v>
      </c>
      <c r="I1441" s="289">
        <v>50000</v>
      </c>
      <c r="J1441" s="286">
        <v>50000</v>
      </c>
      <c r="K1441" s="529"/>
      <c r="L1441" s="79"/>
      <c r="N1441" s="521"/>
      <c r="O1441" s="521"/>
      <c r="P1441" s="521"/>
      <c r="Q1441" s="521"/>
      <c r="R1441" s="521"/>
      <c r="S1441" s="521"/>
      <c r="T1441" s="521"/>
      <c r="U1441" s="521"/>
      <c r="V1441" s="521"/>
    </row>
    <row r="1442" spans="1:22" s="10" customFormat="1" ht="22.5" customHeight="1" x14ac:dyDescent="0.25">
      <c r="A1442" s="422"/>
      <c r="B1442" s="423"/>
      <c r="C1442" s="424"/>
      <c r="D1442" s="425"/>
      <c r="E1442" s="411"/>
      <c r="F1442" s="434"/>
      <c r="G1442" s="426"/>
      <c r="H1442" s="411"/>
      <c r="I1442" s="428"/>
      <c r="J1442" s="428"/>
      <c r="K1442" s="528">
        <f>SUM(J1423:J1441)</f>
        <v>2500350</v>
      </c>
      <c r="L1442" s="79"/>
      <c r="N1442" s="521"/>
      <c r="O1442" s="521"/>
      <c r="P1442" s="521"/>
      <c r="Q1442" s="521"/>
      <c r="R1442" s="521"/>
      <c r="S1442" s="521"/>
      <c r="T1442" s="521"/>
      <c r="U1442" s="521"/>
      <c r="V1442" s="521"/>
    </row>
    <row r="1443" spans="1:22" s="10" customFormat="1" ht="22.5" customHeight="1" x14ac:dyDescent="0.25">
      <c r="A1443" s="419">
        <v>1</v>
      </c>
      <c r="B1443" s="280">
        <v>45234</v>
      </c>
      <c r="C1443" s="56" t="s">
        <v>249</v>
      </c>
      <c r="D1443" s="61" t="s">
        <v>72</v>
      </c>
      <c r="E1443" s="57">
        <v>1</v>
      </c>
      <c r="F1443" s="57" t="s">
        <v>39</v>
      </c>
      <c r="G1443" s="57" t="s">
        <v>21</v>
      </c>
      <c r="H1443" s="260">
        <v>405</v>
      </c>
      <c r="I1443" s="285">
        <v>121000</v>
      </c>
      <c r="J1443" s="286">
        <v>121000</v>
      </c>
      <c r="K1443" s="529"/>
      <c r="L1443" s="79"/>
      <c r="N1443" s="521"/>
      <c r="O1443" s="521"/>
      <c r="P1443" s="521"/>
      <c r="Q1443" s="521"/>
      <c r="R1443" s="521"/>
      <c r="S1443" s="521"/>
      <c r="T1443" s="521"/>
      <c r="U1443" s="521"/>
      <c r="V1443" s="521"/>
    </row>
    <row r="1444" spans="1:22" s="10" customFormat="1" ht="22.5" customHeight="1" x14ac:dyDescent="0.25">
      <c r="A1444" s="420">
        <v>2</v>
      </c>
      <c r="B1444" s="280">
        <v>45234</v>
      </c>
      <c r="C1444" s="56" t="s">
        <v>471</v>
      </c>
      <c r="D1444" s="56" t="s">
        <v>90</v>
      </c>
      <c r="E1444" s="57">
        <v>1</v>
      </c>
      <c r="F1444" s="57" t="s">
        <v>37</v>
      </c>
      <c r="G1444" s="57" t="s">
        <v>21</v>
      </c>
      <c r="H1444" s="260">
        <v>405</v>
      </c>
      <c r="I1444" s="285">
        <v>35000</v>
      </c>
      <c r="J1444" s="286">
        <v>35000</v>
      </c>
      <c r="K1444" s="529"/>
      <c r="L1444" s="79"/>
      <c r="N1444" s="521"/>
      <c r="O1444" s="521"/>
      <c r="P1444" s="521"/>
      <c r="Q1444" s="521"/>
      <c r="R1444" s="521"/>
      <c r="S1444" s="521"/>
      <c r="T1444" s="521"/>
      <c r="U1444" s="521"/>
      <c r="V1444" s="521"/>
    </row>
    <row r="1445" spans="1:22" s="10" customFormat="1" ht="22.5" customHeight="1" x14ac:dyDescent="0.25">
      <c r="A1445" s="419">
        <v>3</v>
      </c>
      <c r="B1445" s="280">
        <v>45234</v>
      </c>
      <c r="C1445" s="60" t="s">
        <v>515</v>
      </c>
      <c r="D1445" s="56" t="s">
        <v>89</v>
      </c>
      <c r="E1445" s="57">
        <v>2</v>
      </c>
      <c r="F1445" s="122" t="s">
        <v>39</v>
      </c>
      <c r="G1445" s="57" t="s">
        <v>21</v>
      </c>
      <c r="H1445" s="260">
        <v>405</v>
      </c>
      <c r="I1445" s="287">
        <v>10000</v>
      </c>
      <c r="J1445" s="286">
        <v>20000</v>
      </c>
      <c r="K1445" s="529"/>
      <c r="L1445" s="79"/>
      <c r="N1445" s="521"/>
      <c r="O1445" s="521"/>
      <c r="P1445" s="521"/>
      <c r="Q1445" s="521"/>
      <c r="R1445" s="521"/>
      <c r="S1445" s="521"/>
      <c r="T1445" s="521"/>
      <c r="U1445" s="521"/>
      <c r="V1445" s="521"/>
    </row>
    <row r="1446" spans="1:22" s="10" customFormat="1" ht="22.5" customHeight="1" x14ac:dyDescent="0.25">
      <c r="A1446" s="420">
        <v>4</v>
      </c>
      <c r="B1446" s="280">
        <v>45234</v>
      </c>
      <c r="C1446" s="56" t="s">
        <v>1087</v>
      </c>
      <c r="D1446" s="56" t="s">
        <v>28</v>
      </c>
      <c r="E1446" s="57">
        <v>0.6</v>
      </c>
      <c r="F1446" s="57" t="s">
        <v>38</v>
      </c>
      <c r="G1446" s="57" t="s">
        <v>21</v>
      </c>
      <c r="H1446" s="260">
        <v>405</v>
      </c>
      <c r="I1446" s="285">
        <v>75000</v>
      </c>
      <c r="J1446" s="286">
        <v>45000</v>
      </c>
      <c r="K1446" s="529"/>
      <c r="L1446" s="79"/>
      <c r="N1446" s="521"/>
      <c r="O1446" s="521"/>
      <c r="P1446" s="521"/>
      <c r="Q1446" s="521"/>
      <c r="R1446" s="521"/>
      <c r="S1446" s="521"/>
      <c r="T1446" s="521"/>
      <c r="U1446" s="521"/>
      <c r="V1446" s="521"/>
    </row>
    <row r="1447" spans="1:22" s="10" customFormat="1" ht="22.5" customHeight="1" x14ac:dyDescent="0.25">
      <c r="A1447" s="419">
        <v>5</v>
      </c>
      <c r="B1447" s="280">
        <v>45236</v>
      </c>
      <c r="C1447" s="55" t="s">
        <v>100</v>
      </c>
      <c r="D1447" s="86" t="s">
        <v>101</v>
      </c>
      <c r="E1447" s="95" t="s">
        <v>97</v>
      </c>
      <c r="F1447" s="57" t="s">
        <v>39</v>
      </c>
      <c r="G1447" s="57" t="s">
        <v>21</v>
      </c>
      <c r="H1447" s="260">
        <v>405</v>
      </c>
      <c r="I1447" s="287">
        <v>809041</v>
      </c>
      <c r="J1447" s="286">
        <v>809041</v>
      </c>
      <c r="K1447" s="644" t="s">
        <v>1558</v>
      </c>
      <c r="L1447" s="79"/>
      <c r="N1447" s="521"/>
      <c r="O1447" s="521"/>
      <c r="P1447" s="521"/>
      <c r="Q1447" s="521"/>
      <c r="R1447" s="521"/>
      <c r="S1447" s="521"/>
      <c r="T1447" s="521"/>
      <c r="U1447" s="521"/>
      <c r="V1447" s="521"/>
    </row>
    <row r="1448" spans="1:22" s="10" customFormat="1" ht="22.5" customHeight="1" x14ac:dyDescent="0.25">
      <c r="A1448" s="420">
        <v>6</v>
      </c>
      <c r="B1448" s="280">
        <v>45236</v>
      </c>
      <c r="C1448" s="56" t="s">
        <v>261</v>
      </c>
      <c r="D1448" s="56" t="s">
        <v>262</v>
      </c>
      <c r="E1448" s="57">
        <v>2</v>
      </c>
      <c r="F1448" s="57" t="s">
        <v>263</v>
      </c>
      <c r="G1448" s="57" t="s">
        <v>21</v>
      </c>
      <c r="H1448" s="260">
        <v>405</v>
      </c>
      <c r="I1448" s="285">
        <v>10000</v>
      </c>
      <c r="J1448" s="286">
        <v>20000</v>
      </c>
      <c r="K1448" s="644" t="s">
        <v>1558</v>
      </c>
      <c r="L1448" s="79"/>
      <c r="N1448" s="521"/>
      <c r="O1448" s="521"/>
      <c r="P1448" s="521"/>
      <c r="Q1448" s="521"/>
      <c r="R1448" s="521"/>
      <c r="S1448" s="521"/>
      <c r="T1448" s="521"/>
      <c r="U1448" s="521"/>
      <c r="V1448" s="521"/>
    </row>
    <row r="1449" spans="1:22" s="10" customFormat="1" ht="22.5" customHeight="1" x14ac:dyDescent="0.25">
      <c r="A1449" s="419">
        <v>7</v>
      </c>
      <c r="B1449" s="280">
        <v>45236</v>
      </c>
      <c r="C1449" s="56" t="s">
        <v>216</v>
      </c>
      <c r="D1449" s="56" t="s">
        <v>47</v>
      </c>
      <c r="E1449" s="117">
        <v>1</v>
      </c>
      <c r="F1449" s="117" t="s">
        <v>40</v>
      </c>
      <c r="G1449" s="57" t="s">
        <v>21</v>
      </c>
      <c r="H1449" s="260">
        <v>405</v>
      </c>
      <c r="I1449" s="285">
        <v>30000</v>
      </c>
      <c r="J1449" s="286">
        <v>30000</v>
      </c>
      <c r="K1449" s="644" t="s">
        <v>1558</v>
      </c>
      <c r="L1449" s="79"/>
      <c r="N1449" s="521"/>
      <c r="O1449" s="521"/>
      <c r="P1449" s="521"/>
      <c r="Q1449" s="521"/>
      <c r="R1449" s="521"/>
      <c r="S1449" s="521"/>
      <c r="T1449" s="521"/>
      <c r="U1449" s="521"/>
    </row>
    <row r="1450" spans="1:22" s="10" customFormat="1" ht="22.5" customHeight="1" x14ac:dyDescent="0.25">
      <c r="A1450" s="420">
        <v>8</v>
      </c>
      <c r="B1450" s="280">
        <v>45236</v>
      </c>
      <c r="C1450" s="56" t="s">
        <v>45</v>
      </c>
      <c r="D1450" s="56" t="s">
        <v>20</v>
      </c>
      <c r="E1450" s="317" t="s">
        <v>1093</v>
      </c>
      <c r="F1450" s="57" t="s">
        <v>38</v>
      </c>
      <c r="G1450" s="57" t="s">
        <v>21</v>
      </c>
      <c r="H1450" s="260">
        <v>405</v>
      </c>
      <c r="I1450" s="287">
        <v>29200</v>
      </c>
      <c r="J1450" s="286">
        <v>43800</v>
      </c>
      <c r="K1450" s="529"/>
      <c r="L1450" s="79"/>
      <c r="N1450" s="170"/>
      <c r="V1450" s="2"/>
    </row>
    <row r="1451" spans="1:22" s="10" customFormat="1" ht="22.5" customHeight="1" x14ac:dyDescent="0.25">
      <c r="A1451" s="419">
        <v>9</v>
      </c>
      <c r="B1451" s="280">
        <v>45250</v>
      </c>
      <c r="C1451" s="56" t="s">
        <v>54</v>
      </c>
      <c r="D1451" s="56" t="s">
        <v>55</v>
      </c>
      <c r="E1451" s="57">
        <v>1</v>
      </c>
      <c r="F1451" s="57" t="s">
        <v>38</v>
      </c>
      <c r="G1451" s="58" t="s">
        <v>21</v>
      </c>
      <c r="H1451" s="260">
        <v>405</v>
      </c>
      <c r="I1451" s="287">
        <v>29000</v>
      </c>
      <c r="J1451" s="286">
        <v>29000</v>
      </c>
      <c r="K1451" s="529"/>
      <c r="L1451" s="79"/>
      <c r="N1451" s="2"/>
      <c r="O1451" s="2"/>
      <c r="P1451" s="2"/>
      <c r="Q1451" s="2"/>
      <c r="R1451" s="2"/>
      <c r="S1451" s="2"/>
      <c r="T1451" s="2"/>
      <c r="U1451" s="2"/>
      <c r="V1451" s="2"/>
    </row>
    <row r="1452" spans="1:22" s="10" customFormat="1" ht="22.5" customHeight="1" x14ac:dyDescent="0.25">
      <c r="A1452" s="420">
        <v>10</v>
      </c>
      <c r="B1452" s="280">
        <v>45250</v>
      </c>
      <c r="C1452" s="56" t="s">
        <v>45</v>
      </c>
      <c r="D1452" s="56" t="s">
        <v>20</v>
      </c>
      <c r="E1452" s="317" t="s">
        <v>1093</v>
      </c>
      <c r="F1452" s="57" t="s">
        <v>38</v>
      </c>
      <c r="G1452" s="58" t="s">
        <v>21</v>
      </c>
      <c r="H1452" s="260">
        <v>405</v>
      </c>
      <c r="I1452" s="287">
        <v>29200</v>
      </c>
      <c r="J1452" s="286">
        <v>43800</v>
      </c>
      <c r="K1452" s="529"/>
      <c r="L1452" s="79"/>
      <c r="N1452" s="2"/>
      <c r="O1452" s="2"/>
      <c r="P1452" s="2"/>
      <c r="Q1452" s="2"/>
      <c r="R1452" s="2"/>
      <c r="S1452" s="2"/>
      <c r="T1452" s="2"/>
      <c r="U1452" s="2"/>
      <c r="V1452" s="2"/>
    </row>
    <row r="1453" spans="1:22" s="10" customFormat="1" ht="22.5" customHeight="1" x14ac:dyDescent="0.25">
      <c r="A1453" s="419">
        <v>11</v>
      </c>
      <c r="B1453" s="280">
        <v>45251</v>
      </c>
      <c r="C1453" s="56" t="s">
        <v>1162</v>
      </c>
      <c r="D1453" s="165" t="s">
        <v>1395</v>
      </c>
      <c r="E1453" s="57">
        <v>1</v>
      </c>
      <c r="F1453" s="122" t="s">
        <v>39</v>
      </c>
      <c r="G1453" s="58" t="s">
        <v>21</v>
      </c>
      <c r="H1453" s="260">
        <v>405</v>
      </c>
      <c r="I1453" s="285">
        <v>1050000</v>
      </c>
      <c r="J1453" s="286">
        <v>1050000</v>
      </c>
      <c r="K1453" s="643" t="s">
        <v>1620</v>
      </c>
      <c r="L1453" s="79"/>
      <c r="N1453" s="2"/>
      <c r="O1453" s="2"/>
      <c r="P1453" s="2"/>
      <c r="Q1453" s="2"/>
      <c r="R1453" s="2"/>
      <c r="S1453" s="2"/>
      <c r="T1453" s="2"/>
      <c r="U1453" s="2"/>
      <c r="V1453" s="2"/>
    </row>
    <row r="1454" spans="1:22" s="10" customFormat="1" ht="22.5" customHeight="1" x14ac:dyDescent="0.25">
      <c r="A1454" s="420">
        <v>12</v>
      </c>
      <c r="B1454" s="280">
        <v>45252</v>
      </c>
      <c r="C1454" s="56" t="s">
        <v>491</v>
      </c>
      <c r="D1454" s="56" t="s">
        <v>1399</v>
      </c>
      <c r="E1454" s="57">
        <v>1</v>
      </c>
      <c r="F1454" s="57" t="s">
        <v>39</v>
      </c>
      <c r="G1454" s="58" t="s">
        <v>21</v>
      </c>
      <c r="H1454" s="260">
        <v>405</v>
      </c>
      <c r="I1454" s="285">
        <v>500000</v>
      </c>
      <c r="J1454" s="286">
        <v>500000</v>
      </c>
      <c r="K1454" s="643" t="s">
        <v>1622</v>
      </c>
      <c r="L1454" s="79"/>
      <c r="N1454" s="2"/>
      <c r="O1454" s="2"/>
      <c r="P1454" s="2"/>
      <c r="Q1454" s="2"/>
      <c r="R1454" s="2"/>
      <c r="S1454" s="2"/>
      <c r="T1454" s="2"/>
      <c r="U1454" s="2"/>
      <c r="V1454" s="2"/>
    </row>
    <row r="1455" spans="1:22" s="10" customFormat="1" ht="22.5" customHeight="1" x14ac:dyDescent="0.25">
      <c r="A1455" s="419">
        <v>13</v>
      </c>
      <c r="B1455" s="280">
        <v>45252</v>
      </c>
      <c r="C1455" s="56" t="s">
        <v>491</v>
      </c>
      <c r="D1455" s="56" t="s">
        <v>1400</v>
      </c>
      <c r="E1455" s="57">
        <v>1</v>
      </c>
      <c r="F1455" s="57" t="s">
        <v>39</v>
      </c>
      <c r="G1455" s="58" t="s">
        <v>21</v>
      </c>
      <c r="H1455" s="260">
        <v>405</v>
      </c>
      <c r="I1455" s="285">
        <v>500000</v>
      </c>
      <c r="J1455" s="286">
        <v>500000</v>
      </c>
      <c r="K1455" s="643" t="s">
        <v>1622</v>
      </c>
      <c r="L1455" s="79"/>
      <c r="N1455" s="2"/>
      <c r="O1455" s="2"/>
      <c r="P1455" s="2"/>
      <c r="Q1455" s="2"/>
      <c r="R1455" s="2"/>
      <c r="S1455" s="2"/>
      <c r="T1455" s="2"/>
      <c r="U1455" s="2"/>
      <c r="V1455" s="2"/>
    </row>
    <row r="1456" spans="1:22" s="10" customFormat="1" ht="22.5" customHeight="1" x14ac:dyDescent="0.25">
      <c r="A1456" s="420">
        <v>14</v>
      </c>
      <c r="B1456" s="280">
        <v>45252</v>
      </c>
      <c r="C1456" s="56" t="s">
        <v>335</v>
      </c>
      <c r="D1456" s="56" t="s">
        <v>101</v>
      </c>
      <c r="E1456" s="57">
        <v>2</v>
      </c>
      <c r="F1456" s="57" t="s">
        <v>39</v>
      </c>
      <c r="G1456" s="58" t="s">
        <v>21</v>
      </c>
      <c r="H1456" s="260">
        <v>405</v>
      </c>
      <c r="I1456" s="285">
        <v>134389</v>
      </c>
      <c r="J1456" s="286">
        <v>268778</v>
      </c>
      <c r="K1456" s="643" t="s">
        <v>1622</v>
      </c>
      <c r="L1456" s="79"/>
      <c r="N1456" s="2"/>
      <c r="O1456" s="2"/>
      <c r="P1456" s="2"/>
      <c r="Q1456" s="2"/>
      <c r="R1456" s="2"/>
      <c r="S1456" s="2"/>
      <c r="T1456" s="2"/>
      <c r="U1456" s="2"/>
      <c r="V1456" s="2"/>
    </row>
    <row r="1457" spans="1:23" s="10" customFormat="1" ht="22.5" customHeight="1" x14ac:dyDescent="0.25">
      <c r="A1457" s="419">
        <v>15</v>
      </c>
      <c r="B1457" s="280">
        <v>45252</v>
      </c>
      <c r="C1457" s="56" t="s">
        <v>566</v>
      </c>
      <c r="D1457" s="86" t="s">
        <v>101</v>
      </c>
      <c r="E1457" s="57">
        <v>2</v>
      </c>
      <c r="F1457" s="57" t="s">
        <v>39</v>
      </c>
      <c r="G1457" s="58" t="s">
        <v>21</v>
      </c>
      <c r="H1457" s="260">
        <v>405</v>
      </c>
      <c r="I1457" s="285">
        <v>34965</v>
      </c>
      <c r="J1457" s="286">
        <v>69930</v>
      </c>
      <c r="K1457" s="643" t="s">
        <v>1622</v>
      </c>
      <c r="L1457" s="79"/>
      <c r="O1457" s="2"/>
      <c r="P1457" s="2"/>
      <c r="Q1457" s="2"/>
      <c r="R1457" s="2"/>
      <c r="S1457" s="2"/>
      <c r="T1457" s="2"/>
      <c r="U1457" s="2"/>
      <c r="V1457" s="2"/>
    </row>
    <row r="1458" spans="1:23" s="10" customFormat="1" ht="22.5" customHeight="1" x14ac:dyDescent="0.25">
      <c r="A1458" s="420">
        <v>16</v>
      </c>
      <c r="B1458" s="280">
        <v>45257</v>
      </c>
      <c r="C1458" s="60" t="s">
        <v>948</v>
      </c>
      <c r="D1458" s="56" t="s">
        <v>1446</v>
      </c>
      <c r="E1458" s="57">
        <v>1</v>
      </c>
      <c r="F1458" s="122" t="s">
        <v>39</v>
      </c>
      <c r="G1458" s="58" t="s">
        <v>21</v>
      </c>
      <c r="H1458" s="260">
        <v>405</v>
      </c>
      <c r="I1458" s="297">
        <v>950000</v>
      </c>
      <c r="J1458" s="414">
        <v>950000</v>
      </c>
      <c r="K1458" s="644" t="s">
        <v>1653</v>
      </c>
      <c r="L1458" s="201"/>
      <c r="O1458" s="2"/>
      <c r="P1458" s="2"/>
      <c r="Q1458" s="2"/>
      <c r="R1458" s="2"/>
      <c r="S1458" s="2"/>
      <c r="T1458" s="2"/>
      <c r="U1458" s="2"/>
      <c r="V1458" s="2"/>
    </row>
    <row r="1459" spans="1:23" s="10" customFormat="1" ht="22.5" customHeight="1" x14ac:dyDescent="0.25">
      <c r="A1459" s="419">
        <v>17</v>
      </c>
      <c r="B1459" s="280">
        <v>45257</v>
      </c>
      <c r="C1459" s="56" t="s">
        <v>335</v>
      </c>
      <c r="D1459" s="56" t="s">
        <v>101</v>
      </c>
      <c r="E1459" s="57">
        <v>1</v>
      </c>
      <c r="F1459" s="57" t="s">
        <v>39</v>
      </c>
      <c r="G1459" s="58" t="s">
        <v>21</v>
      </c>
      <c r="H1459" s="260">
        <v>405</v>
      </c>
      <c r="I1459" s="285">
        <v>134389</v>
      </c>
      <c r="J1459" s="286">
        <v>134389</v>
      </c>
      <c r="K1459" s="644" t="s">
        <v>1653</v>
      </c>
      <c r="L1459" s="79"/>
      <c r="O1459" s="2"/>
      <c r="P1459" s="2"/>
      <c r="Q1459" s="2"/>
      <c r="R1459" s="2"/>
      <c r="S1459" s="2"/>
      <c r="T1459" s="2"/>
      <c r="U1459" s="2"/>
      <c r="V1459" s="2"/>
      <c r="W1459" s="2"/>
    </row>
    <row r="1460" spans="1:23" s="10" customFormat="1" ht="22.5" customHeight="1" x14ac:dyDescent="0.25">
      <c r="A1460" s="420">
        <v>18</v>
      </c>
      <c r="B1460" s="280">
        <v>45257</v>
      </c>
      <c r="C1460" s="56" t="s">
        <v>566</v>
      </c>
      <c r="D1460" s="86" t="s">
        <v>101</v>
      </c>
      <c r="E1460" s="57">
        <v>1</v>
      </c>
      <c r="F1460" s="57" t="s">
        <v>39</v>
      </c>
      <c r="G1460" s="58" t="s">
        <v>21</v>
      </c>
      <c r="H1460" s="260">
        <v>405</v>
      </c>
      <c r="I1460" s="285">
        <v>34965</v>
      </c>
      <c r="J1460" s="286">
        <v>34965</v>
      </c>
      <c r="K1460" s="644" t="s">
        <v>1653</v>
      </c>
      <c r="L1460" s="79"/>
      <c r="O1460" s="2"/>
      <c r="P1460" s="2"/>
      <c r="Q1460" s="2"/>
      <c r="R1460" s="2"/>
      <c r="S1460" s="2"/>
      <c r="T1460" s="2"/>
      <c r="U1460" s="2"/>
      <c r="V1460" s="2"/>
      <c r="W1460" s="2"/>
    </row>
    <row r="1461" spans="1:23" s="10" customFormat="1" ht="22.5" customHeight="1" x14ac:dyDescent="0.25">
      <c r="A1461" s="422"/>
      <c r="B1461" s="423"/>
      <c r="C1461" s="439"/>
      <c r="D1461" s="425"/>
      <c r="E1461" s="411"/>
      <c r="F1461" s="434"/>
      <c r="G1461" s="426"/>
      <c r="H1461" s="411"/>
      <c r="I1461" s="428"/>
      <c r="J1461" s="428"/>
      <c r="K1461" s="528">
        <f>SUM(J1443:J1460)</f>
        <v>4704703</v>
      </c>
      <c r="L1461" s="79"/>
      <c r="N1461" s="2"/>
      <c r="O1461" s="2"/>
      <c r="P1461" s="2"/>
      <c r="Q1461" s="2"/>
      <c r="R1461" s="2"/>
      <c r="S1461" s="2"/>
      <c r="T1461" s="2"/>
      <c r="U1461" s="2"/>
      <c r="V1461" s="2"/>
      <c r="W1461" s="2"/>
    </row>
    <row r="1462" spans="1:23" ht="22.5" customHeight="1" x14ac:dyDescent="0.25">
      <c r="A1462" s="419">
        <v>1</v>
      </c>
      <c r="B1462" s="624">
        <v>45215</v>
      </c>
      <c r="C1462" s="625" t="s">
        <v>2184</v>
      </c>
      <c r="D1462" s="626" t="s">
        <v>96</v>
      </c>
      <c r="E1462" s="627">
        <v>1</v>
      </c>
      <c r="F1462" s="627" t="s">
        <v>39</v>
      </c>
      <c r="G1462" s="628" t="s">
        <v>1856</v>
      </c>
      <c r="H1462" s="631">
        <v>501</v>
      </c>
      <c r="I1462" s="630">
        <v>93000</v>
      </c>
      <c r="J1462" s="630">
        <v>93000</v>
      </c>
      <c r="K1462" s="658" t="s">
        <v>2096</v>
      </c>
      <c r="L1462" s="2"/>
      <c r="M1462" s="2"/>
      <c r="N1462" s="2"/>
    </row>
    <row r="1463" spans="1:23" ht="22.5" customHeight="1" x14ac:dyDescent="0.25">
      <c r="A1463" s="420">
        <v>2</v>
      </c>
      <c r="B1463" s="624">
        <v>45220</v>
      </c>
      <c r="C1463" s="625" t="s">
        <v>2187</v>
      </c>
      <c r="D1463" s="626">
        <v>23401</v>
      </c>
      <c r="E1463" s="627">
        <v>1</v>
      </c>
      <c r="F1463" s="627" t="s">
        <v>39</v>
      </c>
      <c r="G1463" s="628" t="s">
        <v>1856</v>
      </c>
      <c r="H1463" s="631">
        <v>501</v>
      </c>
      <c r="I1463" s="630">
        <v>39000</v>
      </c>
      <c r="J1463" s="630">
        <v>39000</v>
      </c>
      <c r="K1463" s="658" t="s">
        <v>2096</v>
      </c>
      <c r="L1463" s="2"/>
      <c r="M1463" s="2"/>
      <c r="N1463" s="2"/>
      <c r="W1463" s="521"/>
    </row>
    <row r="1464" spans="1:23" ht="22.5" customHeight="1" x14ac:dyDescent="0.25">
      <c r="A1464" s="419">
        <v>3</v>
      </c>
      <c r="B1464" s="624">
        <v>45231</v>
      </c>
      <c r="C1464" s="625" t="s">
        <v>2197</v>
      </c>
      <c r="D1464" s="626"/>
      <c r="E1464" s="627">
        <v>3</v>
      </c>
      <c r="F1464" s="627" t="s">
        <v>39</v>
      </c>
      <c r="G1464" s="628" t="s">
        <v>1856</v>
      </c>
      <c r="H1464" s="631">
        <v>501</v>
      </c>
      <c r="I1464" s="630">
        <v>60000</v>
      </c>
      <c r="J1464" s="630">
        <v>180000</v>
      </c>
      <c r="K1464" s="658" t="s">
        <v>2096</v>
      </c>
      <c r="L1464" s="2"/>
      <c r="M1464" s="2"/>
      <c r="N1464" s="2"/>
      <c r="W1464" s="521"/>
    </row>
    <row r="1465" spans="1:23" ht="22.5" customHeight="1" x14ac:dyDescent="0.25">
      <c r="A1465" s="420">
        <v>4</v>
      </c>
      <c r="B1465" s="624">
        <v>45231</v>
      </c>
      <c r="C1465" s="625" t="s">
        <v>2165</v>
      </c>
      <c r="D1465" s="626"/>
      <c r="E1465" s="627">
        <v>3</v>
      </c>
      <c r="F1465" s="627" t="s">
        <v>39</v>
      </c>
      <c r="G1465" s="628" t="s">
        <v>1856</v>
      </c>
      <c r="H1465" s="631">
        <v>501</v>
      </c>
      <c r="I1465" s="630">
        <v>60000</v>
      </c>
      <c r="J1465" s="630">
        <v>180000</v>
      </c>
      <c r="K1465" s="658" t="s">
        <v>2096</v>
      </c>
      <c r="L1465" s="2"/>
      <c r="M1465" s="2"/>
      <c r="N1465" s="2"/>
      <c r="W1465" s="521"/>
    </row>
    <row r="1466" spans="1:23" s="521" customFormat="1" ht="22.5" customHeight="1" x14ac:dyDescent="0.25">
      <c r="A1466" s="419">
        <v>5</v>
      </c>
      <c r="B1466" s="624">
        <v>45231</v>
      </c>
      <c r="C1466" s="625" t="s">
        <v>2151</v>
      </c>
      <c r="D1466" s="626"/>
      <c r="E1466" s="627">
        <v>1.5</v>
      </c>
      <c r="F1466" s="627" t="s">
        <v>38</v>
      </c>
      <c r="G1466" s="628" t="s">
        <v>1856</v>
      </c>
      <c r="H1466" s="631">
        <v>501</v>
      </c>
      <c r="I1466" s="630">
        <v>40000</v>
      </c>
      <c r="J1466" s="630">
        <v>60000</v>
      </c>
      <c r="K1466" s="658" t="s">
        <v>2096</v>
      </c>
      <c r="N1466" s="2"/>
      <c r="O1466" s="2"/>
      <c r="P1466" s="2"/>
      <c r="Q1466" s="2"/>
      <c r="R1466" s="2"/>
      <c r="S1466" s="2"/>
      <c r="T1466" s="2"/>
      <c r="U1466" s="2"/>
      <c r="V1466" s="2"/>
    </row>
    <row r="1467" spans="1:23" s="521" customFormat="1" ht="22.5" customHeight="1" x14ac:dyDescent="0.25">
      <c r="A1467" s="420">
        <v>6</v>
      </c>
      <c r="B1467" s="624">
        <v>45231</v>
      </c>
      <c r="C1467" s="625" t="s">
        <v>2152</v>
      </c>
      <c r="D1467" s="626"/>
      <c r="E1467" s="627">
        <v>1</v>
      </c>
      <c r="F1467" s="627" t="s">
        <v>106</v>
      </c>
      <c r="G1467" s="628" t="s">
        <v>1856</v>
      </c>
      <c r="H1467" s="631">
        <v>501</v>
      </c>
      <c r="I1467" s="630">
        <v>30000</v>
      </c>
      <c r="J1467" s="630">
        <v>30000</v>
      </c>
      <c r="K1467" s="658" t="s">
        <v>2096</v>
      </c>
      <c r="N1467" s="10"/>
      <c r="O1467" s="2"/>
      <c r="P1467" s="2"/>
      <c r="Q1467" s="2"/>
      <c r="R1467" s="2"/>
      <c r="S1467" s="2"/>
      <c r="T1467" s="2"/>
      <c r="U1467" s="2"/>
      <c r="V1467" s="2"/>
    </row>
    <row r="1468" spans="1:23" s="521" customFormat="1" ht="22.5" customHeight="1" x14ac:dyDescent="0.25">
      <c r="A1468" s="419">
        <v>7</v>
      </c>
      <c r="B1468" s="624">
        <v>45247</v>
      </c>
      <c r="C1468" s="625" t="s">
        <v>2160</v>
      </c>
      <c r="D1468" s="626"/>
      <c r="E1468" s="627">
        <v>2</v>
      </c>
      <c r="F1468" s="627" t="s">
        <v>38</v>
      </c>
      <c r="G1468" s="628" t="s">
        <v>1856</v>
      </c>
      <c r="H1468" s="631">
        <v>501</v>
      </c>
      <c r="I1468" s="630">
        <v>75000</v>
      </c>
      <c r="J1468" s="630">
        <v>150000</v>
      </c>
      <c r="K1468" s="658" t="s">
        <v>2096</v>
      </c>
      <c r="N1468" s="10"/>
      <c r="O1468" s="2"/>
      <c r="P1468" s="2"/>
      <c r="Q1468" s="2"/>
      <c r="R1468" s="2"/>
      <c r="S1468" s="2"/>
      <c r="T1468" s="2"/>
      <c r="U1468" s="2"/>
      <c r="V1468" s="2"/>
    </row>
    <row r="1469" spans="1:23" s="521" customFormat="1" ht="22.5" customHeight="1" x14ac:dyDescent="0.25">
      <c r="A1469" s="420">
        <v>8</v>
      </c>
      <c r="B1469" s="533">
        <v>45252</v>
      </c>
      <c r="C1469" s="534" t="s">
        <v>1855</v>
      </c>
      <c r="D1469" s="543"/>
      <c r="E1469" s="536">
        <v>3</v>
      </c>
      <c r="F1469" s="536" t="s">
        <v>37</v>
      </c>
      <c r="G1469" s="545" t="s">
        <v>1856</v>
      </c>
      <c r="H1469" s="537">
        <v>501</v>
      </c>
      <c r="I1469" s="542">
        <v>75000</v>
      </c>
      <c r="J1469" s="539">
        <f>E1469*I1469</f>
        <v>225000</v>
      </c>
      <c r="K1469" s="622" t="s">
        <v>1791</v>
      </c>
      <c r="N1469" s="10"/>
      <c r="O1469" s="2"/>
      <c r="P1469" s="2"/>
      <c r="Q1469" s="2"/>
      <c r="R1469" s="2"/>
      <c r="S1469" s="2"/>
      <c r="T1469" s="2"/>
      <c r="U1469" s="2"/>
      <c r="V1469" s="2"/>
    </row>
    <row r="1470" spans="1:23" s="521" customFormat="1" ht="22.5" customHeight="1" x14ac:dyDescent="0.25">
      <c r="A1470" s="419">
        <v>9</v>
      </c>
      <c r="B1470" s="533">
        <v>45252</v>
      </c>
      <c r="C1470" s="534" t="s">
        <v>1849</v>
      </c>
      <c r="D1470" s="543"/>
      <c r="E1470" s="536">
        <v>4</v>
      </c>
      <c r="F1470" s="536" t="s">
        <v>37</v>
      </c>
      <c r="G1470" s="545" t="s">
        <v>1856</v>
      </c>
      <c r="H1470" s="537">
        <v>501</v>
      </c>
      <c r="I1470" s="542">
        <v>12500</v>
      </c>
      <c r="J1470" s="539">
        <f>E1470*I1470</f>
        <v>50000</v>
      </c>
      <c r="K1470" s="622" t="s">
        <v>1791</v>
      </c>
      <c r="N1470" s="10"/>
      <c r="O1470" s="2"/>
      <c r="P1470" s="2"/>
      <c r="Q1470" s="2"/>
      <c r="R1470" s="2"/>
      <c r="S1470" s="2"/>
      <c r="T1470" s="2"/>
      <c r="U1470" s="2"/>
      <c r="V1470" s="2"/>
    </row>
    <row r="1471" spans="1:23" s="521" customFormat="1" ht="22.5" customHeight="1" x14ac:dyDescent="0.25">
      <c r="A1471" s="420">
        <v>10</v>
      </c>
      <c r="B1471" s="533">
        <v>45252</v>
      </c>
      <c r="C1471" s="534" t="s">
        <v>1821</v>
      </c>
      <c r="D1471" s="543"/>
      <c r="E1471" s="536">
        <v>4</v>
      </c>
      <c r="F1471" s="536" t="s">
        <v>37</v>
      </c>
      <c r="G1471" s="545" t="s">
        <v>1856</v>
      </c>
      <c r="H1471" s="537">
        <v>501</v>
      </c>
      <c r="I1471" s="827">
        <f>400000/4</f>
        <v>100000</v>
      </c>
      <c r="J1471" s="826">
        <f>E1471*I1471</f>
        <v>400000</v>
      </c>
      <c r="K1471" s="622" t="s">
        <v>1791</v>
      </c>
      <c r="N1471" s="10"/>
      <c r="O1471" s="2"/>
      <c r="P1471" s="2"/>
      <c r="Q1471" s="2"/>
      <c r="R1471" s="2"/>
      <c r="S1471" s="2"/>
      <c r="T1471" s="2"/>
      <c r="U1471" s="2"/>
      <c r="V1471" s="2"/>
    </row>
    <row r="1472" spans="1:23" s="521" customFormat="1" ht="22.5" customHeight="1" x14ac:dyDescent="0.25">
      <c r="A1472" s="419">
        <v>11</v>
      </c>
      <c r="B1472" s="533">
        <v>45252</v>
      </c>
      <c r="C1472" s="534" t="s">
        <v>1857</v>
      </c>
      <c r="D1472" s="543"/>
      <c r="E1472" s="536">
        <v>64</v>
      </c>
      <c r="F1472" s="536" t="s">
        <v>37</v>
      </c>
      <c r="G1472" s="545" t="s">
        <v>1856</v>
      </c>
      <c r="H1472" s="537">
        <v>501</v>
      </c>
      <c r="I1472" s="827"/>
      <c r="J1472" s="826"/>
      <c r="K1472" s="622" t="s">
        <v>1791</v>
      </c>
      <c r="N1472" s="10"/>
      <c r="O1472" s="2"/>
      <c r="P1472" s="2"/>
      <c r="Q1472" s="2"/>
      <c r="R1472" s="2"/>
      <c r="S1472" s="2"/>
      <c r="T1472" s="2"/>
      <c r="U1472" s="2"/>
      <c r="V1472" s="2"/>
    </row>
    <row r="1473" spans="1:23" s="521" customFormat="1" ht="22.5" customHeight="1" x14ac:dyDescent="0.25">
      <c r="A1473" s="420">
        <v>12</v>
      </c>
      <c r="B1473" s="624">
        <v>45252</v>
      </c>
      <c r="C1473" s="625" t="s">
        <v>2198</v>
      </c>
      <c r="D1473" s="626"/>
      <c r="E1473" s="627">
        <v>1</v>
      </c>
      <c r="F1473" s="627" t="s">
        <v>39</v>
      </c>
      <c r="G1473" s="628" t="s">
        <v>1856</v>
      </c>
      <c r="H1473" s="631">
        <v>501</v>
      </c>
      <c r="I1473" s="630">
        <v>1250000</v>
      </c>
      <c r="J1473" s="630">
        <v>1250000</v>
      </c>
      <c r="K1473" s="658" t="s">
        <v>2096</v>
      </c>
      <c r="N1473" s="10"/>
      <c r="O1473" s="2"/>
      <c r="P1473" s="2"/>
      <c r="Q1473" s="2"/>
      <c r="R1473" s="2"/>
      <c r="S1473" s="2"/>
      <c r="T1473" s="2"/>
      <c r="U1473" s="2"/>
      <c r="V1473" s="2"/>
    </row>
    <row r="1474" spans="1:23" s="521" customFormat="1" ht="22.5" customHeight="1" x14ac:dyDescent="0.25">
      <c r="A1474" s="419">
        <v>13</v>
      </c>
      <c r="B1474" s="624">
        <v>45252</v>
      </c>
      <c r="C1474" s="625" t="s">
        <v>2199</v>
      </c>
      <c r="D1474" s="626"/>
      <c r="E1474" s="627">
        <v>2</v>
      </c>
      <c r="F1474" s="627" t="s">
        <v>39</v>
      </c>
      <c r="G1474" s="628" t="s">
        <v>1856</v>
      </c>
      <c r="H1474" s="631">
        <v>501</v>
      </c>
      <c r="I1474" s="630">
        <v>185000</v>
      </c>
      <c r="J1474" s="630">
        <v>370000</v>
      </c>
      <c r="K1474" s="658" t="s">
        <v>2096</v>
      </c>
      <c r="N1474" s="10"/>
      <c r="O1474" s="2"/>
      <c r="P1474" s="2"/>
      <c r="Q1474" s="2"/>
      <c r="R1474" s="2"/>
      <c r="S1474" s="2"/>
      <c r="T1474" s="2"/>
      <c r="U1474" s="2"/>
      <c r="V1474" s="2"/>
    </row>
    <row r="1475" spans="1:23" s="521" customFormat="1" ht="22.5" customHeight="1" x14ac:dyDescent="0.25">
      <c r="A1475" s="420">
        <v>14</v>
      </c>
      <c r="B1475" s="624">
        <v>45252</v>
      </c>
      <c r="C1475" s="625" t="s">
        <v>2142</v>
      </c>
      <c r="D1475" s="626"/>
      <c r="E1475" s="627">
        <v>5</v>
      </c>
      <c r="F1475" s="627" t="s">
        <v>39</v>
      </c>
      <c r="G1475" s="628" t="s">
        <v>1856</v>
      </c>
      <c r="H1475" s="631">
        <v>501</v>
      </c>
      <c r="I1475" s="630">
        <v>67500</v>
      </c>
      <c r="J1475" s="630">
        <v>337500</v>
      </c>
      <c r="K1475" s="658" t="s">
        <v>2096</v>
      </c>
      <c r="N1475" s="10"/>
      <c r="O1475" s="2"/>
      <c r="P1475" s="2"/>
      <c r="Q1475" s="2"/>
      <c r="R1475" s="2"/>
      <c r="S1475" s="2"/>
      <c r="T1475" s="2"/>
      <c r="U1475" s="2"/>
      <c r="V1475" s="2"/>
    </row>
    <row r="1476" spans="1:23" s="521" customFormat="1" ht="22.5" customHeight="1" x14ac:dyDescent="0.25">
      <c r="A1476" s="419">
        <v>15</v>
      </c>
      <c r="B1476" s="624">
        <v>45254</v>
      </c>
      <c r="C1476" s="625" t="s">
        <v>1814</v>
      </c>
      <c r="D1476" s="626"/>
      <c r="E1476" s="627">
        <v>6</v>
      </c>
      <c r="F1476" s="627" t="s">
        <v>39</v>
      </c>
      <c r="G1476" s="628" t="s">
        <v>1856</v>
      </c>
      <c r="H1476" s="631">
        <v>501</v>
      </c>
      <c r="I1476" s="630">
        <v>10000</v>
      </c>
      <c r="J1476" s="630">
        <v>60000</v>
      </c>
      <c r="K1476" s="658" t="s">
        <v>2096</v>
      </c>
      <c r="N1476" s="10"/>
      <c r="O1476" s="2"/>
      <c r="P1476" s="2"/>
      <c r="Q1476" s="2"/>
      <c r="R1476" s="2"/>
      <c r="S1476" s="2"/>
      <c r="T1476" s="2"/>
      <c r="U1476" s="2"/>
      <c r="V1476" s="2"/>
    </row>
    <row r="1477" spans="1:23" s="521" customFormat="1" ht="22.5" customHeight="1" x14ac:dyDescent="0.25">
      <c r="A1477" s="420">
        <v>16</v>
      </c>
      <c r="B1477" s="624">
        <v>45257</v>
      </c>
      <c r="C1477" s="625" t="s">
        <v>2179</v>
      </c>
      <c r="D1477" s="626"/>
      <c r="E1477" s="627">
        <v>5</v>
      </c>
      <c r="F1477" s="627" t="s">
        <v>39</v>
      </c>
      <c r="G1477" s="628" t="s">
        <v>1856</v>
      </c>
      <c r="H1477" s="631">
        <v>501</v>
      </c>
      <c r="I1477" s="630">
        <v>27500</v>
      </c>
      <c r="J1477" s="630">
        <v>137500</v>
      </c>
      <c r="K1477" s="658" t="s">
        <v>2096</v>
      </c>
      <c r="N1477" s="10"/>
      <c r="O1477" s="2"/>
      <c r="P1477" s="2"/>
      <c r="Q1477" s="2"/>
      <c r="R1477" s="2"/>
      <c r="S1477" s="2"/>
      <c r="T1477" s="2"/>
      <c r="U1477" s="2"/>
      <c r="V1477" s="2"/>
    </row>
    <row r="1478" spans="1:23" s="521" customFormat="1" ht="22.5" customHeight="1" x14ac:dyDescent="0.25">
      <c r="A1478" s="419">
        <v>17</v>
      </c>
      <c r="B1478" s="624">
        <v>45258</v>
      </c>
      <c r="C1478" s="625" t="s">
        <v>2200</v>
      </c>
      <c r="D1478" s="626"/>
      <c r="E1478" s="627">
        <v>1</v>
      </c>
      <c r="F1478" s="627" t="s">
        <v>81</v>
      </c>
      <c r="G1478" s="628" t="s">
        <v>1856</v>
      </c>
      <c r="H1478" s="631">
        <v>501</v>
      </c>
      <c r="I1478" s="630">
        <v>400000</v>
      </c>
      <c r="J1478" s="630">
        <v>400000</v>
      </c>
      <c r="K1478" s="658" t="s">
        <v>2096</v>
      </c>
      <c r="N1478" s="10"/>
      <c r="O1478" s="2"/>
      <c r="P1478" s="2"/>
      <c r="Q1478" s="2"/>
      <c r="R1478" s="2"/>
      <c r="S1478" s="2"/>
      <c r="T1478" s="2"/>
      <c r="U1478" s="2"/>
      <c r="V1478" s="2"/>
    </row>
    <row r="1479" spans="1:23" s="521" customFormat="1" ht="22.5" customHeight="1" x14ac:dyDescent="0.25">
      <c r="A1479" s="420">
        <v>18</v>
      </c>
      <c r="B1479" s="624">
        <v>45258</v>
      </c>
      <c r="C1479" s="625" t="s">
        <v>2201</v>
      </c>
      <c r="D1479" s="626"/>
      <c r="E1479" s="627">
        <v>1</v>
      </c>
      <c r="F1479" s="627" t="s">
        <v>81</v>
      </c>
      <c r="G1479" s="628" t="s">
        <v>1856</v>
      </c>
      <c r="H1479" s="631">
        <v>501</v>
      </c>
      <c r="I1479" s="630">
        <v>125000</v>
      </c>
      <c r="J1479" s="630">
        <v>125000</v>
      </c>
      <c r="K1479" s="658" t="s">
        <v>2096</v>
      </c>
      <c r="N1479" s="10"/>
      <c r="O1479" s="2"/>
      <c r="P1479" s="2"/>
      <c r="Q1479" s="2"/>
      <c r="R1479" s="2"/>
      <c r="S1479" s="2"/>
      <c r="T1479" s="2"/>
      <c r="U1479" s="2"/>
      <c r="V1479" s="10"/>
    </row>
    <row r="1480" spans="1:23" s="521" customFormat="1" ht="22.5" customHeight="1" x14ac:dyDescent="0.25">
      <c r="A1480" s="419">
        <v>19</v>
      </c>
      <c r="B1480" s="624">
        <v>45258</v>
      </c>
      <c r="C1480" s="625" t="s">
        <v>2202</v>
      </c>
      <c r="D1480" s="626"/>
      <c r="E1480" s="627">
        <v>2</v>
      </c>
      <c r="F1480" s="627" t="s">
        <v>39</v>
      </c>
      <c r="G1480" s="628" t="s">
        <v>1856</v>
      </c>
      <c r="H1480" s="631">
        <v>501</v>
      </c>
      <c r="I1480" s="630">
        <v>8000</v>
      </c>
      <c r="J1480" s="630">
        <v>16000</v>
      </c>
      <c r="K1480" s="658" t="s">
        <v>2096</v>
      </c>
      <c r="N1480" s="170"/>
      <c r="O1480" s="10"/>
      <c r="P1480" s="10"/>
      <c r="Q1480" s="10"/>
      <c r="R1480" s="10"/>
      <c r="S1480" s="10"/>
      <c r="T1480" s="10"/>
      <c r="U1480" s="10"/>
      <c r="V1480" s="2"/>
    </row>
    <row r="1481" spans="1:23" s="521" customFormat="1" ht="22.5" customHeight="1" x14ac:dyDescent="0.25">
      <c r="A1481" s="420">
        <v>20</v>
      </c>
      <c r="B1481" s="624">
        <v>45259</v>
      </c>
      <c r="C1481" s="625" t="s">
        <v>2151</v>
      </c>
      <c r="D1481" s="626"/>
      <c r="E1481" s="627">
        <v>7</v>
      </c>
      <c r="F1481" s="627" t="s">
        <v>38</v>
      </c>
      <c r="G1481" s="628" t="s">
        <v>1856</v>
      </c>
      <c r="H1481" s="631">
        <v>501</v>
      </c>
      <c r="I1481" s="630">
        <v>40000</v>
      </c>
      <c r="J1481" s="630">
        <v>280000</v>
      </c>
      <c r="K1481" s="658" t="s">
        <v>2096</v>
      </c>
      <c r="N1481" s="2"/>
      <c r="O1481" s="2"/>
      <c r="P1481" s="2"/>
      <c r="Q1481" s="2"/>
      <c r="R1481" s="2"/>
      <c r="S1481" s="2"/>
      <c r="T1481" s="2"/>
      <c r="U1481" s="2"/>
      <c r="V1481" s="2"/>
      <c r="W1481" s="10"/>
    </row>
    <row r="1482" spans="1:23" s="521" customFormat="1" ht="22.5" customHeight="1" x14ac:dyDescent="0.25">
      <c r="A1482" s="419">
        <v>21</v>
      </c>
      <c r="B1482" s="624">
        <v>45259</v>
      </c>
      <c r="C1482" s="625" t="s">
        <v>2203</v>
      </c>
      <c r="D1482" s="626"/>
      <c r="E1482" s="627">
        <v>1</v>
      </c>
      <c r="F1482" s="627" t="s">
        <v>39</v>
      </c>
      <c r="G1482" s="628" t="s">
        <v>1856</v>
      </c>
      <c r="H1482" s="631">
        <v>501</v>
      </c>
      <c r="I1482" s="630">
        <v>125000</v>
      </c>
      <c r="J1482" s="630">
        <v>125000</v>
      </c>
      <c r="K1482" s="658" t="s">
        <v>2096</v>
      </c>
      <c r="N1482" s="2"/>
      <c r="O1482" s="2"/>
      <c r="P1482" s="2"/>
      <c r="Q1482" s="2"/>
      <c r="R1482" s="2"/>
      <c r="S1482" s="2"/>
      <c r="T1482" s="2"/>
      <c r="U1482" s="2"/>
      <c r="V1482" s="2"/>
      <c r="W1482" s="2"/>
    </row>
    <row r="1483" spans="1:23" s="521" customFormat="1" ht="22.5" customHeight="1" x14ac:dyDescent="0.25">
      <c r="A1483" s="420">
        <v>22</v>
      </c>
      <c r="B1483" s="624">
        <v>45259</v>
      </c>
      <c r="C1483" s="625" t="s">
        <v>2204</v>
      </c>
      <c r="D1483" s="626"/>
      <c r="E1483" s="627">
        <v>8</v>
      </c>
      <c r="F1483" s="627" t="s">
        <v>39</v>
      </c>
      <c r="G1483" s="628" t="s">
        <v>1856</v>
      </c>
      <c r="H1483" s="631">
        <v>501</v>
      </c>
      <c r="I1483" s="630">
        <v>8000</v>
      </c>
      <c r="J1483" s="630">
        <v>64000</v>
      </c>
      <c r="K1483" s="658" t="s">
        <v>2096</v>
      </c>
      <c r="N1483" s="2"/>
      <c r="O1483" s="2"/>
      <c r="P1483" s="2"/>
      <c r="Q1483" s="2"/>
      <c r="R1483" s="2"/>
      <c r="S1483" s="2"/>
      <c r="T1483" s="2"/>
      <c r="U1483" s="2"/>
      <c r="V1483" s="2"/>
      <c r="W1483" s="2"/>
    </row>
    <row r="1484" spans="1:23" s="10" customFormat="1" ht="22.5" customHeight="1" x14ac:dyDescent="0.25">
      <c r="A1484" s="422"/>
      <c r="B1484" s="423"/>
      <c r="C1484" s="439"/>
      <c r="D1484" s="425"/>
      <c r="E1484" s="411"/>
      <c r="F1484" s="434"/>
      <c r="G1484" s="426"/>
      <c r="H1484" s="411"/>
      <c r="I1484" s="428"/>
      <c r="J1484" s="428"/>
      <c r="K1484" s="528">
        <f>SUM(J1462:J1483)</f>
        <v>4572000</v>
      </c>
      <c r="L1484" s="79"/>
      <c r="O1484" s="2"/>
      <c r="P1484" s="2"/>
      <c r="Q1484" s="2"/>
      <c r="R1484" s="2"/>
      <c r="S1484" s="2"/>
      <c r="T1484" s="2"/>
      <c r="U1484" s="2"/>
      <c r="V1484" s="1"/>
      <c r="W1484" s="2"/>
    </row>
    <row r="1485" spans="1:23" ht="22.5" customHeight="1" x14ac:dyDescent="0.25">
      <c r="A1485" s="419">
        <v>1</v>
      </c>
      <c r="B1485" s="468">
        <v>45121</v>
      </c>
      <c r="C1485" s="469" t="s">
        <v>399</v>
      </c>
      <c r="D1485" s="469"/>
      <c r="E1485" s="470">
        <v>15</v>
      </c>
      <c r="F1485" s="470" t="s">
        <v>1693</v>
      </c>
      <c r="G1485" s="470" t="s">
        <v>1783</v>
      </c>
      <c r="H1485" s="472">
        <v>502</v>
      </c>
      <c r="I1485" s="484">
        <v>30400</v>
      </c>
      <c r="J1485" s="474">
        <f t="shared" ref="J1485:J1490" si="24">E1485*I1485</f>
        <v>456000</v>
      </c>
      <c r="K1485" s="656" t="s">
        <v>199</v>
      </c>
      <c r="L1485" s="2"/>
      <c r="M1485" s="2"/>
      <c r="N1485" s="1"/>
      <c r="O1485" s="1"/>
      <c r="P1485" s="1"/>
      <c r="Q1485" s="1"/>
      <c r="R1485" s="1"/>
      <c r="S1485" s="1"/>
      <c r="T1485" s="1"/>
      <c r="U1485" s="1"/>
      <c r="V1485" s="1"/>
    </row>
    <row r="1486" spans="1:23" ht="22.5" customHeight="1" x14ac:dyDescent="0.25">
      <c r="A1486" s="420">
        <v>2</v>
      </c>
      <c r="B1486" s="485">
        <v>45234</v>
      </c>
      <c r="C1486" s="486" t="s">
        <v>1694</v>
      </c>
      <c r="D1486" s="469"/>
      <c r="E1486" s="470">
        <v>2</v>
      </c>
      <c r="F1486" s="470" t="s">
        <v>37</v>
      </c>
      <c r="G1486" s="470" t="s">
        <v>1783</v>
      </c>
      <c r="H1486" s="472">
        <v>502</v>
      </c>
      <c r="I1486" s="488">
        <v>65000</v>
      </c>
      <c r="J1486" s="489">
        <f t="shared" si="24"/>
        <v>130000</v>
      </c>
      <c r="K1486" s="656" t="s">
        <v>199</v>
      </c>
      <c r="L1486" s="2"/>
      <c r="M1486" s="2"/>
      <c r="N1486" s="1"/>
      <c r="O1486" s="1"/>
      <c r="P1486" s="1"/>
      <c r="Q1486" s="1"/>
      <c r="R1486" s="1"/>
      <c r="S1486" s="1"/>
      <c r="T1486" s="1"/>
      <c r="U1486" s="1"/>
    </row>
    <row r="1487" spans="1:23" ht="22.5" customHeight="1" x14ac:dyDescent="0.25">
      <c r="A1487" s="419">
        <v>3</v>
      </c>
      <c r="B1487" s="533">
        <v>45235</v>
      </c>
      <c r="C1487" s="534" t="s">
        <v>1858</v>
      </c>
      <c r="D1487" s="541">
        <v>30213</v>
      </c>
      <c r="E1487" s="536">
        <v>1</v>
      </c>
      <c r="F1487" s="536" t="s">
        <v>37</v>
      </c>
      <c r="G1487" s="551" t="s">
        <v>1695</v>
      </c>
      <c r="H1487" s="537">
        <v>502</v>
      </c>
      <c r="I1487" s="538">
        <v>188000</v>
      </c>
      <c r="J1487" s="539">
        <f t="shared" si="24"/>
        <v>188000</v>
      </c>
      <c r="K1487" s="622" t="s">
        <v>1791</v>
      </c>
      <c r="L1487" s="2"/>
      <c r="M1487" s="2"/>
    </row>
    <row r="1488" spans="1:23" ht="22.5" customHeight="1" x14ac:dyDescent="0.25">
      <c r="A1488" s="420">
        <v>4</v>
      </c>
      <c r="B1488" s="533">
        <v>45235</v>
      </c>
      <c r="C1488" s="541" t="s">
        <v>1859</v>
      </c>
      <c r="D1488" s="544">
        <v>28680</v>
      </c>
      <c r="E1488" s="536">
        <v>1</v>
      </c>
      <c r="F1488" s="536" t="s">
        <v>37</v>
      </c>
      <c r="G1488" s="551" t="s">
        <v>1695</v>
      </c>
      <c r="H1488" s="537">
        <v>502</v>
      </c>
      <c r="I1488" s="566">
        <v>186000</v>
      </c>
      <c r="J1488" s="539">
        <f t="shared" si="24"/>
        <v>186000</v>
      </c>
      <c r="K1488" s="622" t="s">
        <v>1791</v>
      </c>
      <c r="L1488" s="2"/>
      <c r="M1488" s="2"/>
    </row>
    <row r="1489" spans="1:14" ht="22.5" customHeight="1" x14ac:dyDescent="0.25">
      <c r="A1489" s="419">
        <v>5</v>
      </c>
      <c r="B1489" s="533">
        <v>45235</v>
      </c>
      <c r="C1489" s="559" t="s">
        <v>1860</v>
      </c>
      <c r="D1489" s="544"/>
      <c r="E1489" s="536">
        <v>1</v>
      </c>
      <c r="F1489" s="536" t="s">
        <v>37</v>
      </c>
      <c r="G1489" s="551" t="s">
        <v>1695</v>
      </c>
      <c r="H1489" s="537">
        <v>502</v>
      </c>
      <c r="I1489" s="546">
        <v>100000</v>
      </c>
      <c r="J1489" s="539">
        <f t="shared" si="24"/>
        <v>100000</v>
      </c>
      <c r="K1489" s="622" t="s">
        <v>1791</v>
      </c>
      <c r="L1489" s="2"/>
      <c r="M1489" s="2"/>
    </row>
    <row r="1490" spans="1:14" ht="22.5" customHeight="1" x14ac:dyDescent="0.25">
      <c r="A1490" s="420">
        <v>6</v>
      </c>
      <c r="B1490" s="533">
        <v>45235</v>
      </c>
      <c r="C1490" s="559" t="s">
        <v>1848</v>
      </c>
      <c r="D1490" s="568"/>
      <c r="E1490" s="536">
        <v>1</v>
      </c>
      <c r="F1490" s="536" t="s">
        <v>37</v>
      </c>
      <c r="G1490" s="551" t="s">
        <v>1695</v>
      </c>
      <c r="H1490" s="537">
        <v>502</v>
      </c>
      <c r="I1490" s="538">
        <v>43000</v>
      </c>
      <c r="J1490" s="539">
        <f t="shared" si="24"/>
        <v>43000</v>
      </c>
      <c r="K1490" s="622" t="s">
        <v>1791</v>
      </c>
      <c r="L1490" s="2"/>
      <c r="M1490" s="2"/>
    </row>
    <row r="1491" spans="1:14" ht="22.5" customHeight="1" x14ac:dyDescent="0.25">
      <c r="A1491" s="419">
        <v>7</v>
      </c>
      <c r="B1491" s="527">
        <v>45236</v>
      </c>
      <c r="C1491" s="486" t="s">
        <v>1773</v>
      </c>
      <c r="D1491" s="469"/>
      <c r="E1491" s="470">
        <v>1</v>
      </c>
      <c r="F1491" s="470" t="s">
        <v>37</v>
      </c>
      <c r="G1491" s="470" t="s">
        <v>1783</v>
      </c>
      <c r="H1491" s="472">
        <v>502</v>
      </c>
      <c r="I1491" s="522">
        <f>J1491/E1491</f>
        <v>150000</v>
      </c>
      <c r="J1491" s="523">
        <v>150000</v>
      </c>
      <c r="K1491" s="662" t="s">
        <v>204</v>
      </c>
    </row>
    <row r="1492" spans="1:14" ht="22.5" customHeight="1" x14ac:dyDescent="0.25">
      <c r="A1492" s="420">
        <v>8</v>
      </c>
      <c r="B1492" s="527">
        <v>45236</v>
      </c>
      <c r="C1492" s="486" t="s">
        <v>1759</v>
      </c>
      <c r="D1492" s="469"/>
      <c r="E1492" s="470">
        <v>1</v>
      </c>
      <c r="F1492" s="470" t="s">
        <v>37</v>
      </c>
      <c r="G1492" s="470" t="s">
        <v>1783</v>
      </c>
      <c r="H1492" s="472">
        <v>502</v>
      </c>
      <c r="I1492" s="522">
        <f>J1492/E1492</f>
        <v>20000</v>
      </c>
      <c r="J1492" s="523">
        <v>20000</v>
      </c>
      <c r="K1492" s="662" t="s">
        <v>204</v>
      </c>
    </row>
    <row r="1493" spans="1:14" ht="22.5" customHeight="1" x14ac:dyDescent="0.25">
      <c r="A1493" s="419">
        <v>9</v>
      </c>
      <c r="B1493" s="527">
        <v>45236</v>
      </c>
      <c r="C1493" s="486" t="s">
        <v>1774</v>
      </c>
      <c r="D1493" s="469"/>
      <c r="E1493" s="470">
        <v>2</v>
      </c>
      <c r="F1493" s="470" t="s">
        <v>37</v>
      </c>
      <c r="G1493" s="470" t="s">
        <v>1783</v>
      </c>
      <c r="H1493" s="472">
        <v>502</v>
      </c>
      <c r="I1493" s="522">
        <f>J1493/E1493</f>
        <v>25000</v>
      </c>
      <c r="J1493" s="523">
        <v>50000</v>
      </c>
      <c r="K1493" s="662" t="s">
        <v>204</v>
      </c>
    </row>
    <row r="1494" spans="1:14" ht="22.5" customHeight="1" x14ac:dyDescent="0.25">
      <c r="A1494" s="420">
        <v>10</v>
      </c>
      <c r="B1494" s="527">
        <v>45237</v>
      </c>
      <c r="C1494" s="486" t="s">
        <v>1775</v>
      </c>
      <c r="D1494" s="469"/>
      <c r="E1494" s="470">
        <v>1</v>
      </c>
      <c r="F1494" s="470" t="s">
        <v>37</v>
      </c>
      <c r="G1494" s="470" t="s">
        <v>1783</v>
      </c>
      <c r="H1494" s="472">
        <v>502</v>
      </c>
      <c r="I1494" s="522">
        <f>J1494/E1494</f>
        <v>65000</v>
      </c>
      <c r="J1494" s="523">
        <v>65000</v>
      </c>
      <c r="K1494" s="662" t="s">
        <v>204</v>
      </c>
    </row>
    <row r="1495" spans="1:14" ht="22.5" customHeight="1" x14ac:dyDescent="0.25">
      <c r="A1495" s="419">
        <v>11</v>
      </c>
      <c r="B1495" s="527">
        <v>45237</v>
      </c>
      <c r="C1495" s="486" t="s">
        <v>1787</v>
      </c>
      <c r="D1495" s="469"/>
      <c r="E1495" s="470"/>
      <c r="F1495" s="470"/>
      <c r="G1495" s="470" t="s">
        <v>1783</v>
      </c>
      <c r="H1495" s="472">
        <v>502</v>
      </c>
      <c r="I1495" s="522">
        <v>75000</v>
      </c>
      <c r="J1495" s="523">
        <v>75000</v>
      </c>
      <c r="K1495" s="662" t="s">
        <v>204</v>
      </c>
      <c r="L1495" s="2"/>
      <c r="M1495" s="2"/>
    </row>
    <row r="1496" spans="1:14" ht="22.5" customHeight="1" x14ac:dyDescent="0.25">
      <c r="A1496" s="420">
        <v>12</v>
      </c>
      <c r="B1496" s="527">
        <v>45240</v>
      </c>
      <c r="C1496" s="486" t="s">
        <v>1769</v>
      </c>
      <c r="D1496" s="469"/>
      <c r="E1496" s="470">
        <v>1</v>
      </c>
      <c r="F1496" s="470" t="s">
        <v>37</v>
      </c>
      <c r="G1496" s="470" t="s">
        <v>1783</v>
      </c>
      <c r="H1496" s="472">
        <v>502</v>
      </c>
      <c r="I1496" s="522">
        <f>J1496/E1496</f>
        <v>1420000</v>
      </c>
      <c r="J1496" s="523">
        <v>1420000</v>
      </c>
      <c r="K1496" s="662" t="s">
        <v>204</v>
      </c>
      <c r="L1496" s="2"/>
      <c r="M1496" s="2"/>
    </row>
    <row r="1497" spans="1:14" ht="22.5" customHeight="1" x14ac:dyDescent="0.25">
      <c r="A1497" s="419">
        <v>13</v>
      </c>
      <c r="B1497" s="468">
        <v>45245</v>
      </c>
      <c r="C1497" s="469" t="s">
        <v>114</v>
      </c>
      <c r="D1497" s="469" t="s">
        <v>1287</v>
      </c>
      <c r="E1497" s="470">
        <v>1</v>
      </c>
      <c r="F1497" s="470" t="s">
        <v>40</v>
      </c>
      <c r="G1497" s="470" t="s">
        <v>1783</v>
      </c>
      <c r="H1497" s="472">
        <v>502</v>
      </c>
      <c r="I1497" s="491">
        <v>2175000</v>
      </c>
      <c r="J1497" s="474">
        <f>E1497*I1497</f>
        <v>2175000</v>
      </c>
      <c r="K1497" s="656" t="s">
        <v>199</v>
      </c>
      <c r="L1497" s="2"/>
      <c r="M1497" s="2"/>
      <c r="N1497" s="2"/>
    </row>
    <row r="1498" spans="1:14" ht="22.5" customHeight="1" x14ac:dyDescent="0.25">
      <c r="A1498" s="420">
        <v>14</v>
      </c>
      <c r="B1498" s="468">
        <v>45245</v>
      </c>
      <c r="C1498" s="469" t="s">
        <v>114</v>
      </c>
      <c r="D1498" s="469" t="s">
        <v>1137</v>
      </c>
      <c r="E1498" s="470">
        <v>1</v>
      </c>
      <c r="F1498" s="470" t="s">
        <v>40</v>
      </c>
      <c r="G1498" s="470" t="s">
        <v>1783</v>
      </c>
      <c r="H1498" s="472">
        <v>502</v>
      </c>
      <c r="I1498" s="491">
        <v>2175000</v>
      </c>
      <c r="J1498" s="474">
        <f>E1498*I1498</f>
        <v>2175000</v>
      </c>
      <c r="K1498" s="656" t="s">
        <v>199</v>
      </c>
      <c r="L1498" s="2"/>
      <c r="M1498" s="2"/>
      <c r="N1498" s="2"/>
    </row>
    <row r="1499" spans="1:14" ht="22.5" customHeight="1" x14ac:dyDescent="0.25">
      <c r="A1499" s="419">
        <v>15</v>
      </c>
      <c r="B1499" s="468">
        <v>45245</v>
      </c>
      <c r="C1499" s="469" t="s">
        <v>114</v>
      </c>
      <c r="D1499" s="469" t="s">
        <v>1288</v>
      </c>
      <c r="E1499" s="470">
        <v>1</v>
      </c>
      <c r="F1499" s="470" t="s">
        <v>40</v>
      </c>
      <c r="G1499" s="470" t="s">
        <v>1783</v>
      </c>
      <c r="H1499" s="472">
        <v>502</v>
      </c>
      <c r="I1499" s="491">
        <v>2175000</v>
      </c>
      <c r="J1499" s="474">
        <f>E1499*I1499</f>
        <v>2175000</v>
      </c>
      <c r="K1499" s="656" t="s">
        <v>199</v>
      </c>
      <c r="L1499" s="2"/>
      <c r="M1499" s="2"/>
      <c r="N1499" s="2"/>
    </row>
    <row r="1500" spans="1:14" ht="22.5" customHeight="1" x14ac:dyDescent="0.25">
      <c r="A1500" s="420">
        <v>16</v>
      </c>
      <c r="B1500" s="468">
        <v>45245</v>
      </c>
      <c r="C1500" s="469" t="s">
        <v>114</v>
      </c>
      <c r="D1500" s="469" t="s">
        <v>379</v>
      </c>
      <c r="E1500" s="470">
        <v>1</v>
      </c>
      <c r="F1500" s="470" t="s">
        <v>40</v>
      </c>
      <c r="G1500" s="470" t="s">
        <v>1783</v>
      </c>
      <c r="H1500" s="472">
        <v>502</v>
      </c>
      <c r="I1500" s="491">
        <v>2175000</v>
      </c>
      <c r="J1500" s="474">
        <f>E1500*I1500</f>
        <v>2175000</v>
      </c>
      <c r="K1500" s="656" t="s">
        <v>199</v>
      </c>
      <c r="L1500" s="2"/>
      <c r="M1500" s="2"/>
      <c r="N1500" s="2"/>
    </row>
    <row r="1501" spans="1:14" ht="22.5" customHeight="1" x14ac:dyDescent="0.25">
      <c r="A1501" s="419">
        <v>17</v>
      </c>
      <c r="B1501" s="527">
        <v>45245</v>
      </c>
      <c r="C1501" s="486" t="s">
        <v>1776</v>
      </c>
      <c r="D1501" s="469"/>
      <c r="E1501" s="470">
        <v>1</v>
      </c>
      <c r="F1501" s="470" t="s">
        <v>37</v>
      </c>
      <c r="G1501" s="470" t="s">
        <v>1783</v>
      </c>
      <c r="H1501" s="472">
        <v>502</v>
      </c>
      <c r="I1501" s="522">
        <f>J1501/E1501</f>
        <v>285000</v>
      </c>
      <c r="J1501" s="523">
        <v>285000</v>
      </c>
      <c r="K1501" s="662" t="s">
        <v>204</v>
      </c>
    </row>
    <row r="1502" spans="1:14" ht="22.5" customHeight="1" x14ac:dyDescent="0.25">
      <c r="A1502" s="420">
        <v>18</v>
      </c>
      <c r="B1502" s="527">
        <v>45245</v>
      </c>
      <c r="C1502" s="486" t="s">
        <v>1777</v>
      </c>
      <c r="D1502" s="469"/>
      <c r="E1502" s="470">
        <v>1</v>
      </c>
      <c r="F1502" s="470" t="s">
        <v>37</v>
      </c>
      <c r="G1502" s="470" t="s">
        <v>1783</v>
      </c>
      <c r="H1502" s="472">
        <v>502</v>
      </c>
      <c r="I1502" s="522">
        <f>J1502/E1502</f>
        <v>280000</v>
      </c>
      <c r="J1502" s="523">
        <v>280000</v>
      </c>
      <c r="K1502" s="662" t="s">
        <v>204</v>
      </c>
    </row>
    <row r="1503" spans="1:14" ht="22.5" customHeight="1" x14ac:dyDescent="0.25">
      <c r="A1503" s="419">
        <v>19</v>
      </c>
      <c r="B1503" s="527">
        <v>45245</v>
      </c>
      <c r="C1503" s="486" t="s">
        <v>1778</v>
      </c>
      <c r="D1503" s="469"/>
      <c r="E1503" s="470">
        <v>1</v>
      </c>
      <c r="F1503" s="470" t="s">
        <v>37</v>
      </c>
      <c r="G1503" s="470" t="s">
        <v>1783</v>
      </c>
      <c r="H1503" s="472">
        <v>502</v>
      </c>
      <c r="I1503" s="522">
        <f>J1503/E1503</f>
        <v>40000</v>
      </c>
      <c r="J1503" s="523">
        <v>40000</v>
      </c>
      <c r="K1503" s="662" t="s">
        <v>204</v>
      </c>
    </row>
    <row r="1504" spans="1:14" ht="22.5" customHeight="1" x14ac:dyDescent="0.25">
      <c r="A1504" s="420">
        <v>20</v>
      </c>
      <c r="B1504" s="527">
        <v>45245</v>
      </c>
      <c r="C1504" s="486" t="s">
        <v>1779</v>
      </c>
      <c r="D1504" s="469"/>
      <c r="E1504" s="470">
        <v>2</v>
      </c>
      <c r="F1504" s="470" t="s">
        <v>37</v>
      </c>
      <c r="G1504" s="470" t="s">
        <v>1783</v>
      </c>
      <c r="H1504" s="472">
        <v>502</v>
      </c>
      <c r="I1504" s="522">
        <f>J1504/E1504</f>
        <v>65000</v>
      </c>
      <c r="J1504" s="523">
        <v>130000</v>
      </c>
      <c r="K1504" s="662" t="s">
        <v>204</v>
      </c>
    </row>
    <row r="1505" spans="1:23" ht="22.5" customHeight="1" x14ac:dyDescent="0.25">
      <c r="A1505" s="419">
        <v>21</v>
      </c>
      <c r="B1505" s="527">
        <v>45245</v>
      </c>
      <c r="C1505" s="486" t="s">
        <v>1749</v>
      </c>
      <c r="D1505" s="469"/>
      <c r="E1505" s="470"/>
      <c r="F1505" s="470"/>
      <c r="G1505" s="470" t="s">
        <v>1783</v>
      </c>
      <c r="H1505" s="472">
        <v>502</v>
      </c>
      <c r="I1505" s="522">
        <v>80000</v>
      </c>
      <c r="J1505" s="523">
        <v>80000</v>
      </c>
      <c r="K1505" s="662" t="s">
        <v>204</v>
      </c>
    </row>
    <row r="1506" spans="1:23" ht="22.5" customHeight="1" x14ac:dyDescent="0.25">
      <c r="A1506" s="420">
        <v>22</v>
      </c>
      <c r="B1506" s="527">
        <v>45250</v>
      </c>
      <c r="C1506" s="486" t="s">
        <v>1780</v>
      </c>
      <c r="D1506" s="469"/>
      <c r="E1506" s="470">
        <v>1</v>
      </c>
      <c r="F1506" s="470" t="s">
        <v>37</v>
      </c>
      <c r="G1506" s="470" t="s">
        <v>1783</v>
      </c>
      <c r="H1506" s="472">
        <v>502</v>
      </c>
      <c r="I1506" s="522">
        <f>J1506/E1506</f>
        <v>150000</v>
      </c>
      <c r="J1506" s="523">
        <v>150000</v>
      </c>
      <c r="K1506" s="662" t="s">
        <v>204</v>
      </c>
    </row>
    <row r="1507" spans="1:23" ht="22.5" customHeight="1" x14ac:dyDescent="0.25">
      <c r="A1507" s="419">
        <v>23</v>
      </c>
      <c r="B1507" s="527">
        <v>45250</v>
      </c>
      <c r="C1507" s="486" t="s">
        <v>1759</v>
      </c>
      <c r="D1507" s="469"/>
      <c r="E1507" s="470">
        <v>1</v>
      </c>
      <c r="F1507" s="470" t="s">
        <v>37</v>
      </c>
      <c r="G1507" s="470" t="s">
        <v>1783</v>
      </c>
      <c r="H1507" s="472">
        <v>502</v>
      </c>
      <c r="I1507" s="522">
        <f>J1507/E1507</f>
        <v>20000</v>
      </c>
      <c r="J1507" s="523">
        <v>20000</v>
      </c>
      <c r="K1507" s="662" t="s">
        <v>204</v>
      </c>
    </row>
    <row r="1508" spans="1:23" ht="22.5" customHeight="1" x14ac:dyDescent="0.25">
      <c r="A1508" s="420">
        <v>24</v>
      </c>
      <c r="B1508" s="533">
        <v>45251</v>
      </c>
      <c r="C1508" s="534" t="s">
        <v>1802</v>
      </c>
      <c r="D1508" s="543" t="s">
        <v>1861</v>
      </c>
      <c r="E1508" s="536">
        <v>1</v>
      </c>
      <c r="F1508" s="536" t="s">
        <v>37</v>
      </c>
      <c r="G1508" s="536" t="s">
        <v>1695</v>
      </c>
      <c r="H1508" s="537">
        <v>502</v>
      </c>
      <c r="I1508" s="542">
        <v>37000</v>
      </c>
      <c r="J1508" s="539">
        <f>E1508*I1508</f>
        <v>37000</v>
      </c>
      <c r="K1508" s="622" t="s">
        <v>1791</v>
      </c>
      <c r="N1508" s="2"/>
      <c r="V1508" s="10"/>
    </row>
    <row r="1509" spans="1:23" ht="22.5" customHeight="1" x14ac:dyDescent="0.25">
      <c r="A1509" s="419">
        <v>25</v>
      </c>
      <c r="B1509" s="527">
        <v>45251</v>
      </c>
      <c r="C1509" s="486" t="s">
        <v>1760</v>
      </c>
      <c r="D1509" s="469"/>
      <c r="E1509" s="470">
        <v>5</v>
      </c>
      <c r="F1509" s="470" t="s">
        <v>37</v>
      </c>
      <c r="G1509" s="470" t="s">
        <v>1783</v>
      </c>
      <c r="H1509" s="472">
        <v>502</v>
      </c>
      <c r="I1509" s="522">
        <f>J1509/E1509</f>
        <v>10000</v>
      </c>
      <c r="J1509" s="523">
        <v>50000</v>
      </c>
      <c r="K1509" s="662" t="s">
        <v>204</v>
      </c>
      <c r="N1509" s="170"/>
      <c r="O1509" s="10"/>
      <c r="P1509" s="10"/>
      <c r="Q1509" s="10"/>
      <c r="R1509" s="10"/>
      <c r="S1509" s="10"/>
      <c r="T1509" s="10"/>
      <c r="U1509" s="10"/>
    </row>
    <row r="1510" spans="1:23" ht="22.5" customHeight="1" x14ac:dyDescent="0.25">
      <c r="A1510" s="420">
        <v>26</v>
      </c>
      <c r="B1510" s="527">
        <v>45251</v>
      </c>
      <c r="C1510" s="486" t="s">
        <v>1767</v>
      </c>
      <c r="D1510" s="469"/>
      <c r="E1510" s="470">
        <v>4</v>
      </c>
      <c r="F1510" s="470" t="s">
        <v>37</v>
      </c>
      <c r="G1510" s="470" t="s">
        <v>1783</v>
      </c>
      <c r="H1510" s="472">
        <v>502</v>
      </c>
      <c r="I1510" s="522">
        <f>J1510/E1510</f>
        <v>5000</v>
      </c>
      <c r="J1510" s="523">
        <v>20000</v>
      </c>
      <c r="K1510" s="662" t="s">
        <v>204</v>
      </c>
      <c r="N1510" s="2"/>
    </row>
    <row r="1511" spans="1:23" ht="22.5" customHeight="1" x14ac:dyDescent="0.25">
      <c r="A1511" s="419">
        <v>27</v>
      </c>
      <c r="B1511" s="527">
        <v>45253</v>
      </c>
      <c r="C1511" s="486" t="s">
        <v>1788</v>
      </c>
      <c r="D1511" s="469"/>
      <c r="E1511" s="470">
        <v>1</v>
      </c>
      <c r="F1511" s="470" t="s">
        <v>37</v>
      </c>
      <c r="G1511" s="470" t="s">
        <v>1783</v>
      </c>
      <c r="H1511" s="472">
        <v>502</v>
      </c>
      <c r="I1511" s="522">
        <f>J1511/E1511</f>
        <v>500000</v>
      </c>
      <c r="J1511" s="523">
        <v>500000</v>
      </c>
      <c r="K1511" s="662" t="s">
        <v>204</v>
      </c>
      <c r="N1511" s="2"/>
      <c r="V1511" s="1"/>
      <c r="W1511" s="10"/>
    </row>
    <row r="1512" spans="1:23" ht="22.5" customHeight="1" x14ac:dyDescent="0.25">
      <c r="A1512" s="420">
        <v>28</v>
      </c>
      <c r="B1512" s="527">
        <v>45253</v>
      </c>
      <c r="C1512" s="486" t="s">
        <v>1781</v>
      </c>
      <c r="D1512" s="469"/>
      <c r="E1512" s="470">
        <v>1</v>
      </c>
      <c r="F1512" s="470" t="s">
        <v>37</v>
      </c>
      <c r="G1512" s="470" t="s">
        <v>1783</v>
      </c>
      <c r="H1512" s="472">
        <v>502</v>
      </c>
      <c r="I1512" s="522">
        <f>J1512/E1512</f>
        <v>280000</v>
      </c>
      <c r="J1512" s="523">
        <v>280000</v>
      </c>
      <c r="K1512" s="662" t="s">
        <v>204</v>
      </c>
      <c r="N1512" s="1"/>
      <c r="O1512" s="1"/>
      <c r="P1512" s="1"/>
      <c r="Q1512" s="1"/>
      <c r="R1512" s="1"/>
      <c r="S1512" s="1"/>
      <c r="T1512" s="1"/>
      <c r="U1512" s="1"/>
      <c r="V1512" s="1"/>
    </row>
    <row r="1513" spans="1:23" ht="22.5" customHeight="1" x14ac:dyDescent="0.25">
      <c r="A1513" s="419">
        <v>29</v>
      </c>
      <c r="B1513" s="533">
        <v>45259</v>
      </c>
      <c r="C1513" s="534" t="s">
        <v>1862</v>
      </c>
      <c r="D1513" s="543"/>
      <c r="E1513" s="536">
        <v>1</v>
      </c>
      <c r="F1513" s="536" t="s">
        <v>37</v>
      </c>
      <c r="G1513" s="561" t="s">
        <v>1695</v>
      </c>
      <c r="H1513" s="537">
        <v>502</v>
      </c>
      <c r="I1513" s="542">
        <v>4500</v>
      </c>
      <c r="J1513" s="539">
        <f>E1513*I1513</f>
        <v>4500</v>
      </c>
      <c r="K1513" s="622" t="s">
        <v>1791</v>
      </c>
      <c r="N1513" s="1"/>
      <c r="O1513" s="1"/>
      <c r="P1513" s="1"/>
      <c r="Q1513" s="1"/>
      <c r="R1513" s="1"/>
      <c r="S1513" s="1"/>
      <c r="T1513" s="1"/>
      <c r="U1513" s="1"/>
      <c r="V1513" s="1"/>
    </row>
    <row r="1514" spans="1:23" s="10" customFormat="1" ht="22.5" customHeight="1" x14ac:dyDescent="0.25">
      <c r="A1514" s="422"/>
      <c r="B1514" s="423"/>
      <c r="C1514" s="439"/>
      <c r="D1514" s="425"/>
      <c r="E1514" s="411"/>
      <c r="F1514" s="434"/>
      <c r="G1514" s="426"/>
      <c r="H1514" s="411"/>
      <c r="I1514" s="428"/>
      <c r="J1514" s="428"/>
      <c r="K1514" s="528">
        <f>SUM(J1485:J1513)</f>
        <v>13459500</v>
      </c>
      <c r="L1514" s="79"/>
      <c r="N1514" s="1"/>
      <c r="O1514" s="1"/>
      <c r="P1514" s="1"/>
      <c r="Q1514" s="1"/>
      <c r="R1514" s="1"/>
      <c r="S1514" s="1"/>
      <c r="T1514" s="1"/>
      <c r="U1514" s="1"/>
      <c r="V1514" s="1"/>
      <c r="W1514" s="2"/>
    </row>
    <row r="1515" spans="1:23" ht="22.5" customHeight="1" x14ac:dyDescent="0.25">
      <c r="A1515" s="419">
        <v>1</v>
      </c>
      <c r="B1515" s="485">
        <v>45234</v>
      </c>
      <c r="C1515" s="492" t="s">
        <v>1696</v>
      </c>
      <c r="D1515" s="469"/>
      <c r="E1515" s="470">
        <v>1</v>
      </c>
      <c r="F1515" s="470" t="s">
        <v>37</v>
      </c>
      <c r="G1515" s="487" t="s">
        <v>1697</v>
      </c>
      <c r="H1515" s="493">
        <v>503</v>
      </c>
      <c r="I1515" s="488">
        <v>125000</v>
      </c>
      <c r="J1515" s="489">
        <f>E1515*I1515</f>
        <v>125000</v>
      </c>
      <c r="K1515" s="656" t="s">
        <v>199</v>
      </c>
      <c r="L1515" s="2"/>
      <c r="M1515" s="2"/>
      <c r="N1515" s="1"/>
      <c r="O1515" s="1"/>
      <c r="P1515" s="1"/>
      <c r="Q1515" s="1"/>
      <c r="R1515" s="1"/>
      <c r="S1515" s="1"/>
      <c r="T1515" s="1"/>
      <c r="U1515" s="1"/>
      <c r="V1515" s="1"/>
    </row>
    <row r="1516" spans="1:23" ht="22.5" customHeight="1" x14ac:dyDescent="0.25">
      <c r="A1516" s="420">
        <v>2</v>
      </c>
      <c r="B1516" s="527">
        <v>45234</v>
      </c>
      <c r="C1516" s="486" t="s">
        <v>1757</v>
      </c>
      <c r="D1516" s="469"/>
      <c r="E1516" s="470">
        <v>1</v>
      </c>
      <c r="F1516" s="470" t="s">
        <v>37</v>
      </c>
      <c r="G1516" s="487" t="s">
        <v>1697</v>
      </c>
      <c r="H1516" s="493">
        <v>503</v>
      </c>
      <c r="I1516" s="522">
        <f>J1516/E1516</f>
        <v>20000</v>
      </c>
      <c r="J1516" s="523">
        <v>20000</v>
      </c>
      <c r="K1516" s="662" t="s">
        <v>204</v>
      </c>
      <c r="L1516" s="2"/>
      <c r="M1516" s="2"/>
      <c r="N1516" s="1"/>
      <c r="O1516" s="1"/>
      <c r="P1516" s="1"/>
      <c r="Q1516" s="1"/>
      <c r="R1516" s="1"/>
      <c r="S1516" s="1"/>
      <c r="T1516" s="1"/>
      <c r="U1516" s="1"/>
      <c r="V1516" s="1"/>
      <c r="W1516" s="1"/>
    </row>
    <row r="1517" spans="1:23" ht="22.5" customHeight="1" x14ac:dyDescent="0.25">
      <c r="A1517" s="419">
        <v>3</v>
      </c>
      <c r="B1517" s="527">
        <v>45234</v>
      </c>
      <c r="C1517" s="486" t="s">
        <v>1758</v>
      </c>
      <c r="D1517" s="469"/>
      <c r="E1517" s="470">
        <v>1</v>
      </c>
      <c r="F1517" s="470" t="s">
        <v>37</v>
      </c>
      <c r="G1517" s="487" t="s">
        <v>1697</v>
      </c>
      <c r="H1517" s="493">
        <v>503</v>
      </c>
      <c r="I1517" s="522">
        <f>J1517/E1517</f>
        <v>125000</v>
      </c>
      <c r="J1517" s="523">
        <v>125000</v>
      </c>
      <c r="K1517" s="662" t="s">
        <v>204</v>
      </c>
      <c r="L1517" s="2"/>
      <c r="M1517" s="496"/>
      <c r="N1517" s="1"/>
      <c r="O1517" s="1"/>
      <c r="P1517" s="1"/>
      <c r="Q1517" s="1"/>
      <c r="R1517" s="1"/>
      <c r="S1517" s="1"/>
      <c r="T1517" s="1"/>
      <c r="U1517" s="1"/>
      <c r="V1517" s="1"/>
      <c r="W1517" s="1"/>
    </row>
    <row r="1518" spans="1:23" ht="22.5" customHeight="1" x14ac:dyDescent="0.25">
      <c r="A1518" s="420">
        <v>4</v>
      </c>
      <c r="B1518" s="485">
        <v>45237</v>
      </c>
      <c r="C1518" s="492" t="s">
        <v>1698</v>
      </c>
      <c r="D1518" s="469"/>
      <c r="E1518" s="470">
        <v>1</v>
      </c>
      <c r="F1518" s="470" t="s">
        <v>37</v>
      </c>
      <c r="G1518" s="487" t="s">
        <v>1697</v>
      </c>
      <c r="H1518" s="493">
        <v>503</v>
      </c>
      <c r="I1518" s="488">
        <v>55000</v>
      </c>
      <c r="J1518" s="489">
        <f>E1518*I1518</f>
        <v>55000</v>
      </c>
      <c r="K1518" s="656" t="s">
        <v>199</v>
      </c>
      <c r="N1518" s="1"/>
      <c r="O1518" s="1"/>
      <c r="P1518" s="1"/>
      <c r="Q1518" s="1"/>
      <c r="R1518" s="1"/>
      <c r="S1518" s="1"/>
      <c r="T1518" s="1"/>
      <c r="U1518" s="1"/>
    </row>
    <row r="1519" spans="1:23" s="1" customFormat="1" ht="22.5" customHeight="1" x14ac:dyDescent="0.25">
      <c r="A1519" s="419">
        <v>5</v>
      </c>
      <c r="B1519" s="527">
        <v>45237</v>
      </c>
      <c r="C1519" s="486" t="s">
        <v>1759</v>
      </c>
      <c r="D1519" s="469"/>
      <c r="E1519" s="470">
        <v>2</v>
      </c>
      <c r="F1519" s="470" t="s">
        <v>37</v>
      </c>
      <c r="G1519" s="487" t="s">
        <v>1697</v>
      </c>
      <c r="H1519" s="493">
        <v>503</v>
      </c>
      <c r="I1519" s="522">
        <f>J1519/E1519</f>
        <v>25000</v>
      </c>
      <c r="J1519" s="523">
        <v>50000</v>
      </c>
      <c r="K1519" s="662" t="s">
        <v>204</v>
      </c>
      <c r="N1519" s="2"/>
      <c r="O1519" s="2"/>
      <c r="P1519" s="2"/>
      <c r="Q1519" s="2"/>
      <c r="R1519" s="2"/>
      <c r="S1519" s="2"/>
      <c r="T1519" s="2"/>
      <c r="U1519" s="2"/>
      <c r="V1519" s="2"/>
      <c r="W1519" s="2"/>
    </row>
    <row r="1520" spans="1:23" s="1" customFormat="1" ht="22.5" customHeight="1" x14ac:dyDescent="0.25">
      <c r="A1520" s="420">
        <v>6</v>
      </c>
      <c r="B1520" s="527">
        <v>45237</v>
      </c>
      <c r="C1520" s="486" t="s">
        <v>1760</v>
      </c>
      <c r="D1520" s="469"/>
      <c r="E1520" s="470">
        <v>2</v>
      </c>
      <c r="F1520" s="470" t="s">
        <v>37</v>
      </c>
      <c r="G1520" s="487" t="s">
        <v>1697</v>
      </c>
      <c r="H1520" s="493">
        <v>503</v>
      </c>
      <c r="I1520" s="522">
        <f>J1520/E1520</f>
        <v>22500</v>
      </c>
      <c r="J1520" s="523">
        <v>45000</v>
      </c>
      <c r="K1520" s="662" t="s">
        <v>204</v>
      </c>
      <c r="N1520" s="2"/>
      <c r="O1520" s="2"/>
      <c r="P1520" s="2"/>
      <c r="Q1520" s="2"/>
      <c r="R1520" s="2"/>
      <c r="S1520" s="2"/>
      <c r="T1520" s="2"/>
      <c r="U1520" s="2"/>
      <c r="V1520" s="2"/>
      <c r="W1520" s="2"/>
    </row>
    <row r="1521" spans="1:22" ht="22.5" customHeight="1" x14ac:dyDescent="0.25">
      <c r="A1521" s="419">
        <v>7</v>
      </c>
      <c r="B1521" s="527">
        <v>45246</v>
      </c>
      <c r="C1521" s="486" t="s">
        <v>1694</v>
      </c>
      <c r="D1521" s="469"/>
      <c r="E1521" s="470">
        <v>3</v>
      </c>
      <c r="F1521" s="470" t="s">
        <v>37</v>
      </c>
      <c r="G1521" s="487" t="s">
        <v>1697</v>
      </c>
      <c r="H1521" s="493">
        <v>503</v>
      </c>
      <c r="I1521" s="522">
        <f>J1521/E1521</f>
        <v>75000</v>
      </c>
      <c r="J1521" s="523">
        <v>225000</v>
      </c>
      <c r="K1521" s="662" t="s">
        <v>204</v>
      </c>
      <c r="N1521" s="2"/>
    </row>
    <row r="1522" spans="1:22" ht="22.5" customHeight="1" x14ac:dyDescent="0.25">
      <c r="A1522" s="420">
        <v>8</v>
      </c>
      <c r="B1522" s="527">
        <v>45246</v>
      </c>
      <c r="C1522" s="486" t="s">
        <v>1761</v>
      </c>
      <c r="D1522" s="469"/>
      <c r="E1522" s="470">
        <v>1</v>
      </c>
      <c r="F1522" s="470" t="s">
        <v>37</v>
      </c>
      <c r="G1522" s="487" t="s">
        <v>1697</v>
      </c>
      <c r="H1522" s="493">
        <v>503</v>
      </c>
      <c r="I1522" s="522">
        <f>J1522/E1522</f>
        <v>50000</v>
      </c>
      <c r="J1522" s="523">
        <v>50000</v>
      </c>
      <c r="K1522" s="662" t="s">
        <v>204</v>
      </c>
      <c r="N1522" s="2"/>
    </row>
    <row r="1523" spans="1:22" ht="22.5" customHeight="1" x14ac:dyDescent="0.25">
      <c r="A1523" s="419">
        <v>9</v>
      </c>
      <c r="B1523" s="527">
        <v>45246</v>
      </c>
      <c r="C1523" s="486" t="s">
        <v>1762</v>
      </c>
      <c r="D1523" s="469"/>
      <c r="E1523" s="470">
        <v>1</v>
      </c>
      <c r="F1523" s="470" t="s">
        <v>37</v>
      </c>
      <c r="G1523" s="487" t="s">
        <v>1697</v>
      </c>
      <c r="H1523" s="493">
        <v>503</v>
      </c>
      <c r="I1523" s="522">
        <f>J1523/E1523</f>
        <v>35000</v>
      </c>
      <c r="J1523" s="523">
        <v>35000</v>
      </c>
      <c r="K1523" s="662" t="s">
        <v>204</v>
      </c>
      <c r="N1523" s="2"/>
    </row>
    <row r="1524" spans="1:22" ht="22.5" customHeight="1" x14ac:dyDescent="0.25">
      <c r="A1524" s="420">
        <v>10</v>
      </c>
      <c r="B1524" s="527">
        <v>45246</v>
      </c>
      <c r="C1524" s="486" t="s">
        <v>1747</v>
      </c>
      <c r="D1524" s="469"/>
      <c r="E1524" s="470"/>
      <c r="F1524" s="470"/>
      <c r="G1524" s="487" t="s">
        <v>1697</v>
      </c>
      <c r="H1524" s="493">
        <v>503</v>
      </c>
      <c r="I1524" s="522">
        <v>500000</v>
      </c>
      <c r="J1524" s="523">
        <v>500000</v>
      </c>
      <c r="K1524" s="662" t="s">
        <v>204</v>
      </c>
      <c r="N1524" s="2"/>
      <c r="V1524" s="10"/>
    </row>
    <row r="1525" spans="1:22" ht="22.5" customHeight="1" x14ac:dyDescent="0.25">
      <c r="A1525" s="419">
        <v>11</v>
      </c>
      <c r="B1525" s="494">
        <v>45249</v>
      </c>
      <c r="C1525" s="492" t="s">
        <v>1696</v>
      </c>
      <c r="D1525" s="469"/>
      <c r="E1525" s="470">
        <v>1</v>
      </c>
      <c r="F1525" s="470" t="s">
        <v>37</v>
      </c>
      <c r="G1525" s="487" t="s">
        <v>1697</v>
      </c>
      <c r="H1525" s="493">
        <v>503</v>
      </c>
      <c r="I1525" s="495">
        <v>75000</v>
      </c>
      <c r="J1525" s="489">
        <f>E1525*I1525</f>
        <v>75000</v>
      </c>
      <c r="K1525" s="656" t="s">
        <v>199</v>
      </c>
      <c r="N1525" s="170"/>
      <c r="O1525" s="10"/>
      <c r="P1525" s="10"/>
      <c r="Q1525" s="10"/>
      <c r="R1525" s="10"/>
      <c r="S1525" s="10"/>
      <c r="T1525" s="10"/>
      <c r="U1525" s="10"/>
    </row>
    <row r="1526" spans="1:22" ht="22.5" customHeight="1" x14ac:dyDescent="0.25">
      <c r="A1526" s="420">
        <v>12</v>
      </c>
      <c r="B1526" s="612">
        <v>45252</v>
      </c>
      <c r="C1526" s="620" t="s">
        <v>2090</v>
      </c>
      <c r="D1526" s="613"/>
      <c r="E1526" s="619">
        <v>9.5</v>
      </c>
      <c r="F1526" s="613" t="s">
        <v>1693</v>
      </c>
      <c r="G1526" s="615" t="s">
        <v>1864</v>
      </c>
      <c r="H1526" s="616">
        <v>503</v>
      </c>
      <c r="I1526" s="617">
        <v>26800</v>
      </c>
      <c r="J1526" s="617">
        <f>I1526*E1526</f>
        <v>254600</v>
      </c>
      <c r="K1526" s="632" t="s">
        <v>206</v>
      </c>
    </row>
    <row r="1527" spans="1:22" ht="22.5" customHeight="1" x14ac:dyDescent="0.25">
      <c r="A1527" s="419">
        <v>13</v>
      </c>
      <c r="B1527" s="527">
        <v>45254</v>
      </c>
      <c r="C1527" s="486" t="s">
        <v>1763</v>
      </c>
      <c r="D1527" s="469"/>
      <c r="E1527" s="470">
        <v>1</v>
      </c>
      <c r="F1527" s="470" t="s">
        <v>146</v>
      </c>
      <c r="G1527" s="487" t="s">
        <v>1697</v>
      </c>
      <c r="H1527" s="493">
        <v>503</v>
      </c>
      <c r="I1527" s="522">
        <f>J1527/E1527</f>
        <v>280000</v>
      </c>
      <c r="J1527" s="523">
        <v>280000</v>
      </c>
      <c r="K1527" s="662" t="s">
        <v>204</v>
      </c>
    </row>
    <row r="1528" spans="1:22" ht="22.5" customHeight="1" x14ac:dyDescent="0.25">
      <c r="A1528" s="420">
        <v>14</v>
      </c>
      <c r="B1528" s="527">
        <v>45255</v>
      </c>
      <c r="C1528" s="486" t="s">
        <v>1764</v>
      </c>
      <c r="D1528" s="469"/>
      <c r="E1528" s="470">
        <v>1</v>
      </c>
      <c r="F1528" s="470" t="s">
        <v>37</v>
      </c>
      <c r="G1528" s="487" t="s">
        <v>1697</v>
      </c>
      <c r="H1528" s="493">
        <v>503</v>
      </c>
      <c r="I1528" s="522">
        <f>J1528/E1528</f>
        <v>47000</v>
      </c>
      <c r="J1528" s="523">
        <v>47000</v>
      </c>
      <c r="K1528" s="662" t="s">
        <v>204</v>
      </c>
    </row>
    <row r="1529" spans="1:22" ht="22.5" customHeight="1" x14ac:dyDescent="0.25">
      <c r="A1529" s="419">
        <v>15</v>
      </c>
      <c r="B1529" s="527">
        <v>45255</v>
      </c>
      <c r="C1529" s="486" t="s">
        <v>1765</v>
      </c>
      <c r="D1529" s="469"/>
      <c r="E1529" s="470">
        <v>1</v>
      </c>
      <c r="F1529" s="470" t="s">
        <v>37</v>
      </c>
      <c r="G1529" s="487" t="s">
        <v>1697</v>
      </c>
      <c r="H1529" s="493">
        <v>503</v>
      </c>
      <c r="I1529" s="522">
        <f>J1529/E1529</f>
        <v>100000</v>
      </c>
      <c r="J1529" s="523">
        <v>100000</v>
      </c>
      <c r="K1529" s="662" t="s">
        <v>204</v>
      </c>
    </row>
    <row r="1530" spans="1:22" ht="22.5" customHeight="1" x14ac:dyDescent="0.25">
      <c r="A1530" s="420">
        <v>16</v>
      </c>
      <c r="B1530" s="527">
        <v>45255</v>
      </c>
      <c r="C1530" s="486" t="s">
        <v>1766</v>
      </c>
      <c r="D1530" s="469"/>
      <c r="E1530" s="470">
        <v>2</v>
      </c>
      <c r="F1530" s="470" t="s">
        <v>37</v>
      </c>
      <c r="G1530" s="487" t="s">
        <v>1697</v>
      </c>
      <c r="H1530" s="493">
        <v>503</v>
      </c>
      <c r="I1530" s="522">
        <f>J1530/E1530</f>
        <v>1400000</v>
      </c>
      <c r="J1530" s="523">
        <v>2800000</v>
      </c>
      <c r="K1530" s="662" t="s">
        <v>204</v>
      </c>
    </row>
    <row r="1531" spans="1:22" ht="22.5" customHeight="1" x14ac:dyDescent="0.25">
      <c r="A1531" s="419">
        <v>17</v>
      </c>
      <c r="B1531" s="468">
        <v>45255</v>
      </c>
      <c r="C1531" s="469" t="s">
        <v>874</v>
      </c>
      <c r="D1531" s="469" t="s">
        <v>1408</v>
      </c>
      <c r="E1531" s="470">
        <v>1</v>
      </c>
      <c r="F1531" s="470" t="s">
        <v>40</v>
      </c>
      <c r="G1531" s="487" t="s">
        <v>1697</v>
      </c>
      <c r="H1531" s="493">
        <v>503</v>
      </c>
      <c r="I1531" s="473">
        <v>1950000</v>
      </c>
      <c r="J1531" s="489">
        <f>E1531*I1531</f>
        <v>1950000</v>
      </c>
      <c r="K1531" s="656" t="s">
        <v>199</v>
      </c>
      <c r="L1531" s="2"/>
      <c r="M1531" s="496"/>
    </row>
    <row r="1532" spans="1:22" ht="22.5" customHeight="1" x14ac:dyDescent="0.25">
      <c r="A1532" s="420">
        <v>18</v>
      </c>
      <c r="B1532" s="468">
        <v>45255</v>
      </c>
      <c r="C1532" s="469" t="s">
        <v>874</v>
      </c>
      <c r="D1532" s="469" t="s">
        <v>1409</v>
      </c>
      <c r="E1532" s="470">
        <v>1</v>
      </c>
      <c r="F1532" s="470" t="s">
        <v>40</v>
      </c>
      <c r="G1532" s="487" t="s">
        <v>1697</v>
      </c>
      <c r="H1532" s="493">
        <v>503</v>
      </c>
      <c r="I1532" s="473">
        <v>1950000</v>
      </c>
      <c r="J1532" s="489">
        <f>E1532*I1532</f>
        <v>1950000</v>
      </c>
      <c r="K1532" s="656" t="s">
        <v>199</v>
      </c>
      <c r="L1532" s="2"/>
      <c r="M1532" s="496"/>
    </row>
    <row r="1533" spans="1:22" ht="22.5" customHeight="1" x14ac:dyDescent="0.25">
      <c r="A1533" s="419">
        <v>19</v>
      </c>
      <c r="B1533" s="468">
        <v>45255</v>
      </c>
      <c r="C1533" s="469" t="s">
        <v>874</v>
      </c>
      <c r="D1533" s="469" t="s">
        <v>1410</v>
      </c>
      <c r="E1533" s="470">
        <v>1</v>
      </c>
      <c r="F1533" s="470" t="s">
        <v>40</v>
      </c>
      <c r="G1533" s="487" t="s">
        <v>1697</v>
      </c>
      <c r="H1533" s="493">
        <v>503</v>
      </c>
      <c r="I1533" s="473">
        <v>1950000</v>
      </c>
      <c r="J1533" s="489">
        <f>E1533*I1533</f>
        <v>1950000</v>
      </c>
      <c r="K1533" s="656" t="s">
        <v>199</v>
      </c>
      <c r="L1533" s="2"/>
      <c r="M1533" s="496"/>
    </row>
    <row r="1534" spans="1:22" ht="22.5" customHeight="1" x14ac:dyDescent="0.25">
      <c r="A1534" s="420">
        <v>20</v>
      </c>
      <c r="B1534" s="468">
        <v>45255</v>
      </c>
      <c r="C1534" s="469" t="s">
        <v>874</v>
      </c>
      <c r="D1534" s="469" t="s">
        <v>1411</v>
      </c>
      <c r="E1534" s="470">
        <v>1</v>
      </c>
      <c r="F1534" s="470" t="s">
        <v>40</v>
      </c>
      <c r="G1534" s="487" t="s">
        <v>1697</v>
      </c>
      <c r="H1534" s="493">
        <v>503</v>
      </c>
      <c r="I1534" s="473">
        <v>1950000</v>
      </c>
      <c r="J1534" s="489">
        <f>E1534*I1534</f>
        <v>1950000</v>
      </c>
      <c r="K1534" s="656" t="s">
        <v>199</v>
      </c>
      <c r="L1534" s="2"/>
      <c r="M1534" s="496"/>
    </row>
    <row r="1535" spans="1:22" ht="22.5" customHeight="1" x14ac:dyDescent="0.25">
      <c r="A1535" s="419">
        <v>21</v>
      </c>
      <c r="B1535" s="527">
        <v>45257</v>
      </c>
      <c r="C1535" s="486" t="s">
        <v>1760</v>
      </c>
      <c r="D1535" s="469"/>
      <c r="E1535" s="470">
        <v>4</v>
      </c>
      <c r="F1535" s="470" t="s">
        <v>37</v>
      </c>
      <c r="G1535" s="487" t="s">
        <v>1697</v>
      </c>
      <c r="H1535" s="493">
        <v>503</v>
      </c>
      <c r="I1535" s="522">
        <f>J1535/E1535</f>
        <v>10000</v>
      </c>
      <c r="J1535" s="523">
        <v>40000</v>
      </c>
      <c r="K1535" s="662" t="s">
        <v>204</v>
      </c>
    </row>
    <row r="1536" spans="1:22" ht="22.5" customHeight="1" x14ac:dyDescent="0.25">
      <c r="A1536" s="420">
        <v>22</v>
      </c>
      <c r="B1536" s="527">
        <v>45257</v>
      </c>
      <c r="C1536" s="486" t="s">
        <v>1767</v>
      </c>
      <c r="D1536" s="469"/>
      <c r="E1536" s="470">
        <v>4</v>
      </c>
      <c r="F1536" s="470" t="s">
        <v>37</v>
      </c>
      <c r="G1536" s="487" t="s">
        <v>1697</v>
      </c>
      <c r="H1536" s="493">
        <v>503</v>
      </c>
      <c r="I1536" s="522">
        <f>J1536/E1536</f>
        <v>5000</v>
      </c>
      <c r="J1536" s="523">
        <v>20000</v>
      </c>
      <c r="K1536" s="662" t="s">
        <v>204</v>
      </c>
      <c r="V1536" s="10"/>
    </row>
    <row r="1537" spans="1:23" ht="22.5" customHeight="1" x14ac:dyDescent="0.25">
      <c r="A1537" s="419">
        <v>23</v>
      </c>
      <c r="B1537" s="527">
        <v>45257</v>
      </c>
      <c r="C1537" s="486" t="s">
        <v>1759</v>
      </c>
      <c r="D1537" s="469"/>
      <c r="E1537" s="470">
        <v>1</v>
      </c>
      <c r="F1537" s="470" t="s">
        <v>37</v>
      </c>
      <c r="G1537" s="487" t="s">
        <v>1697</v>
      </c>
      <c r="H1537" s="493">
        <v>503</v>
      </c>
      <c r="I1537" s="522">
        <f>J1537/E1537</f>
        <v>20000</v>
      </c>
      <c r="J1537" s="523">
        <v>20000</v>
      </c>
      <c r="K1537" s="662" t="s">
        <v>204</v>
      </c>
      <c r="N1537" s="170"/>
      <c r="O1537" s="10"/>
      <c r="P1537" s="10"/>
      <c r="Q1537" s="10"/>
      <c r="R1537" s="10"/>
      <c r="S1537" s="10"/>
      <c r="T1537" s="10"/>
      <c r="U1537" s="10"/>
    </row>
    <row r="1538" spans="1:23" ht="22.5" customHeight="1" x14ac:dyDescent="0.25">
      <c r="A1538" s="420">
        <v>24</v>
      </c>
      <c r="B1538" s="612">
        <v>45258</v>
      </c>
      <c r="C1538" s="620" t="s">
        <v>2091</v>
      </c>
      <c r="D1538" s="613"/>
      <c r="E1538" s="621">
        <v>3</v>
      </c>
      <c r="F1538" s="613" t="s">
        <v>1693</v>
      </c>
      <c r="G1538" s="615" t="s">
        <v>1864</v>
      </c>
      <c r="H1538" s="616">
        <v>503</v>
      </c>
      <c r="I1538" s="617">
        <v>28750</v>
      </c>
      <c r="J1538" s="617">
        <f>I1538*E1538</f>
        <v>86250</v>
      </c>
      <c r="K1538" s="632" t="s">
        <v>2092</v>
      </c>
      <c r="N1538" s="2"/>
    </row>
    <row r="1539" spans="1:23" ht="22.5" customHeight="1" x14ac:dyDescent="0.25">
      <c r="A1539" s="419">
        <v>25</v>
      </c>
      <c r="B1539" s="548">
        <v>45258</v>
      </c>
      <c r="C1539" s="549" t="s">
        <v>1975</v>
      </c>
      <c r="D1539" s="549"/>
      <c r="E1539" s="551">
        <v>1</v>
      </c>
      <c r="F1539" s="551" t="s">
        <v>37</v>
      </c>
      <c r="G1539" s="551" t="s">
        <v>1785</v>
      </c>
      <c r="H1539" s="584">
        <v>503</v>
      </c>
      <c r="I1539" s="585">
        <f>J1539/E1539</f>
        <v>275000</v>
      </c>
      <c r="J1539" s="582">
        <v>275000</v>
      </c>
      <c r="K1539" s="588" t="s">
        <v>2008</v>
      </c>
      <c r="N1539" s="2"/>
    </row>
    <row r="1540" spans="1:23" ht="22.5" customHeight="1" x14ac:dyDescent="0.25">
      <c r="A1540" s="420">
        <v>26</v>
      </c>
      <c r="B1540" s="548">
        <v>45258</v>
      </c>
      <c r="C1540" s="549" t="s">
        <v>1976</v>
      </c>
      <c r="D1540" s="549"/>
      <c r="E1540" s="551">
        <v>1</v>
      </c>
      <c r="F1540" s="551" t="s">
        <v>37</v>
      </c>
      <c r="G1540" s="551" t="s">
        <v>1785</v>
      </c>
      <c r="H1540" s="584">
        <v>503</v>
      </c>
      <c r="I1540" s="585">
        <f>J1540/E1540</f>
        <v>285000</v>
      </c>
      <c r="J1540" s="582">
        <v>285000</v>
      </c>
      <c r="K1540" s="588" t="s">
        <v>2008</v>
      </c>
      <c r="N1540" s="2"/>
      <c r="W1540" s="10"/>
    </row>
    <row r="1541" spans="1:23" ht="22.5" customHeight="1" x14ac:dyDescent="0.25">
      <c r="A1541" s="419">
        <v>27</v>
      </c>
      <c r="B1541" s="548">
        <v>45258</v>
      </c>
      <c r="C1541" s="549" t="s">
        <v>1977</v>
      </c>
      <c r="D1541" s="549"/>
      <c r="E1541" s="551">
        <v>1</v>
      </c>
      <c r="F1541" s="551" t="s">
        <v>37</v>
      </c>
      <c r="G1541" s="551" t="s">
        <v>1785</v>
      </c>
      <c r="H1541" s="584">
        <v>503</v>
      </c>
      <c r="I1541" s="585">
        <f>J1541/E1541</f>
        <v>245000</v>
      </c>
      <c r="J1541" s="582">
        <v>245000</v>
      </c>
      <c r="K1541" s="588" t="s">
        <v>2008</v>
      </c>
      <c r="N1541" s="2"/>
    </row>
    <row r="1542" spans="1:23" ht="22.5" customHeight="1" x14ac:dyDescent="0.25">
      <c r="A1542" s="420">
        <v>28</v>
      </c>
      <c r="B1542" s="533">
        <v>45259</v>
      </c>
      <c r="C1542" s="534" t="s">
        <v>1863</v>
      </c>
      <c r="D1542" s="543"/>
      <c r="E1542" s="536">
        <v>1</v>
      </c>
      <c r="F1542" s="536" t="s">
        <v>37</v>
      </c>
      <c r="G1542" s="561" t="s">
        <v>1864</v>
      </c>
      <c r="H1542" s="537">
        <v>503</v>
      </c>
      <c r="I1542" s="633">
        <v>360000</v>
      </c>
      <c r="J1542" s="539">
        <f>E1542*I1542</f>
        <v>360000</v>
      </c>
      <c r="K1542" s="622" t="s">
        <v>1791</v>
      </c>
      <c r="L1542" s="2"/>
      <c r="M1542" s="2"/>
    </row>
    <row r="1543" spans="1:23" s="10" customFormat="1" ht="22.5" customHeight="1" x14ac:dyDescent="0.25">
      <c r="A1543" s="422"/>
      <c r="B1543" s="423"/>
      <c r="C1543" s="439"/>
      <c r="D1543" s="425"/>
      <c r="E1543" s="411"/>
      <c r="F1543" s="434"/>
      <c r="G1543" s="426"/>
      <c r="H1543" s="411"/>
      <c r="I1543" s="428"/>
      <c r="J1543" s="428"/>
      <c r="K1543" s="528">
        <f>SUM(J1515:J1542)</f>
        <v>13917850</v>
      </c>
      <c r="L1543" s="79"/>
      <c r="O1543" s="2"/>
      <c r="P1543" s="2"/>
      <c r="Q1543" s="2"/>
      <c r="R1543" s="2"/>
      <c r="S1543" s="2"/>
      <c r="T1543" s="2"/>
      <c r="U1543" s="2"/>
      <c r="V1543" s="2"/>
      <c r="W1543" s="1"/>
    </row>
    <row r="1544" spans="1:23" ht="22.5" customHeight="1" x14ac:dyDescent="0.25">
      <c r="A1544" s="419">
        <v>1</v>
      </c>
      <c r="B1544" s="533">
        <v>45235</v>
      </c>
      <c r="C1544" s="541" t="s">
        <v>1841</v>
      </c>
      <c r="D1544" s="544"/>
      <c r="E1544" s="536">
        <v>2</v>
      </c>
      <c r="F1544" s="536" t="s">
        <v>37</v>
      </c>
      <c r="G1544" s="545" t="s">
        <v>1865</v>
      </c>
      <c r="H1544" s="537">
        <v>504</v>
      </c>
      <c r="I1544" s="560">
        <v>7000</v>
      </c>
      <c r="J1544" s="539">
        <f>E1544*I1544</f>
        <v>14000</v>
      </c>
      <c r="K1544" s="622" t="s">
        <v>1791</v>
      </c>
      <c r="L1544" s="2"/>
      <c r="M1544" s="2"/>
      <c r="N1544" s="2"/>
      <c r="W1544" s="1"/>
    </row>
    <row r="1545" spans="1:23" ht="22.5" customHeight="1" x14ac:dyDescent="0.25">
      <c r="A1545" s="420">
        <v>2</v>
      </c>
      <c r="B1545" s="612">
        <v>45235</v>
      </c>
      <c r="C1545" s="620" t="s">
        <v>2090</v>
      </c>
      <c r="D1545" s="613"/>
      <c r="E1545" s="621">
        <v>3</v>
      </c>
      <c r="F1545" s="613" t="s">
        <v>1693</v>
      </c>
      <c r="G1545" s="615" t="s">
        <v>1865</v>
      </c>
      <c r="H1545" s="616">
        <v>504</v>
      </c>
      <c r="I1545" s="617">
        <v>26800</v>
      </c>
      <c r="J1545" s="617">
        <f>I1545*E1545</f>
        <v>80400</v>
      </c>
      <c r="K1545" s="632" t="s">
        <v>2092</v>
      </c>
      <c r="L1545" s="1"/>
      <c r="M1545" s="2"/>
      <c r="N1545" s="2"/>
      <c r="W1545" s="1"/>
    </row>
    <row r="1546" spans="1:23" s="1" customFormat="1" ht="22.5" customHeight="1" x14ac:dyDescent="0.25">
      <c r="A1546" s="419">
        <v>3</v>
      </c>
      <c r="B1546" s="527">
        <v>45236</v>
      </c>
      <c r="C1546" s="486" t="s">
        <v>1750</v>
      </c>
      <c r="D1546" s="469"/>
      <c r="E1546" s="470">
        <v>1</v>
      </c>
      <c r="F1546" s="470" t="s">
        <v>37</v>
      </c>
      <c r="G1546" s="470" t="s">
        <v>1782</v>
      </c>
      <c r="H1546" s="472">
        <v>504</v>
      </c>
      <c r="I1546" s="522">
        <f>J1546/E1546</f>
        <v>95000</v>
      </c>
      <c r="J1546" s="523">
        <v>95000</v>
      </c>
      <c r="K1546" s="662" t="s">
        <v>204</v>
      </c>
      <c r="N1546" s="2"/>
      <c r="O1546" s="2"/>
      <c r="P1546" s="2"/>
      <c r="Q1546" s="2"/>
      <c r="R1546" s="2"/>
      <c r="S1546" s="2"/>
      <c r="T1546" s="2"/>
      <c r="U1546" s="2"/>
    </row>
    <row r="1547" spans="1:23" s="1" customFormat="1" ht="22.5" customHeight="1" x14ac:dyDescent="0.25">
      <c r="A1547" s="420">
        <v>4</v>
      </c>
      <c r="B1547" s="612">
        <v>45236</v>
      </c>
      <c r="C1547" s="620" t="s">
        <v>2090</v>
      </c>
      <c r="D1547" s="613"/>
      <c r="E1547" s="619">
        <v>9.5</v>
      </c>
      <c r="F1547" s="613" t="s">
        <v>1693</v>
      </c>
      <c r="G1547" s="615" t="s">
        <v>1865</v>
      </c>
      <c r="H1547" s="616">
        <v>504</v>
      </c>
      <c r="I1547" s="617">
        <v>26800</v>
      </c>
      <c r="J1547" s="617">
        <f>I1547*E1547</f>
        <v>254600</v>
      </c>
      <c r="K1547" s="632" t="s">
        <v>206</v>
      </c>
      <c r="V1547" s="2"/>
    </row>
    <row r="1548" spans="1:23" s="1" customFormat="1" ht="22.5" customHeight="1" x14ac:dyDescent="0.25">
      <c r="A1548" s="419">
        <v>5</v>
      </c>
      <c r="B1548" s="527">
        <v>45237</v>
      </c>
      <c r="C1548" s="486" t="s">
        <v>1768</v>
      </c>
      <c r="D1548" s="469"/>
      <c r="E1548" s="470">
        <v>2</v>
      </c>
      <c r="F1548" s="470" t="s">
        <v>37</v>
      </c>
      <c r="G1548" s="470" t="s">
        <v>1782</v>
      </c>
      <c r="H1548" s="472">
        <v>504</v>
      </c>
      <c r="I1548" s="522">
        <f>J1548/E1548</f>
        <v>35000</v>
      </c>
      <c r="J1548" s="523">
        <v>70000</v>
      </c>
      <c r="K1548" s="662" t="s">
        <v>204</v>
      </c>
      <c r="N1548" s="2"/>
      <c r="O1548" s="2"/>
      <c r="P1548" s="2"/>
      <c r="Q1548" s="2"/>
      <c r="R1548" s="2"/>
      <c r="S1548" s="2"/>
      <c r="T1548" s="2"/>
      <c r="U1548" s="2"/>
      <c r="V1548" s="2"/>
    </row>
    <row r="1549" spans="1:23" s="1" customFormat="1" ht="22.5" customHeight="1" x14ac:dyDescent="0.25">
      <c r="A1549" s="420">
        <v>6</v>
      </c>
      <c r="B1549" s="468">
        <v>45238</v>
      </c>
      <c r="C1549" s="492" t="s">
        <v>1699</v>
      </c>
      <c r="D1549" s="469"/>
      <c r="E1549" s="470">
        <v>1</v>
      </c>
      <c r="F1549" s="490" t="s">
        <v>37</v>
      </c>
      <c r="G1549" s="470" t="s">
        <v>1782</v>
      </c>
      <c r="H1549" s="472">
        <v>504</v>
      </c>
      <c r="I1549" s="488">
        <v>45000</v>
      </c>
      <c r="J1549" s="489">
        <f>E1549*I1549</f>
        <v>45000</v>
      </c>
      <c r="K1549" s="656" t="s">
        <v>199</v>
      </c>
      <c r="N1549" s="2"/>
      <c r="O1549" s="2"/>
      <c r="P1549" s="2"/>
      <c r="Q1549" s="2"/>
      <c r="R1549" s="2"/>
      <c r="S1549" s="2"/>
      <c r="T1549" s="2"/>
      <c r="U1549" s="2"/>
      <c r="V1549" s="2"/>
    </row>
    <row r="1550" spans="1:23" s="1" customFormat="1" ht="22.5" customHeight="1" x14ac:dyDescent="0.25">
      <c r="A1550" s="419">
        <v>7</v>
      </c>
      <c r="B1550" s="612">
        <v>45239</v>
      </c>
      <c r="C1550" s="620" t="s">
        <v>2091</v>
      </c>
      <c r="D1550" s="613"/>
      <c r="E1550" s="621">
        <v>3</v>
      </c>
      <c r="F1550" s="613" t="s">
        <v>1693</v>
      </c>
      <c r="G1550" s="615" t="s">
        <v>1865</v>
      </c>
      <c r="H1550" s="616">
        <v>504</v>
      </c>
      <c r="I1550" s="617">
        <v>28750</v>
      </c>
      <c r="J1550" s="617">
        <f>I1550*E1550</f>
        <v>86250</v>
      </c>
      <c r="K1550" s="632" t="s">
        <v>2092</v>
      </c>
      <c r="N1550" s="10"/>
      <c r="O1550" s="2"/>
      <c r="P1550" s="2"/>
      <c r="Q1550" s="2"/>
      <c r="R1550" s="2"/>
      <c r="S1550" s="2"/>
      <c r="T1550" s="2"/>
      <c r="U1550" s="2"/>
      <c r="V1550" s="2"/>
      <c r="W1550" s="2"/>
    </row>
    <row r="1551" spans="1:23" s="1" customFormat="1" ht="22.5" customHeight="1" x14ac:dyDescent="0.25">
      <c r="A1551" s="420">
        <v>8</v>
      </c>
      <c r="B1551" s="494">
        <v>45240</v>
      </c>
      <c r="C1551" s="492" t="s">
        <v>1700</v>
      </c>
      <c r="D1551" s="469"/>
      <c r="E1551" s="470">
        <v>1</v>
      </c>
      <c r="F1551" s="470" t="s">
        <v>37</v>
      </c>
      <c r="G1551" s="470" t="s">
        <v>1782</v>
      </c>
      <c r="H1551" s="472">
        <v>504</v>
      </c>
      <c r="I1551" s="488">
        <v>490000</v>
      </c>
      <c r="J1551" s="489">
        <f>E1551*I1551</f>
        <v>490000</v>
      </c>
      <c r="K1551" s="656" t="s">
        <v>199</v>
      </c>
      <c r="N1551" s="10"/>
      <c r="O1551" s="2"/>
      <c r="P1551" s="2"/>
      <c r="Q1551" s="2"/>
      <c r="R1551" s="2"/>
      <c r="S1551" s="2"/>
      <c r="T1551" s="2"/>
      <c r="U1551" s="2"/>
      <c r="V1551" s="2"/>
      <c r="W1551" s="2"/>
    </row>
    <row r="1552" spans="1:23" s="1" customFormat="1" ht="22.5" customHeight="1" x14ac:dyDescent="0.25">
      <c r="A1552" s="419">
        <v>9</v>
      </c>
      <c r="B1552" s="527">
        <v>45240</v>
      </c>
      <c r="C1552" s="486" t="s">
        <v>1769</v>
      </c>
      <c r="D1552" s="469"/>
      <c r="E1552" s="470">
        <v>1</v>
      </c>
      <c r="F1552" s="470" t="s">
        <v>37</v>
      </c>
      <c r="G1552" s="470" t="s">
        <v>1782</v>
      </c>
      <c r="H1552" s="472">
        <v>504</v>
      </c>
      <c r="I1552" s="522">
        <f>J1552/E1552</f>
        <v>1420000</v>
      </c>
      <c r="J1552" s="523">
        <v>1420000</v>
      </c>
      <c r="K1552" s="662" t="s">
        <v>204</v>
      </c>
      <c r="N1552" s="10"/>
      <c r="O1552" s="2"/>
      <c r="P1552" s="2"/>
      <c r="Q1552" s="2"/>
      <c r="R1552" s="2"/>
      <c r="S1552" s="2"/>
      <c r="T1552" s="2"/>
      <c r="U1552" s="2"/>
      <c r="V1552" s="2"/>
      <c r="W1552" s="2"/>
    </row>
    <row r="1553" spans="1:23" ht="22.5" customHeight="1" x14ac:dyDescent="0.25">
      <c r="A1553" s="420">
        <v>10</v>
      </c>
      <c r="B1553" s="527">
        <v>45240</v>
      </c>
      <c r="C1553" s="486" t="s">
        <v>1770</v>
      </c>
      <c r="D1553" s="469"/>
      <c r="E1553" s="470">
        <v>2</v>
      </c>
      <c r="F1553" s="470" t="s">
        <v>37</v>
      </c>
      <c r="G1553" s="470" t="s">
        <v>1782</v>
      </c>
      <c r="H1553" s="472">
        <v>504</v>
      </c>
      <c r="I1553" s="522">
        <f>J1553/E1553</f>
        <v>27500</v>
      </c>
      <c r="J1553" s="523">
        <v>55000</v>
      </c>
      <c r="K1553" s="662" t="s">
        <v>204</v>
      </c>
      <c r="L1553" s="2"/>
      <c r="M1553" s="2"/>
    </row>
    <row r="1554" spans="1:23" ht="22.5" customHeight="1" x14ac:dyDescent="0.25">
      <c r="A1554" s="419">
        <v>11</v>
      </c>
      <c r="B1554" s="468">
        <v>45248</v>
      </c>
      <c r="C1554" s="492" t="s">
        <v>1701</v>
      </c>
      <c r="D1554" s="469"/>
      <c r="E1554" s="470">
        <v>2</v>
      </c>
      <c r="F1554" s="490" t="s">
        <v>37</v>
      </c>
      <c r="G1554" s="470" t="s">
        <v>1782</v>
      </c>
      <c r="H1554" s="472">
        <v>504</v>
      </c>
      <c r="I1554" s="495">
        <v>11000</v>
      </c>
      <c r="J1554" s="489">
        <f>E1554*I1554</f>
        <v>22000</v>
      </c>
      <c r="K1554" s="656" t="s">
        <v>199</v>
      </c>
      <c r="L1554" s="2"/>
      <c r="M1554" s="2"/>
      <c r="V1554" s="10"/>
    </row>
    <row r="1555" spans="1:23" ht="22.5" customHeight="1" x14ac:dyDescent="0.25">
      <c r="A1555" s="420">
        <v>12</v>
      </c>
      <c r="B1555" s="468">
        <v>45249</v>
      </c>
      <c r="C1555" s="469" t="s">
        <v>122</v>
      </c>
      <c r="D1555" s="469" t="s">
        <v>123</v>
      </c>
      <c r="E1555" s="497" t="s">
        <v>98</v>
      </c>
      <c r="F1555" s="498" t="s">
        <v>37</v>
      </c>
      <c r="G1555" s="470" t="s">
        <v>1782</v>
      </c>
      <c r="H1555" s="472">
        <v>504</v>
      </c>
      <c r="I1555" s="491">
        <v>28000</v>
      </c>
      <c r="J1555" s="474">
        <f>E1555*I1555</f>
        <v>56000</v>
      </c>
      <c r="K1555" s="656" t="s">
        <v>199</v>
      </c>
      <c r="L1555" s="50"/>
      <c r="M1555" s="496"/>
      <c r="N1555" s="170"/>
      <c r="O1555" s="10"/>
      <c r="P1555" s="10"/>
      <c r="Q1555" s="10"/>
      <c r="R1555" s="10"/>
      <c r="S1555" s="10"/>
      <c r="T1555" s="10"/>
      <c r="U1555" s="10"/>
    </row>
    <row r="1556" spans="1:23" ht="22.5" customHeight="1" x14ac:dyDescent="0.25">
      <c r="A1556" s="419">
        <v>13</v>
      </c>
      <c r="B1556" s="468">
        <v>45249</v>
      </c>
      <c r="C1556" s="469" t="s">
        <v>1702</v>
      </c>
      <c r="D1556" s="469" t="s">
        <v>1703</v>
      </c>
      <c r="E1556" s="500" t="s">
        <v>98</v>
      </c>
      <c r="F1556" s="498" t="s">
        <v>37</v>
      </c>
      <c r="G1556" s="470" t="s">
        <v>1782</v>
      </c>
      <c r="H1556" s="472">
        <v>504</v>
      </c>
      <c r="I1556" s="501">
        <v>10000</v>
      </c>
      <c r="J1556" s="474">
        <f>E1556*I1556</f>
        <v>20000</v>
      </c>
      <c r="K1556" s="656" t="s">
        <v>199</v>
      </c>
      <c r="L1556" s="2"/>
      <c r="M1556" s="2"/>
      <c r="N1556" s="2"/>
      <c r="V1556" s="1"/>
      <c r="W1556" s="10"/>
    </row>
    <row r="1557" spans="1:23" ht="22.5" customHeight="1" x14ac:dyDescent="0.25">
      <c r="A1557" s="420">
        <v>14</v>
      </c>
      <c r="B1557" s="468">
        <v>45249</v>
      </c>
      <c r="C1557" s="469" t="s">
        <v>1704</v>
      </c>
      <c r="D1557" s="469" t="s">
        <v>1705</v>
      </c>
      <c r="E1557" s="497" t="s">
        <v>98</v>
      </c>
      <c r="F1557" s="498" t="s">
        <v>37</v>
      </c>
      <c r="G1557" s="470" t="s">
        <v>1782</v>
      </c>
      <c r="H1557" s="472">
        <v>504</v>
      </c>
      <c r="I1557" s="491">
        <v>29000</v>
      </c>
      <c r="J1557" s="474">
        <f>E1557*I1557</f>
        <v>58000</v>
      </c>
      <c r="K1557" s="656" t="s">
        <v>199</v>
      </c>
      <c r="L1557" s="502"/>
      <c r="M1557" s="2"/>
      <c r="N1557" s="1"/>
      <c r="O1557" s="1"/>
      <c r="P1557" s="1"/>
      <c r="Q1557" s="1"/>
      <c r="R1557" s="1"/>
      <c r="S1557" s="1"/>
      <c r="T1557" s="1"/>
      <c r="U1557" s="1"/>
    </row>
    <row r="1558" spans="1:23" ht="22.5" customHeight="1" x14ac:dyDescent="0.25">
      <c r="A1558" s="419">
        <v>15</v>
      </c>
      <c r="B1558" s="527">
        <v>45250</v>
      </c>
      <c r="C1558" s="486" t="s">
        <v>1694</v>
      </c>
      <c r="D1558" s="469"/>
      <c r="E1558" s="470">
        <v>5</v>
      </c>
      <c r="F1558" s="470" t="s">
        <v>37</v>
      </c>
      <c r="G1558" s="470" t="s">
        <v>1782</v>
      </c>
      <c r="H1558" s="472">
        <v>504</v>
      </c>
      <c r="I1558" s="522">
        <f>J1558/E1558</f>
        <v>55000</v>
      </c>
      <c r="J1558" s="523">
        <v>275000</v>
      </c>
      <c r="K1558" s="662" t="s">
        <v>204</v>
      </c>
      <c r="L1558" s="502"/>
      <c r="M1558" s="2"/>
      <c r="N1558" s="2"/>
    </row>
    <row r="1559" spans="1:23" s="10" customFormat="1" ht="22.5" customHeight="1" x14ac:dyDescent="0.25">
      <c r="A1559" s="420">
        <v>16</v>
      </c>
      <c r="B1559" s="612">
        <v>45252</v>
      </c>
      <c r="C1559" s="620" t="s">
        <v>2090</v>
      </c>
      <c r="D1559" s="613"/>
      <c r="E1559" s="619">
        <v>9.5</v>
      </c>
      <c r="F1559" s="613" t="s">
        <v>1693</v>
      </c>
      <c r="G1559" s="615" t="s">
        <v>1865</v>
      </c>
      <c r="H1559" s="616">
        <v>504</v>
      </c>
      <c r="I1559" s="617">
        <v>26800</v>
      </c>
      <c r="J1559" s="617">
        <f>I1559*E1559</f>
        <v>254600</v>
      </c>
      <c r="K1559" s="632" t="s">
        <v>206</v>
      </c>
      <c r="L1559" s="79"/>
      <c r="O1559" s="2"/>
      <c r="P1559" s="2"/>
      <c r="Q1559" s="2"/>
      <c r="R1559" s="2"/>
      <c r="S1559" s="2"/>
      <c r="T1559" s="2"/>
      <c r="U1559" s="2"/>
      <c r="V1559" s="2"/>
      <c r="W1559" s="2"/>
    </row>
    <row r="1560" spans="1:23" ht="22.5" customHeight="1" x14ac:dyDescent="0.25">
      <c r="A1560" s="419">
        <v>17</v>
      </c>
      <c r="B1560" s="612">
        <v>45253</v>
      </c>
      <c r="C1560" s="620" t="s">
        <v>2091</v>
      </c>
      <c r="D1560" s="613"/>
      <c r="E1560" s="619">
        <v>2</v>
      </c>
      <c r="F1560" s="613" t="s">
        <v>1693</v>
      </c>
      <c r="G1560" s="615" t="s">
        <v>1865</v>
      </c>
      <c r="H1560" s="616">
        <v>504</v>
      </c>
      <c r="I1560" s="617">
        <v>28750</v>
      </c>
      <c r="J1560" s="617">
        <f>I1560*E1560</f>
        <v>57500</v>
      </c>
      <c r="K1560" s="632" t="s">
        <v>206</v>
      </c>
    </row>
    <row r="1561" spans="1:23" ht="22.5" customHeight="1" x14ac:dyDescent="0.25">
      <c r="A1561" s="420">
        <v>18</v>
      </c>
      <c r="B1561" s="527">
        <v>45253</v>
      </c>
      <c r="C1561" s="486" t="s">
        <v>1771</v>
      </c>
      <c r="D1561" s="469"/>
      <c r="E1561" s="470">
        <v>8</v>
      </c>
      <c r="F1561" s="470" t="s">
        <v>37</v>
      </c>
      <c r="G1561" s="470" t="s">
        <v>1782</v>
      </c>
      <c r="H1561" s="472">
        <v>504</v>
      </c>
      <c r="I1561" s="522">
        <f>J1561/E1561</f>
        <v>10000</v>
      </c>
      <c r="J1561" s="523">
        <v>80000</v>
      </c>
      <c r="K1561" s="662" t="s">
        <v>204</v>
      </c>
    </row>
    <row r="1562" spans="1:23" ht="22.5" customHeight="1" x14ac:dyDescent="0.25">
      <c r="A1562" s="419">
        <v>19</v>
      </c>
      <c r="B1562" s="527">
        <v>45253</v>
      </c>
      <c r="C1562" s="486" t="s">
        <v>1701</v>
      </c>
      <c r="D1562" s="469"/>
      <c r="E1562" s="470">
        <v>8</v>
      </c>
      <c r="F1562" s="470" t="s">
        <v>37</v>
      </c>
      <c r="G1562" s="470" t="s">
        <v>1782</v>
      </c>
      <c r="H1562" s="472">
        <v>504</v>
      </c>
      <c r="I1562" s="522">
        <f>J1562/E1562</f>
        <v>12500</v>
      </c>
      <c r="J1562" s="523">
        <v>100000</v>
      </c>
      <c r="K1562" s="662" t="s">
        <v>204</v>
      </c>
    </row>
    <row r="1563" spans="1:23" ht="22.5" customHeight="1" x14ac:dyDescent="0.25">
      <c r="A1563" s="420">
        <v>20</v>
      </c>
      <c r="B1563" s="527">
        <v>45253</v>
      </c>
      <c r="C1563" s="486" t="s">
        <v>1761</v>
      </c>
      <c r="D1563" s="469"/>
      <c r="E1563" s="470">
        <v>1</v>
      </c>
      <c r="F1563" s="470" t="s">
        <v>37</v>
      </c>
      <c r="G1563" s="470" t="s">
        <v>1782</v>
      </c>
      <c r="H1563" s="472">
        <v>504</v>
      </c>
      <c r="I1563" s="522">
        <f>J1563/E1563</f>
        <v>50000</v>
      </c>
      <c r="J1563" s="523">
        <v>50000</v>
      </c>
      <c r="K1563" s="662" t="s">
        <v>204</v>
      </c>
    </row>
    <row r="1564" spans="1:23" ht="22.5" customHeight="1" x14ac:dyDescent="0.25">
      <c r="A1564" s="419">
        <v>21</v>
      </c>
      <c r="B1564" s="527">
        <v>45253</v>
      </c>
      <c r="C1564" s="486" t="s">
        <v>1786</v>
      </c>
      <c r="D1564" s="469"/>
      <c r="E1564" s="470">
        <v>1</v>
      </c>
      <c r="F1564" s="470" t="s">
        <v>37</v>
      </c>
      <c r="G1564" s="470" t="s">
        <v>1782</v>
      </c>
      <c r="H1564" s="472">
        <v>504</v>
      </c>
      <c r="I1564" s="522">
        <f>J1564/E1564</f>
        <v>15000</v>
      </c>
      <c r="J1564" s="523">
        <v>15000</v>
      </c>
      <c r="K1564" s="662" t="s">
        <v>204</v>
      </c>
    </row>
    <row r="1565" spans="1:23" ht="22.5" customHeight="1" x14ac:dyDescent="0.25">
      <c r="A1565" s="420">
        <v>22</v>
      </c>
      <c r="B1565" s="527">
        <v>45253</v>
      </c>
      <c r="C1565" s="486" t="s">
        <v>1748</v>
      </c>
      <c r="D1565" s="469"/>
      <c r="E1565" s="470"/>
      <c r="F1565" s="470"/>
      <c r="G1565" s="470" t="s">
        <v>1782</v>
      </c>
      <c r="H1565" s="472">
        <v>504</v>
      </c>
      <c r="I1565" s="522">
        <v>300000</v>
      </c>
      <c r="J1565" s="523">
        <v>300000</v>
      </c>
      <c r="K1565" s="662" t="s">
        <v>204</v>
      </c>
      <c r="V1565" s="10"/>
    </row>
    <row r="1566" spans="1:23" ht="22.5" customHeight="1" x14ac:dyDescent="0.25">
      <c r="A1566" s="419">
        <v>23</v>
      </c>
      <c r="B1566" s="612">
        <v>45256</v>
      </c>
      <c r="C1566" s="620" t="s">
        <v>2091</v>
      </c>
      <c r="D1566" s="613"/>
      <c r="E1566" s="619">
        <v>2</v>
      </c>
      <c r="F1566" s="613" t="s">
        <v>1693</v>
      </c>
      <c r="G1566" s="615" t="s">
        <v>1865</v>
      </c>
      <c r="H1566" s="616">
        <v>504</v>
      </c>
      <c r="I1566" s="617">
        <v>28750</v>
      </c>
      <c r="J1566" s="617">
        <f>I1566*E1566</f>
        <v>57500</v>
      </c>
      <c r="K1566" s="632" t="s">
        <v>206</v>
      </c>
      <c r="N1566" s="170"/>
      <c r="O1566" s="10"/>
      <c r="P1566" s="10"/>
      <c r="Q1566" s="10"/>
      <c r="R1566" s="10"/>
      <c r="S1566" s="10"/>
      <c r="T1566" s="10"/>
      <c r="U1566" s="10"/>
      <c r="V1566" s="10"/>
    </row>
    <row r="1567" spans="1:23" ht="22.5" customHeight="1" x14ac:dyDescent="0.25">
      <c r="A1567" s="420">
        <v>24</v>
      </c>
      <c r="B1567" s="468">
        <v>45257</v>
      </c>
      <c r="C1567" s="486" t="s">
        <v>1701</v>
      </c>
      <c r="D1567" s="469"/>
      <c r="E1567" s="470">
        <v>4</v>
      </c>
      <c r="F1567" s="470" t="s">
        <v>37</v>
      </c>
      <c r="G1567" s="470" t="s">
        <v>1782</v>
      </c>
      <c r="H1567" s="472">
        <v>504</v>
      </c>
      <c r="I1567" s="488">
        <v>11000</v>
      </c>
      <c r="J1567" s="489">
        <f>E1567*I1567</f>
        <v>44000</v>
      </c>
      <c r="K1567" s="656" t="s">
        <v>199</v>
      </c>
      <c r="N1567" s="170"/>
      <c r="O1567" s="10"/>
      <c r="P1567" s="10"/>
      <c r="Q1567" s="10"/>
      <c r="R1567" s="10"/>
      <c r="S1567" s="10"/>
      <c r="T1567" s="10"/>
      <c r="U1567" s="10"/>
      <c r="V1567" s="10"/>
    </row>
    <row r="1568" spans="1:23" ht="22.5" customHeight="1" x14ac:dyDescent="0.25">
      <c r="A1568" s="419">
        <v>25</v>
      </c>
      <c r="B1568" s="612">
        <v>45258</v>
      </c>
      <c r="C1568" s="620" t="s">
        <v>2091</v>
      </c>
      <c r="D1568" s="613"/>
      <c r="E1568" s="621">
        <v>1.5</v>
      </c>
      <c r="F1568" s="613" t="s">
        <v>1693</v>
      </c>
      <c r="G1568" s="615" t="s">
        <v>1865</v>
      </c>
      <c r="H1568" s="616">
        <v>504</v>
      </c>
      <c r="I1568" s="617">
        <v>28750</v>
      </c>
      <c r="J1568" s="617">
        <f>I1568*E1568</f>
        <v>43125</v>
      </c>
      <c r="K1568" s="632" t="s">
        <v>2092</v>
      </c>
      <c r="N1568" s="170"/>
      <c r="O1568" s="10"/>
      <c r="P1568" s="10"/>
      <c r="Q1568" s="10"/>
      <c r="R1568" s="10"/>
      <c r="S1568" s="10"/>
      <c r="T1568" s="10"/>
      <c r="U1568" s="10"/>
      <c r="V1568" s="10"/>
      <c r="W1568" s="10"/>
    </row>
    <row r="1569" spans="1:23" ht="22.5" customHeight="1" x14ac:dyDescent="0.25">
      <c r="A1569" s="420">
        <v>26</v>
      </c>
      <c r="B1569" s="280">
        <v>45260</v>
      </c>
      <c r="C1569" s="55" t="s">
        <v>1007</v>
      </c>
      <c r="D1569" s="56" t="s">
        <v>90</v>
      </c>
      <c r="E1569" s="57">
        <v>1</v>
      </c>
      <c r="F1569" s="57" t="s">
        <v>39</v>
      </c>
      <c r="G1569" s="58" t="s">
        <v>1499</v>
      </c>
      <c r="H1569" s="260">
        <v>504</v>
      </c>
      <c r="I1569" s="285">
        <v>1350000</v>
      </c>
      <c r="J1569" s="286">
        <f>E1569*I1569</f>
        <v>1350000</v>
      </c>
      <c r="K1569" s="647" t="s">
        <v>1674</v>
      </c>
      <c r="N1569" s="170"/>
      <c r="O1569" s="10"/>
      <c r="P1569" s="10"/>
      <c r="Q1569" s="10"/>
      <c r="R1569" s="10"/>
      <c r="S1569" s="10"/>
      <c r="T1569" s="10"/>
      <c r="U1569" s="10"/>
      <c r="V1569" s="10"/>
    </row>
    <row r="1570" spans="1:23" ht="22.5" customHeight="1" x14ac:dyDescent="0.25">
      <c r="A1570" s="419">
        <v>27</v>
      </c>
      <c r="B1570" s="527">
        <v>45260</v>
      </c>
      <c r="C1570" s="486" t="s">
        <v>1772</v>
      </c>
      <c r="D1570" s="469"/>
      <c r="E1570" s="470">
        <v>4</v>
      </c>
      <c r="F1570" s="470" t="s">
        <v>37</v>
      </c>
      <c r="G1570" s="470" t="s">
        <v>1782</v>
      </c>
      <c r="H1570" s="472">
        <v>504</v>
      </c>
      <c r="I1570" s="522">
        <f>J1570/E1570</f>
        <v>42500</v>
      </c>
      <c r="J1570" s="523">
        <v>170000</v>
      </c>
      <c r="K1570" s="662" t="s">
        <v>204</v>
      </c>
      <c r="O1570" s="10"/>
      <c r="P1570" s="10"/>
      <c r="Q1570" s="10"/>
      <c r="R1570" s="10"/>
      <c r="S1570" s="10"/>
      <c r="T1570" s="10"/>
      <c r="U1570" s="10"/>
      <c r="V1570" s="10"/>
    </row>
    <row r="1571" spans="1:23" s="10" customFormat="1" ht="22.5" customHeight="1" x14ac:dyDescent="0.25">
      <c r="A1571" s="422"/>
      <c r="B1571" s="423"/>
      <c r="C1571" s="439"/>
      <c r="D1571" s="425"/>
      <c r="E1571" s="411"/>
      <c r="F1571" s="434"/>
      <c r="G1571" s="426"/>
      <c r="H1571" s="411"/>
      <c r="I1571" s="428"/>
      <c r="J1571" s="428"/>
      <c r="K1571" s="528">
        <f>SUM(J1544:J1570)</f>
        <v>5562975</v>
      </c>
      <c r="L1571" s="79"/>
      <c r="N1571" s="170"/>
      <c r="W1571" s="2"/>
    </row>
    <row r="1572" spans="1:23" ht="22.5" customHeight="1" x14ac:dyDescent="0.25">
      <c r="A1572" s="419">
        <v>1</v>
      </c>
      <c r="B1572" s="494" t="s">
        <v>1706</v>
      </c>
      <c r="C1572" s="492" t="s">
        <v>1707</v>
      </c>
      <c r="D1572" s="469"/>
      <c r="E1572" s="470">
        <v>1</v>
      </c>
      <c r="F1572" s="470" t="s">
        <v>37</v>
      </c>
      <c r="G1572" s="487" t="s">
        <v>1708</v>
      </c>
      <c r="H1572" s="493">
        <v>505</v>
      </c>
      <c r="I1572" s="503">
        <v>35000</v>
      </c>
      <c r="J1572" s="489">
        <f>E1572*I1572</f>
        <v>35000</v>
      </c>
      <c r="K1572" s="656" t="s">
        <v>199</v>
      </c>
      <c r="L1572" s="502"/>
      <c r="M1572" s="2"/>
      <c r="N1572" s="170"/>
      <c r="O1572" s="10"/>
      <c r="P1572" s="10"/>
      <c r="Q1572" s="10"/>
      <c r="R1572" s="10"/>
      <c r="S1572" s="10"/>
      <c r="T1572" s="10"/>
      <c r="U1572" s="10"/>
    </row>
    <row r="1573" spans="1:23" ht="22.5" customHeight="1" x14ac:dyDescent="0.25">
      <c r="A1573" s="420">
        <v>2</v>
      </c>
      <c r="B1573" s="485">
        <v>45233</v>
      </c>
      <c r="C1573" s="492" t="s">
        <v>1701</v>
      </c>
      <c r="D1573" s="469"/>
      <c r="E1573" s="470">
        <v>2</v>
      </c>
      <c r="F1573" s="490" t="s">
        <v>37</v>
      </c>
      <c r="G1573" s="487" t="s">
        <v>1708</v>
      </c>
      <c r="H1573" s="493">
        <v>505</v>
      </c>
      <c r="I1573" s="495">
        <v>11000</v>
      </c>
      <c r="J1573" s="489">
        <f>E1573*I1573</f>
        <v>22000</v>
      </c>
      <c r="K1573" s="656" t="s">
        <v>199</v>
      </c>
      <c r="L1573" s="504"/>
      <c r="M1573" s="2"/>
      <c r="N1573" s="170"/>
    </row>
    <row r="1574" spans="1:23" ht="22.5" customHeight="1" x14ac:dyDescent="0.25">
      <c r="A1574" s="419">
        <v>3</v>
      </c>
      <c r="B1574" s="485">
        <v>45233</v>
      </c>
      <c r="C1574" s="492" t="s">
        <v>1709</v>
      </c>
      <c r="D1574" s="469"/>
      <c r="E1574" s="470">
        <v>1</v>
      </c>
      <c r="F1574" s="470" t="s">
        <v>37</v>
      </c>
      <c r="G1574" s="487" t="s">
        <v>1708</v>
      </c>
      <c r="H1574" s="493">
        <v>505</v>
      </c>
      <c r="I1574" s="503">
        <v>130000</v>
      </c>
      <c r="J1574" s="489">
        <f>E1574*I1574</f>
        <v>130000</v>
      </c>
      <c r="K1574" s="656" t="s">
        <v>199</v>
      </c>
      <c r="L1574" s="502"/>
      <c r="M1574" s="2"/>
      <c r="N1574" s="170"/>
    </row>
    <row r="1575" spans="1:23" ht="22.5" customHeight="1" x14ac:dyDescent="0.25">
      <c r="A1575" s="420">
        <v>4</v>
      </c>
      <c r="B1575" s="527">
        <v>45233</v>
      </c>
      <c r="C1575" s="486" t="s">
        <v>1709</v>
      </c>
      <c r="D1575" s="469"/>
      <c r="E1575" s="470">
        <v>1</v>
      </c>
      <c r="F1575" s="470" t="s">
        <v>37</v>
      </c>
      <c r="G1575" s="487" t="s">
        <v>1708</v>
      </c>
      <c r="H1575" s="493">
        <v>505</v>
      </c>
      <c r="I1575" s="522">
        <f>J1575/E1575</f>
        <v>130000</v>
      </c>
      <c r="J1575" s="523">
        <v>130000</v>
      </c>
      <c r="K1575" s="662" t="s">
        <v>204</v>
      </c>
      <c r="L1575" s="502"/>
      <c r="M1575" s="2"/>
      <c r="N1575" s="170"/>
    </row>
    <row r="1576" spans="1:23" ht="22.5" customHeight="1" x14ac:dyDescent="0.25">
      <c r="A1576" s="419">
        <v>5</v>
      </c>
      <c r="B1576" s="533">
        <v>45234</v>
      </c>
      <c r="C1576" s="549" t="s">
        <v>1866</v>
      </c>
      <c r="D1576" s="549" t="s">
        <v>1867</v>
      </c>
      <c r="E1576" s="551">
        <v>1</v>
      </c>
      <c r="F1576" s="536" t="s">
        <v>37</v>
      </c>
      <c r="G1576" s="551" t="s">
        <v>1868</v>
      </c>
      <c r="H1576" s="537">
        <v>505</v>
      </c>
      <c r="I1576" s="567">
        <v>124000</v>
      </c>
      <c r="J1576" s="539">
        <f>E1576*I1576</f>
        <v>124000</v>
      </c>
      <c r="K1576" s="622" t="s">
        <v>1791</v>
      </c>
      <c r="N1576" s="170"/>
      <c r="V1576" s="24"/>
    </row>
    <row r="1577" spans="1:23" ht="22.5" customHeight="1" x14ac:dyDescent="0.25">
      <c r="A1577" s="420">
        <v>6</v>
      </c>
      <c r="B1577" s="533">
        <v>45234</v>
      </c>
      <c r="C1577" s="549" t="s">
        <v>1869</v>
      </c>
      <c r="D1577" s="550">
        <v>32207</v>
      </c>
      <c r="E1577" s="551">
        <v>1</v>
      </c>
      <c r="F1577" s="536" t="s">
        <v>37</v>
      </c>
      <c r="G1577" s="551" t="s">
        <v>1868</v>
      </c>
      <c r="H1577" s="537">
        <v>505</v>
      </c>
      <c r="I1577" s="567">
        <v>80500</v>
      </c>
      <c r="J1577" s="539">
        <f>E1577*I1577</f>
        <v>80500</v>
      </c>
      <c r="K1577" s="622" t="s">
        <v>1791</v>
      </c>
      <c r="N1577" s="170"/>
      <c r="O1577" s="24"/>
      <c r="P1577" s="24"/>
      <c r="Q1577" s="24"/>
      <c r="R1577" s="24"/>
      <c r="S1577" s="24"/>
      <c r="T1577" s="24"/>
      <c r="U1577" s="24"/>
    </row>
    <row r="1578" spans="1:23" ht="22.5" customHeight="1" x14ac:dyDescent="0.25">
      <c r="A1578" s="419">
        <v>7</v>
      </c>
      <c r="B1578" s="533">
        <v>45234</v>
      </c>
      <c r="C1578" s="534" t="s">
        <v>1870</v>
      </c>
      <c r="D1578" s="541"/>
      <c r="E1578" s="536">
        <v>1</v>
      </c>
      <c r="F1578" s="536" t="s">
        <v>37</v>
      </c>
      <c r="G1578" s="551" t="s">
        <v>1868</v>
      </c>
      <c r="H1578" s="537">
        <v>505</v>
      </c>
      <c r="I1578" s="538">
        <v>75000</v>
      </c>
      <c r="J1578" s="539">
        <f>E1578*I1578</f>
        <v>75000</v>
      </c>
      <c r="K1578" s="622" t="s">
        <v>1791</v>
      </c>
      <c r="L1578" s="2"/>
      <c r="M1578" s="2"/>
      <c r="N1578" s="170"/>
      <c r="V1578" s="10"/>
      <c r="W1578" s="1"/>
    </row>
    <row r="1579" spans="1:23" ht="22.5" customHeight="1" x14ac:dyDescent="0.25">
      <c r="A1579" s="420">
        <v>8</v>
      </c>
      <c r="B1579" s="533">
        <v>45235</v>
      </c>
      <c r="C1579" s="534" t="s">
        <v>1871</v>
      </c>
      <c r="D1579" s="543"/>
      <c r="E1579" s="536">
        <v>1</v>
      </c>
      <c r="F1579" s="536" t="s">
        <v>37</v>
      </c>
      <c r="G1579" s="536" t="s">
        <v>1868</v>
      </c>
      <c r="H1579" s="537">
        <v>505</v>
      </c>
      <c r="I1579" s="542">
        <v>75000</v>
      </c>
      <c r="J1579" s="539">
        <f>E1579*I1579</f>
        <v>75000</v>
      </c>
      <c r="K1579" s="622" t="s">
        <v>1791</v>
      </c>
      <c r="L1579" s="2"/>
      <c r="M1579" s="2"/>
      <c r="N1579" s="170"/>
      <c r="O1579" s="10"/>
      <c r="P1579" s="10"/>
      <c r="Q1579" s="10"/>
      <c r="R1579" s="10"/>
      <c r="S1579" s="10"/>
      <c r="T1579" s="10"/>
      <c r="U1579" s="10"/>
      <c r="V1579" s="10"/>
    </row>
    <row r="1580" spans="1:23" ht="22.5" customHeight="1" x14ac:dyDescent="0.25">
      <c r="A1580" s="419">
        <v>9</v>
      </c>
      <c r="B1580" s="527">
        <v>45236</v>
      </c>
      <c r="C1580" s="486" t="s">
        <v>1750</v>
      </c>
      <c r="D1580" s="469"/>
      <c r="E1580" s="470">
        <v>1</v>
      </c>
      <c r="F1580" s="470" t="s">
        <v>37</v>
      </c>
      <c r="G1580" s="487" t="s">
        <v>1708</v>
      </c>
      <c r="H1580" s="493">
        <v>505</v>
      </c>
      <c r="I1580" s="522">
        <f>J1580/E1580</f>
        <v>95000</v>
      </c>
      <c r="J1580" s="523">
        <v>95000</v>
      </c>
      <c r="K1580" s="662" t="s">
        <v>204</v>
      </c>
      <c r="L1580" s="2"/>
      <c r="M1580" s="2"/>
      <c r="O1580" s="10"/>
      <c r="P1580" s="10"/>
      <c r="Q1580" s="10"/>
      <c r="R1580" s="10"/>
      <c r="S1580" s="10"/>
      <c r="T1580" s="10"/>
      <c r="U1580" s="10"/>
      <c r="V1580" s="10"/>
    </row>
    <row r="1581" spans="1:23" s="1" customFormat="1" ht="22.5" customHeight="1" x14ac:dyDescent="0.25">
      <c r="A1581" s="420">
        <v>10</v>
      </c>
      <c r="B1581" s="612">
        <v>45236</v>
      </c>
      <c r="C1581" s="620" t="s">
        <v>2090</v>
      </c>
      <c r="D1581" s="613"/>
      <c r="E1581" s="619">
        <v>9.5</v>
      </c>
      <c r="F1581" s="613" t="s">
        <v>1693</v>
      </c>
      <c r="G1581" s="615" t="s">
        <v>1868</v>
      </c>
      <c r="H1581" s="616">
        <v>505</v>
      </c>
      <c r="I1581" s="617">
        <v>26800</v>
      </c>
      <c r="J1581" s="617">
        <f>I1581*E1581</f>
        <v>254600</v>
      </c>
      <c r="K1581" s="632" t="s">
        <v>206</v>
      </c>
      <c r="N1581" s="170"/>
      <c r="O1581" s="10"/>
      <c r="P1581" s="10"/>
      <c r="Q1581" s="10"/>
      <c r="R1581" s="10"/>
      <c r="S1581" s="10"/>
      <c r="T1581" s="10"/>
      <c r="U1581" s="10"/>
      <c r="V1581" s="10"/>
      <c r="W1581" s="2"/>
    </row>
    <row r="1582" spans="1:23" ht="22.5" customHeight="1" x14ac:dyDescent="0.25">
      <c r="A1582" s="419">
        <v>11</v>
      </c>
      <c r="B1582" s="533">
        <v>45246</v>
      </c>
      <c r="C1582" s="534" t="s">
        <v>1789</v>
      </c>
      <c r="D1582" s="543"/>
      <c r="E1582" s="536">
        <v>1</v>
      </c>
      <c r="F1582" s="536" t="s">
        <v>37</v>
      </c>
      <c r="G1582" s="536" t="s">
        <v>1868</v>
      </c>
      <c r="H1582" s="537">
        <v>505</v>
      </c>
      <c r="I1582" s="542">
        <v>310000</v>
      </c>
      <c r="J1582" s="539">
        <f>E1582*I1582</f>
        <v>310000</v>
      </c>
      <c r="K1582" s="622" t="s">
        <v>1791</v>
      </c>
      <c r="L1582" s="2"/>
      <c r="M1582" s="2"/>
      <c r="N1582" s="170"/>
      <c r="O1582" s="10"/>
      <c r="P1582" s="10"/>
      <c r="Q1582" s="10"/>
      <c r="R1582" s="10"/>
      <c r="S1582" s="10"/>
      <c r="T1582" s="10"/>
      <c r="U1582" s="10"/>
      <c r="V1582" s="10"/>
    </row>
    <row r="1583" spans="1:23" ht="22.5" customHeight="1" x14ac:dyDescent="0.25">
      <c r="A1583" s="420">
        <v>12</v>
      </c>
      <c r="B1583" s="527">
        <v>45250</v>
      </c>
      <c r="C1583" s="486" t="s">
        <v>1751</v>
      </c>
      <c r="D1583" s="469"/>
      <c r="E1583" s="470">
        <v>1</v>
      </c>
      <c r="F1583" s="470" t="s">
        <v>37</v>
      </c>
      <c r="G1583" s="487" t="s">
        <v>1708</v>
      </c>
      <c r="H1583" s="493">
        <v>505</v>
      </c>
      <c r="I1583" s="522">
        <f>J1583/E1583</f>
        <v>1875000</v>
      </c>
      <c r="J1583" s="524">
        <v>1875000</v>
      </c>
      <c r="K1583" s="662" t="s">
        <v>204</v>
      </c>
      <c r="L1583" s="2"/>
      <c r="M1583" s="2"/>
      <c r="N1583" s="170"/>
      <c r="O1583" s="10"/>
      <c r="P1583" s="10"/>
      <c r="Q1583" s="10"/>
      <c r="R1583" s="10"/>
      <c r="S1583" s="10"/>
      <c r="T1583" s="10"/>
      <c r="U1583" s="10"/>
      <c r="V1583" s="10"/>
    </row>
    <row r="1584" spans="1:23" ht="22.5" customHeight="1" x14ac:dyDescent="0.25">
      <c r="A1584" s="419">
        <v>13</v>
      </c>
      <c r="B1584" s="485">
        <v>45257</v>
      </c>
      <c r="C1584" s="492" t="s">
        <v>1710</v>
      </c>
      <c r="D1584" s="469"/>
      <c r="E1584" s="470">
        <v>1</v>
      </c>
      <c r="F1584" s="470" t="s">
        <v>37</v>
      </c>
      <c r="G1584" s="487" t="s">
        <v>1708</v>
      </c>
      <c r="H1584" s="493">
        <v>505</v>
      </c>
      <c r="I1584" s="488">
        <v>490000</v>
      </c>
      <c r="J1584" s="489">
        <f>E1584*I1584</f>
        <v>490000</v>
      </c>
      <c r="K1584" s="656" t="s">
        <v>199</v>
      </c>
      <c r="O1584" s="10"/>
      <c r="P1584" s="10"/>
      <c r="Q1584" s="10"/>
      <c r="R1584" s="10"/>
      <c r="S1584" s="10"/>
      <c r="T1584" s="10"/>
      <c r="U1584" s="10"/>
      <c r="V1584" s="10"/>
    </row>
    <row r="1585" spans="1:23" ht="22.5" customHeight="1" x14ac:dyDescent="0.25">
      <c r="A1585" s="420">
        <v>14</v>
      </c>
      <c r="B1585" s="527">
        <v>45257</v>
      </c>
      <c r="C1585" s="486" t="s">
        <v>1694</v>
      </c>
      <c r="D1585" s="469"/>
      <c r="E1585" s="470">
        <v>6</v>
      </c>
      <c r="F1585" s="470" t="s">
        <v>37</v>
      </c>
      <c r="G1585" s="487" t="s">
        <v>1708</v>
      </c>
      <c r="H1585" s="493">
        <v>505</v>
      </c>
      <c r="I1585" s="522">
        <f>J1585/E1585</f>
        <v>65000</v>
      </c>
      <c r="J1585" s="523">
        <v>390000</v>
      </c>
      <c r="K1585" s="662" t="s">
        <v>204</v>
      </c>
      <c r="N1585" s="170"/>
      <c r="O1585" s="10"/>
      <c r="P1585" s="10"/>
      <c r="Q1585" s="10"/>
      <c r="R1585" s="10"/>
      <c r="S1585" s="10"/>
      <c r="T1585" s="10"/>
      <c r="U1585" s="10"/>
    </row>
    <row r="1586" spans="1:23" ht="22.5" customHeight="1" x14ac:dyDescent="0.25">
      <c r="A1586" s="419">
        <v>15</v>
      </c>
      <c r="B1586" s="527">
        <v>45257</v>
      </c>
      <c r="C1586" s="486" t="s">
        <v>1744</v>
      </c>
      <c r="D1586" s="469"/>
      <c r="E1586" s="470"/>
      <c r="F1586" s="470"/>
      <c r="G1586" s="487" t="s">
        <v>1708</v>
      </c>
      <c r="H1586" s="493">
        <v>505</v>
      </c>
      <c r="I1586" s="522">
        <v>150000</v>
      </c>
      <c r="J1586" s="523">
        <v>150000</v>
      </c>
      <c r="K1586" s="662" t="s">
        <v>204</v>
      </c>
      <c r="N1586" s="170"/>
      <c r="V1586" s="10"/>
      <c r="W1586" s="10"/>
    </row>
    <row r="1587" spans="1:23" ht="22.5" customHeight="1" x14ac:dyDescent="0.25">
      <c r="A1587" s="420">
        <v>16</v>
      </c>
      <c r="B1587" s="527">
        <v>45257</v>
      </c>
      <c r="C1587" s="486" t="s">
        <v>1745</v>
      </c>
      <c r="D1587" s="469"/>
      <c r="E1587" s="470"/>
      <c r="F1587" s="470"/>
      <c r="G1587" s="487" t="s">
        <v>1708</v>
      </c>
      <c r="H1587" s="493">
        <v>505</v>
      </c>
      <c r="I1587" s="522">
        <v>150000</v>
      </c>
      <c r="J1587" s="523">
        <v>150000</v>
      </c>
      <c r="K1587" s="662" t="s">
        <v>204</v>
      </c>
      <c r="O1587" s="10"/>
      <c r="P1587" s="10"/>
      <c r="Q1587" s="10"/>
      <c r="R1587" s="10"/>
      <c r="S1587" s="10"/>
      <c r="T1587" s="10"/>
      <c r="U1587" s="10"/>
    </row>
    <row r="1588" spans="1:23" ht="22.5" customHeight="1" x14ac:dyDescent="0.25">
      <c r="A1588" s="419">
        <v>17</v>
      </c>
      <c r="B1588" s="527">
        <v>45257</v>
      </c>
      <c r="C1588" s="486" t="s">
        <v>1746</v>
      </c>
      <c r="D1588" s="469"/>
      <c r="E1588" s="470"/>
      <c r="F1588" s="470"/>
      <c r="G1588" s="487" t="s">
        <v>1708</v>
      </c>
      <c r="H1588" s="493">
        <v>505</v>
      </c>
      <c r="I1588" s="522">
        <v>20000</v>
      </c>
      <c r="J1588" s="523">
        <v>20000</v>
      </c>
      <c r="K1588" s="662" t="s">
        <v>204</v>
      </c>
      <c r="N1588" s="170"/>
      <c r="W1588" s="1"/>
    </row>
    <row r="1589" spans="1:23" s="10" customFormat="1" ht="22.5" customHeight="1" x14ac:dyDescent="0.25">
      <c r="A1589" s="422"/>
      <c r="B1589" s="423"/>
      <c r="C1589" s="439"/>
      <c r="D1589" s="425"/>
      <c r="E1589" s="411"/>
      <c r="F1589" s="434"/>
      <c r="G1589" s="426"/>
      <c r="H1589" s="411"/>
      <c r="I1589" s="428"/>
      <c r="J1589" s="428"/>
      <c r="K1589" s="528">
        <f>SUM(J1572:J1588)</f>
        <v>4406100</v>
      </c>
      <c r="L1589" s="79"/>
      <c r="N1589" s="170"/>
      <c r="O1589" s="2"/>
      <c r="P1589" s="2"/>
      <c r="Q1589" s="2"/>
      <c r="R1589" s="2"/>
      <c r="S1589" s="2"/>
      <c r="T1589" s="2"/>
      <c r="U1589" s="2"/>
      <c r="V1589" s="2"/>
      <c r="W1589" s="2"/>
    </row>
    <row r="1590" spans="1:23" ht="22.5" customHeight="1" x14ac:dyDescent="0.25">
      <c r="A1590" s="419">
        <v>1</v>
      </c>
      <c r="B1590" s="527">
        <v>45236</v>
      </c>
      <c r="C1590" s="486" t="s">
        <v>1750</v>
      </c>
      <c r="D1590" s="469"/>
      <c r="E1590" s="470">
        <v>1</v>
      </c>
      <c r="F1590" s="470" t="s">
        <v>37</v>
      </c>
      <c r="G1590" s="470" t="s">
        <v>1784</v>
      </c>
      <c r="H1590" s="493">
        <v>506</v>
      </c>
      <c r="I1590" s="522">
        <f>J1590/E1590</f>
        <v>95000</v>
      </c>
      <c r="J1590" s="523">
        <v>95000</v>
      </c>
      <c r="K1590" s="662" t="s">
        <v>204</v>
      </c>
      <c r="L1590" s="2"/>
      <c r="M1590" s="2"/>
      <c r="N1590" s="170"/>
    </row>
    <row r="1591" spans="1:23" s="1" customFormat="1" ht="22.5" customHeight="1" x14ac:dyDescent="0.25">
      <c r="A1591" s="419">
        <v>2</v>
      </c>
      <c r="B1591" s="612">
        <v>45241</v>
      </c>
      <c r="C1591" s="620" t="s">
        <v>2090</v>
      </c>
      <c r="D1591" s="613"/>
      <c r="E1591" s="619">
        <v>9.5</v>
      </c>
      <c r="F1591" s="613" t="s">
        <v>1693</v>
      </c>
      <c r="G1591" s="615" t="s">
        <v>2094</v>
      </c>
      <c r="H1591" s="616">
        <v>506</v>
      </c>
      <c r="I1591" s="617">
        <v>26800</v>
      </c>
      <c r="J1591" s="617">
        <f>I1591*E1591</f>
        <v>254600</v>
      </c>
      <c r="K1591" s="632" t="s">
        <v>206</v>
      </c>
      <c r="N1591" s="170"/>
      <c r="O1591" s="2"/>
      <c r="P1591" s="2"/>
      <c r="Q1591" s="2"/>
      <c r="R1591" s="2"/>
      <c r="S1591" s="2"/>
      <c r="T1591" s="2"/>
      <c r="U1591" s="2"/>
      <c r="V1591" s="2"/>
      <c r="W1591" s="2"/>
    </row>
    <row r="1592" spans="1:23" ht="22.5" customHeight="1" x14ac:dyDescent="0.25">
      <c r="A1592" s="419">
        <v>3</v>
      </c>
      <c r="B1592" s="527">
        <v>45250</v>
      </c>
      <c r="C1592" s="486" t="s">
        <v>1751</v>
      </c>
      <c r="D1592" s="469"/>
      <c r="E1592" s="470">
        <v>1</v>
      </c>
      <c r="F1592" s="470" t="s">
        <v>37</v>
      </c>
      <c r="G1592" s="470" t="s">
        <v>1784</v>
      </c>
      <c r="H1592" s="493">
        <v>506</v>
      </c>
      <c r="I1592" s="522">
        <f>J1592/E1592</f>
        <v>1875000</v>
      </c>
      <c r="J1592" s="523">
        <v>1875000</v>
      </c>
      <c r="K1592" s="662" t="s">
        <v>204</v>
      </c>
      <c r="L1592" s="2"/>
      <c r="M1592" s="2"/>
      <c r="N1592" s="170"/>
    </row>
    <row r="1593" spans="1:23" ht="22.5" customHeight="1" x14ac:dyDescent="0.25">
      <c r="A1593" s="419">
        <v>4</v>
      </c>
      <c r="B1593" s="527">
        <v>45250</v>
      </c>
      <c r="C1593" s="486" t="s">
        <v>1752</v>
      </c>
      <c r="D1593" s="469"/>
      <c r="E1593" s="470">
        <v>1</v>
      </c>
      <c r="F1593" s="470" t="s">
        <v>37</v>
      </c>
      <c r="G1593" s="470" t="s">
        <v>1784</v>
      </c>
      <c r="H1593" s="493">
        <v>506</v>
      </c>
      <c r="I1593" s="522">
        <f>J1593/E1593</f>
        <v>30000</v>
      </c>
      <c r="J1593" s="523">
        <v>30000</v>
      </c>
      <c r="K1593" s="662" t="s">
        <v>204</v>
      </c>
      <c r="N1593" s="170"/>
    </row>
    <row r="1594" spans="1:23" ht="22.5" customHeight="1" x14ac:dyDescent="0.25">
      <c r="A1594" s="419">
        <v>5</v>
      </c>
      <c r="B1594" s="494">
        <v>45251</v>
      </c>
      <c r="C1594" s="486" t="s">
        <v>1711</v>
      </c>
      <c r="D1594" s="469"/>
      <c r="E1594" s="470">
        <v>2</v>
      </c>
      <c r="F1594" s="470" t="s">
        <v>37</v>
      </c>
      <c r="G1594" s="470" t="s">
        <v>1784</v>
      </c>
      <c r="H1594" s="493">
        <v>506</v>
      </c>
      <c r="I1594" s="495">
        <v>45000</v>
      </c>
      <c r="J1594" s="489">
        <f>E1594*I1594</f>
        <v>90000</v>
      </c>
      <c r="K1594" s="656" t="s">
        <v>199</v>
      </c>
      <c r="N1594" s="170"/>
    </row>
    <row r="1595" spans="1:23" ht="22.5" customHeight="1" x14ac:dyDescent="0.25">
      <c r="A1595" s="419">
        <v>6</v>
      </c>
      <c r="B1595" s="527">
        <v>45251</v>
      </c>
      <c r="C1595" s="486" t="s">
        <v>1753</v>
      </c>
      <c r="D1595" s="469"/>
      <c r="E1595" s="470">
        <v>2</v>
      </c>
      <c r="F1595" s="470" t="s">
        <v>37</v>
      </c>
      <c r="G1595" s="470" t="s">
        <v>1784</v>
      </c>
      <c r="H1595" s="493">
        <v>506</v>
      </c>
      <c r="I1595" s="522">
        <f>J1595/E1595</f>
        <v>20000</v>
      </c>
      <c r="J1595" s="523">
        <v>40000</v>
      </c>
      <c r="K1595" s="662" t="s">
        <v>204</v>
      </c>
      <c r="N1595" s="170"/>
    </row>
    <row r="1596" spans="1:23" ht="22.5" customHeight="1" x14ac:dyDescent="0.25">
      <c r="A1596" s="419">
        <v>7</v>
      </c>
      <c r="B1596" s="527">
        <v>45253</v>
      </c>
      <c r="C1596" s="486" t="s">
        <v>1754</v>
      </c>
      <c r="D1596" s="469"/>
      <c r="E1596" s="470">
        <v>4</v>
      </c>
      <c r="F1596" s="470" t="s">
        <v>37</v>
      </c>
      <c r="G1596" s="470" t="s">
        <v>1784</v>
      </c>
      <c r="H1596" s="493">
        <v>506</v>
      </c>
      <c r="I1596" s="522">
        <f>J1596/E1596</f>
        <v>25000</v>
      </c>
      <c r="J1596" s="523">
        <v>100000</v>
      </c>
      <c r="K1596" s="662" t="s">
        <v>204</v>
      </c>
      <c r="N1596" s="170"/>
    </row>
    <row r="1597" spans="1:23" ht="22.5" customHeight="1" x14ac:dyDescent="0.25">
      <c r="A1597" s="419">
        <v>8</v>
      </c>
      <c r="B1597" s="527">
        <v>45255</v>
      </c>
      <c r="C1597" s="486" t="s">
        <v>1755</v>
      </c>
      <c r="D1597" s="469"/>
      <c r="E1597" s="470">
        <v>1</v>
      </c>
      <c r="F1597" s="470" t="s">
        <v>146</v>
      </c>
      <c r="G1597" s="470" t="s">
        <v>1784</v>
      </c>
      <c r="H1597" s="493">
        <v>506</v>
      </c>
      <c r="I1597" s="522">
        <f>J1597/E1597</f>
        <v>280000</v>
      </c>
      <c r="J1597" s="523">
        <v>280000</v>
      </c>
      <c r="K1597" s="662" t="s">
        <v>204</v>
      </c>
      <c r="N1597" s="170"/>
      <c r="V1597" s="10"/>
      <c r="W1597" s="10"/>
    </row>
    <row r="1598" spans="1:23" ht="22.5" customHeight="1" x14ac:dyDescent="0.25">
      <c r="A1598" s="419">
        <v>9</v>
      </c>
      <c r="B1598" s="485">
        <v>45259</v>
      </c>
      <c r="C1598" s="486" t="s">
        <v>1701</v>
      </c>
      <c r="D1598" s="469"/>
      <c r="E1598" s="470">
        <v>4</v>
      </c>
      <c r="F1598" s="470" t="s">
        <v>37</v>
      </c>
      <c r="G1598" s="470" t="s">
        <v>1784</v>
      </c>
      <c r="H1598" s="493">
        <v>506</v>
      </c>
      <c r="I1598" s="488">
        <v>11000</v>
      </c>
      <c r="J1598" s="489">
        <f>E1598*I1598</f>
        <v>44000</v>
      </c>
      <c r="K1598" s="656" t="s">
        <v>199</v>
      </c>
      <c r="N1598" s="170"/>
      <c r="O1598" s="10"/>
      <c r="P1598" s="10"/>
      <c r="Q1598" s="10"/>
      <c r="R1598" s="10"/>
      <c r="S1598" s="10"/>
      <c r="T1598" s="10"/>
      <c r="U1598" s="10"/>
      <c r="V1598" s="10"/>
      <c r="W1598" s="10"/>
    </row>
    <row r="1599" spans="1:23" ht="22.5" customHeight="1" x14ac:dyDescent="0.25">
      <c r="A1599" s="419">
        <v>10</v>
      </c>
      <c r="B1599" s="527">
        <v>45259</v>
      </c>
      <c r="C1599" s="486" t="s">
        <v>1756</v>
      </c>
      <c r="D1599" s="469"/>
      <c r="E1599" s="470">
        <v>1</v>
      </c>
      <c r="F1599" s="470" t="s">
        <v>37</v>
      </c>
      <c r="G1599" s="470" t="s">
        <v>1784</v>
      </c>
      <c r="H1599" s="493">
        <v>506</v>
      </c>
      <c r="I1599" s="522">
        <f>J1599/E1599</f>
        <v>60000</v>
      </c>
      <c r="J1599" s="523">
        <v>60000</v>
      </c>
      <c r="K1599" s="662" t="s">
        <v>204</v>
      </c>
      <c r="N1599" s="170"/>
      <c r="O1599" s="10"/>
      <c r="P1599" s="10"/>
      <c r="Q1599" s="10"/>
      <c r="R1599" s="10"/>
      <c r="S1599" s="10"/>
      <c r="T1599" s="10"/>
      <c r="U1599" s="10"/>
      <c r="V1599" s="10"/>
      <c r="W1599" s="10"/>
    </row>
    <row r="1600" spans="1:23" s="10" customFormat="1" ht="22.5" customHeight="1" x14ac:dyDescent="0.25">
      <c r="A1600" s="422"/>
      <c r="B1600" s="423"/>
      <c r="C1600" s="439"/>
      <c r="D1600" s="425"/>
      <c r="E1600" s="411"/>
      <c r="F1600" s="434"/>
      <c r="G1600" s="426"/>
      <c r="H1600" s="411"/>
      <c r="I1600" s="428"/>
      <c r="J1600" s="428"/>
      <c r="K1600" s="528">
        <f>SUM(J1590:J1599)</f>
        <v>2868600</v>
      </c>
      <c r="L1600" s="79"/>
      <c r="N1600" s="170"/>
    </row>
    <row r="1601" spans="1:23" s="10" customFormat="1" ht="22.5" customHeight="1" x14ac:dyDescent="0.25">
      <c r="A1601" s="419">
        <v>1</v>
      </c>
      <c r="B1601" s="280">
        <v>45231</v>
      </c>
      <c r="C1601" s="56" t="s">
        <v>23</v>
      </c>
      <c r="D1601" s="56" t="s">
        <v>24</v>
      </c>
      <c r="E1601" s="57">
        <v>1</v>
      </c>
      <c r="F1601" s="57" t="s">
        <v>39</v>
      </c>
      <c r="G1601" s="57" t="s">
        <v>368</v>
      </c>
      <c r="H1601" s="260">
        <v>601</v>
      </c>
      <c r="I1601" s="285">
        <v>75000</v>
      </c>
      <c r="J1601" s="286">
        <v>75000</v>
      </c>
      <c r="K1601" s="529"/>
      <c r="L1601" s="79"/>
    </row>
    <row r="1602" spans="1:23" s="10" customFormat="1" ht="22.5" customHeight="1" x14ac:dyDescent="0.25">
      <c r="A1602" s="420">
        <v>2</v>
      </c>
      <c r="B1602" s="280">
        <v>45232</v>
      </c>
      <c r="C1602" s="56" t="s">
        <v>1081</v>
      </c>
      <c r="D1602" s="56" t="s">
        <v>239</v>
      </c>
      <c r="E1602" s="57">
        <v>2</v>
      </c>
      <c r="F1602" s="57" t="s">
        <v>39</v>
      </c>
      <c r="G1602" s="57" t="s">
        <v>368</v>
      </c>
      <c r="H1602" s="260">
        <v>601</v>
      </c>
      <c r="I1602" s="285">
        <v>15000</v>
      </c>
      <c r="J1602" s="286">
        <v>30000</v>
      </c>
      <c r="K1602" s="529"/>
      <c r="L1602" s="79"/>
      <c r="N1602" s="170"/>
    </row>
    <row r="1603" spans="1:23" s="10" customFormat="1" ht="22.5" customHeight="1" x14ac:dyDescent="0.25">
      <c r="A1603" s="419">
        <v>3</v>
      </c>
      <c r="B1603" s="280">
        <v>45232</v>
      </c>
      <c r="C1603" s="56" t="s">
        <v>446</v>
      </c>
      <c r="D1603" s="56" t="s">
        <v>117</v>
      </c>
      <c r="E1603" s="57">
        <v>1</v>
      </c>
      <c r="F1603" s="57" t="s">
        <v>39</v>
      </c>
      <c r="G1603" s="57" t="s">
        <v>368</v>
      </c>
      <c r="H1603" s="260">
        <v>601</v>
      </c>
      <c r="I1603" s="285">
        <v>118000</v>
      </c>
      <c r="J1603" s="286">
        <v>118000</v>
      </c>
      <c r="K1603" s="529"/>
      <c r="L1603" s="79"/>
      <c r="N1603" s="170"/>
    </row>
    <row r="1604" spans="1:23" s="10" customFormat="1" ht="22.5" customHeight="1" x14ac:dyDescent="0.25">
      <c r="A1604" s="420">
        <v>4</v>
      </c>
      <c r="B1604" s="280">
        <v>45232</v>
      </c>
      <c r="C1604" s="56" t="s">
        <v>1082</v>
      </c>
      <c r="D1604" s="56" t="s">
        <v>274</v>
      </c>
      <c r="E1604" s="57">
        <v>1</v>
      </c>
      <c r="F1604" s="57" t="s">
        <v>39</v>
      </c>
      <c r="G1604" s="58" t="s">
        <v>368</v>
      </c>
      <c r="H1604" s="260">
        <v>601</v>
      </c>
      <c r="I1604" s="285">
        <v>5750</v>
      </c>
      <c r="J1604" s="286">
        <v>5750</v>
      </c>
      <c r="K1604" s="530"/>
      <c r="L1604" s="79"/>
      <c r="N1604" s="170"/>
      <c r="V1604" s="2"/>
      <c r="W1604" s="2"/>
    </row>
    <row r="1605" spans="1:23" s="10" customFormat="1" ht="22.5" customHeight="1" x14ac:dyDescent="0.25">
      <c r="A1605" s="419">
        <v>5</v>
      </c>
      <c r="B1605" s="280">
        <v>45232</v>
      </c>
      <c r="C1605" s="56" t="s">
        <v>23</v>
      </c>
      <c r="D1605" s="56" t="s">
        <v>1083</v>
      </c>
      <c r="E1605" s="57">
        <v>1</v>
      </c>
      <c r="F1605" s="57" t="s">
        <v>44</v>
      </c>
      <c r="G1605" s="58" t="s">
        <v>368</v>
      </c>
      <c r="H1605" s="260">
        <v>601</v>
      </c>
      <c r="I1605" s="285">
        <v>75000</v>
      </c>
      <c r="J1605" s="286">
        <v>75000</v>
      </c>
      <c r="K1605" s="529"/>
      <c r="L1605" s="79"/>
      <c r="N1605" s="170"/>
      <c r="O1605" s="2"/>
      <c r="P1605" s="2"/>
      <c r="Q1605" s="2"/>
      <c r="R1605" s="2"/>
      <c r="S1605" s="2"/>
      <c r="T1605" s="2"/>
      <c r="U1605" s="2"/>
      <c r="V1605" s="2"/>
      <c r="W1605" s="2"/>
    </row>
    <row r="1606" spans="1:23" s="10" customFormat="1" ht="22.5" customHeight="1" x14ac:dyDescent="0.25">
      <c r="A1606" s="420">
        <v>6</v>
      </c>
      <c r="B1606" s="280">
        <v>45232</v>
      </c>
      <c r="C1606" s="56" t="s">
        <v>224</v>
      </c>
      <c r="D1606" s="56" t="s">
        <v>59</v>
      </c>
      <c r="E1606" s="57">
        <v>20</v>
      </c>
      <c r="F1606" s="57" t="s">
        <v>38</v>
      </c>
      <c r="G1606" s="58" t="s">
        <v>368</v>
      </c>
      <c r="H1606" s="260">
        <v>601</v>
      </c>
      <c r="I1606" s="285">
        <v>17000</v>
      </c>
      <c r="J1606" s="286">
        <v>340000</v>
      </c>
      <c r="K1606" s="529"/>
      <c r="L1606" s="79"/>
      <c r="N1606" s="170"/>
      <c r="O1606" s="2"/>
      <c r="P1606" s="2"/>
      <c r="Q1606" s="2"/>
      <c r="R1606" s="2"/>
      <c r="S1606" s="2"/>
      <c r="T1606" s="2"/>
      <c r="U1606" s="2"/>
      <c r="W1606" s="2"/>
    </row>
    <row r="1607" spans="1:23" ht="22.5" customHeight="1" x14ac:dyDescent="0.25">
      <c r="A1607" s="419">
        <v>7</v>
      </c>
      <c r="B1607" s="280">
        <v>45233</v>
      </c>
      <c r="C1607" s="56" t="s">
        <v>481</v>
      </c>
      <c r="D1607" s="56" t="s">
        <v>1109</v>
      </c>
      <c r="E1607" s="57">
        <v>2</v>
      </c>
      <c r="F1607" s="57" t="s">
        <v>65</v>
      </c>
      <c r="G1607" s="58" t="s">
        <v>368</v>
      </c>
      <c r="H1607" s="260">
        <v>601</v>
      </c>
      <c r="I1607" s="287">
        <v>1454000</v>
      </c>
      <c r="J1607" s="286">
        <v>2908000</v>
      </c>
      <c r="K1607" s="529"/>
      <c r="N1607" s="170"/>
      <c r="O1607" s="10"/>
      <c r="P1607" s="10"/>
      <c r="Q1607" s="10"/>
      <c r="R1607" s="10"/>
      <c r="S1607" s="10"/>
      <c r="T1607" s="10"/>
      <c r="U1607" s="10"/>
      <c r="V1607" s="10"/>
    </row>
    <row r="1608" spans="1:23" ht="22.5" customHeight="1" x14ac:dyDescent="0.25">
      <c r="A1608" s="420">
        <v>8</v>
      </c>
      <c r="B1608" s="280">
        <v>45233</v>
      </c>
      <c r="C1608" s="56" t="s">
        <v>450</v>
      </c>
      <c r="D1608" s="56" t="s">
        <v>105</v>
      </c>
      <c r="E1608" s="57">
        <v>2</v>
      </c>
      <c r="F1608" s="57" t="s">
        <v>37</v>
      </c>
      <c r="G1608" s="58" t="s">
        <v>1115</v>
      </c>
      <c r="H1608" s="260">
        <v>601</v>
      </c>
      <c r="I1608" s="285">
        <v>82500</v>
      </c>
      <c r="J1608" s="286">
        <v>165000</v>
      </c>
      <c r="K1608" s="529"/>
      <c r="N1608" s="170"/>
      <c r="O1608" s="10"/>
      <c r="P1608" s="10"/>
      <c r="Q1608" s="10"/>
      <c r="R1608" s="10"/>
      <c r="S1608" s="10"/>
      <c r="T1608" s="10"/>
      <c r="U1608" s="10"/>
      <c r="V1608" s="10"/>
      <c r="W1608" s="24"/>
    </row>
    <row r="1609" spans="1:23" ht="22.5" customHeight="1" x14ac:dyDescent="0.25">
      <c r="A1609" s="419">
        <v>9</v>
      </c>
      <c r="B1609" s="280">
        <v>45233</v>
      </c>
      <c r="C1609" s="56" t="s">
        <v>316</v>
      </c>
      <c r="D1609" s="56" t="s">
        <v>183</v>
      </c>
      <c r="E1609" s="57">
        <v>1</v>
      </c>
      <c r="F1609" s="57" t="s">
        <v>40</v>
      </c>
      <c r="G1609" s="58" t="s">
        <v>1115</v>
      </c>
      <c r="H1609" s="260">
        <v>601</v>
      </c>
      <c r="I1609" s="285">
        <v>225000</v>
      </c>
      <c r="J1609" s="286">
        <v>225000</v>
      </c>
      <c r="K1609" s="529"/>
      <c r="N1609" s="170"/>
      <c r="O1609" s="10"/>
      <c r="P1609" s="10"/>
      <c r="Q1609" s="10"/>
      <c r="R1609" s="10"/>
      <c r="S1609" s="10"/>
      <c r="T1609" s="10"/>
      <c r="U1609" s="10"/>
      <c r="V1609" s="10"/>
    </row>
    <row r="1610" spans="1:23" ht="22.5" customHeight="1" x14ac:dyDescent="0.25">
      <c r="A1610" s="420">
        <v>10</v>
      </c>
      <c r="B1610" s="280">
        <v>45240</v>
      </c>
      <c r="C1610" s="55" t="s">
        <v>1134</v>
      </c>
      <c r="D1610" s="86" t="s">
        <v>24</v>
      </c>
      <c r="E1610" s="57">
        <v>3</v>
      </c>
      <c r="F1610" s="122" t="s">
        <v>39</v>
      </c>
      <c r="G1610" s="58" t="s">
        <v>368</v>
      </c>
      <c r="H1610" s="260">
        <v>601</v>
      </c>
      <c r="I1610" s="285">
        <v>11500</v>
      </c>
      <c r="J1610" s="286">
        <v>34500</v>
      </c>
      <c r="K1610" s="529"/>
      <c r="N1610" s="170"/>
      <c r="O1610" s="10"/>
      <c r="P1610" s="10"/>
      <c r="Q1610" s="10"/>
      <c r="R1610" s="10"/>
      <c r="S1610" s="10"/>
      <c r="T1610" s="10"/>
      <c r="U1610" s="10"/>
      <c r="W1610" s="10"/>
    </row>
    <row r="1611" spans="1:23" s="24" customFormat="1" ht="22.5" customHeight="1" x14ac:dyDescent="0.25">
      <c r="A1611" s="419">
        <v>11</v>
      </c>
      <c r="B1611" s="280">
        <v>45240</v>
      </c>
      <c r="C1611" s="56" t="s">
        <v>107</v>
      </c>
      <c r="D1611" s="123" t="s">
        <v>24</v>
      </c>
      <c r="E1611" s="57">
        <v>50</v>
      </c>
      <c r="F1611" s="57" t="s">
        <v>39</v>
      </c>
      <c r="G1611" s="58" t="s">
        <v>368</v>
      </c>
      <c r="H1611" s="260">
        <v>601</v>
      </c>
      <c r="I1611" s="285">
        <v>1565</v>
      </c>
      <c r="J1611" s="286">
        <v>78250</v>
      </c>
      <c r="K1611" s="529"/>
      <c r="L1611" s="200"/>
      <c r="N1611" s="170"/>
      <c r="O1611" s="2"/>
      <c r="P1611" s="2"/>
      <c r="Q1611" s="2"/>
      <c r="R1611" s="2"/>
      <c r="S1611" s="2"/>
      <c r="T1611" s="2"/>
      <c r="U1611" s="2"/>
      <c r="V1611" s="10"/>
      <c r="W1611" s="10"/>
    </row>
    <row r="1612" spans="1:23" ht="22.5" customHeight="1" x14ac:dyDescent="0.25">
      <c r="A1612" s="420">
        <v>12</v>
      </c>
      <c r="B1612" s="280">
        <v>45240</v>
      </c>
      <c r="C1612" s="55" t="s">
        <v>391</v>
      </c>
      <c r="D1612" s="123" t="s">
        <v>71</v>
      </c>
      <c r="E1612" s="57">
        <v>3</v>
      </c>
      <c r="F1612" s="57" t="s">
        <v>39</v>
      </c>
      <c r="G1612" s="58" t="s">
        <v>368</v>
      </c>
      <c r="H1612" s="260">
        <v>601</v>
      </c>
      <c r="I1612" s="285">
        <v>2500</v>
      </c>
      <c r="J1612" s="286">
        <v>7500</v>
      </c>
      <c r="K1612" s="529"/>
      <c r="O1612" s="10"/>
      <c r="P1612" s="10"/>
      <c r="Q1612" s="10"/>
      <c r="R1612" s="10"/>
      <c r="S1612" s="10"/>
      <c r="T1612" s="10"/>
      <c r="U1612" s="10"/>
      <c r="W1612" s="10"/>
    </row>
    <row r="1613" spans="1:23" s="10" customFormat="1" ht="22.5" customHeight="1" x14ac:dyDescent="0.25">
      <c r="A1613" s="419">
        <v>13</v>
      </c>
      <c r="B1613" s="280">
        <v>45241</v>
      </c>
      <c r="C1613" s="55" t="s">
        <v>1134</v>
      </c>
      <c r="D1613" s="86" t="s">
        <v>24</v>
      </c>
      <c r="E1613" s="57">
        <v>2</v>
      </c>
      <c r="F1613" s="122" t="s">
        <v>39</v>
      </c>
      <c r="G1613" s="58" t="s">
        <v>368</v>
      </c>
      <c r="H1613" s="260">
        <v>601</v>
      </c>
      <c r="I1613" s="285">
        <v>11500</v>
      </c>
      <c r="J1613" s="286">
        <v>23000</v>
      </c>
      <c r="K1613" s="529"/>
      <c r="L1613" s="79"/>
      <c r="M1613" s="24"/>
      <c r="N1613" s="170"/>
      <c r="O1613" s="2"/>
      <c r="P1613" s="2"/>
      <c r="Q1613" s="2"/>
      <c r="R1613" s="2"/>
      <c r="S1613" s="2"/>
      <c r="T1613" s="2"/>
      <c r="U1613" s="2"/>
      <c r="V1613" s="2"/>
    </row>
    <row r="1614" spans="1:23" s="10" customFormat="1" ht="22.5" customHeight="1" x14ac:dyDescent="0.25">
      <c r="A1614" s="420">
        <v>14</v>
      </c>
      <c r="B1614" s="280">
        <v>45241</v>
      </c>
      <c r="C1614" s="56" t="s">
        <v>107</v>
      </c>
      <c r="D1614" s="123" t="s">
        <v>24</v>
      </c>
      <c r="E1614" s="57">
        <v>40</v>
      </c>
      <c r="F1614" s="57" t="s">
        <v>39</v>
      </c>
      <c r="G1614" s="58" t="s">
        <v>368</v>
      </c>
      <c r="H1614" s="260">
        <v>601</v>
      </c>
      <c r="I1614" s="285">
        <v>1565</v>
      </c>
      <c r="J1614" s="286">
        <v>62600</v>
      </c>
      <c r="K1614" s="530"/>
      <c r="L1614" s="79"/>
      <c r="N1614" s="170"/>
      <c r="O1614" s="2"/>
      <c r="P1614" s="2"/>
      <c r="Q1614" s="2"/>
      <c r="R1614" s="2"/>
      <c r="S1614" s="2"/>
      <c r="T1614" s="2"/>
      <c r="U1614" s="2"/>
      <c r="V1614" s="2"/>
    </row>
    <row r="1615" spans="1:23" s="10" customFormat="1" ht="22.5" customHeight="1" x14ac:dyDescent="0.25">
      <c r="A1615" s="419">
        <v>15</v>
      </c>
      <c r="B1615" s="280">
        <v>45241</v>
      </c>
      <c r="C1615" s="55" t="s">
        <v>391</v>
      </c>
      <c r="D1615" s="123" t="s">
        <v>71</v>
      </c>
      <c r="E1615" s="57">
        <v>2</v>
      </c>
      <c r="F1615" s="57" t="s">
        <v>39</v>
      </c>
      <c r="G1615" s="58" t="s">
        <v>368</v>
      </c>
      <c r="H1615" s="260">
        <v>601</v>
      </c>
      <c r="I1615" s="285">
        <v>2500</v>
      </c>
      <c r="J1615" s="286">
        <v>5000</v>
      </c>
      <c r="K1615" s="529"/>
      <c r="L1615" s="79"/>
      <c r="N1615" s="170"/>
      <c r="O1615" s="2"/>
      <c r="P1615" s="2"/>
      <c r="Q1615" s="2"/>
      <c r="R1615" s="2"/>
      <c r="S1615" s="2"/>
      <c r="T1615" s="2"/>
      <c r="U1615" s="2"/>
      <c r="V1615" s="2"/>
    </row>
    <row r="1616" spans="1:23" s="10" customFormat="1" ht="22.5" customHeight="1" x14ac:dyDescent="0.25">
      <c r="A1616" s="420">
        <v>16</v>
      </c>
      <c r="B1616" s="280">
        <v>45243</v>
      </c>
      <c r="C1616" s="55" t="s">
        <v>391</v>
      </c>
      <c r="D1616" s="123" t="s">
        <v>71</v>
      </c>
      <c r="E1616" s="57">
        <v>2</v>
      </c>
      <c r="F1616" s="57" t="s">
        <v>39</v>
      </c>
      <c r="G1616" s="58" t="s">
        <v>368</v>
      </c>
      <c r="H1616" s="260">
        <v>601</v>
      </c>
      <c r="I1616" s="285">
        <v>2500</v>
      </c>
      <c r="J1616" s="286">
        <v>5000</v>
      </c>
      <c r="K1616" s="529"/>
      <c r="L1616" s="79"/>
      <c r="N1616" s="170"/>
      <c r="O1616" s="2"/>
      <c r="P1616" s="2"/>
      <c r="Q1616" s="2"/>
      <c r="R1616" s="2"/>
      <c r="S1616" s="2"/>
      <c r="T1616" s="2"/>
      <c r="U1616" s="2"/>
    </row>
    <row r="1617" spans="1:23" s="10" customFormat="1" ht="22.5" customHeight="1" x14ac:dyDescent="0.25">
      <c r="A1617" s="419">
        <v>17</v>
      </c>
      <c r="B1617" s="280">
        <v>45244</v>
      </c>
      <c r="C1617" s="56" t="s">
        <v>107</v>
      </c>
      <c r="D1617" s="123" t="s">
        <v>24</v>
      </c>
      <c r="E1617" s="57">
        <v>20</v>
      </c>
      <c r="F1617" s="57" t="s">
        <v>39</v>
      </c>
      <c r="G1617" s="58" t="s">
        <v>368</v>
      </c>
      <c r="H1617" s="260">
        <v>601</v>
      </c>
      <c r="I1617" s="285">
        <v>1565</v>
      </c>
      <c r="J1617" s="286">
        <v>31300</v>
      </c>
      <c r="K1617" s="529"/>
      <c r="L1617" s="79"/>
      <c r="V1617" s="2"/>
      <c r="W1617" s="2"/>
    </row>
    <row r="1618" spans="1:23" s="10" customFormat="1" ht="22.5" customHeight="1" x14ac:dyDescent="0.25">
      <c r="A1618" s="420">
        <v>18</v>
      </c>
      <c r="B1618" s="280">
        <v>45244</v>
      </c>
      <c r="C1618" s="55" t="s">
        <v>391</v>
      </c>
      <c r="D1618" s="123" t="s">
        <v>71</v>
      </c>
      <c r="E1618" s="57">
        <v>2</v>
      </c>
      <c r="F1618" s="57" t="s">
        <v>39</v>
      </c>
      <c r="G1618" s="58" t="s">
        <v>368</v>
      </c>
      <c r="H1618" s="260">
        <v>601</v>
      </c>
      <c r="I1618" s="285">
        <v>2500</v>
      </c>
      <c r="J1618" s="286">
        <v>5000</v>
      </c>
      <c r="K1618" s="530"/>
      <c r="L1618" s="79"/>
      <c r="N1618" s="170"/>
      <c r="O1618" s="2"/>
      <c r="P1618" s="2"/>
      <c r="Q1618" s="2"/>
      <c r="R1618" s="2"/>
      <c r="S1618" s="2"/>
      <c r="T1618" s="2"/>
      <c r="U1618" s="2"/>
      <c r="V1618" s="2"/>
    </row>
    <row r="1619" spans="1:23" s="10" customFormat="1" ht="22.5" customHeight="1" x14ac:dyDescent="0.25">
      <c r="A1619" s="419">
        <v>19</v>
      </c>
      <c r="B1619" s="280">
        <v>45244</v>
      </c>
      <c r="C1619" s="56" t="s">
        <v>180</v>
      </c>
      <c r="D1619" s="56" t="s">
        <v>24</v>
      </c>
      <c r="E1619" s="57">
        <v>20</v>
      </c>
      <c r="F1619" s="57" t="s">
        <v>37</v>
      </c>
      <c r="G1619" s="58" t="s">
        <v>368</v>
      </c>
      <c r="H1619" s="260">
        <v>601</v>
      </c>
      <c r="I1619" s="285">
        <v>1000</v>
      </c>
      <c r="J1619" s="286">
        <v>20000</v>
      </c>
      <c r="K1619" s="529"/>
      <c r="L1619" s="79"/>
      <c r="N1619" s="170"/>
      <c r="O1619" s="2"/>
      <c r="P1619" s="2"/>
      <c r="Q1619" s="2"/>
      <c r="R1619" s="2"/>
      <c r="S1619" s="2"/>
      <c r="T1619" s="2"/>
      <c r="U1619" s="2"/>
      <c r="V1619" s="2"/>
      <c r="W1619" s="2"/>
    </row>
    <row r="1620" spans="1:23" ht="22.5" customHeight="1" x14ac:dyDescent="0.25">
      <c r="A1620" s="420">
        <v>20</v>
      </c>
      <c r="B1620" s="280">
        <v>45244</v>
      </c>
      <c r="C1620" s="55" t="s">
        <v>678</v>
      </c>
      <c r="D1620" s="86" t="s">
        <v>47</v>
      </c>
      <c r="E1620" s="57">
        <v>1</v>
      </c>
      <c r="F1620" s="57" t="s">
        <v>39</v>
      </c>
      <c r="G1620" s="58" t="s">
        <v>368</v>
      </c>
      <c r="H1620" s="260">
        <v>601</v>
      </c>
      <c r="I1620" s="287">
        <v>115000</v>
      </c>
      <c r="J1620" s="286">
        <v>115000</v>
      </c>
      <c r="K1620" s="529"/>
      <c r="L1620" s="2"/>
      <c r="N1620" s="170"/>
      <c r="V1620" s="10"/>
    </row>
    <row r="1621" spans="1:23" s="10" customFormat="1" ht="22.5" customHeight="1" x14ac:dyDescent="0.25">
      <c r="A1621" s="419">
        <v>21</v>
      </c>
      <c r="B1621" s="280">
        <v>45244</v>
      </c>
      <c r="C1621" s="56" t="s">
        <v>679</v>
      </c>
      <c r="D1621" s="56" t="s">
        <v>47</v>
      </c>
      <c r="E1621" s="57">
        <v>1</v>
      </c>
      <c r="F1621" s="57" t="s">
        <v>39</v>
      </c>
      <c r="G1621" s="58" t="s">
        <v>368</v>
      </c>
      <c r="H1621" s="260">
        <v>601</v>
      </c>
      <c r="I1621" s="287">
        <v>115000</v>
      </c>
      <c r="J1621" s="286">
        <v>115000</v>
      </c>
      <c r="K1621" s="530"/>
      <c r="L1621" s="79"/>
      <c r="V1621" s="2"/>
      <c r="W1621" s="2"/>
    </row>
    <row r="1622" spans="1:23" ht="22.5" customHeight="1" x14ac:dyDescent="0.25">
      <c r="A1622" s="420">
        <v>22</v>
      </c>
      <c r="B1622" s="280">
        <v>45245</v>
      </c>
      <c r="C1622" s="56" t="s">
        <v>1321</v>
      </c>
      <c r="D1622" s="56" t="s">
        <v>164</v>
      </c>
      <c r="E1622" s="57">
        <v>1</v>
      </c>
      <c r="F1622" s="57" t="s">
        <v>39</v>
      </c>
      <c r="G1622" s="58" t="s">
        <v>368</v>
      </c>
      <c r="H1622" s="260">
        <v>601</v>
      </c>
      <c r="I1622" s="285">
        <v>300000</v>
      </c>
      <c r="J1622" s="286">
        <v>300000</v>
      </c>
      <c r="K1622" s="529"/>
      <c r="L1622" s="2"/>
      <c r="M1622" s="2"/>
      <c r="N1622" s="170"/>
      <c r="V1622" s="10"/>
    </row>
    <row r="1623" spans="1:23" ht="22.5" customHeight="1" x14ac:dyDescent="0.25">
      <c r="A1623" s="419">
        <v>23</v>
      </c>
      <c r="B1623" s="280">
        <v>45245</v>
      </c>
      <c r="C1623" s="56" t="s">
        <v>1322</v>
      </c>
      <c r="D1623" s="56" t="s">
        <v>1323</v>
      </c>
      <c r="E1623" s="57">
        <v>1</v>
      </c>
      <c r="F1623" s="57" t="s">
        <v>39</v>
      </c>
      <c r="G1623" s="58" t="s">
        <v>368</v>
      </c>
      <c r="H1623" s="260">
        <v>601</v>
      </c>
      <c r="I1623" s="287">
        <v>362500</v>
      </c>
      <c r="J1623" s="286">
        <v>362500</v>
      </c>
      <c r="K1623" s="529"/>
      <c r="L1623" s="2"/>
      <c r="M1623" s="2"/>
      <c r="O1623" s="10"/>
      <c r="P1623" s="10"/>
      <c r="Q1623" s="10"/>
      <c r="R1623" s="10"/>
      <c r="S1623" s="10"/>
      <c r="T1623" s="10"/>
      <c r="U1623" s="10"/>
    </row>
    <row r="1624" spans="1:23" ht="22.5" customHeight="1" x14ac:dyDescent="0.25">
      <c r="A1624" s="420">
        <v>24</v>
      </c>
      <c r="B1624" s="280">
        <v>45245</v>
      </c>
      <c r="C1624" s="56" t="s">
        <v>151</v>
      </c>
      <c r="D1624" s="56" t="s">
        <v>152</v>
      </c>
      <c r="E1624" s="57">
        <v>1</v>
      </c>
      <c r="F1624" s="57" t="s">
        <v>39</v>
      </c>
      <c r="G1624" s="58" t="s">
        <v>368</v>
      </c>
      <c r="H1624" s="260">
        <v>601</v>
      </c>
      <c r="I1624" s="287">
        <v>780000</v>
      </c>
      <c r="J1624" s="286">
        <v>780000</v>
      </c>
      <c r="K1624" s="529"/>
      <c r="L1624" s="2"/>
      <c r="M1624" s="2"/>
      <c r="N1624" s="170"/>
    </row>
    <row r="1625" spans="1:23" ht="22.5" customHeight="1" x14ac:dyDescent="0.25">
      <c r="A1625" s="419">
        <v>25</v>
      </c>
      <c r="B1625" s="280">
        <v>45245</v>
      </c>
      <c r="C1625" s="56" t="s">
        <v>153</v>
      </c>
      <c r="D1625" s="56" t="s">
        <v>154</v>
      </c>
      <c r="E1625" s="57">
        <v>1</v>
      </c>
      <c r="F1625" s="57" t="s">
        <v>39</v>
      </c>
      <c r="G1625" s="58" t="s">
        <v>368</v>
      </c>
      <c r="H1625" s="260">
        <v>601</v>
      </c>
      <c r="I1625" s="285">
        <v>780000</v>
      </c>
      <c r="J1625" s="286">
        <v>780000</v>
      </c>
      <c r="K1625" s="529"/>
      <c r="L1625" s="2"/>
      <c r="M1625" s="2"/>
      <c r="N1625" s="170"/>
    </row>
    <row r="1626" spans="1:23" ht="22.5" customHeight="1" x14ac:dyDescent="0.25">
      <c r="A1626" s="420">
        <v>26</v>
      </c>
      <c r="B1626" s="280">
        <v>45245</v>
      </c>
      <c r="C1626" s="56" t="s">
        <v>696</v>
      </c>
      <c r="D1626" s="56" t="s">
        <v>73</v>
      </c>
      <c r="E1626" s="57">
        <v>1</v>
      </c>
      <c r="F1626" s="122" t="s">
        <v>39</v>
      </c>
      <c r="G1626" s="58" t="s">
        <v>368</v>
      </c>
      <c r="H1626" s="260">
        <v>601</v>
      </c>
      <c r="I1626" s="285">
        <v>750000</v>
      </c>
      <c r="J1626" s="286">
        <v>750000</v>
      </c>
      <c r="K1626" s="529"/>
      <c r="L1626" s="2"/>
      <c r="M1626" s="2"/>
      <c r="N1626" s="170"/>
    </row>
    <row r="1627" spans="1:23" ht="22.5" customHeight="1" x14ac:dyDescent="0.25">
      <c r="A1627" s="419">
        <v>27</v>
      </c>
      <c r="B1627" s="280">
        <v>45245</v>
      </c>
      <c r="C1627" s="56" t="s">
        <v>661</v>
      </c>
      <c r="D1627" s="56" t="s">
        <v>102</v>
      </c>
      <c r="E1627" s="57">
        <v>1</v>
      </c>
      <c r="F1627" s="122" t="s">
        <v>40</v>
      </c>
      <c r="G1627" s="58" t="s">
        <v>368</v>
      </c>
      <c r="H1627" s="260">
        <v>601</v>
      </c>
      <c r="I1627" s="285">
        <v>12300000</v>
      </c>
      <c r="J1627" s="286">
        <v>12300000</v>
      </c>
      <c r="K1627" s="529"/>
      <c r="L1627" s="2"/>
      <c r="M1627" s="2"/>
    </row>
    <row r="1628" spans="1:23" ht="22.5" customHeight="1" x14ac:dyDescent="0.25">
      <c r="A1628" s="420">
        <v>28</v>
      </c>
      <c r="B1628" s="280">
        <v>45245</v>
      </c>
      <c r="C1628" s="56" t="s">
        <v>1324</v>
      </c>
      <c r="D1628" s="123" t="s">
        <v>24</v>
      </c>
      <c r="E1628" s="57">
        <v>6</v>
      </c>
      <c r="F1628" s="122" t="s">
        <v>39</v>
      </c>
      <c r="G1628" s="58" t="s">
        <v>368</v>
      </c>
      <c r="H1628" s="260">
        <v>601</v>
      </c>
      <c r="I1628" s="307">
        <v>3000</v>
      </c>
      <c r="J1628" s="286">
        <v>18000</v>
      </c>
      <c r="K1628" s="529"/>
      <c r="L1628" s="2"/>
      <c r="M1628" s="2"/>
    </row>
    <row r="1629" spans="1:23" ht="22.5" customHeight="1" x14ac:dyDescent="0.25">
      <c r="A1629" s="419">
        <v>29</v>
      </c>
      <c r="B1629" s="280">
        <v>45245</v>
      </c>
      <c r="C1629" s="60" t="s">
        <v>704</v>
      </c>
      <c r="D1629" s="86" t="s">
        <v>220</v>
      </c>
      <c r="E1629" s="57">
        <v>10</v>
      </c>
      <c r="F1629" s="57" t="s">
        <v>40</v>
      </c>
      <c r="G1629" s="58" t="s">
        <v>368</v>
      </c>
      <c r="H1629" s="260">
        <v>601</v>
      </c>
      <c r="I1629" s="285">
        <v>1200</v>
      </c>
      <c r="J1629" s="286">
        <v>12000</v>
      </c>
      <c r="K1629" s="529"/>
      <c r="L1629" s="2"/>
      <c r="M1629" s="2"/>
      <c r="N1629" s="170"/>
      <c r="W1629" s="10"/>
    </row>
    <row r="1630" spans="1:23" ht="22.5" customHeight="1" x14ac:dyDescent="0.25">
      <c r="A1630" s="420">
        <v>30</v>
      </c>
      <c r="B1630" s="280">
        <v>45245</v>
      </c>
      <c r="C1630" s="56" t="s">
        <v>705</v>
      </c>
      <c r="D1630" s="86" t="s">
        <v>220</v>
      </c>
      <c r="E1630" s="57">
        <v>10</v>
      </c>
      <c r="F1630" s="122" t="s">
        <v>40</v>
      </c>
      <c r="G1630" s="58" t="s">
        <v>368</v>
      </c>
      <c r="H1630" s="260">
        <v>601</v>
      </c>
      <c r="I1630" s="285">
        <v>2000</v>
      </c>
      <c r="J1630" s="286">
        <v>20000</v>
      </c>
      <c r="K1630" s="529"/>
      <c r="M1630" s="2"/>
      <c r="N1630" s="170"/>
      <c r="W1630" s="10"/>
    </row>
    <row r="1631" spans="1:23" ht="22.5" customHeight="1" x14ac:dyDescent="0.25">
      <c r="A1631" s="419">
        <v>31</v>
      </c>
      <c r="B1631" s="280">
        <v>45245</v>
      </c>
      <c r="C1631" s="56" t="s">
        <v>710</v>
      </c>
      <c r="D1631" s="56" t="s">
        <v>82</v>
      </c>
      <c r="E1631" s="57">
        <v>1</v>
      </c>
      <c r="F1631" s="57" t="s">
        <v>42</v>
      </c>
      <c r="G1631" s="58" t="s">
        <v>368</v>
      </c>
      <c r="H1631" s="260">
        <v>601</v>
      </c>
      <c r="I1631" s="285">
        <v>20000</v>
      </c>
      <c r="J1631" s="286">
        <v>20000</v>
      </c>
      <c r="K1631" s="529"/>
      <c r="M1631" s="137"/>
      <c r="N1631" s="170"/>
      <c r="W1631" s="10"/>
    </row>
    <row r="1632" spans="1:23" s="10" customFormat="1" ht="22.5" customHeight="1" x14ac:dyDescent="0.25">
      <c r="A1632" s="420">
        <v>32</v>
      </c>
      <c r="B1632" s="280">
        <v>45245</v>
      </c>
      <c r="C1632" s="56" t="s">
        <v>1325</v>
      </c>
      <c r="D1632" s="56" t="s">
        <v>89</v>
      </c>
      <c r="E1632" s="57">
        <v>1</v>
      </c>
      <c r="F1632" s="122" t="s">
        <v>39</v>
      </c>
      <c r="G1632" s="58" t="s">
        <v>368</v>
      </c>
      <c r="H1632" s="260">
        <v>601</v>
      </c>
      <c r="I1632" s="287">
        <v>17500</v>
      </c>
      <c r="J1632" s="286">
        <v>17500</v>
      </c>
      <c r="K1632" s="529"/>
      <c r="L1632" s="79"/>
      <c r="N1632" s="170"/>
      <c r="O1632" s="2"/>
      <c r="P1632" s="2"/>
      <c r="Q1632" s="2"/>
      <c r="R1632" s="2"/>
      <c r="S1632" s="2"/>
      <c r="T1632" s="2"/>
      <c r="U1632" s="2"/>
    </row>
    <row r="1633" spans="1:23" s="10" customFormat="1" ht="22.5" customHeight="1" x14ac:dyDescent="0.25">
      <c r="A1633" s="419">
        <v>33</v>
      </c>
      <c r="B1633" s="280">
        <v>45245</v>
      </c>
      <c r="C1633" s="56" t="s">
        <v>721</v>
      </c>
      <c r="D1633" s="291" t="s">
        <v>102</v>
      </c>
      <c r="E1633" s="57">
        <v>2</v>
      </c>
      <c r="F1633" s="57" t="s">
        <v>484</v>
      </c>
      <c r="G1633" s="58" t="s">
        <v>368</v>
      </c>
      <c r="H1633" s="260">
        <v>601</v>
      </c>
      <c r="I1633" s="289">
        <v>12000</v>
      </c>
      <c r="J1633" s="286">
        <v>24000</v>
      </c>
      <c r="K1633" s="529"/>
      <c r="L1633" s="79"/>
      <c r="V1633" s="2"/>
    </row>
    <row r="1634" spans="1:23" s="10" customFormat="1" ht="22.5" customHeight="1" x14ac:dyDescent="0.25">
      <c r="A1634" s="420">
        <v>34</v>
      </c>
      <c r="B1634" s="280">
        <v>45246</v>
      </c>
      <c r="C1634" s="56" t="s">
        <v>107</v>
      </c>
      <c r="D1634" s="123" t="s">
        <v>24</v>
      </c>
      <c r="E1634" s="57">
        <v>10</v>
      </c>
      <c r="F1634" s="57" t="s">
        <v>39</v>
      </c>
      <c r="G1634" s="58" t="s">
        <v>368</v>
      </c>
      <c r="H1634" s="260">
        <v>601</v>
      </c>
      <c r="I1634" s="285">
        <v>1565</v>
      </c>
      <c r="J1634" s="286">
        <v>15650</v>
      </c>
      <c r="K1634" s="529"/>
      <c r="L1634" s="79"/>
      <c r="N1634" s="170"/>
      <c r="O1634" s="2"/>
      <c r="P1634" s="2"/>
      <c r="Q1634" s="2"/>
      <c r="R1634" s="2"/>
      <c r="S1634" s="2"/>
      <c r="T1634" s="2"/>
      <c r="U1634" s="2"/>
    </row>
    <row r="1635" spans="1:23" s="10" customFormat="1" ht="22.5" customHeight="1" x14ac:dyDescent="0.25">
      <c r="A1635" s="419">
        <v>35</v>
      </c>
      <c r="B1635" s="280">
        <v>45246</v>
      </c>
      <c r="C1635" s="56" t="s">
        <v>744</v>
      </c>
      <c r="D1635" s="56" t="s">
        <v>250</v>
      </c>
      <c r="E1635" s="57">
        <v>3</v>
      </c>
      <c r="F1635" s="121" t="s">
        <v>229</v>
      </c>
      <c r="G1635" s="58" t="s">
        <v>368</v>
      </c>
      <c r="H1635" s="260">
        <v>601</v>
      </c>
      <c r="I1635" s="285">
        <v>1269000</v>
      </c>
      <c r="J1635" s="286">
        <v>3807000</v>
      </c>
      <c r="K1635" s="530"/>
      <c r="L1635" s="79"/>
      <c r="N1635" s="170"/>
    </row>
    <row r="1636" spans="1:23" s="10" customFormat="1" ht="22.5" customHeight="1" x14ac:dyDescent="0.25">
      <c r="A1636" s="420">
        <v>36</v>
      </c>
      <c r="B1636" s="280">
        <v>45246</v>
      </c>
      <c r="C1636" s="56" t="s">
        <v>745</v>
      </c>
      <c r="D1636" s="56" t="s">
        <v>250</v>
      </c>
      <c r="E1636" s="57">
        <v>2</v>
      </c>
      <c r="F1636" s="57" t="s">
        <v>65</v>
      </c>
      <c r="G1636" s="58" t="s">
        <v>368</v>
      </c>
      <c r="H1636" s="260">
        <v>601</v>
      </c>
      <c r="I1636" s="285">
        <v>859500</v>
      </c>
      <c r="J1636" s="286">
        <v>1719000</v>
      </c>
      <c r="K1636" s="529"/>
      <c r="L1636" s="79"/>
      <c r="N1636" s="170"/>
      <c r="W1636" s="2"/>
    </row>
    <row r="1637" spans="1:23" s="10" customFormat="1" ht="22.5" customHeight="1" x14ac:dyDescent="0.25">
      <c r="A1637" s="419">
        <v>37</v>
      </c>
      <c r="B1637" s="280">
        <v>45246</v>
      </c>
      <c r="C1637" s="56" t="s">
        <v>746</v>
      </c>
      <c r="D1637" s="56" t="s">
        <v>250</v>
      </c>
      <c r="E1637" s="57">
        <v>2</v>
      </c>
      <c r="F1637" s="57" t="s">
        <v>65</v>
      </c>
      <c r="G1637" s="58" t="s">
        <v>368</v>
      </c>
      <c r="H1637" s="260">
        <v>601</v>
      </c>
      <c r="I1637" s="285">
        <v>216000</v>
      </c>
      <c r="J1637" s="286">
        <v>432000</v>
      </c>
      <c r="K1637" s="529"/>
      <c r="L1637" s="79"/>
      <c r="N1637" s="170"/>
      <c r="W1637" s="2"/>
    </row>
    <row r="1638" spans="1:23" s="10" customFormat="1" ht="22.5" customHeight="1" x14ac:dyDescent="0.25">
      <c r="A1638" s="420">
        <v>38</v>
      </c>
      <c r="B1638" s="280">
        <v>45246</v>
      </c>
      <c r="C1638" s="56" t="s">
        <v>1324</v>
      </c>
      <c r="D1638" s="123" t="s">
        <v>24</v>
      </c>
      <c r="E1638" s="57">
        <v>6</v>
      </c>
      <c r="F1638" s="122" t="s">
        <v>39</v>
      </c>
      <c r="G1638" s="58" t="s">
        <v>368</v>
      </c>
      <c r="H1638" s="260">
        <v>601</v>
      </c>
      <c r="I1638" s="307">
        <v>3000</v>
      </c>
      <c r="J1638" s="286">
        <v>18000</v>
      </c>
      <c r="K1638" s="529"/>
      <c r="L1638" s="79"/>
      <c r="N1638" s="170"/>
    </row>
    <row r="1639" spans="1:23" ht="22.5" customHeight="1" x14ac:dyDescent="0.25">
      <c r="A1639" s="419">
        <v>39</v>
      </c>
      <c r="B1639" s="280">
        <v>45247</v>
      </c>
      <c r="C1639" s="56" t="s">
        <v>516</v>
      </c>
      <c r="D1639" s="123" t="s">
        <v>89</v>
      </c>
      <c r="E1639" s="57">
        <v>2</v>
      </c>
      <c r="F1639" s="122" t="s">
        <v>40</v>
      </c>
      <c r="G1639" s="58" t="s">
        <v>368</v>
      </c>
      <c r="H1639" s="260">
        <v>601</v>
      </c>
      <c r="I1639" s="285">
        <v>30000</v>
      </c>
      <c r="J1639" s="286">
        <v>60000</v>
      </c>
      <c r="K1639" s="529"/>
      <c r="N1639" s="170"/>
      <c r="O1639" s="10"/>
      <c r="P1639" s="10"/>
      <c r="Q1639" s="10"/>
      <c r="R1639" s="10"/>
      <c r="S1639" s="10"/>
      <c r="T1639" s="10"/>
      <c r="U1639" s="10"/>
      <c r="V1639" s="10"/>
      <c r="W1639" s="10"/>
    </row>
    <row r="1640" spans="1:23" ht="22.5" customHeight="1" x14ac:dyDescent="0.25">
      <c r="A1640" s="420">
        <v>40</v>
      </c>
      <c r="B1640" s="280">
        <v>45247</v>
      </c>
      <c r="C1640" s="55" t="s">
        <v>1134</v>
      </c>
      <c r="D1640" s="86" t="s">
        <v>24</v>
      </c>
      <c r="E1640" s="57">
        <v>1</v>
      </c>
      <c r="F1640" s="122" t="s">
        <v>39</v>
      </c>
      <c r="G1640" s="58" t="s">
        <v>368</v>
      </c>
      <c r="H1640" s="260">
        <v>601</v>
      </c>
      <c r="I1640" s="285">
        <v>11500</v>
      </c>
      <c r="J1640" s="286">
        <v>11500</v>
      </c>
      <c r="K1640" s="529"/>
      <c r="N1640" s="170"/>
      <c r="O1640" s="10"/>
      <c r="P1640" s="10"/>
      <c r="Q1640" s="10"/>
      <c r="R1640" s="10"/>
      <c r="S1640" s="10"/>
      <c r="T1640" s="10"/>
      <c r="U1640" s="10"/>
      <c r="V1640" s="10"/>
      <c r="W1640" s="10"/>
    </row>
    <row r="1641" spans="1:23" s="10" customFormat="1" ht="22.5" customHeight="1" x14ac:dyDescent="0.25">
      <c r="A1641" s="419">
        <v>41</v>
      </c>
      <c r="B1641" s="280">
        <v>45247</v>
      </c>
      <c r="C1641" s="56" t="s">
        <v>771</v>
      </c>
      <c r="D1641" s="56" t="s">
        <v>89</v>
      </c>
      <c r="E1641" s="57">
        <v>1</v>
      </c>
      <c r="F1641" s="57" t="s">
        <v>81</v>
      </c>
      <c r="G1641" s="58" t="s">
        <v>368</v>
      </c>
      <c r="H1641" s="260">
        <v>601</v>
      </c>
      <c r="I1641" s="285">
        <v>3750000</v>
      </c>
      <c r="J1641" s="286">
        <v>3750000</v>
      </c>
      <c r="K1641" s="529"/>
      <c r="L1641" s="79"/>
      <c r="N1641" s="170"/>
    </row>
    <row r="1642" spans="1:23" s="10" customFormat="1" ht="22.5" customHeight="1" x14ac:dyDescent="0.25">
      <c r="A1642" s="420">
        <v>42</v>
      </c>
      <c r="B1642" s="280">
        <v>45247</v>
      </c>
      <c r="C1642" s="56" t="s">
        <v>779</v>
      </c>
      <c r="D1642" s="56" t="s">
        <v>307</v>
      </c>
      <c r="E1642" s="57">
        <v>10</v>
      </c>
      <c r="F1642" s="57" t="s">
        <v>39</v>
      </c>
      <c r="G1642" s="58" t="s">
        <v>368</v>
      </c>
      <c r="H1642" s="260">
        <v>601</v>
      </c>
      <c r="I1642" s="285">
        <v>1500</v>
      </c>
      <c r="J1642" s="286">
        <v>15000</v>
      </c>
      <c r="K1642" s="529"/>
      <c r="L1642" s="79"/>
      <c r="N1642" s="170"/>
      <c r="W1642" s="2"/>
    </row>
    <row r="1643" spans="1:23" s="10" customFormat="1" ht="22.5" customHeight="1" x14ac:dyDescent="0.25">
      <c r="A1643" s="419">
        <v>43</v>
      </c>
      <c r="B1643" s="280">
        <v>45247</v>
      </c>
      <c r="C1643" s="56" t="s">
        <v>784</v>
      </c>
      <c r="D1643" s="56" t="s">
        <v>90</v>
      </c>
      <c r="E1643" s="57">
        <v>2</v>
      </c>
      <c r="F1643" s="57" t="s">
        <v>39</v>
      </c>
      <c r="G1643" s="58" t="s">
        <v>368</v>
      </c>
      <c r="H1643" s="260">
        <v>601</v>
      </c>
      <c r="I1643" s="287">
        <v>140000</v>
      </c>
      <c r="J1643" s="286">
        <v>280000</v>
      </c>
      <c r="K1643" s="529"/>
      <c r="L1643" s="79"/>
      <c r="N1643" s="170"/>
    </row>
    <row r="1644" spans="1:23" s="10" customFormat="1" ht="22.5" customHeight="1" x14ac:dyDescent="0.25">
      <c r="A1644" s="420">
        <v>44</v>
      </c>
      <c r="B1644" s="280">
        <v>45247</v>
      </c>
      <c r="C1644" s="56" t="s">
        <v>772</v>
      </c>
      <c r="D1644" s="56" t="s">
        <v>89</v>
      </c>
      <c r="E1644" s="184" t="s">
        <v>98</v>
      </c>
      <c r="F1644" s="57" t="s">
        <v>39</v>
      </c>
      <c r="G1644" s="58" t="s">
        <v>368</v>
      </c>
      <c r="H1644" s="260">
        <v>601</v>
      </c>
      <c r="I1644" s="290">
        <v>7500</v>
      </c>
      <c r="J1644" s="286">
        <v>15000</v>
      </c>
      <c r="K1644" s="529"/>
      <c r="L1644" s="79"/>
      <c r="N1644" s="170"/>
      <c r="V1644" s="2"/>
      <c r="W1644" s="2"/>
    </row>
    <row r="1645" spans="1:23" ht="22.5" customHeight="1" x14ac:dyDescent="0.25">
      <c r="A1645" s="419">
        <v>45</v>
      </c>
      <c r="B1645" s="280">
        <v>45247</v>
      </c>
      <c r="C1645" s="56" t="s">
        <v>353</v>
      </c>
      <c r="D1645" s="120" t="s">
        <v>354</v>
      </c>
      <c r="E1645" s="57">
        <v>0.5</v>
      </c>
      <c r="F1645" s="57" t="s">
        <v>42</v>
      </c>
      <c r="G1645" s="58" t="s">
        <v>368</v>
      </c>
      <c r="H1645" s="260">
        <v>601</v>
      </c>
      <c r="I1645" s="285">
        <v>91000</v>
      </c>
      <c r="J1645" s="286">
        <v>45500</v>
      </c>
      <c r="K1645" s="529"/>
      <c r="L1645" s="2"/>
      <c r="N1645" s="2"/>
    </row>
    <row r="1646" spans="1:23" s="10" customFormat="1" ht="22.5" customHeight="1" x14ac:dyDescent="0.25">
      <c r="A1646" s="420">
        <v>46</v>
      </c>
      <c r="B1646" s="280">
        <v>45247</v>
      </c>
      <c r="C1646" s="56" t="s">
        <v>612</v>
      </c>
      <c r="D1646" s="56" t="s">
        <v>89</v>
      </c>
      <c r="E1646" s="57">
        <v>1</v>
      </c>
      <c r="F1646" s="57" t="s">
        <v>39</v>
      </c>
      <c r="G1646" s="58" t="s">
        <v>368</v>
      </c>
      <c r="H1646" s="260">
        <v>601</v>
      </c>
      <c r="I1646" s="285">
        <v>400000</v>
      </c>
      <c r="J1646" s="286">
        <v>400000</v>
      </c>
      <c r="K1646" s="530"/>
      <c r="L1646" s="79"/>
      <c r="N1646" s="2"/>
      <c r="O1646" s="2"/>
      <c r="P1646" s="2"/>
      <c r="Q1646" s="2"/>
      <c r="R1646" s="2"/>
      <c r="S1646" s="2"/>
      <c r="T1646" s="2"/>
      <c r="U1646" s="2"/>
      <c r="V1646" s="2"/>
      <c r="W1646" s="2"/>
    </row>
    <row r="1647" spans="1:23" ht="22.5" customHeight="1" x14ac:dyDescent="0.25">
      <c r="A1647" s="419">
        <v>47</v>
      </c>
      <c r="B1647" s="280">
        <v>45247</v>
      </c>
      <c r="C1647" s="60" t="s">
        <v>613</v>
      </c>
      <c r="D1647" s="56" t="s">
        <v>89</v>
      </c>
      <c r="E1647" s="57">
        <v>1</v>
      </c>
      <c r="F1647" s="122" t="s">
        <v>39</v>
      </c>
      <c r="G1647" s="58" t="s">
        <v>368</v>
      </c>
      <c r="H1647" s="260">
        <v>601</v>
      </c>
      <c r="I1647" s="285">
        <v>175000</v>
      </c>
      <c r="J1647" s="286">
        <v>175000</v>
      </c>
      <c r="K1647" s="529"/>
      <c r="L1647" s="2"/>
      <c r="N1647" s="2"/>
    </row>
    <row r="1648" spans="1:23" ht="22.5" customHeight="1" x14ac:dyDescent="0.25">
      <c r="A1648" s="420">
        <v>48</v>
      </c>
      <c r="B1648" s="280">
        <v>45248</v>
      </c>
      <c r="C1648" s="56" t="s">
        <v>817</v>
      </c>
      <c r="D1648" s="56" t="s">
        <v>47</v>
      </c>
      <c r="E1648" s="57">
        <v>1</v>
      </c>
      <c r="F1648" s="57" t="s">
        <v>39</v>
      </c>
      <c r="G1648" s="58" t="s">
        <v>368</v>
      </c>
      <c r="H1648" s="260">
        <v>601</v>
      </c>
      <c r="I1648" s="285">
        <v>650000</v>
      </c>
      <c r="J1648" s="286">
        <v>650000</v>
      </c>
      <c r="K1648" s="529"/>
      <c r="L1648" s="2"/>
      <c r="N1648" s="2"/>
      <c r="W1648" s="10"/>
    </row>
    <row r="1649" spans="1:23" ht="22.5" customHeight="1" x14ac:dyDescent="0.25">
      <c r="A1649" s="419">
        <v>49</v>
      </c>
      <c r="B1649" s="280">
        <v>45248</v>
      </c>
      <c r="C1649" s="56" t="s">
        <v>818</v>
      </c>
      <c r="D1649" s="56" t="s">
        <v>47</v>
      </c>
      <c r="E1649" s="117">
        <v>1</v>
      </c>
      <c r="F1649" s="57" t="s">
        <v>39</v>
      </c>
      <c r="G1649" s="58" t="s">
        <v>368</v>
      </c>
      <c r="H1649" s="260">
        <v>601</v>
      </c>
      <c r="I1649" s="287">
        <v>650000</v>
      </c>
      <c r="J1649" s="286">
        <v>650000</v>
      </c>
      <c r="K1649" s="529"/>
      <c r="L1649" s="2"/>
      <c r="N1649" s="2"/>
      <c r="V1649" s="1"/>
    </row>
    <row r="1650" spans="1:23" ht="22.5" customHeight="1" x14ac:dyDescent="0.25">
      <c r="A1650" s="420">
        <v>50</v>
      </c>
      <c r="B1650" s="280">
        <v>45248</v>
      </c>
      <c r="C1650" s="55" t="s">
        <v>819</v>
      </c>
      <c r="D1650" s="56" t="s">
        <v>47</v>
      </c>
      <c r="E1650" s="57">
        <v>1</v>
      </c>
      <c r="F1650" s="57" t="s">
        <v>39</v>
      </c>
      <c r="G1650" s="58" t="s">
        <v>368</v>
      </c>
      <c r="H1650" s="260">
        <v>601</v>
      </c>
      <c r="I1650" s="285">
        <v>150000</v>
      </c>
      <c r="J1650" s="286">
        <v>150000</v>
      </c>
      <c r="K1650" s="529"/>
      <c r="L1650" s="2"/>
      <c r="N1650" s="1"/>
      <c r="O1650" s="1"/>
      <c r="P1650" s="1"/>
      <c r="Q1650" s="1"/>
      <c r="R1650" s="1"/>
      <c r="S1650" s="1"/>
      <c r="T1650" s="1"/>
      <c r="U1650" s="1"/>
      <c r="V1650" s="1"/>
    </row>
    <row r="1651" spans="1:23" s="10" customFormat="1" ht="22.5" customHeight="1" x14ac:dyDescent="0.25">
      <c r="A1651" s="419">
        <v>51</v>
      </c>
      <c r="B1651" s="280">
        <v>45248</v>
      </c>
      <c r="C1651" s="56" t="s">
        <v>820</v>
      </c>
      <c r="D1651" s="56" t="s">
        <v>47</v>
      </c>
      <c r="E1651" s="57">
        <v>1</v>
      </c>
      <c r="F1651" s="57" t="s">
        <v>39</v>
      </c>
      <c r="G1651" s="58" t="s">
        <v>368</v>
      </c>
      <c r="H1651" s="260">
        <v>601</v>
      </c>
      <c r="I1651" s="287">
        <v>150000</v>
      </c>
      <c r="J1651" s="286">
        <v>150000</v>
      </c>
      <c r="K1651" s="530"/>
      <c r="L1651" s="79"/>
      <c r="N1651" s="1"/>
      <c r="O1651" s="1"/>
      <c r="P1651" s="1"/>
      <c r="Q1651" s="1"/>
      <c r="R1651" s="1"/>
      <c r="S1651" s="1"/>
      <c r="T1651" s="1"/>
      <c r="U1651" s="1"/>
      <c r="V1651" s="2"/>
      <c r="W1651" s="2"/>
    </row>
    <row r="1652" spans="1:23" ht="22.5" customHeight="1" x14ac:dyDescent="0.25">
      <c r="A1652" s="420">
        <v>52</v>
      </c>
      <c r="B1652" s="280">
        <v>45248</v>
      </c>
      <c r="C1652" s="56" t="s">
        <v>54</v>
      </c>
      <c r="D1652" s="56" t="s">
        <v>55</v>
      </c>
      <c r="E1652" s="57">
        <v>1</v>
      </c>
      <c r="F1652" s="57" t="s">
        <v>38</v>
      </c>
      <c r="G1652" s="58" t="s">
        <v>368</v>
      </c>
      <c r="H1652" s="260">
        <v>601</v>
      </c>
      <c r="I1652" s="287">
        <v>29000</v>
      </c>
      <c r="J1652" s="286">
        <v>29000</v>
      </c>
      <c r="K1652" s="529"/>
      <c r="L1652" s="2"/>
      <c r="N1652" s="2"/>
      <c r="W1652" s="10"/>
    </row>
    <row r="1653" spans="1:23" ht="22.5" customHeight="1" x14ac:dyDescent="0.25">
      <c r="A1653" s="419">
        <v>53</v>
      </c>
      <c r="B1653" s="280">
        <v>45248</v>
      </c>
      <c r="C1653" s="56" t="s">
        <v>1087</v>
      </c>
      <c r="D1653" s="56" t="s">
        <v>28</v>
      </c>
      <c r="E1653" s="57">
        <v>0.5</v>
      </c>
      <c r="F1653" s="121" t="s">
        <v>38</v>
      </c>
      <c r="G1653" s="58" t="s">
        <v>368</v>
      </c>
      <c r="H1653" s="260">
        <v>601</v>
      </c>
      <c r="I1653" s="285">
        <v>75000</v>
      </c>
      <c r="J1653" s="286">
        <v>37500</v>
      </c>
      <c r="K1653" s="529"/>
      <c r="L1653" s="2"/>
      <c r="N1653" s="2"/>
    </row>
    <row r="1654" spans="1:23" ht="22.5" customHeight="1" x14ac:dyDescent="0.25">
      <c r="A1654" s="420">
        <v>54</v>
      </c>
      <c r="B1654" s="280">
        <v>45248</v>
      </c>
      <c r="C1654" s="55" t="s">
        <v>23</v>
      </c>
      <c r="D1654" s="56" t="s">
        <v>24</v>
      </c>
      <c r="E1654" s="117">
        <v>1</v>
      </c>
      <c r="F1654" s="57" t="s">
        <v>44</v>
      </c>
      <c r="G1654" s="58" t="s">
        <v>368</v>
      </c>
      <c r="H1654" s="260">
        <v>601</v>
      </c>
      <c r="I1654" s="287">
        <v>75000</v>
      </c>
      <c r="J1654" s="286">
        <v>75000</v>
      </c>
      <c r="K1654" s="529"/>
      <c r="L1654" s="2"/>
      <c r="N1654" s="2"/>
      <c r="W1654" s="10"/>
    </row>
    <row r="1655" spans="1:23" s="10" customFormat="1" ht="22.5" customHeight="1" x14ac:dyDescent="0.25">
      <c r="A1655" s="419">
        <v>55</v>
      </c>
      <c r="B1655" s="280">
        <v>45248</v>
      </c>
      <c r="C1655" s="56" t="s">
        <v>1087</v>
      </c>
      <c r="D1655" s="56" t="s">
        <v>28</v>
      </c>
      <c r="E1655" s="57">
        <v>0.9</v>
      </c>
      <c r="F1655" s="122" t="s">
        <v>38</v>
      </c>
      <c r="G1655" s="58" t="s">
        <v>368</v>
      </c>
      <c r="H1655" s="260">
        <v>601</v>
      </c>
      <c r="I1655" s="285">
        <v>75000</v>
      </c>
      <c r="J1655" s="286">
        <v>67500</v>
      </c>
      <c r="K1655" s="530"/>
      <c r="L1655" s="79"/>
      <c r="N1655" s="2"/>
      <c r="O1655" s="2"/>
      <c r="P1655" s="2"/>
      <c r="Q1655" s="2"/>
      <c r="R1655" s="2"/>
      <c r="S1655" s="2"/>
      <c r="T1655" s="2"/>
      <c r="U1655" s="2"/>
      <c r="W1655" s="2"/>
    </row>
    <row r="1656" spans="1:23" ht="22.5" customHeight="1" x14ac:dyDescent="0.25">
      <c r="A1656" s="420">
        <v>56</v>
      </c>
      <c r="B1656" s="280">
        <v>45248</v>
      </c>
      <c r="C1656" s="56" t="s">
        <v>1368</v>
      </c>
      <c r="D1656" s="86" t="s">
        <v>1189</v>
      </c>
      <c r="E1656" s="57">
        <v>1</v>
      </c>
      <c r="F1656" s="57" t="s">
        <v>38</v>
      </c>
      <c r="G1656" s="58" t="s">
        <v>368</v>
      </c>
      <c r="H1656" s="260">
        <v>601</v>
      </c>
      <c r="I1656" s="285">
        <v>200000</v>
      </c>
      <c r="J1656" s="286">
        <v>200000</v>
      </c>
      <c r="K1656" s="529"/>
      <c r="L1656" s="2"/>
      <c r="N1656" s="170"/>
      <c r="O1656" s="10"/>
      <c r="P1656" s="10"/>
      <c r="Q1656" s="10"/>
      <c r="R1656" s="10"/>
      <c r="S1656" s="10"/>
      <c r="T1656" s="10"/>
      <c r="U1656" s="10"/>
    </row>
    <row r="1657" spans="1:23" s="10" customFormat="1" ht="22.5" customHeight="1" x14ac:dyDescent="0.25">
      <c r="A1657" s="419">
        <v>57</v>
      </c>
      <c r="B1657" s="280">
        <v>45251</v>
      </c>
      <c r="C1657" s="55" t="s">
        <v>23</v>
      </c>
      <c r="D1657" s="56" t="s">
        <v>24</v>
      </c>
      <c r="E1657" s="117">
        <v>1</v>
      </c>
      <c r="F1657" s="57" t="s">
        <v>44</v>
      </c>
      <c r="G1657" s="58" t="s">
        <v>368</v>
      </c>
      <c r="H1657" s="260">
        <v>601</v>
      </c>
      <c r="I1657" s="287">
        <v>75000</v>
      </c>
      <c r="J1657" s="286">
        <v>75000</v>
      </c>
      <c r="K1657" s="530"/>
      <c r="L1657" s="79"/>
      <c r="N1657" s="2"/>
      <c r="O1657" s="2"/>
      <c r="P1657" s="2"/>
      <c r="Q1657" s="2"/>
      <c r="R1657" s="2"/>
      <c r="S1657" s="2"/>
      <c r="T1657" s="2"/>
      <c r="U1657" s="2"/>
      <c r="W1657" s="2"/>
    </row>
    <row r="1658" spans="1:23" ht="22.5" customHeight="1" x14ac:dyDescent="0.25">
      <c r="A1658" s="420">
        <v>58</v>
      </c>
      <c r="B1658" s="280">
        <v>45251</v>
      </c>
      <c r="C1658" s="56" t="s">
        <v>867</v>
      </c>
      <c r="D1658" s="56" t="s">
        <v>561</v>
      </c>
      <c r="E1658" s="117">
        <v>1</v>
      </c>
      <c r="F1658" s="57" t="s">
        <v>39</v>
      </c>
      <c r="G1658" s="58" t="s">
        <v>368</v>
      </c>
      <c r="H1658" s="260">
        <v>601</v>
      </c>
      <c r="I1658" s="287">
        <v>20000</v>
      </c>
      <c r="J1658" s="286">
        <v>20000</v>
      </c>
      <c r="K1658" s="529"/>
      <c r="O1658" s="10"/>
      <c r="P1658" s="10"/>
      <c r="Q1658" s="10"/>
      <c r="R1658" s="10"/>
      <c r="S1658" s="10"/>
      <c r="T1658" s="10"/>
      <c r="U1658" s="10"/>
      <c r="V1658" s="10"/>
    </row>
    <row r="1659" spans="1:23" ht="22.5" customHeight="1" x14ac:dyDescent="0.25">
      <c r="A1659" s="419">
        <v>59</v>
      </c>
      <c r="B1659" s="280">
        <v>45254</v>
      </c>
      <c r="C1659" s="55" t="s">
        <v>23</v>
      </c>
      <c r="D1659" s="61">
        <v>35393</v>
      </c>
      <c r="E1659" s="57">
        <v>2</v>
      </c>
      <c r="F1659" s="57" t="s">
        <v>44</v>
      </c>
      <c r="G1659" s="58" t="s">
        <v>368</v>
      </c>
      <c r="H1659" s="260">
        <v>601</v>
      </c>
      <c r="I1659" s="285">
        <v>75000</v>
      </c>
      <c r="J1659" s="286">
        <v>150000</v>
      </c>
      <c r="K1659" s="529"/>
      <c r="O1659" s="10"/>
      <c r="P1659" s="10"/>
      <c r="Q1659" s="10"/>
      <c r="R1659" s="10"/>
      <c r="S1659" s="10"/>
      <c r="T1659" s="10"/>
      <c r="U1659" s="10"/>
      <c r="V1659" s="10"/>
    </row>
    <row r="1660" spans="1:23" ht="22.5" customHeight="1" x14ac:dyDescent="0.25">
      <c r="A1660" s="420">
        <v>60</v>
      </c>
      <c r="B1660" s="280">
        <v>45254</v>
      </c>
      <c r="C1660" s="55" t="s">
        <v>1134</v>
      </c>
      <c r="D1660" s="86" t="s">
        <v>24</v>
      </c>
      <c r="E1660" s="57">
        <v>1</v>
      </c>
      <c r="F1660" s="122" t="s">
        <v>39</v>
      </c>
      <c r="G1660" s="58" t="s">
        <v>368</v>
      </c>
      <c r="H1660" s="260">
        <v>601</v>
      </c>
      <c r="I1660" s="285">
        <v>11500</v>
      </c>
      <c r="J1660" s="286">
        <v>11500</v>
      </c>
      <c r="K1660" s="529"/>
      <c r="O1660" s="10"/>
      <c r="P1660" s="10"/>
      <c r="Q1660" s="10"/>
      <c r="R1660" s="10"/>
      <c r="S1660" s="10"/>
      <c r="T1660" s="10"/>
      <c r="U1660" s="10"/>
      <c r="V1660" s="10"/>
    </row>
    <row r="1661" spans="1:23" ht="22.5" customHeight="1" x14ac:dyDescent="0.25">
      <c r="A1661" s="419">
        <v>61</v>
      </c>
      <c r="B1661" s="280">
        <v>45254</v>
      </c>
      <c r="C1661" s="56" t="s">
        <v>1324</v>
      </c>
      <c r="D1661" s="123" t="s">
        <v>24</v>
      </c>
      <c r="E1661" s="57">
        <v>3</v>
      </c>
      <c r="F1661" s="122" t="s">
        <v>39</v>
      </c>
      <c r="G1661" s="58" t="s">
        <v>368</v>
      </c>
      <c r="H1661" s="260">
        <v>601</v>
      </c>
      <c r="I1661" s="307">
        <v>3000</v>
      </c>
      <c r="J1661" s="286">
        <v>9000</v>
      </c>
      <c r="K1661" s="529"/>
      <c r="L1661" s="201"/>
      <c r="O1661" s="10"/>
      <c r="P1661" s="10"/>
      <c r="Q1661" s="10"/>
      <c r="R1661" s="10"/>
      <c r="S1661" s="10"/>
      <c r="T1661" s="10"/>
      <c r="U1661" s="10"/>
      <c r="V1661" s="10"/>
    </row>
    <row r="1662" spans="1:23" ht="22.5" customHeight="1" x14ac:dyDescent="0.25">
      <c r="A1662" s="420">
        <v>62</v>
      </c>
      <c r="B1662" s="280">
        <v>45255</v>
      </c>
      <c r="C1662" s="56" t="s">
        <v>1324</v>
      </c>
      <c r="D1662" s="123" t="s">
        <v>24</v>
      </c>
      <c r="E1662" s="57">
        <v>3</v>
      </c>
      <c r="F1662" s="122" t="s">
        <v>39</v>
      </c>
      <c r="G1662" s="58" t="s">
        <v>368</v>
      </c>
      <c r="H1662" s="260">
        <v>601</v>
      </c>
      <c r="I1662" s="307">
        <v>3000</v>
      </c>
      <c r="J1662" s="286">
        <v>9000</v>
      </c>
      <c r="K1662" s="529"/>
      <c r="O1662" s="10"/>
      <c r="P1662" s="10"/>
      <c r="Q1662" s="10"/>
      <c r="R1662" s="10"/>
      <c r="S1662" s="10"/>
      <c r="T1662" s="10"/>
      <c r="U1662" s="10"/>
      <c r="V1662" s="10"/>
    </row>
    <row r="1663" spans="1:23" ht="22.5" customHeight="1" x14ac:dyDescent="0.25">
      <c r="A1663" s="419">
        <v>63</v>
      </c>
      <c r="B1663" s="280">
        <v>45255</v>
      </c>
      <c r="C1663" s="56" t="s">
        <v>107</v>
      </c>
      <c r="D1663" s="301" t="s">
        <v>1432</v>
      </c>
      <c r="E1663" s="57">
        <v>20</v>
      </c>
      <c r="F1663" s="121" t="s">
        <v>39</v>
      </c>
      <c r="G1663" s="58" t="s">
        <v>368</v>
      </c>
      <c r="H1663" s="260">
        <v>601</v>
      </c>
      <c r="I1663" s="285">
        <v>1565</v>
      </c>
      <c r="J1663" s="286">
        <v>31300</v>
      </c>
      <c r="K1663" s="529"/>
      <c r="O1663" s="10"/>
      <c r="P1663" s="10"/>
      <c r="Q1663" s="10"/>
      <c r="R1663" s="10"/>
      <c r="S1663" s="10"/>
      <c r="T1663" s="10"/>
      <c r="U1663" s="10"/>
      <c r="V1663" s="10"/>
    </row>
    <row r="1664" spans="1:23" ht="22.5" customHeight="1" x14ac:dyDescent="0.25">
      <c r="A1664" s="420">
        <v>64</v>
      </c>
      <c r="B1664" s="280">
        <v>45255</v>
      </c>
      <c r="C1664" s="56" t="s">
        <v>943</v>
      </c>
      <c r="D1664" s="56" t="s">
        <v>1433</v>
      </c>
      <c r="E1664" s="57">
        <v>2</v>
      </c>
      <c r="F1664" s="57" t="s">
        <v>39</v>
      </c>
      <c r="G1664" s="58" t="s">
        <v>368</v>
      </c>
      <c r="H1664" s="260">
        <v>601</v>
      </c>
      <c r="I1664" s="285">
        <v>115000</v>
      </c>
      <c r="J1664" s="286">
        <v>230000</v>
      </c>
      <c r="K1664" s="529"/>
      <c r="O1664" s="10"/>
      <c r="P1664" s="10"/>
      <c r="Q1664" s="10"/>
      <c r="R1664" s="10"/>
      <c r="S1664" s="10"/>
      <c r="T1664" s="10"/>
      <c r="U1664" s="10"/>
      <c r="V1664" s="10"/>
      <c r="W1664" s="10"/>
    </row>
    <row r="1665" spans="1:23" ht="22.5" customHeight="1" x14ac:dyDescent="0.25">
      <c r="A1665" s="419">
        <v>65</v>
      </c>
      <c r="B1665" s="280">
        <v>45255</v>
      </c>
      <c r="C1665" s="55" t="s">
        <v>1134</v>
      </c>
      <c r="D1665" s="86" t="s">
        <v>24</v>
      </c>
      <c r="E1665" s="57">
        <v>1</v>
      </c>
      <c r="F1665" s="122" t="s">
        <v>39</v>
      </c>
      <c r="G1665" s="58" t="s">
        <v>368</v>
      </c>
      <c r="H1665" s="260">
        <v>601</v>
      </c>
      <c r="I1665" s="285">
        <v>11500</v>
      </c>
      <c r="J1665" s="286">
        <v>11500</v>
      </c>
      <c r="K1665" s="529"/>
      <c r="O1665" s="10"/>
      <c r="P1665" s="10"/>
      <c r="Q1665" s="10"/>
      <c r="R1665" s="10"/>
      <c r="S1665" s="10"/>
      <c r="T1665" s="10"/>
      <c r="U1665" s="10"/>
      <c r="V1665" s="10"/>
    </row>
    <row r="1666" spans="1:23" ht="22.5" customHeight="1" x14ac:dyDescent="0.25">
      <c r="A1666" s="420">
        <v>66</v>
      </c>
      <c r="B1666" s="280">
        <v>45255</v>
      </c>
      <c r="C1666" s="56" t="s">
        <v>953</v>
      </c>
      <c r="D1666" s="56" t="s">
        <v>1434</v>
      </c>
      <c r="E1666" s="57">
        <v>2</v>
      </c>
      <c r="F1666" s="122" t="s">
        <v>39</v>
      </c>
      <c r="G1666" s="58" t="s">
        <v>368</v>
      </c>
      <c r="H1666" s="260">
        <v>601</v>
      </c>
      <c r="I1666" s="285">
        <v>20000</v>
      </c>
      <c r="J1666" s="286">
        <v>40000</v>
      </c>
      <c r="K1666" s="529"/>
      <c r="O1666" s="10"/>
      <c r="P1666" s="10"/>
      <c r="Q1666" s="10"/>
      <c r="R1666" s="10"/>
      <c r="S1666" s="10"/>
      <c r="T1666" s="10"/>
      <c r="U1666" s="10"/>
      <c r="V1666" s="10"/>
      <c r="W1666" s="10"/>
    </row>
    <row r="1667" spans="1:23" s="10" customFormat="1" ht="22.5" customHeight="1" x14ac:dyDescent="0.25">
      <c r="A1667" s="419">
        <v>67</v>
      </c>
      <c r="B1667" s="280">
        <v>45255</v>
      </c>
      <c r="C1667" s="56" t="s">
        <v>955</v>
      </c>
      <c r="D1667" s="56" t="s">
        <v>1435</v>
      </c>
      <c r="E1667" s="57">
        <v>8</v>
      </c>
      <c r="F1667" s="121" t="s">
        <v>39</v>
      </c>
      <c r="G1667" s="58" t="s">
        <v>368</v>
      </c>
      <c r="H1667" s="260">
        <v>601</v>
      </c>
      <c r="I1667" s="285">
        <v>45000</v>
      </c>
      <c r="J1667" s="286">
        <v>360000</v>
      </c>
      <c r="K1667" s="530"/>
      <c r="L1667" s="79"/>
    </row>
    <row r="1668" spans="1:23" ht="22.5" customHeight="1" x14ac:dyDescent="0.25">
      <c r="A1668" s="420">
        <v>68</v>
      </c>
      <c r="B1668" s="280">
        <v>45258</v>
      </c>
      <c r="C1668" s="55" t="s">
        <v>1134</v>
      </c>
      <c r="D1668" s="86" t="s">
        <v>24</v>
      </c>
      <c r="E1668" s="57">
        <v>1</v>
      </c>
      <c r="F1668" s="122" t="s">
        <v>39</v>
      </c>
      <c r="G1668" s="58" t="s">
        <v>368</v>
      </c>
      <c r="H1668" s="260">
        <v>601</v>
      </c>
      <c r="I1668" s="285">
        <v>11500</v>
      </c>
      <c r="J1668" s="286">
        <v>11500</v>
      </c>
      <c r="K1668" s="529"/>
      <c r="O1668" s="10"/>
      <c r="P1668" s="10"/>
      <c r="Q1668" s="10"/>
      <c r="R1668" s="10"/>
      <c r="S1668" s="10"/>
      <c r="T1668" s="10"/>
      <c r="U1668" s="10"/>
      <c r="V1668" s="10"/>
      <c r="W1668" s="10"/>
    </row>
    <row r="1669" spans="1:23" s="10" customFormat="1" ht="22.5" customHeight="1" x14ac:dyDescent="0.25">
      <c r="A1669" s="419">
        <v>69</v>
      </c>
      <c r="B1669" s="280">
        <v>45258</v>
      </c>
      <c r="C1669" s="56" t="s">
        <v>107</v>
      </c>
      <c r="D1669" s="123" t="s">
        <v>24</v>
      </c>
      <c r="E1669" s="57">
        <v>20</v>
      </c>
      <c r="F1669" s="57" t="s">
        <v>39</v>
      </c>
      <c r="G1669" s="58" t="s">
        <v>368</v>
      </c>
      <c r="H1669" s="260">
        <v>601</v>
      </c>
      <c r="I1669" s="285">
        <v>1565</v>
      </c>
      <c r="J1669" s="286">
        <v>31300</v>
      </c>
      <c r="K1669" s="529"/>
      <c r="L1669" s="79"/>
    </row>
    <row r="1670" spans="1:23" s="10" customFormat="1" ht="22.5" customHeight="1" x14ac:dyDescent="0.25">
      <c r="A1670" s="420">
        <v>70</v>
      </c>
      <c r="B1670" s="280">
        <v>45258</v>
      </c>
      <c r="C1670" s="56" t="s">
        <v>1324</v>
      </c>
      <c r="D1670" s="123" t="s">
        <v>24</v>
      </c>
      <c r="E1670" s="57">
        <v>3</v>
      </c>
      <c r="F1670" s="122" t="s">
        <v>39</v>
      </c>
      <c r="G1670" s="58" t="s">
        <v>368</v>
      </c>
      <c r="H1670" s="260">
        <v>601</v>
      </c>
      <c r="I1670" s="307">
        <v>3000</v>
      </c>
      <c r="J1670" s="286">
        <v>9000</v>
      </c>
      <c r="K1670" s="529"/>
      <c r="L1670" s="79"/>
    </row>
    <row r="1671" spans="1:23" s="10" customFormat="1" ht="22.5" customHeight="1" x14ac:dyDescent="0.25">
      <c r="A1671" s="419">
        <v>71</v>
      </c>
      <c r="B1671" s="280">
        <v>45258</v>
      </c>
      <c r="C1671" s="161" t="s">
        <v>75</v>
      </c>
      <c r="D1671" s="164" t="s">
        <v>66</v>
      </c>
      <c r="E1671" s="8">
        <v>3</v>
      </c>
      <c r="F1671" s="8" t="s">
        <v>38</v>
      </c>
      <c r="G1671" s="162" t="s">
        <v>368</v>
      </c>
      <c r="H1671" s="260">
        <v>601</v>
      </c>
      <c r="I1671" s="329">
        <v>30250</v>
      </c>
      <c r="J1671" s="414">
        <v>90750</v>
      </c>
      <c r="K1671" s="529"/>
      <c r="L1671" s="79"/>
    </row>
    <row r="1672" spans="1:23" s="10" customFormat="1" ht="22.5" customHeight="1" x14ac:dyDescent="0.25">
      <c r="A1672" s="420">
        <v>72</v>
      </c>
      <c r="B1672" s="280">
        <v>45259</v>
      </c>
      <c r="C1672" s="161" t="s">
        <v>1134</v>
      </c>
      <c r="D1672" s="164" t="s">
        <v>24</v>
      </c>
      <c r="E1672" s="8">
        <v>2</v>
      </c>
      <c r="F1672" s="304" t="s">
        <v>39</v>
      </c>
      <c r="G1672" s="162" t="s">
        <v>368</v>
      </c>
      <c r="H1672" s="260">
        <v>601</v>
      </c>
      <c r="I1672" s="285">
        <v>11500</v>
      </c>
      <c r="J1672" s="286">
        <v>23000</v>
      </c>
      <c r="K1672" s="529"/>
      <c r="L1672" s="79"/>
    </row>
    <row r="1673" spans="1:23" s="10" customFormat="1" ht="22.5" customHeight="1" x14ac:dyDescent="0.25">
      <c r="A1673" s="419">
        <v>73</v>
      </c>
      <c r="B1673" s="280">
        <v>45259</v>
      </c>
      <c r="C1673" s="56" t="s">
        <v>107</v>
      </c>
      <c r="D1673" s="123" t="s">
        <v>24</v>
      </c>
      <c r="E1673" s="57">
        <v>50</v>
      </c>
      <c r="F1673" s="57" t="s">
        <v>39</v>
      </c>
      <c r="G1673" s="58" t="s">
        <v>368</v>
      </c>
      <c r="H1673" s="260">
        <v>601</v>
      </c>
      <c r="I1673" s="285">
        <v>1565</v>
      </c>
      <c r="J1673" s="286">
        <v>78250</v>
      </c>
      <c r="K1673" s="529"/>
      <c r="L1673" s="79"/>
    </row>
    <row r="1674" spans="1:23" s="10" customFormat="1" ht="22.5" customHeight="1" x14ac:dyDescent="0.25">
      <c r="A1674" s="420">
        <v>74</v>
      </c>
      <c r="B1674" s="280">
        <v>45260</v>
      </c>
      <c r="C1674" s="56" t="s">
        <v>23</v>
      </c>
      <c r="D1674" s="126" t="s">
        <v>24</v>
      </c>
      <c r="E1674" s="57">
        <v>2</v>
      </c>
      <c r="F1674" s="57" t="s">
        <v>1168</v>
      </c>
      <c r="G1674" s="58" t="s">
        <v>368</v>
      </c>
      <c r="H1674" s="260">
        <v>601</v>
      </c>
      <c r="I1674" s="285">
        <v>75000</v>
      </c>
      <c r="J1674" s="286">
        <v>150000</v>
      </c>
      <c r="K1674" s="529"/>
      <c r="L1674" s="79"/>
    </row>
    <row r="1675" spans="1:23" s="10" customFormat="1" ht="22.5" customHeight="1" x14ac:dyDescent="0.25">
      <c r="A1675" s="419">
        <v>75</v>
      </c>
      <c r="B1675" s="280">
        <v>45260</v>
      </c>
      <c r="C1675" s="56" t="s">
        <v>107</v>
      </c>
      <c r="D1675" s="123" t="s">
        <v>24</v>
      </c>
      <c r="E1675" s="57">
        <v>30</v>
      </c>
      <c r="F1675" s="57" t="s">
        <v>39</v>
      </c>
      <c r="G1675" s="58" t="s">
        <v>368</v>
      </c>
      <c r="H1675" s="260">
        <v>601</v>
      </c>
      <c r="I1675" s="285">
        <v>1565</v>
      </c>
      <c r="J1675" s="286">
        <v>46950</v>
      </c>
      <c r="K1675" s="529"/>
      <c r="L1675" s="79"/>
    </row>
    <row r="1676" spans="1:23" s="10" customFormat="1" ht="22.5" customHeight="1" x14ac:dyDescent="0.25">
      <c r="A1676" s="420">
        <v>76</v>
      </c>
      <c r="B1676" s="280">
        <v>45260</v>
      </c>
      <c r="C1676" s="55" t="s">
        <v>1134</v>
      </c>
      <c r="D1676" s="86" t="s">
        <v>24</v>
      </c>
      <c r="E1676" s="57">
        <v>1</v>
      </c>
      <c r="F1676" s="122" t="s">
        <v>39</v>
      </c>
      <c r="G1676" s="58" t="s">
        <v>368</v>
      </c>
      <c r="H1676" s="260">
        <v>601</v>
      </c>
      <c r="I1676" s="285">
        <v>11500</v>
      </c>
      <c r="J1676" s="286">
        <v>11500</v>
      </c>
      <c r="K1676" s="529"/>
      <c r="L1676" s="79"/>
      <c r="W1676" s="2"/>
    </row>
    <row r="1677" spans="1:23" s="10" customFormat="1" ht="22.5" customHeight="1" x14ac:dyDescent="0.25">
      <c r="A1677" s="419">
        <v>77</v>
      </c>
      <c r="B1677" s="280">
        <v>45260</v>
      </c>
      <c r="C1677" s="56" t="s">
        <v>1324</v>
      </c>
      <c r="D1677" s="123" t="s">
        <v>24</v>
      </c>
      <c r="E1677" s="57">
        <v>3</v>
      </c>
      <c r="F1677" s="122" t="s">
        <v>39</v>
      </c>
      <c r="G1677" s="58" t="s">
        <v>368</v>
      </c>
      <c r="H1677" s="260">
        <v>601</v>
      </c>
      <c r="I1677" s="307">
        <v>3000</v>
      </c>
      <c r="J1677" s="286">
        <v>9000</v>
      </c>
      <c r="K1677" s="529"/>
      <c r="L1677" s="79"/>
      <c r="W1677" s="2"/>
    </row>
    <row r="1678" spans="1:23" s="10" customFormat="1" ht="22.5" customHeight="1" x14ac:dyDescent="0.25">
      <c r="A1678" s="422"/>
      <c r="B1678" s="423"/>
      <c r="C1678" s="424"/>
      <c r="D1678" s="425"/>
      <c r="E1678" s="411"/>
      <c r="F1678" s="411"/>
      <c r="G1678" s="435"/>
      <c r="H1678" s="411"/>
      <c r="I1678" s="428"/>
      <c r="J1678" s="428"/>
      <c r="K1678" s="528">
        <f>SUM(J1601:J1677)</f>
        <v>33989100</v>
      </c>
      <c r="L1678" s="79"/>
      <c r="W1678" s="2"/>
    </row>
    <row r="1679" spans="1:23" ht="22.5" customHeight="1" x14ac:dyDescent="0.25">
      <c r="A1679" s="419">
        <v>1</v>
      </c>
      <c r="B1679" s="533">
        <v>45232</v>
      </c>
      <c r="C1679" s="534" t="s">
        <v>1850</v>
      </c>
      <c r="D1679" s="544"/>
      <c r="E1679" s="536">
        <v>1</v>
      </c>
      <c r="F1679" s="536" t="s">
        <v>37</v>
      </c>
      <c r="G1679" s="536" t="s">
        <v>1872</v>
      </c>
      <c r="H1679" s="537">
        <v>604</v>
      </c>
      <c r="I1679" s="560">
        <v>5000</v>
      </c>
      <c r="J1679" s="539">
        <f>E1679*I1679</f>
        <v>5000</v>
      </c>
      <c r="K1679" s="622" t="s">
        <v>1791</v>
      </c>
      <c r="L1679" s="2"/>
      <c r="M1679" s="2"/>
      <c r="O1679" s="10"/>
      <c r="P1679" s="10"/>
      <c r="Q1679" s="10"/>
      <c r="R1679" s="10"/>
      <c r="S1679" s="10"/>
      <c r="T1679" s="10"/>
      <c r="U1679" s="10"/>
      <c r="V1679" s="10"/>
    </row>
    <row r="1680" spans="1:23" ht="22.5" customHeight="1" x14ac:dyDescent="0.25">
      <c r="A1680" s="420">
        <v>2</v>
      </c>
      <c r="B1680" s="533">
        <v>45232</v>
      </c>
      <c r="C1680" s="541" t="s">
        <v>1849</v>
      </c>
      <c r="D1680" s="541"/>
      <c r="E1680" s="536">
        <v>4</v>
      </c>
      <c r="F1680" s="536" t="s">
        <v>37</v>
      </c>
      <c r="G1680" s="536" t="s">
        <v>1872</v>
      </c>
      <c r="H1680" s="537">
        <v>604</v>
      </c>
      <c r="I1680" s="538">
        <v>12500</v>
      </c>
      <c r="J1680" s="539">
        <f>E1680*I1680</f>
        <v>50000</v>
      </c>
      <c r="K1680" s="622" t="s">
        <v>1791</v>
      </c>
      <c r="L1680" s="2"/>
      <c r="M1680" s="2"/>
      <c r="O1680" s="10"/>
      <c r="P1680" s="10"/>
      <c r="Q1680" s="10"/>
      <c r="R1680" s="10"/>
      <c r="S1680" s="10"/>
      <c r="T1680" s="10"/>
      <c r="U1680" s="10"/>
      <c r="V1680" s="10"/>
    </row>
    <row r="1681" spans="1:23" ht="22.5" customHeight="1" x14ac:dyDescent="0.25">
      <c r="A1681" s="419">
        <v>3</v>
      </c>
      <c r="B1681" s="533">
        <v>45232</v>
      </c>
      <c r="C1681" s="534" t="s">
        <v>1873</v>
      </c>
      <c r="D1681" s="549"/>
      <c r="E1681" s="536">
        <v>1</v>
      </c>
      <c r="F1681" s="536" t="s">
        <v>37</v>
      </c>
      <c r="G1681" s="536" t="s">
        <v>1872</v>
      </c>
      <c r="H1681" s="537">
        <v>604</v>
      </c>
      <c r="I1681" s="552">
        <v>100000</v>
      </c>
      <c r="J1681" s="539">
        <f>E1681*I1681</f>
        <v>100000</v>
      </c>
      <c r="K1681" s="622" t="s">
        <v>1791</v>
      </c>
      <c r="L1681" s="2"/>
      <c r="M1681" s="2"/>
      <c r="O1681" s="10"/>
      <c r="P1681" s="10"/>
      <c r="Q1681" s="10"/>
      <c r="R1681" s="10"/>
      <c r="S1681" s="10"/>
      <c r="T1681" s="10"/>
      <c r="U1681" s="10"/>
      <c r="V1681" s="10"/>
      <c r="W1681" s="1"/>
    </row>
    <row r="1682" spans="1:23" ht="22.5" customHeight="1" x14ac:dyDescent="0.25">
      <c r="A1682" s="420">
        <v>4</v>
      </c>
      <c r="B1682" s="533">
        <v>45232</v>
      </c>
      <c r="C1682" s="549" t="s">
        <v>1874</v>
      </c>
      <c r="D1682" s="549"/>
      <c r="E1682" s="551">
        <v>1.5</v>
      </c>
      <c r="F1682" s="536" t="s">
        <v>1875</v>
      </c>
      <c r="G1682" s="536" t="s">
        <v>1872</v>
      </c>
      <c r="H1682" s="537">
        <v>604</v>
      </c>
      <c r="I1682" s="569" t="s">
        <v>1876</v>
      </c>
      <c r="J1682" s="569"/>
      <c r="K1682" s="622" t="s">
        <v>1791</v>
      </c>
      <c r="L1682" s="2"/>
      <c r="M1682" s="2"/>
      <c r="O1682" s="10"/>
      <c r="P1682" s="10"/>
      <c r="Q1682" s="10"/>
      <c r="R1682" s="10"/>
      <c r="S1682" s="10"/>
      <c r="T1682" s="10"/>
      <c r="U1682" s="10"/>
      <c r="V1682" s="10"/>
      <c r="W1682" s="1"/>
    </row>
    <row r="1683" spans="1:23" ht="22.5" customHeight="1" x14ac:dyDescent="0.25">
      <c r="A1683" s="419">
        <v>5</v>
      </c>
      <c r="B1683" s="533">
        <v>45237</v>
      </c>
      <c r="C1683" s="559" t="s">
        <v>1877</v>
      </c>
      <c r="D1683" s="543"/>
      <c r="E1683" s="536">
        <v>1</v>
      </c>
      <c r="F1683" s="536" t="s">
        <v>37</v>
      </c>
      <c r="G1683" s="536" t="s">
        <v>1872</v>
      </c>
      <c r="H1683" s="537">
        <v>604</v>
      </c>
      <c r="I1683" s="542">
        <v>125000</v>
      </c>
      <c r="J1683" s="539">
        <f>E1683*I1683</f>
        <v>125000</v>
      </c>
      <c r="K1683" s="622" t="s">
        <v>1791</v>
      </c>
      <c r="L1683" s="2"/>
      <c r="M1683" s="2"/>
      <c r="O1683" s="10"/>
      <c r="P1683" s="10"/>
      <c r="Q1683" s="10"/>
      <c r="R1683" s="10"/>
      <c r="S1683" s="10"/>
      <c r="T1683" s="10"/>
      <c r="U1683" s="10"/>
      <c r="V1683" s="10"/>
    </row>
    <row r="1684" spans="1:23" s="1" customFormat="1" ht="22.5" customHeight="1" x14ac:dyDescent="0.25">
      <c r="A1684" s="420">
        <v>6</v>
      </c>
      <c r="B1684" s="612">
        <v>45248</v>
      </c>
      <c r="C1684" s="620" t="s">
        <v>2090</v>
      </c>
      <c r="D1684" s="613"/>
      <c r="E1684" s="621">
        <v>1.5</v>
      </c>
      <c r="F1684" s="613" t="s">
        <v>1693</v>
      </c>
      <c r="G1684" s="615" t="s">
        <v>1872</v>
      </c>
      <c r="H1684" s="616">
        <v>604</v>
      </c>
      <c r="I1684" s="617">
        <v>26800</v>
      </c>
      <c r="J1684" s="617">
        <f>I1684*E1684</f>
        <v>40200</v>
      </c>
      <c r="K1684" s="632" t="s">
        <v>2092</v>
      </c>
      <c r="N1684" s="10"/>
      <c r="O1684" s="10"/>
      <c r="P1684" s="10"/>
      <c r="Q1684" s="10"/>
      <c r="R1684" s="10"/>
      <c r="S1684" s="10"/>
      <c r="T1684" s="10"/>
      <c r="U1684" s="10"/>
      <c r="V1684" s="10"/>
      <c r="W1684" s="2"/>
    </row>
    <row r="1685" spans="1:23" s="1" customFormat="1" ht="22.5" customHeight="1" x14ac:dyDescent="0.25">
      <c r="A1685" s="419">
        <v>7</v>
      </c>
      <c r="B1685" s="612">
        <v>45260</v>
      </c>
      <c r="C1685" s="620" t="s">
        <v>2090</v>
      </c>
      <c r="D1685" s="613"/>
      <c r="E1685" s="621">
        <v>10</v>
      </c>
      <c r="F1685" s="613" t="s">
        <v>1693</v>
      </c>
      <c r="G1685" s="615" t="s">
        <v>1872</v>
      </c>
      <c r="H1685" s="616">
        <v>604</v>
      </c>
      <c r="I1685" s="617">
        <v>26800</v>
      </c>
      <c r="J1685" s="617">
        <f>I1685*E1685</f>
        <v>268000</v>
      </c>
      <c r="K1685" s="632" t="s">
        <v>2092</v>
      </c>
      <c r="N1685" s="10"/>
      <c r="O1685" s="10"/>
      <c r="P1685" s="10"/>
      <c r="Q1685" s="10"/>
      <c r="R1685" s="10"/>
      <c r="S1685" s="10"/>
      <c r="T1685" s="10"/>
      <c r="U1685" s="10"/>
      <c r="V1685" s="10"/>
      <c r="W1685" s="2"/>
    </row>
    <row r="1686" spans="1:23" ht="22.5" customHeight="1" x14ac:dyDescent="0.25">
      <c r="A1686" s="420">
        <v>8</v>
      </c>
      <c r="B1686" s="533">
        <v>45260</v>
      </c>
      <c r="C1686" s="534" t="s">
        <v>1802</v>
      </c>
      <c r="D1686" s="543" t="s">
        <v>1861</v>
      </c>
      <c r="E1686" s="536">
        <v>1</v>
      </c>
      <c r="F1686" s="536" t="s">
        <v>37</v>
      </c>
      <c r="G1686" s="536" t="s">
        <v>1872</v>
      </c>
      <c r="H1686" s="537">
        <v>604</v>
      </c>
      <c r="I1686" s="546">
        <v>37000</v>
      </c>
      <c r="J1686" s="539">
        <f>E1686*I1686</f>
        <v>37000</v>
      </c>
      <c r="K1686" s="622" t="s">
        <v>1791</v>
      </c>
      <c r="L1686" s="2"/>
      <c r="M1686" s="2"/>
      <c r="O1686" s="10"/>
      <c r="P1686" s="10"/>
      <c r="Q1686" s="10"/>
      <c r="R1686" s="10"/>
      <c r="S1686" s="10"/>
      <c r="T1686" s="10"/>
      <c r="U1686" s="10"/>
      <c r="V1686" s="10"/>
    </row>
    <row r="1687" spans="1:23" ht="22.5" customHeight="1" x14ac:dyDescent="0.25">
      <c r="A1687" s="419">
        <v>9</v>
      </c>
      <c r="B1687" s="533">
        <v>45260</v>
      </c>
      <c r="C1687" s="534" t="s">
        <v>1878</v>
      </c>
      <c r="D1687" s="570" t="s">
        <v>1879</v>
      </c>
      <c r="E1687" s="536">
        <v>1</v>
      </c>
      <c r="F1687" s="536" t="s">
        <v>37</v>
      </c>
      <c r="G1687" s="536" t="s">
        <v>1872</v>
      </c>
      <c r="H1687" s="537">
        <v>604</v>
      </c>
      <c r="I1687" s="560">
        <v>20000</v>
      </c>
      <c r="J1687" s="539">
        <f>E1687*I1687</f>
        <v>20000</v>
      </c>
      <c r="K1687" s="622" t="s">
        <v>1791</v>
      </c>
      <c r="L1687" s="2"/>
      <c r="M1687" s="2"/>
      <c r="O1687" s="10"/>
      <c r="P1687" s="10"/>
      <c r="Q1687" s="10"/>
      <c r="R1687" s="10"/>
      <c r="S1687" s="10"/>
      <c r="T1687" s="10"/>
      <c r="U1687" s="10"/>
      <c r="V1687" s="10"/>
      <c r="W1687" s="10"/>
    </row>
    <row r="1688" spans="1:23" ht="22.5" customHeight="1" x14ac:dyDescent="0.25">
      <c r="A1688" s="420">
        <v>10</v>
      </c>
      <c r="B1688" s="533">
        <v>45260</v>
      </c>
      <c r="C1688" s="534" t="s">
        <v>1811</v>
      </c>
      <c r="D1688" s="544"/>
      <c r="E1688" s="536">
        <v>1</v>
      </c>
      <c r="F1688" s="536" t="s">
        <v>37</v>
      </c>
      <c r="G1688" s="536" t="s">
        <v>1872</v>
      </c>
      <c r="H1688" s="537">
        <v>604</v>
      </c>
      <c r="I1688" s="546">
        <v>94575</v>
      </c>
      <c r="J1688" s="539">
        <f>E1688*I1688</f>
        <v>94575</v>
      </c>
      <c r="K1688" s="622" t="s">
        <v>1791</v>
      </c>
      <c r="L1688" s="2"/>
      <c r="M1688" s="2"/>
      <c r="O1688" s="10"/>
      <c r="P1688" s="10"/>
      <c r="Q1688" s="10"/>
      <c r="R1688" s="10"/>
      <c r="S1688" s="10"/>
      <c r="T1688" s="10"/>
      <c r="U1688" s="10"/>
      <c r="V1688" s="10"/>
    </row>
    <row r="1689" spans="1:23" ht="22.5" customHeight="1" x14ac:dyDescent="0.25">
      <c r="A1689" s="419">
        <v>11</v>
      </c>
      <c r="B1689" s="533">
        <v>45260</v>
      </c>
      <c r="C1689" s="534" t="s">
        <v>1880</v>
      </c>
      <c r="D1689" s="534"/>
      <c r="E1689" s="536">
        <v>1</v>
      </c>
      <c r="F1689" s="536" t="s">
        <v>37</v>
      </c>
      <c r="G1689" s="561" t="s">
        <v>1872</v>
      </c>
      <c r="H1689" s="537">
        <v>604</v>
      </c>
      <c r="I1689" s="562">
        <v>0</v>
      </c>
      <c r="J1689" s="539">
        <f>E1689*I1689</f>
        <v>0</v>
      </c>
      <c r="K1689" s="622" t="s">
        <v>1791</v>
      </c>
      <c r="L1689" s="2"/>
      <c r="M1689" s="2"/>
      <c r="O1689" s="10"/>
      <c r="P1689" s="10"/>
      <c r="Q1689" s="10"/>
      <c r="R1689" s="10"/>
      <c r="S1689" s="10"/>
      <c r="T1689" s="10"/>
      <c r="U1689" s="10"/>
      <c r="V1689" s="10"/>
      <c r="W1689" s="10"/>
    </row>
    <row r="1690" spans="1:23" s="10" customFormat="1" ht="22.5" customHeight="1" x14ac:dyDescent="0.25">
      <c r="A1690" s="422"/>
      <c r="B1690" s="423"/>
      <c r="C1690" s="424"/>
      <c r="D1690" s="425"/>
      <c r="E1690" s="411"/>
      <c r="F1690" s="411"/>
      <c r="G1690" s="435"/>
      <c r="H1690" s="411"/>
      <c r="I1690" s="428"/>
      <c r="J1690" s="428"/>
      <c r="K1690" s="528">
        <f>SUM(J1679:J1689)</f>
        <v>739775</v>
      </c>
      <c r="L1690" s="79"/>
    </row>
    <row r="1691" spans="1:23" ht="22.5" customHeight="1" x14ac:dyDescent="0.25">
      <c r="A1691" s="419">
        <v>1</v>
      </c>
      <c r="B1691" s="533">
        <v>45238</v>
      </c>
      <c r="C1691" s="541" t="s">
        <v>2010</v>
      </c>
      <c r="D1691" s="544"/>
      <c r="E1691" s="536">
        <v>1</v>
      </c>
      <c r="F1691" s="536" t="s">
        <v>37</v>
      </c>
      <c r="G1691" s="536" t="s">
        <v>16</v>
      </c>
      <c r="H1691" s="537" t="s">
        <v>296</v>
      </c>
      <c r="I1691" s="560">
        <v>62500</v>
      </c>
      <c r="J1691" s="539">
        <f>E1691*I1691</f>
        <v>62500</v>
      </c>
      <c r="K1691" s="622" t="s">
        <v>1791</v>
      </c>
      <c r="L1691" s="2"/>
      <c r="M1691" s="2"/>
      <c r="O1691" s="10"/>
      <c r="P1691" s="10"/>
      <c r="Q1691" s="10"/>
      <c r="R1691" s="10"/>
      <c r="S1691" s="10"/>
      <c r="T1691" s="10"/>
      <c r="U1691" s="10"/>
      <c r="V1691" s="10"/>
      <c r="W1691" s="10"/>
    </row>
    <row r="1692" spans="1:23" s="10" customFormat="1" ht="22.5" customHeight="1" x14ac:dyDescent="0.25">
      <c r="A1692" s="420">
        <v>2</v>
      </c>
      <c r="B1692" s="280">
        <v>45241</v>
      </c>
      <c r="C1692" s="55" t="s">
        <v>75</v>
      </c>
      <c r="D1692" s="86" t="s">
        <v>66</v>
      </c>
      <c r="E1692" s="57">
        <v>1.5</v>
      </c>
      <c r="F1692" s="57" t="s">
        <v>38</v>
      </c>
      <c r="G1692" s="58" t="s">
        <v>16</v>
      </c>
      <c r="H1692" s="260" t="s">
        <v>296</v>
      </c>
      <c r="I1692" s="287">
        <v>27000</v>
      </c>
      <c r="J1692" s="286">
        <v>40500</v>
      </c>
      <c r="K1692" s="529"/>
      <c r="L1692" s="79"/>
    </row>
    <row r="1693" spans="1:23" s="10" customFormat="1" ht="22.5" customHeight="1" x14ac:dyDescent="0.25">
      <c r="A1693" s="419">
        <v>3</v>
      </c>
      <c r="B1693" s="280">
        <v>45246</v>
      </c>
      <c r="C1693" s="56" t="s">
        <v>1335</v>
      </c>
      <c r="D1693" s="123" t="s">
        <v>196</v>
      </c>
      <c r="E1693" s="57">
        <v>1</v>
      </c>
      <c r="F1693" s="57" t="s">
        <v>39</v>
      </c>
      <c r="G1693" s="58" t="s">
        <v>16</v>
      </c>
      <c r="H1693" s="260" t="s">
        <v>296</v>
      </c>
      <c r="I1693" s="285">
        <v>60000</v>
      </c>
      <c r="J1693" s="286">
        <v>60000</v>
      </c>
      <c r="K1693" s="644" t="s">
        <v>1595</v>
      </c>
      <c r="L1693" s="79"/>
    </row>
    <row r="1694" spans="1:23" s="10" customFormat="1" ht="22.5" customHeight="1" x14ac:dyDescent="0.25">
      <c r="A1694" s="420">
        <v>4</v>
      </c>
      <c r="B1694" s="280">
        <v>45246</v>
      </c>
      <c r="C1694" s="56" t="s">
        <v>107</v>
      </c>
      <c r="D1694" s="123" t="s">
        <v>112</v>
      </c>
      <c r="E1694" s="57">
        <v>11</v>
      </c>
      <c r="F1694" s="57" t="s">
        <v>39</v>
      </c>
      <c r="G1694" s="58" t="s">
        <v>16</v>
      </c>
      <c r="H1694" s="260" t="s">
        <v>296</v>
      </c>
      <c r="I1694" s="285">
        <v>1565</v>
      </c>
      <c r="J1694" s="286">
        <v>17215</v>
      </c>
      <c r="K1694" s="644" t="s">
        <v>1595</v>
      </c>
      <c r="L1694" s="79"/>
    </row>
    <row r="1695" spans="1:23" s="10" customFormat="1" ht="22.5" customHeight="1" x14ac:dyDescent="0.25">
      <c r="A1695" s="419">
        <v>5</v>
      </c>
      <c r="B1695" s="280">
        <v>45251</v>
      </c>
      <c r="C1695" s="56" t="s">
        <v>1087</v>
      </c>
      <c r="D1695" s="56" t="s">
        <v>28</v>
      </c>
      <c r="E1695" s="57">
        <v>0.4</v>
      </c>
      <c r="F1695" s="122" t="s">
        <v>38</v>
      </c>
      <c r="G1695" s="58" t="s">
        <v>16</v>
      </c>
      <c r="H1695" s="260" t="s">
        <v>296</v>
      </c>
      <c r="I1695" s="285">
        <v>75000</v>
      </c>
      <c r="J1695" s="286">
        <v>30000</v>
      </c>
      <c r="K1695" s="644" t="s">
        <v>1618</v>
      </c>
      <c r="L1695" s="79"/>
    </row>
    <row r="1696" spans="1:23" s="10" customFormat="1" ht="22.5" customHeight="1" x14ac:dyDescent="0.25">
      <c r="A1696" s="420">
        <v>6</v>
      </c>
      <c r="B1696" s="280">
        <v>45251</v>
      </c>
      <c r="C1696" s="313" t="s">
        <v>868</v>
      </c>
      <c r="D1696" s="56" t="s">
        <v>102</v>
      </c>
      <c r="E1696" s="57">
        <v>3</v>
      </c>
      <c r="F1696" s="57" t="s">
        <v>691</v>
      </c>
      <c r="G1696" s="58" t="s">
        <v>16</v>
      </c>
      <c r="H1696" s="260" t="s">
        <v>296</v>
      </c>
      <c r="I1696" s="285">
        <v>15000</v>
      </c>
      <c r="J1696" s="286">
        <v>45000</v>
      </c>
      <c r="K1696" s="529"/>
      <c r="L1696" s="79"/>
    </row>
    <row r="1697" spans="1:12" s="10" customFormat="1" ht="22.5" customHeight="1" x14ac:dyDescent="0.25">
      <c r="A1697" s="419">
        <v>7</v>
      </c>
      <c r="B1697" s="280">
        <v>45253</v>
      </c>
      <c r="C1697" s="56" t="s">
        <v>777</v>
      </c>
      <c r="D1697" s="86" t="s">
        <v>89</v>
      </c>
      <c r="E1697" s="57">
        <v>2</v>
      </c>
      <c r="F1697" s="122" t="s">
        <v>39</v>
      </c>
      <c r="G1697" s="58" t="s">
        <v>16</v>
      </c>
      <c r="H1697" s="260" t="s">
        <v>296</v>
      </c>
      <c r="I1697" s="285">
        <v>57500</v>
      </c>
      <c r="J1697" s="286">
        <v>115000</v>
      </c>
      <c r="K1697" s="663" t="s">
        <v>1630</v>
      </c>
      <c r="L1697" s="79"/>
    </row>
    <row r="1698" spans="1:12" s="10" customFormat="1" ht="22.5" customHeight="1" x14ac:dyDescent="0.25">
      <c r="A1698" s="420">
        <v>8</v>
      </c>
      <c r="B1698" s="280">
        <v>45258</v>
      </c>
      <c r="C1698" s="56" t="s">
        <v>70</v>
      </c>
      <c r="D1698" s="56" t="s">
        <v>61</v>
      </c>
      <c r="E1698" s="8">
        <v>1</v>
      </c>
      <c r="F1698" s="298" t="s">
        <v>39</v>
      </c>
      <c r="G1698" s="58" t="s">
        <v>16</v>
      </c>
      <c r="H1698" s="260" t="s">
        <v>296</v>
      </c>
      <c r="I1698" s="285">
        <v>39000</v>
      </c>
      <c r="J1698" s="286">
        <v>39000</v>
      </c>
      <c r="K1698" s="644" t="s">
        <v>1658</v>
      </c>
      <c r="L1698" s="79"/>
    </row>
    <row r="1699" spans="1:12" s="10" customFormat="1" ht="22.5" customHeight="1" x14ac:dyDescent="0.25">
      <c r="A1699" s="419">
        <v>9</v>
      </c>
      <c r="B1699" s="280">
        <v>45258</v>
      </c>
      <c r="C1699" s="56" t="s">
        <v>76</v>
      </c>
      <c r="D1699" s="120" t="s">
        <v>96</v>
      </c>
      <c r="E1699" s="57">
        <v>1</v>
      </c>
      <c r="F1699" s="298" t="s">
        <v>39</v>
      </c>
      <c r="G1699" s="58" t="s">
        <v>16</v>
      </c>
      <c r="H1699" s="260" t="s">
        <v>296</v>
      </c>
      <c r="I1699" s="287">
        <v>90675</v>
      </c>
      <c r="J1699" s="286">
        <v>90675</v>
      </c>
      <c r="K1699" s="644" t="s">
        <v>1658</v>
      </c>
      <c r="L1699" s="79"/>
    </row>
    <row r="1700" spans="1:12" s="10" customFormat="1" ht="22.5" customHeight="1" x14ac:dyDescent="0.25">
      <c r="A1700" s="422"/>
      <c r="B1700" s="423"/>
      <c r="C1700" s="424"/>
      <c r="D1700" s="425"/>
      <c r="E1700" s="411"/>
      <c r="F1700" s="411"/>
      <c r="G1700" s="435"/>
      <c r="H1700" s="411"/>
      <c r="I1700" s="427"/>
      <c r="J1700" s="428"/>
      <c r="K1700" s="528">
        <f>SUM(J1691:J1699)</f>
        <v>499890</v>
      </c>
      <c r="L1700" s="79"/>
    </row>
    <row r="1701" spans="1:12" s="10" customFormat="1" ht="22.5" customHeight="1" x14ac:dyDescent="0.25">
      <c r="A1701" s="419">
        <v>1</v>
      </c>
      <c r="B1701" s="280">
        <v>45233</v>
      </c>
      <c r="C1701" s="55" t="s">
        <v>483</v>
      </c>
      <c r="D1701" s="56" t="s">
        <v>102</v>
      </c>
      <c r="E1701" s="57">
        <v>2</v>
      </c>
      <c r="F1701" s="57" t="s">
        <v>484</v>
      </c>
      <c r="G1701" s="58" t="s">
        <v>110</v>
      </c>
      <c r="H1701" s="260" t="s">
        <v>294</v>
      </c>
      <c r="I1701" s="285">
        <v>12000</v>
      </c>
      <c r="J1701" s="286">
        <v>24000</v>
      </c>
      <c r="K1701" s="644"/>
      <c r="L1701" s="79"/>
    </row>
    <row r="1702" spans="1:12" s="10" customFormat="1" ht="22.5" customHeight="1" x14ac:dyDescent="0.25">
      <c r="A1702" s="420">
        <v>2</v>
      </c>
      <c r="B1702" s="280">
        <v>45240</v>
      </c>
      <c r="C1702" s="56" t="s">
        <v>477</v>
      </c>
      <c r="D1702" s="56" t="s">
        <v>89</v>
      </c>
      <c r="E1702" s="57">
        <v>1</v>
      </c>
      <c r="F1702" s="57" t="s">
        <v>40</v>
      </c>
      <c r="G1702" s="58" t="s">
        <v>110</v>
      </c>
      <c r="H1702" s="260" t="s">
        <v>294</v>
      </c>
      <c r="I1702" s="285">
        <v>2700000</v>
      </c>
      <c r="J1702" s="286">
        <v>2700000</v>
      </c>
      <c r="K1702" s="529"/>
      <c r="L1702" s="79"/>
    </row>
    <row r="1703" spans="1:12" s="10" customFormat="1" ht="22.5" customHeight="1" x14ac:dyDescent="0.25">
      <c r="A1703" s="419">
        <v>3</v>
      </c>
      <c r="B1703" s="280">
        <v>45240</v>
      </c>
      <c r="C1703" s="55" t="s">
        <v>147</v>
      </c>
      <c r="D1703" s="56" t="s">
        <v>148</v>
      </c>
      <c r="E1703" s="57">
        <v>1</v>
      </c>
      <c r="F1703" s="57" t="s">
        <v>39</v>
      </c>
      <c r="G1703" s="58" t="s">
        <v>110</v>
      </c>
      <c r="H1703" s="260" t="s">
        <v>294</v>
      </c>
      <c r="I1703" s="289">
        <v>236500</v>
      </c>
      <c r="J1703" s="286">
        <v>236500</v>
      </c>
      <c r="K1703" s="529"/>
      <c r="L1703" s="79"/>
    </row>
    <row r="1704" spans="1:12" s="10" customFormat="1" ht="22.5" customHeight="1" x14ac:dyDescent="0.25">
      <c r="A1704" s="420">
        <v>4</v>
      </c>
      <c r="B1704" s="280">
        <v>45240</v>
      </c>
      <c r="C1704" s="55" t="s">
        <v>155</v>
      </c>
      <c r="D1704" s="56" t="s">
        <v>156</v>
      </c>
      <c r="E1704" s="57">
        <v>1</v>
      </c>
      <c r="F1704" s="122" t="s">
        <v>39</v>
      </c>
      <c r="G1704" s="58" t="s">
        <v>110</v>
      </c>
      <c r="H1704" s="260" t="s">
        <v>294</v>
      </c>
      <c r="I1704" s="285">
        <v>45000</v>
      </c>
      <c r="J1704" s="286">
        <v>45000</v>
      </c>
      <c r="K1704" s="529"/>
      <c r="L1704" s="79"/>
    </row>
    <row r="1705" spans="1:12" s="10" customFormat="1" ht="22.5" customHeight="1" x14ac:dyDescent="0.25">
      <c r="A1705" s="419">
        <v>5</v>
      </c>
      <c r="B1705" s="280">
        <v>45240</v>
      </c>
      <c r="C1705" s="56" t="s">
        <v>1244</v>
      </c>
      <c r="D1705" s="56" t="s">
        <v>90</v>
      </c>
      <c r="E1705" s="57">
        <v>1</v>
      </c>
      <c r="F1705" s="121" t="s">
        <v>39</v>
      </c>
      <c r="G1705" s="58" t="s">
        <v>110</v>
      </c>
      <c r="H1705" s="260" t="s">
        <v>294</v>
      </c>
      <c r="I1705" s="285">
        <v>12500</v>
      </c>
      <c r="J1705" s="286">
        <v>12500</v>
      </c>
      <c r="K1705" s="529"/>
      <c r="L1705" s="79"/>
    </row>
    <row r="1706" spans="1:12" s="10" customFormat="1" ht="22.5" customHeight="1" x14ac:dyDescent="0.25">
      <c r="A1706" s="420">
        <v>6</v>
      </c>
      <c r="B1706" s="280">
        <v>45257</v>
      </c>
      <c r="C1706" s="56" t="s">
        <v>45</v>
      </c>
      <c r="D1706" s="56" t="s">
        <v>20</v>
      </c>
      <c r="E1706" s="319">
        <v>9</v>
      </c>
      <c r="F1706" s="57" t="s">
        <v>38</v>
      </c>
      <c r="G1706" s="58" t="s">
        <v>110</v>
      </c>
      <c r="H1706" s="260" t="s">
        <v>294</v>
      </c>
      <c r="I1706" s="287">
        <v>29200</v>
      </c>
      <c r="J1706" s="286">
        <v>262800</v>
      </c>
      <c r="K1706" s="644" t="s">
        <v>1651</v>
      </c>
      <c r="L1706" s="79"/>
    </row>
    <row r="1707" spans="1:12" s="10" customFormat="1" ht="22.5" customHeight="1" x14ac:dyDescent="0.25">
      <c r="A1707" s="419">
        <v>7</v>
      </c>
      <c r="B1707" s="280">
        <v>45257</v>
      </c>
      <c r="C1707" s="56" t="s">
        <v>92</v>
      </c>
      <c r="D1707" s="56" t="s">
        <v>29</v>
      </c>
      <c r="E1707" s="57">
        <v>1</v>
      </c>
      <c r="F1707" s="57" t="s">
        <v>38</v>
      </c>
      <c r="G1707" s="58" t="s">
        <v>110</v>
      </c>
      <c r="H1707" s="260" t="s">
        <v>294</v>
      </c>
      <c r="I1707" s="285">
        <v>94575</v>
      </c>
      <c r="J1707" s="286">
        <v>94575</v>
      </c>
      <c r="K1707" s="644" t="s">
        <v>1651</v>
      </c>
      <c r="L1707" s="79"/>
    </row>
    <row r="1708" spans="1:12" s="10" customFormat="1" ht="22.5" customHeight="1" x14ac:dyDescent="0.25">
      <c r="A1708" s="420">
        <v>8</v>
      </c>
      <c r="B1708" s="280">
        <v>45257</v>
      </c>
      <c r="C1708" s="55" t="s">
        <v>76</v>
      </c>
      <c r="D1708" s="56" t="s">
        <v>64</v>
      </c>
      <c r="E1708" s="57">
        <v>3</v>
      </c>
      <c r="F1708" s="121" t="s">
        <v>39</v>
      </c>
      <c r="G1708" s="58" t="s">
        <v>110</v>
      </c>
      <c r="H1708" s="260" t="s">
        <v>294</v>
      </c>
      <c r="I1708" s="285">
        <v>37000</v>
      </c>
      <c r="J1708" s="286">
        <v>111000</v>
      </c>
      <c r="K1708" s="644" t="s">
        <v>1651</v>
      </c>
      <c r="L1708" s="79"/>
    </row>
    <row r="1709" spans="1:12" s="10" customFormat="1" ht="22.5" customHeight="1" x14ac:dyDescent="0.25">
      <c r="A1709" s="419">
        <v>9</v>
      </c>
      <c r="B1709" s="280">
        <v>45257</v>
      </c>
      <c r="C1709" s="55" t="s">
        <v>1068</v>
      </c>
      <c r="D1709" s="56" t="s">
        <v>36</v>
      </c>
      <c r="E1709" s="57">
        <v>1.5</v>
      </c>
      <c r="F1709" s="57" t="s">
        <v>38</v>
      </c>
      <c r="G1709" s="58" t="s">
        <v>110</v>
      </c>
      <c r="H1709" s="260" t="s">
        <v>294</v>
      </c>
      <c r="I1709" s="287">
        <v>36500</v>
      </c>
      <c r="J1709" s="286">
        <v>54750</v>
      </c>
      <c r="K1709" s="644" t="s">
        <v>1651</v>
      </c>
      <c r="L1709" s="79"/>
    </row>
    <row r="1710" spans="1:12" s="10" customFormat="1" ht="22.5" customHeight="1" x14ac:dyDescent="0.25">
      <c r="A1710" s="420">
        <v>10</v>
      </c>
      <c r="B1710" s="280">
        <v>45259</v>
      </c>
      <c r="C1710" s="56" t="s">
        <v>93</v>
      </c>
      <c r="D1710" s="56" t="s">
        <v>94</v>
      </c>
      <c r="E1710" s="57">
        <v>0.5</v>
      </c>
      <c r="F1710" s="121" t="s">
        <v>38</v>
      </c>
      <c r="G1710" s="58" t="s">
        <v>110</v>
      </c>
      <c r="H1710" s="260" t="s">
        <v>294</v>
      </c>
      <c r="I1710" s="285">
        <v>32800</v>
      </c>
      <c r="J1710" s="286">
        <v>16400</v>
      </c>
      <c r="K1710" s="644" t="s">
        <v>1662</v>
      </c>
      <c r="L1710" s="79"/>
    </row>
    <row r="1711" spans="1:12" s="10" customFormat="1" ht="22.5" customHeight="1" x14ac:dyDescent="0.25">
      <c r="A1711" s="419">
        <v>11</v>
      </c>
      <c r="B1711" s="280">
        <v>45259</v>
      </c>
      <c r="C1711" s="56" t="s">
        <v>269</v>
      </c>
      <c r="D1711" s="56" t="s">
        <v>89</v>
      </c>
      <c r="E1711" s="57">
        <v>1</v>
      </c>
      <c r="F1711" s="57" t="s">
        <v>39</v>
      </c>
      <c r="G1711" s="58" t="s">
        <v>110</v>
      </c>
      <c r="H1711" s="260" t="s">
        <v>294</v>
      </c>
      <c r="I1711" s="287">
        <v>30000</v>
      </c>
      <c r="J1711" s="286">
        <v>30000</v>
      </c>
      <c r="K1711" s="644" t="s">
        <v>1662</v>
      </c>
      <c r="L1711" s="79"/>
    </row>
    <row r="1712" spans="1:12" s="10" customFormat="1" ht="22.5" customHeight="1" x14ac:dyDescent="0.25">
      <c r="A1712" s="420">
        <v>12</v>
      </c>
      <c r="B1712" s="280">
        <v>45259</v>
      </c>
      <c r="C1712" s="56" t="s">
        <v>344</v>
      </c>
      <c r="D1712" s="296" t="s">
        <v>89</v>
      </c>
      <c r="E1712" s="57">
        <v>1</v>
      </c>
      <c r="F1712" s="122" t="s">
        <v>37</v>
      </c>
      <c r="G1712" s="58" t="s">
        <v>110</v>
      </c>
      <c r="H1712" s="260" t="s">
        <v>294</v>
      </c>
      <c r="I1712" s="285">
        <v>85000</v>
      </c>
      <c r="J1712" s="286">
        <v>85000</v>
      </c>
      <c r="K1712" s="644" t="s">
        <v>1662</v>
      </c>
      <c r="L1712" s="79"/>
    </row>
    <row r="1713" spans="1:22" s="10" customFormat="1" ht="22.5" customHeight="1" x14ac:dyDescent="0.25">
      <c r="A1713" s="422"/>
      <c r="B1713" s="423"/>
      <c r="C1713" s="424"/>
      <c r="D1713" s="425"/>
      <c r="E1713" s="411"/>
      <c r="F1713" s="411"/>
      <c r="G1713" s="426"/>
      <c r="H1713" s="411"/>
      <c r="I1713" s="428"/>
      <c r="J1713" s="428"/>
      <c r="K1713" s="528">
        <f>SUM(J1701:J1712)</f>
        <v>3672525</v>
      </c>
      <c r="L1713" s="79"/>
    </row>
    <row r="1714" spans="1:22" s="10" customFormat="1" ht="22.5" customHeight="1" x14ac:dyDescent="0.25">
      <c r="A1714" s="419">
        <v>1</v>
      </c>
      <c r="B1714" s="280">
        <v>45237</v>
      </c>
      <c r="C1714" s="56" t="s">
        <v>548</v>
      </c>
      <c r="D1714" s="56" t="s">
        <v>89</v>
      </c>
      <c r="E1714" s="57">
        <v>1</v>
      </c>
      <c r="F1714" s="57" t="s">
        <v>39</v>
      </c>
      <c r="G1714" s="58" t="s">
        <v>172</v>
      </c>
      <c r="H1714" s="260" t="s">
        <v>293</v>
      </c>
      <c r="I1714" s="285">
        <v>1800000</v>
      </c>
      <c r="J1714" s="286">
        <v>1800000</v>
      </c>
      <c r="K1714" s="644" t="s">
        <v>1567</v>
      </c>
      <c r="L1714" s="79"/>
    </row>
    <row r="1715" spans="1:22" s="10" customFormat="1" ht="22.5" customHeight="1" x14ac:dyDescent="0.25">
      <c r="A1715" s="420">
        <v>2</v>
      </c>
      <c r="B1715" s="280">
        <v>45237</v>
      </c>
      <c r="C1715" s="56" t="s">
        <v>549</v>
      </c>
      <c r="D1715" s="56" t="s">
        <v>89</v>
      </c>
      <c r="E1715" s="57">
        <v>1</v>
      </c>
      <c r="F1715" s="57" t="s">
        <v>39</v>
      </c>
      <c r="G1715" s="58" t="s">
        <v>172</v>
      </c>
      <c r="H1715" s="260" t="s">
        <v>293</v>
      </c>
      <c r="I1715" s="285">
        <v>1990000</v>
      </c>
      <c r="J1715" s="286">
        <v>1990000</v>
      </c>
      <c r="K1715" s="644" t="s">
        <v>1567</v>
      </c>
      <c r="L1715" s="79"/>
    </row>
    <row r="1716" spans="1:22" s="10" customFormat="1" ht="22.5" customHeight="1" x14ac:dyDescent="0.25">
      <c r="A1716" s="419">
        <v>3</v>
      </c>
      <c r="B1716" s="280">
        <v>45237</v>
      </c>
      <c r="C1716" s="60" t="s">
        <v>1173</v>
      </c>
      <c r="D1716" s="56" t="s">
        <v>89</v>
      </c>
      <c r="E1716" s="57">
        <v>1</v>
      </c>
      <c r="F1716" s="57" t="s">
        <v>39</v>
      </c>
      <c r="G1716" s="58" t="s">
        <v>172</v>
      </c>
      <c r="H1716" s="260" t="s">
        <v>293</v>
      </c>
      <c r="I1716" s="285">
        <v>225000</v>
      </c>
      <c r="J1716" s="286">
        <v>225000</v>
      </c>
      <c r="K1716" s="644" t="s">
        <v>1567</v>
      </c>
      <c r="L1716" s="79"/>
    </row>
    <row r="1717" spans="1:22" s="10" customFormat="1" ht="22.5" customHeight="1" x14ac:dyDescent="0.25">
      <c r="A1717" s="420">
        <v>4</v>
      </c>
      <c r="B1717" s="280">
        <v>45237</v>
      </c>
      <c r="C1717" s="55" t="s">
        <v>513</v>
      </c>
      <c r="D1717" s="56" t="s">
        <v>89</v>
      </c>
      <c r="E1717" s="57">
        <v>2</v>
      </c>
      <c r="F1717" s="57" t="s">
        <v>39</v>
      </c>
      <c r="G1717" s="58" t="s">
        <v>172</v>
      </c>
      <c r="H1717" s="260" t="s">
        <v>293</v>
      </c>
      <c r="I1717" s="285">
        <v>60000</v>
      </c>
      <c r="J1717" s="286">
        <v>120000</v>
      </c>
      <c r="K1717" s="644" t="s">
        <v>1567</v>
      </c>
      <c r="L1717" s="79"/>
    </row>
    <row r="1718" spans="1:22" s="10" customFormat="1" ht="22.5" customHeight="1" x14ac:dyDescent="0.25">
      <c r="A1718" s="419">
        <v>5</v>
      </c>
      <c r="B1718" s="280">
        <v>45237</v>
      </c>
      <c r="C1718" s="56" t="s">
        <v>70</v>
      </c>
      <c r="D1718" s="56" t="s">
        <v>61</v>
      </c>
      <c r="E1718" s="57">
        <v>1</v>
      </c>
      <c r="F1718" s="57" t="s">
        <v>39</v>
      </c>
      <c r="G1718" s="58" t="s">
        <v>172</v>
      </c>
      <c r="H1718" s="260" t="s">
        <v>293</v>
      </c>
      <c r="I1718" s="285">
        <v>39000</v>
      </c>
      <c r="J1718" s="286">
        <v>39000</v>
      </c>
      <c r="K1718" s="644" t="s">
        <v>1567</v>
      </c>
      <c r="L1718" s="79"/>
    </row>
    <row r="1719" spans="1:22" s="10" customFormat="1" ht="22.5" customHeight="1" x14ac:dyDescent="0.25">
      <c r="A1719" s="420">
        <v>6</v>
      </c>
      <c r="B1719" s="280">
        <v>45237</v>
      </c>
      <c r="C1719" s="56" t="s">
        <v>363</v>
      </c>
      <c r="D1719" s="56" t="s">
        <v>89</v>
      </c>
      <c r="E1719" s="57">
        <v>1</v>
      </c>
      <c r="F1719" s="57" t="s">
        <v>39</v>
      </c>
      <c r="G1719" s="58" t="s">
        <v>172</v>
      </c>
      <c r="H1719" s="260" t="s">
        <v>293</v>
      </c>
      <c r="I1719" s="285">
        <v>380000</v>
      </c>
      <c r="J1719" s="286">
        <v>380000</v>
      </c>
      <c r="K1719" s="644" t="s">
        <v>1567</v>
      </c>
      <c r="L1719" s="79"/>
    </row>
    <row r="1720" spans="1:22" s="10" customFormat="1" ht="22.5" customHeight="1" x14ac:dyDescent="0.25">
      <c r="A1720" s="419">
        <v>7</v>
      </c>
      <c r="B1720" s="280">
        <v>45239</v>
      </c>
      <c r="C1720" s="56" t="s">
        <v>45</v>
      </c>
      <c r="D1720" s="56" t="s">
        <v>20</v>
      </c>
      <c r="E1720" s="317" t="s">
        <v>1113</v>
      </c>
      <c r="F1720" s="57" t="s">
        <v>38</v>
      </c>
      <c r="G1720" s="58" t="s">
        <v>172</v>
      </c>
      <c r="H1720" s="260" t="s">
        <v>293</v>
      </c>
      <c r="I1720" s="287">
        <v>29200</v>
      </c>
      <c r="J1720" s="286">
        <v>262800</v>
      </c>
      <c r="K1720" s="644" t="s">
        <v>1572</v>
      </c>
      <c r="L1720" s="79"/>
      <c r="N1720" s="170"/>
    </row>
    <row r="1721" spans="1:22" s="10" customFormat="1" ht="22.5" customHeight="1" x14ac:dyDescent="0.25">
      <c r="A1721" s="420">
        <v>8</v>
      </c>
      <c r="B1721" s="280">
        <v>45239</v>
      </c>
      <c r="C1721" s="56" t="s">
        <v>92</v>
      </c>
      <c r="D1721" s="56" t="s">
        <v>29</v>
      </c>
      <c r="E1721" s="57">
        <v>1</v>
      </c>
      <c r="F1721" s="57" t="s">
        <v>39</v>
      </c>
      <c r="G1721" s="58" t="s">
        <v>172</v>
      </c>
      <c r="H1721" s="260" t="s">
        <v>293</v>
      </c>
      <c r="I1721" s="285">
        <v>94575</v>
      </c>
      <c r="J1721" s="286">
        <v>94575</v>
      </c>
      <c r="K1721" s="644" t="s">
        <v>1572</v>
      </c>
      <c r="L1721" s="79"/>
      <c r="N1721" s="170"/>
      <c r="V1721" s="2"/>
    </row>
    <row r="1722" spans="1:22" s="10" customFormat="1" ht="22.5" customHeight="1" x14ac:dyDescent="0.25">
      <c r="A1722" s="419">
        <v>9</v>
      </c>
      <c r="B1722" s="280">
        <v>45243</v>
      </c>
      <c r="C1722" s="56" t="s">
        <v>658</v>
      </c>
      <c r="D1722" s="56" t="s">
        <v>657</v>
      </c>
      <c r="E1722" s="57">
        <v>1</v>
      </c>
      <c r="F1722" s="57" t="s">
        <v>39</v>
      </c>
      <c r="G1722" s="58" t="s">
        <v>172</v>
      </c>
      <c r="H1722" s="260" t="s">
        <v>293</v>
      </c>
      <c r="I1722" s="285">
        <v>897000</v>
      </c>
      <c r="J1722" s="286">
        <v>897000</v>
      </c>
      <c r="K1722" s="529"/>
      <c r="L1722" s="79"/>
      <c r="P1722" s="2"/>
      <c r="Q1722" s="2"/>
      <c r="R1722" s="2"/>
      <c r="S1722" s="2"/>
      <c r="T1722" s="2"/>
      <c r="U1722" s="2"/>
      <c r="V1722" s="2"/>
    </row>
    <row r="1723" spans="1:22" s="10" customFormat="1" ht="22.5" customHeight="1" x14ac:dyDescent="0.25">
      <c r="A1723" s="420">
        <v>10</v>
      </c>
      <c r="B1723" s="280">
        <v>45246</v>
      </c>
      <c r="C1723" s="56" t="s">
        <v>45</v>
      </c>
      <c r="D1723" s="56" t="s">
        <v>20</v>
      </c>
      <c r="E1723" s="317" t="s">
        <v>1093</v>
      </c>
      <c r="F1723" s="57" t="s">
        <v>38</v>
      </c>
      <c r="G1723" s="58" t="s">
        <v>172</v>
      </c>
      <c r="H1723" s="260" t="s">
        <v>293</v>
      </c>
      <c r="I1723" s="287">
        <v>29200</v>
      </c>
      <c r="J1723" s="286">
        <v>43800</v>
      </c>
      <c r="K1723" s="529"/>
      <c r="L1723" s="79"/>
      <c r="P1723" s="2"/>
      <c r="Q1723" s="2"/>
      <c r="R1723" s="2"/>
      <c r="S1723" s="2"/>
      <c r="T1723" s="2"/>
      <c r="U1723" s="2"/>
      <c r="V1723" s="2"/>
    </row>
    <row r="1724" spans="1:22" s="10" customFormat="1" ht="22.5" customHeight="1" x14ac:dyDescent="0.25">
      <c r="A1724" s="419">
        <v>11</v>
      </c>
      <c r="B1724" s="280">
        <v>45251</v>
      </c>
      <c r="C1724" s="56" t="s">
        <v>351</v>
      </c>
      <c r="D1724" s="56" t="s">
        <v>1394</v>
      </c>
      <c r="E1724" s="57">
        <v>1</v>
      </c>
      <c r="F1724" s="57" t="s">
        <v>40</v>
      </c>
      <c r="G1724" s="58" t="s">
        <v>172</v>
      </c>
      <c r="H1724" s="260" t="s">
        <v>293</v>
      </c>
      <c r="I1724" s="287">
        <v>1400000</v>
      </c>
      <c r="J1724" s="286">
        <v>1400000</v>
      </c>
      <c r="K1724" s="643" t="s">
        <v>1619</v>
      </c>
      <c r="L1724" s="79"/>
      <c r="P1724" s="2"/>
      <c r="Q1724" s="2"/>
      <c r="R1724" s="2"/>
      <c r="S1724" s="2"/>
      <c r="T1724" s="2"/>
      <c r="U1724" s="2"/>
      <c r="V1724" s="2"/>
    </row>
    <row r="1725" spans="1:22" s="10" customFormat="1" ht="22.5" customHeight="1" x14ac:dyDescent="0.25">
      <c r="A1725" s="420">
        <v>12</v>
      </c>
      <c r="B1725" s="280">
        <v>45257</v>
      </c>
      <c r="C1725" s="55" t="s">
        <v>1445</v>
      </c>
      <c r="D1725" s="56" t="s">
        <v>1189</v>
      </c>
      <c r="E1725" s="57">
        <v>1</v>
      </c>
      <c r="F1725" s="57" t="s">
        <v>37</v>
      </c>
      <c r="G1725" s="58" t="s">
        <v>172</v>
      </c>
      <c r="H1725" s="260" t="s">
        <v>293</v>
      </c>
      <c r="I1725" s="285">
        <v>250000</v>
      </c>
      <c r="J1725" s="286">
        <v>250000</v>
      </c>
      <c r="K1725" s="644" t="s">
        <v>1652</v>
      </c>
      <c r="L1725" s="79"/>
      <c r="P1725" s="2"/>
      <c r="Q1725" s="2"/>
      <c r="R1725" s="2"/>
      <c r="S1725" s="2"/>
      <c r="T1725" s="2"/>
      <c r="U1725" s="2"/>
      <c r="V1725" s="2"/>
    </row>
    <row r="1726" spans="1:22" s="10" customFormat="1" ht="22.5" customHeight="1" x14ac:dyDescent="0.25">
      <c r="A1726" s="419">
        <v>13</v>
      </c>
      <c r="B1726" s="280">
        <v>45260</v>
      </c>
      <c r="C1726" s="56" t="s">
        <v>326</v>
      </c>
      <c r="D1726" s="56" t="s">
        <v>89</v>
      </c>
      <c r="E1726" s="57">
        <v>1</v>
      </c>
      <c r="F1726" s="57" t="s">
        <v>40</v>
      </c>
      <c r="G1726" s="57" t="s">
        <v>172</v>
      </c>
      <c r="H1726" s="260" t="s">
        <v>293</v>
      </c>
      <c r="I1726" s="285">
        <v>300000</v>
      </c>
      <c r="J1726" s="286">
        <v>300000</v>
      </c>
      <c r="K1726" s="644" t="s">
        <v>1671</v>
      </c>
      <c r="L1726" s="79"/>
      <c r="P1726" s="2"/>
      <c r="Q1726" s="2"/>
      <c r="R1726" s="2"/>
      <c r="S1726" s="2"/>
      <c r="T1726" s="2"/>
      <c r="U1726" s="2"/>
      <c r="V1726" s="2"/>
    </row>
    <row r="1727" spans="1:22" s="10" customFormat="1" ht="22.5" customHeight="1" x14ac:dyDescent="0.25">
      <c r="A1727" s="422"/>
      <c r="B1727" s="423"/>
      <c r="C1727" s="424"/>
      <c r="D1727" s="425"/>
      <c r="E1727" s="453"/>
      <c r="F1727" s="453"/>
      <c r="G1727" s="435"/>
      <c r="H1727" s="411"/>
      <c r="I1727" s="428"/>
      <c r="J1727" s="428"/>
      <c r="K1727" s="528">
        <f>SUM(J1714:J1726)</f>
        <v>7802175</v>
      </c>
      <c r="L1727" s="79"/>
      <c r="P1727" s="2"/>
      <c r="Q1727" s="2"/>
      <c r="R1727" s="2"/>
      <c r="S1727" s="2"/>
      <c r="T1727" s="2"/>
      <c r="U1727" s="2"/>
      <c r="V1727" s="2"/>
    </row>
    <row r="1728" spans="1:22" s="10" customFormat="1" ht="22.5" customHeight="1" x14ac:dyDescent="0.25">
      <c r="A1728" s="420">
        <v>1</v>
      </c>
      <c r="B1728" s="280">
        <v>45247</v>
      </c>
      <c r="C1728" s="56" t="s">
        <v>777</v>
      </c>
      <c r="D1728" s="86" t="s">
        <v>89</v>
      </c>
      <c r="E1728" s="57">
        <v>2</v>
      </c>
      <c r="F1728" s="122" t="s">
        <v>39</v>
      </c>
      <c r="G1728" s="58" t="s">
        <v>51</v>
      </c>
      <c r="H1728" s="260" t="s">
        <v>295</v>
      </c>
      <c r="I1728" s="285">
        <v>57500</v>
      </c>
      <c r="J1728" s="286">
        <f>E1728*I1728</f>
        <v>115000</v>
      </c>
      <c r="K1728" s="644" t="s">
        <v>1605</v>
      </c>
      <c r="L1728" s="79"/>
      <c r="P1728" s="2"/>
      <c r="Q1728" s="2"/>
      <c r="R1728" s="2"/>
      <c r="S1728" s="2"/>
      <c r="T1728" s="2"/>
      <c r="U1728" s="2"/>
      <c r="V1728" s="2"/>
    </row>
    <row r="1729" spans="1:22" s="10" customFormat="1" ht="22.5" customHeight="1" x14ac:dyDescent="0.25">
      <c r="A1729" s="422"/>
      <c r="B1729" s="423"/>
      <c r="C1729" s="424"/>
      <c r="D1729" s="425"/>
      <c r="E1729" s="411"/>
      <c r="F1729" s="411"/>
      <c r="G1729" s="435"/>
      <c r="H1729" s="411"/>
      <c r="I1729" s="454"/>
      <c r="J1729" s="428"/>
      <c r="K1729" s="528">
        <f>SUM(J1728)</f>
        <v>115000</v>
      </c>
      <c r="L1729" s="79"/>
      <c r="P1729" s="2"/>
      <c r="Q1729" s="2"/>
      <c r="R1729" s="2"/>
      <c r="S1729" s="2"/>
      <c r="T1729" s="2"/>
      <c r="U1729" s="2"/>
      <c r="V1729" s="2"/>
    </row>
    <row r="1730" spans="1:22" s="10" customFormat="1" ht="22.5" customHeight="1" x14ac:dyDescent="0.25">
      <c r="A1730" s="419">
        <v>1</v>
      </c>
      <c r="B1730" s="280">
        <v>45252</v>
      </c>
      <c r="C1730" s="56" t="s">
        <v>282</v>
      </c>
      <c r="D1730" s="56" t="s">
        <v>157</v>
      </c>
      <c r="E1730" s="8">
        <v>2</v>
      </c>
      <c r="F1730" s="57" t="s">
        <v>39</v>
      </c>
      <c r="G1730" s="58" t="s">
        <v>95</v>
      </c>
      <c r="H1730" s="260" t="s">
        <v>292</v>
      </c>
      <c r="I1730" s="285">
        <v>37500</v>
      </c>
      <c r="J1730" s="286">
        <f>E1730*I1730</f>
        <v>75000</v>
      </c>
      <c r="K1730" s="644" t="s">
        <v>1624</v>
      </c>
      <c r="L1730" s="79"/>
      <c r="P1730" s="2"/>
      <c r="Q1730" s="2"/>
      <c r="R1730" s="2"/>
      <c r="S1730" s="2"/>
      <c r="T1730" s="2"/>
      <c r="U1730" s="2"/>
      <c r="V1730" s="2"/>
    </row>
    <row r="1731" spans="1:22" s="10" customFormat="1" ht="22.5" customHeight="1" x14ac:dyDescent="0.25">
      <c r="A1731" s="420">
        <v>2</v>
      </c>
      <c r="B1731" s="280">
        <v>45252</v>
      </c>
      <c r="C1731" s="56" t="s">
        <v>1159</v>
      </c>
      <c r="D1731" s="56" t="s">
        <v>69</v>
      </c>
      <c r="E1731" s="57">
        <v>1</v>
      </c>
      <c r="F1731" s="57" t="s">
        <v>39</v>
      </c>
      <c r="G1731" s="58" t="s">
        <v>95</v>
      </c>
      <c r="H1731" s="260" t="s">
        <v>292</v>
      </c>
      <c r="I1731" s="289">
        <v>162500</v>
      </c>
      <c r="J1731" s="286">
        <f>E1731*I1731</f>
        <v>162500</v>
      </c>
      <c r="K1731" s="644" t="s">
        <v>1624</v>
      </c>
      <c r="L1731" s="79"/>
      <c r="P1731" s="2"/>
      <c r="Q1731" s="2"/>
      <c r="R1731" s="2"/>
      <c r="S1731" s="2"/>
      <c r="T1731" s="2"/>
      <c r="U1731" s="2"/>
      <c r="V1731" s="2"/>
    </row>
    <row r="1732" spans="1:22" s="10" customFormat="1" ht="22.5" customHeight="1" x14ac:dyDescent="0.25">
      <c r="A1732" s="419">
        <v>3</v>
      </c>
      <c r="B1732" s="280">
        <v>45252</v>
      </c>
      <c r="C1732" s="60" t="s">
        <v>515</v>
      </c>
      <c r="D1732" s="86" t="s">
        <v>89</v>
      </c>
      <c r="E1732" s="57">
        <v>2</v>
      </c>
      <c r="F1732" s="57" t="s">
        <v>39</v>
      </c>
      <c r="G1732" s="58" t="s">
        <v>95</v>
      </c>
      <c r="H1732" s="260" t="s">
        <v>292</v>
      </c>
      <c r="I1732" s="285">
        <v>10000</v>
      </c>
      <c r="J1732" s="286">
        <f>E1732*I1732</f>
        <v>20000</v>
      </c>
      <c r="K1732" s="644" t="s">
        <v>1624</v>
      </c>
      <c r="L1732" s="79"/>
      <c r="O1732" s="2"/>
      <c r="P1732" s="2"/>
      <c r="Q1732" s="2"/>
      <c r="R1732" s="2"/>
      <c r="S1732" s="2"/>
      <c r="T1732" s="2"/>
      <c r="U1732" s="2"/>
      <c r="V1732" s="2"/>
    </row>
    <row r="1733" spans="1:22" s="10" customFormat="1" ht="22.5" customHeight="1" x14ac:dyDescent="0.25">
      <c r="A1733" s="420">
        <v>4</v>
      </c>
      <c r="B1733" s="280">
        <v>45252</v>
      </c>
      <c r="C1733" s="56" t="s">
        <v>1087</v>
      </c>
      <c r="D1733" s="56" t="s">
        <v>28</v>
      </c>
      <c r="E1733" s="57">
        <v>0.25</v>
      </c>
      <c r="F1733" s="122" t="s">
        <v>38</v>
      </c>
      <c r="G1733" s="58" t="s">
        <v>95</v>
      </c>
      <c r="H1733" s="260" t="s">
        <v>292</v>
      </c>
      <c r="I1733" s="285">
        <v>75000</v>
      </c>
      <c r="J1733" s="286">
        <f>E1733*I1733</f>
        <v>18750</v>
      </c>
      <c r="K1733" s="644" t="s">
        <v>1624</v>
      </c>
      <c r="L1733" s="79"/>
      <c r="O1733" s="2"/>
      <c r="P1733" s="2"/>
      <c r="Q1733" s="2"/>
      <c r="R1733" s="2"/>
      <c r="S1733" s="2"/>
      <c r="T1733" s="2"/>
      <c r="U1733" s="2"/>
      <c r="V1733" s="2"/>
    </row>
    <row r="1734" spans="1:22" s="10" customFormat="1" ht="22.5" customHeight="1" x14ac:dyDescent="0.25">
      <c r="A1734" s="422"/>
      <c r="B1734" s="423"/>
      <c r="C1734" s="424"/>
      <c r="D1734" s="425"/>
      <c r="E1734" s="411"/>
      <c r="F1734" s="411"/>
      <c r="G1734" s="435"/>
      <c r="H1734" s="411"/>
      <c r="I1734" s="428"/>
      <c r="J1734" s="428"/>
      <c r="K1734" s="528">
        <f>SUM(J1730:J1733)</f>
        <v>276250</v>
      </c>
      <c r="L1734" s="79"/>
      <c r="O1734" s="2"/>
      <c r="P1734" s="2"/>
      <c r="Q1734" s="2"/>
      <c r="R1734" s="2"/>
      <c r="S1734" s="2"/>
      <c r="T1734" s="2"/>
      <c r="U1734" s="2"/>
      <c r="V1734" s="2"/>
    </row>
    <row r="1735" spans="1:22" s="10" customFormat="1" ht="22.5" customHeight="1" x14ac:dyDescent="0.25">
      <c r="A1735" s="419">
        <v>1</v>
      </c>
      <c r="B1735" s="280">
        <v>45236</v>
      </c>
      <c r="C1735" s="56" t="s">
        <v>506</v>
      </c>
      <c r="D1735" s="291" t="s">
        <v>170</v>
      </c>
      <c r="E1735" s="57">
        <v>1</v>
      </c>
      <c r="F1735" s="121" t="s">
        <v>39</v>
      </c>
      <c r="G1735" s="162" t="s">
        <v>330</v>
      </c>
      <c r="H1735" s="260" t="s">
        <v>394</v>
      </c>
      <c r="I1735" s="285">
        <v>175000</v>
      </c>
      <c r="J1735" s="286">
        <v>175000</v>
      </c>
      <c r="K1735" s="529"/>
      <c r="L1735" s="79"/>
      <c r="O1735" s="2"/>
      <c r="P1735" s="2"/>
      <c r="Q1735" s="2"/>
      <c r="R1735" s="2"/>
      <c r="S1735" s="2"/>
      <c r="T1735" s="2"/>
      <c r="U1735" s="2"/>
      <c r="V1735" s="2"/>
    </row>
    <row r="1736" spans="1:22" s="10" customFormat="1" ht="22.5" customHeight="1" x14ac:dyDescent="0.25">
      <c r="A1736" s="420">
        <v>2</v>
      </c>
      <c r="B1736" s="280">
        <v>45236</v>
      </c>
      <c r="C1736" s="56" t="s">
        <v>507</v>
      </c>
      <c r="D1736" s="417" t="s">
        <v>170</v>
      </c>
      <c r="E1736" s="8">
        <v>1</v>
      </c>
      <c r="F1736" s="122" t="s">
        <v>39</v>
      </c>
      <c r="G1736" s="162" t="s">
        <v>330</v>
      </c>
      <c r="H1736" s="260" t="s">
        <v>394</v>
      </c>
      <c r="I1736" s="285">
        <v>150000</v>
      </c>
      <c r="J1736" s="286">
        <v>150000</v>
      </c>
      <c r="K1736" s="529"/>
      <c r="L1736" s="79"/>
      <c r="O1736" s="2"/>
      <c r="P1736" s="2"/>
      <c r="Q1736" s="2"/>
      <c r="R1736" s="2"/>
      <c r="S1736" s="2"/>
      <c r="T1736" s="2"/>
      <c r="U1736" s="2"/>
      <c r="V1736" s="2"/>
    </row>
    <row r="1737" spans="1:22" s="10" customFormat="1" ht="22.5" customHeight="1" x14ac:dyDescent="0.25">
      <c r="A1737" s="419">
        <v>3</v>
      </c>
      <c r="B1737" s="280">
        <v>45236</v>
      </c>
      <c r="C1737" s="56" t="s">
        <v>380</v>
      </c>
      <c r="D1737" s="291" t="s">
        <v>170</v>
      </c>
      <c r="E1737" s="57">
        <v>1</v>
      </c>
      <c r="F1737" s="57" t="s">
        <v>39</v>
      </c>
      <c r="G1737" s="162" t="s">
        <v>330</v>
      </c>
      <c r="H1737" s="260" t="s">
        <v>394</v>
      </c>
      <c r="I1737" s="287">
        <v>75000</v>
      </c>
      <c r="J1737" s="286">
        <v>75000</v>
      </c>
      <c r="K1737" s="529"/>
      <c r="L1737" s="79"/>
      <c r="O1737" s="2"/>
      <c r="P1737" s="2"/>
      <c r="Q1737" s="2"/>
      <c r="R1737" s="2"/>
      <c r="S1737" s="2"/>
      <c r="T1737" s="2"/>
      <c r="U1737" s="2"/>
      <c r="V1737" s="2"/>
    </row>
    <row r="1738" spans="1:22" s="10" customFormat="1" ht="22.5" customHeight="1" x14ac:dyDescent="0.25">
      <c r="A1738" s="420">
        <v>4</v>
      </c>
      <c r="B1738" s="280">
        <v>45245</v>
      </c>
      <c r="C1738" s="56" t="s">
        <v>1080</v>
      </c>
      <c r="D1738" s="56" t="s">
        <v>47</v>
      </c>
      <c r="E1738" s="57">
        <v>1</v>
      </c>
      <c r="F1738" s="57" t="s">
        <v>39</v>
      </c>
      <c r="G1738" s="58" t="s">
        <v>330</v>
      </c>
      <c r="H1738" s="283" t="s">
        <v>394</v>
      </c>
      <c r="I1738" s="285">
        <v>60000</v>
      </c>
      <c r="J1738" s="286">
        <v>60000</v>
      </c>
      <c r="K1738" s="644" t="s">
        <v>1590</v>
      </c>
      <c r="L1738" s="79"/>
      <c r="O1738" s="2"/>
      <c r="P1738" s="2"/>
      <c r="Q1738" s="2"/>
      <c r="R1738" s="2"/>
      <c r="S1738" s="2"/>
      <c r="T1738" s="2"/>
      <c r="U1738" s="2"/>
      <c r="V1738" s="2"/>
    </row>
    <row r="1739" spans="1:22" s="10" customFormat="1" ht="22.5" customHeight="1" x14ac:dyDescent="0.25">
      <c r="A1739" s="419">
        <v>5</v>
      </c>
      <c r="B1739" s="280">
        <v>45247</v>
      </c>
      <c r="C1739" s="60" t="s">
        <v>680</v>
      </c>
      <c r="D1739" s="56" t="s">
        <v>47</v>
      </c>
      <c r="E1739" s="57">
        <v>2</v>
      </c>
      <c r="F1739" s="57" t="s">
        <v>39</v>
      </c>
      <c r="G1739" s="58" t="s">
        <v>330</v>
      </c>
      <c r="H1739" s="260" t="s">
        <v>394</v>
      </c>
      <c r="I1739" s="285">
        <v>4000</v>
      </c>
      <c r="J1739" s="286">
        <v>8000</v>
      </c>
      <c r="K1739" s="644" t="s">
        <v>1604</v>
      </c>
      <c r="L1739" s="79"/>
      <c r="O1739" s="2"/>
      <c r="P1739" s="2"/>
      <c r="Q1739" s="2"/>
      <c r="R1739" s="2"/>
      <c r="S1739" s="2"/>
      <c r="T1739" s="2"/>
      <c r="U1739" s="2"/>
      <c r="V1739" s="2"/>
    </row>
    <row r="1740" spans="1:22" s="10" customFormat="1" ht="22.5" customHeight="1" x14ac:dyDescent="0.25">
      <c r="A1740" s="420">
        <v>6</v>
      </c>
      <c r="B1740" s="280">
        <v>45247</v>
      </c>
      <c r="C1740" s="56" t="s">
        <v>515</v>
      </c>
      <c r="D1740" s="56" t="s">
        <v>47</v>
      </c>
      <c r="E1740" s="57">
        <v>2</v>
      </c>
      <c r="F1740" s="57" t="s">
        <v>39</v>
      </c>
      <c r="G1740" s="58" t="s">
        <v>330</v>
      </c>
      <c r="H1740" s="260" t="s">
        <v>394</v>
      </c>
      <c r="I1740" s="285">
        <v>10000</v>
      </c>
      <c r="J1740" s="286">
        <v>20000</v>
      </c>
      <c r="K1740" s="644" t="s">
        <v>1604</v>
      </c>
      <c r="L1740" s="79"/>
      <c r="O1740" s="2"/>
      <c r="P1740" s="2"/>
      <c r="Q1740" s="2"/>
      <c r="R1740" s="2"/>
      <c r="S1740" s="2"/>
      <c r="T1740" s="2"/>
      <c r="U1740" s="2"/>
      <c r="V1740" s="2"/>
    </row>
    <row r="1741" spans="1:22" s="10" customFormat="1" ht="22.5" customHeight="1" x14ac:dyDescent="0.25">
      <c r="A1741" s="419">
        <v>7</v>
      </c>
      <c r="B1741" s="280">
        <v>45247</v>
      </c>
      <c r="C1741" s="56" t="s">
        <v>445</v>
      </c>
      <c r="D1741" s="56" t="s">
        <v>89</v>
      </c>
      <c r="E1741" s="57">
        <v>2</v>
      </c>
      <c r="F1741" s="122" t="s">
        <v>39</v>
      </c>
      <c r="G1741" s="58" t="s">
        <v>330</v>
      </c>
      <c r="H1741" s="260" t="s">
        <v>394</v>
      </c>
      <c r="I1741" s="285">
        <v>45000</v>
      </c>
      <c r="J1741" s="286">
        <v>90000</v>
      </c>
      <c r="K1741" s="644" t="s">
        <v>1604</v>
      </c>
      <c r="L1741" s="79"/>
      <c r="O1741" s="2"/>
      <c r="P1741" s="2"/>
      <c r="Q1741" s="2"/>
      <c r="R1741" s="2"/>
      <c r="S1741" s="2"/>
      <c r="T1741" s="2"/>
      <c r="U1741" s="2"/>
      <c r="V1741" s="2"/>
    </row>
    <row r="1742" spans="1:22" s="10" customFormat="1" ht="22.5" customHeight="1" x14ac:dyDescent="0.25">
      <c r="A1742" s="420">
        <v>8</v>
      </c>
      <c r="B1742" s="280">
        <v>45247</v>
      </c>
      <c r="C1742" s="56" t="s">
        <v>1087</v>
      </c>
      <c r="D1742" s="56" t="s">
        <v>28</v>
      </c>
      <c r="E1742" s="57">
        <v>0.4</v>
      </c>
      <c r="F1742" s="121" t="s">
        <v>38</v>
      </c>
      <c r="G1742" s="58" t="s">
        <v>330</v>
      </c>
      <c r="H1742" s="260" t="s">
        <v>394</v>
      </c>
      <c r="I1742" s="285">
        <v>75000</v>
      </c>
      <c r="J1742" s="286">
        <v>30000</v>
      </c>
      <c r="K1742" s="644" t="s">
        <v>1604</v>
      </c>
      <c r="L1742" s="79"/>
      <c r="O1742" s="2"/>
      <c r="P1742" s="2"/>
      <c r="Q1742" s="2"/>
      <c r="R1742" s="2"/>
      <c r="S1742" s="2"/>
      <c r="T1742" s="2"/>
      <c r="U1742" s="2"/>
      <c r="V1742" s="2"/>
    </row>
    <row r="1743" spans="1:22" s="10" customFormat="1" ht="22.5" customHeight="1" x14ac:dyDescent="0.25">
      <c r="A1743" s="419">
        <v>9</v>
      </c>
      <c r="B1743" s="280">
        <v>45250</v>
      </c>
      <c r="C1743" s="56" t="s">
        <v>1370</v>
      </c>
      <c r="D1743" s="56" t="s">
        <v>1380</v>
      </c>
      <c r="E1743" s="57">
        <v>1</v>
      </c>
      <c r="F1743" s="57" t="s">
        <v>40</v>
      </c>
      <c r="G1743" s="58" t="s">
        <v>330</v>
      </c>
      <c r="H1743" s="283" t="s">
        <v>394</v>
      </c>
      <c r="I1743" s="285">
        <v>2150000</v>
      </c>
      <c r="J1743" s="286">
        <v>2150000</v>
      </c>
      <c r="K1743" s="644" t="s">
        <v>1615</v>
      </c>
      <c r="L1743" s="79"/>
      <c r="O1743" s="2"/>
      <c r="P1743" s="2"/>
      <c r="Q1743" s="2"/>
      <c r="R1743" s="2"/>
      <c r="S1743" s="2"/>
      <c r="T1743" s="2"/>
      <c r="U1743" s="2"/>
      <c r="V1743" s="2"/>
    </row>
    <row r="1744" spans="1:22" s="10" customFormat="1" ht="22.5" customHeight="1" x14ac:dyDescent="0.25">
      <c r="A1744" s="420">
        <v>10</v>
      </c>
      <c r="B1744" s="280">
        <v>45252</v>
      </c>
      <c r="C1744" s="55" t="s">
        <v>513</v>
      </c>
      <c r="D1744" s="56" t="s">
        <v>89</v>
      </c>
      <c r="E1744" s="57">
        <v>2</v>
      </c>
      <c r="F1744" s="57" t="s">
        <v>39</v>
      </c>
      <c r="G1744" s="58" t="s">
        <v>330</v>
      </c>
      <c r="H1744" s="260" t="s">
        <v>394</v>
      </c>
      <c r="I1744" s="285">
        <v>60000</v>
      </c>
      <c r="J1744" s="286">
        <v>120000</v>
      </c>
      <c r="K1744" s="644" t="s">
        <v>1623</v>
      </c>
      <c r="L1744" s="79"/>
      <c r="O1744" s="2"/>
      <c r="P1744" s="2"/>
      <c r="Q1744" s="2"/>
      <c r="R1744" s="2"/>
      <c r="S1744" s="2"/>
      <c r="T1744" s="2"/>
      <c r="U1744" s="2"/>
      <c r="V1744" s="2"/>
    </row>
    <row r="1745" spans="1:23" s="10" customFormat="1" ht="22.5" customHeight="1" x14ac:dyDescent="0.25">
      <c r="A1745" s="419">
        <v>11</v>
      </c>
      <c r="B1745" s="280">
        <v>45255</v>
      </c>
      <c r="C1745" s="56" t="s">
        <v>957</v>
      </c>
      <c r="D1745" s="56" t="s">
        <v>67</v>
      </c>
      <c r="E1745" s="57">
        <v>1</v>
      </c>
      <c r="F1745" s="57" t="s">
        <v>40</v>
      </c>
      <c r="G1745" s="58" t="s">
        <v>330</v>
      </c>
      <c r="H1745" s="260" t="s">
        <v>394</v>
      </c>
      <c r="I1745" s="285">
        <v>325000</v>
      </c>
      <c r="J1745" s="286">
        <v>325000</v>
      </c>
      <c r="K1745" s="529"/>
      <c r="L1745" s="79"/>
      <c r="O1745" s="2"/>
      <c r="P1745" s="2"/>
      <c r="Q1745" s="2"/>
      <c r="R1745" s="2"/>
      <c r="S1745" s="2"/>
      <c r="T1745" s="2"/>
      <c r="U1745" s="2"/>
      <c r="V1745" s="2"/>
    </row>
    <row r="1746" spans="1:23" s="10" customFormat="1" ht="22.5" customHeight="1" x14ac:dyDescent="0.25">
      <c r="A1746" s="420">
        <v>12</v>
      </c>
      <c r="B1746" s="280">
        <v>45258</v>
      </c>
      <c r="C1746" s="56" t="s">
        <v>249</v>
      </c>
      <c r="D1746" s="61" t="s">
        <v>72</v>
      </c>
      <c r="E1746" s="57">
        <v>1</v>
      </c>
      <c r="F1746" s="57" t="s">
        <v>39</v>
      </c>
      <c r="G1746" s="58" t="s">
        <v>330</v>
      </c>
      <c r="H1746" s="260" t="s">
        <v>394</v>
      </c>
      <c r="I1746" s="285">
        <v>121000</v>
      </c>
      <c r="J1746" s="286">
        <v>121000</v>
      </c>
      <c r="K1746" s="644" t="s">
        <v>1655</v>
      </c>
      <c r="L1746" s="79"/>
      <c r="O1746" s="2"/>
      <c r="P1746" s="2"/>
      <c r="Q1746" s="2"/>
      <c r="R1746" s="2"/>
      <c r="S1746" s="2"/>
      <c r="T1746" s="2"/>
      <c r="U1746" s="2"/>
      <c r="V1746" s="2"/>
    </row>
    <row r="1747" spans="1:23" s="10" customFormat="1" ht="22.5" customHeight="1" x14ac:dyDescent="0.25">
      <c r="A1747" s="419">
        <v>13</v>
      </c>
      <c r="B1747" s="280">
        <v>45258</v>
      </c>
      <c r="C1747" s="56" t="s">
        <v>264</v>
      </c>
      <c r="D1747" s="56" t="s">
        <v>1086</v>
      </c>
      <c r="E1747" s="57">
        <v>1</v>
      </c>
      <c r="F1747" s="57" t="s">
        <v>39</v>
      </c>
      <c r="G1747" s="58" t="s">
        <v>330</v>
      </c>
      <c r="H1747" s="260" t="s">
        <v>394</v>
      </c>
      <c r="I1747" s="285">
        <v>77000</v>
      </c>
      <c r="J1747" s="286">
        <v>77000</v>
      </c>
      <c r="K1747" s="644" t="s">
        <v>1655</v>
      </c>
      <c r="L1747" s="79"/>
      <c r="O1747" s="2"/>
      <c r="P1747" s="2"/>
      <c r="Q1747" s="2"/>
      <c r="R1747" s="2"/>
      <c r="S1747" s="2"/>
      <c r="T1747" s="2"/>
      <c r="U1747" s="2"/>
      <c r="V1747" s="2"/>
    </row>
    <row r="1748" spans="1:23" s="10" customFormat="1" ht="22.5" customHeight="1" x14ac:dyDescent="0.25">
      <c r="A1748" s="420">
        <v>14</v>
      </c>
      <c r="B1748" s="280">
        <v>45258</v>
      </c>
      <c r="C1748" s="55" t="s">
        <v>283</v>
      </c>
      <c r="D1748" s="55" t="s">
        <v>158</v>
      </c>
      <c r="E1748" s="57">
        <v>1</v>
      </c>
      <c r="F1748" s="57" t="s">
        <v>39</v>
      </c>
      <c r="G1748" s="58" t="s">
        <v>330</v>
      </c>
      <c r="H1748" s="260" t="s">
        <v>394</v>
      </c>
      <c r="I1748" s="285">
        <v>47500</v>
      </c>
      <c r="J1748" s="286">
        <v>47500</v>
      </c>
      <c r="K1748" s="644" t="s">
        <v>1655</v>
      </c>
      <c r="L1748" s="79"/>
      <c r="O1748" s="2"/>
      <c r="P1748" s="2"/>
      <c r="Q1748" s="2"/>
      <c r="R1748" s="2"/>
      <c r="S1748" s="2"/>
      <c r="T1748" s="2"/>
      <c r="U1748" s="2"/>
      <c r="V1748" s="2"/>
    </row>
    <row r="1749" spans="1:23" s="10" customFormat="1" ht="22.5" customHeight="1" x14ac:dyDescent="0.25">
      <c r="A1749" s="419">
        <v>15</v>
      </c>
      <c r="B1749" s="280">
        <v>45258</v>
      </c>
      <c r="C1749" s="56" t="s">
        <v>119</v>
      </c>
      <c r="D1749" s="56" t="s">
        <v>120</v>
      </c>
      <c r="E1749" s="57">
        <v>1</v>
      </c>
      <c r="F1749" s="57" t="s">
        <v>39</v>
      </c>
      <c r="G1749" s="58" t="s">
        <v>330</v>
      </c>
      <c r="H1749" s="260" t="s">
        <v>394</v>
      </c>
      <c r="I1749" s="285">
        <v>220000</v>
      </c>
      <c r="J1749" s="286">
        <v>220000</v>
      </c>
      <c r="K1749" s="644" t="s">
        <v>1655</v>
      </c>
      <c r="L1749" s="79"/>
      <c r="O1749" s="2"/>
      <c r="P1749" s="2"/>
      <c r="Q1749" s="2"/>
      <c r="R1749" s="2"/>
      <c r="S1749" s="2"/>
      <c r="T1749" s="2"/>
      <c r="U1749" s="2"/>
      <c r="V1749" s="2"/>
    </row>
    <row r="1750" spans="1:23" s="10" customFormat="1" ht="22.5" customHeight="1" x14ac:dyDescent="0.25">
      <c r="A1750" s="420">
        <v>16</v>
      </c>
      <c r="B1750" s="280">
        <v>45260</v>
      </c>
      <c r="C1750" s="56" t="s">
        <v>249</v>
      </c>
      <c r="D1750" s="61" t="s">
        <v>72</v>
      </c>
      <c r="E1750" s="57">
        <v>1</v>
      </c>
      <c r="F1750" s="122" t="s">
        <v>39</v>
      </c>
      <c r="G1750" s="58" t="s">
        <v>330</v>
      </c>
      <c r="H1750" s="260" t="s">
        <v>394</v>
      </c>
      <c r="I1750" s="285">
        <v>121000</v>
      </c>
      <c r="J1750" s="286">
        <v>121000</v>
      </c>
      <c r="K1750" s="644" t="s">
        <v>1669</v>
      </c>
      <c r="L1750" s="79"/>
      <c r="O1750" s="2"/>
      <c r="P1750" s="2"/>
      <c r="Q1750" s="2"/>
      <c r="R1750" s="2"/>
      <c r="S1750" s="2"/>
      <c r="T1750" s="2"/>
      <c r="U1750" s="2"/>
      <c r="V1750" s="2"/>
    </row>
    <row r="1751" spans="1:23" s="10" customFormat="1" ht="22.5" customHeight="1" x14ac:dyDescent="0.25">
      <c r="A1751" s="419">
        <v>17</v>
      </c>
      <c r="B1751" s="280">
        <v>45260</v>
      </c>
      <c r="C1751" s="56" t="s">
        <v>264</v>
      </c>
      <c r="D1751" s="56" t="s">
        <v>1086</v>
      </c>
      <c r="E1751" s="57">
        <v>1</v>
      </c>
      <c r="F1751" s="57" t="s">
        <v>39</v>
      </c>
      <c r="G1751" s="58" t="s">
        <v>330</v>
      </c>
      <c r="H1751" s="260" t="s">
        <v>394</v>
      </c>
      <c r="I1751" s="285">
        <v>77000</v>
      </c>
      <c r="J1751" s="286">
        <v>77000</v>
      </c>
      <c r="K1751" s="644" t="s">
        <v>1669</v>
      </c>
      <c r="L1751" s="79"/>
      <c r="O1751" s="2"/>
      <c r="P1751" s="2"/>
      <c r="Q1751" s="2"/>
      <c r="R1751" s="2"/>
      <c r="S1751" s="2"/>
      <c r="T1751" s="2"/>
      <c r="U1751" s="2"/>
      <c r="V1751" s="2"/>
    </row>
    <row r="1752" spans="1:23" s="10" customFormat="1" ht="22.5" customHeight="1" x14ac:dyDescent="0.25">
      <c r="A1752" s="420">
        <v>18</v>
      </c>
      <c r="B1752" s="280">
        <v>45260</v>
      </c>
      <c r="C1752" s="55" t="s">
        <v>283</v>
      </c>
      <c r="D1752" s="55" t="s">
        <v>158</v>
      </c>
      <c r="E1752" s="57">
        <v>1</v>
      </c>
      <c r="F1752" s="57" t="s">
        <v>39</v>
      </c>
      <c r="G1752" s="58" t="s">
        <v>330</v>
      </c>
      <c r="H1752" s="260" t="s">
        <v>394</v>
      </c>
      <c r="I1752" s="285">
        <v>47500</v>
      </c>
      <c r="J1752" s="286">
        <v>47500</v>
      </c>
      <c r="K1752" s="644" t="s">
        <v>1669</v>
      </c>
      <c r="L1752" s="79"/>
      <c r="O1752" s="2"/>
      <c r="P1752" s="2"/>
      <c r="Q1752" s="2"/>
      <c r="R1752" s="2"/>
      <c r="S1752" s="2"/>
      <c r="T1752" s="2"/>
      <c r="U1752" s="2"/>
      <c r="V1752" s="2"/>
    </row>
    <row r="1753" spans="1:23" s="10" customFormat="1" ht="22.5" customHeight="1" x14ac:dyDescent="0.25">
      <c r="A1753" s="422"/>
      <c r="B1753" s="423"/>
      <c r="C1753" s="424"/>
      <c r="D1753" s="425"/>
      <c r="E1753" s="411"/>
      <c r="F1753" s="411"/>
      <c r="G1753" s="435"/>
      <c r="H1753" s="411"/>
      <c r="I1753" s="428"/>
      <c r="J1753" s="428"/>
      <c r="K1753" s="528">
        <f>SUM(J1735:J1752)</f>
        <v>3914000</v>
      </c>
      <c r="L1753" s="79"/>
      <c r="O1753" s="2"/>
      <c r="P1753" s="2"/>
      <c r="Q1753" s="2"/>
      <c r="R1753" s="2"/>
      <c r="S1753" s="2"/>
      <c r="T1753" s="2"/>
      <c r="U1753" s="2"/>
      <c r="V1753" s="2"/>
      <c r="W1753" s="2"/>
    </row>
    <row r="1754" spans="1:23" s="10" customFormat="1" ht="22.5" customHeight="1" x14ac:dyDescent="0.25">
      <c r="A1754" s="420">
        <v>1</v>
      </c>
      <c r="B1754" s="280">
        <v>45233</v>
      </c>
      <c r="C1754" s="291" t="s">
        <v>45</v>
      </c>
      <c r="D1754" s="291" t="s">
        <v>20</v>
      </c>
      <c r="E1754" s="318" t="s">
        <v>835</v>
      </c>
      <c r="F1754" s="292" t="s">
        <v>38</v>
      </c>
      <c r="G1754" s="292" t="s">
        <v>198</v>
      </c>
      <c r="H1754" s="260" t="s">
        <v>197</v>
      </c>
      <c r="I1754" s="461">
        <v>29200</v>
      </c>
      <c r="J1754" s="286">
        <f>E1754*I1754</f>
        <v>233600</v>
      </c>
      <c r="K1754" s="529"/>
      <c r="L1754" s="79"/>
      <c r="O1754" s="2"/>
      <c r="P1754" s="2"/>
      <c r="Q1754" s="2"/>
      <c r="R1754" s="2"/>
      <c r="S1754" s="2"/>
      <c r="T1754" s="2"/>
      <c r="U1754" s="2"/>
      <c r="V1754" s="2"/>
      <c r="W1754" s="2"/>
    </row>
    <row r="1755" spans="1:23" s="10" customFormat="1" ht="22.5" customHeight="1" thickBot="1" x14ac:dyDescent="0.3">
      <c r="A1755" s="664"/>
      <c r="B1755" s="665"/>
      <c r="C1755" s="666"/>
      <c r="D1755" s="667"/>
      <c r="E1755" s="668"/>
      <c r="F1755" s="669"/>
      <c r="G1755" s="670"/>
      <c r="H1755" s="669"/>
      <c r="I1755" s="671"/>
      <c r="J1755" s="671"/>
      <c r="K1755" s="672">
        <f>SUM(J1754)</f>
        <v>233600</v>
      </c>
      <c r="L1755" s="79"/>
      <c r="O1755" s="2"/>
      <c r="P1755" s="2"/>
      <c r="Q1755" s="2"/>
      <c r="R1755" s="2"/>
      <c r="S1755" s="2"/>
      <c r="T1755" s="2"/>
      <c r="U1755" s="2"/>
      <c r="V1755" s="2"/>
      <c r="W1755" s="2"/>
    </row>
    <row r="1756" spans="1:23" ht="22.5" customHeight="1" x14ac:dyDescent="0.25">
      <c r="A1756" s="817" t="s">
        <v>77</v>
      </c>
      <c r="B1756" s="818"/>
      <c r="C1756" s="818"/>
      <c r="D1756" s="818"/>
      <c r="E1756" s="818"/>
      <c r="F1756" s="818"/>
      <c r="G1756" s="818"/>
      <c r="H1756" s="818"/>
      <c r="I1756" s="819"/>
      <c r="J1756" s="82">
        <f>SUM(J5:J1755)</f>
        <v>886078369.81000006</v>
      </c>
      <c r="K1756" s="229">
        <f>SUM(K1755,K1753,K1734,K1729,K1727,K1713,K1700,K1690,K1678,K1600,K1589,K1571,K1543,K1514,K1484,K1461,K1442,K1422,K1415,K1399,K1394,K1387,K1378,K1376,K1373,K1357,K1352,K1326,K1313,K1295,K1291,K1279,K1271,K1255,K1246,K1231,K1227,K1221,K1214,K1209,K1203,K1178,K1169,K1167,K1163,K1156,K1150,K1142,K1133,K1123,K1115,K1103,K1088,K1056,K1032,K1013,K996,K989,K975,K958,K952,K943,K925,K908,K872,K865,K851,K838,K819,K813,K805,K773,K703,K690,K682,K677,K635,K564,K527,K489,K434,K393,K199,K158,K40)</f>
        <v>886078369.80999994</v>
      </c>
      <c r="L1756" s="135" t="s">
        <v>201</v>
      </c>
      <c r="M1756" s="64">
        <f>SUMIF(K5:K1755,"*Logistik Kediri*",J5:J1755)</f>
        <v>88957100</v>
      </c>
      <c r="N1756" s="64">
        <v>88957100</v>
      </c>
      <c r="O1756" s="106">
        <f>M1756-N1756</f>
        <v>0</v>
      </c>
    </row>
    <row r="1757" spans="1:23" ht="22.5" customHeight="1" x14ac:dyDescent="0.25">
      <c r="A1757" s="820" t="s">
        <v>14</v>
      </c>
      <c r="B1757" s="821"/>
      <c r="C1757" s="821"/>
      <c r="D1757" s="821"/>
      <c r="E1757" s="821"/>
      <c r="F1757" s="821"/>
      <c r="G1757" s="821"/>
      <c r="H1757" s="821"/>
      <c r="I1757" s="822"/>
      <c r="J1757" s="32">
        <f>SUM(J5:J1690)</f>
        <v>869564929.81000006</v>
      </c>
      <c r="K1757" s="26">
        <f>SUM(K5:K1690)</f>
        <v>869767929.80999994</v>
      </c>
      <c r="L1757" s="98" t="s">
        <v>203</v>
      </c>
      <c r="M1757" s="64">
        <f>SUMIF(K5:K1755,"*Klaim Kediri*",J5:J1755)</f>
        <v>5294900</v>
      </c>
      <c r="N1757" s="676">
        <v>5294900</v>
      </c>
      <c r="O1757" s="106">
        <f t="shared" ref="O1757:O1765" si="25">M1757-N1757</f>
        <v>0</v>
      </c>
    </row>
    <row r="1758" spans="1:23" ht="22.5" customHeight="1" x14ac:dyDescent="0.25">
      <c r="A1758" s="823" t="s">
        <v>15</v>
      </c>
      <c r="B1758" s="824"/>
      <c r="C1758" s="824"/>
      <c r="D1758" s="824"/>
      <c r="E1758" s="824"/>
      <c r="F1758" s="824"/>
      <c r="G1758" s="824"/>
      <c r="H1758" s="824"/>
      <c r="I1758" s="825"/>
      <c r="J1758" s="83">
        <f>SUM(J1691:J1753)</f>
        <v>16279840</v>
      </c>
      <c r="K1758" s="34">
        <f>SUM(K1691:K1753)</f>
        <v>16279840</v>
      </c>
      <c r="L1758" s="79" t="s">
        <v>199</v>
      </c>
      <c r="M1758" s="64">
        <f>SUMIF(K5:K1755,"*Logistik Babat*",J5:J1755)</f>
        <v>43915278</v>
      </c>
      <c r="N1758" s="64">
        <v>43915278</v>
      </c>
      <c r="O1758" s="106">
        <f t="shared" si="25"/>
        <v>0</v>
      </c>
    </row>
    <row r="1759" spans="1:23" ht="22.5" customHeight="1" thickBot="1" x14ac:dyDescent="0.3">
      <c r="A1759" s="813" t="s">
        <v>68</v>
      </c>
      <c r="B1759" s="814"/>
      <c r="C1759" s="814"/>
      <c r="D1759" s="814"/>
      <c r="E1759" s="814"/>
      <c r="F1759" s="814"/>
      <c r="G1759" s="814"/>
      <c r="H1759" s="814"/>
      <c r="I1759" s="815"/>
      <c r="J1759" s="84">
        <f>SUM(J1754:J1755)</f>
        <v>233600</v>
      </c>
      <c r="K1759" s="35">
        <f>SUM(K1754:K1755)</f>
        <v>233600</v>
      </c>
      <c r="L1759" s="98" t="s">
        <v>204</v>
      </c>
      <c r="M1759" s="64">
        <f>SUMIF(K5:K1755,"*Klaim Babat*",J5:J1755)</f>
        <v>15892000</v>
      </c>
      <c r="N1759" s="64">
        <v>15892000</v>
      </c>
      <c r="O1759" s="106">
        <f t="shared" si="25"/>
        <v>0</v>
      </c>
    </row>
    <row r="1760" spans="1:23" ht="22.5" customHeight="1" x14ac:dyDescent="0.25">
      <c r="J1760" s="85"/>
      <c r="K1760" s="7">
        <f>PENGGUNAAN!J1221</f>
        <v>771805133.78999996</v>
      </c>
      <c r="L1760" s="79" t="s">
        <v>2036</v>
      </c>
      <c r="M1760" s="64">
        <f>SUMIF(K6:K1756,"*Logistik Puntir*",J6:J1756)</f>
        <v>16271666</v>
      </c>
      <c r="N1760" s="64">
        <v>16271666</v>
      </c>
      <c r="O1760" s="106">
        <f t="shared" si="25"/>
        <v>0</v>
      </c>
    </row>
    <row r="1761" spans="10:15" ht="22.5" customHeight="1" x14ac:dyDescent="0.25">
      <c r="J1761" s="80">
        <f>PENGGUNAAN!J1221</f>
        <v>771805133.78999996</v>
      </c>
      <c r="K1761" s="7">
        <f>K1756-K1760</f>
        <v>114273236.01999998</v>
      </c>
      <c r="L1761" s="98" t="s">
        <v>205</v>
      </c>
      <c r="M1761" s="64">
        <f>SUMIF(K5:K1755,"*Klaim Puntir*",J5:J1755)</f>
        <v>8717500</v>
      </c>
      <c r="N1761" s="64">
        <v>8717500</v>
      </c>
      <c r="O1761" s="106">
        <f t="shared" si="25"/>
        <v>0</v>
      </c>
    </row>
    <row r="1762" spans="10:15" ht="22.5" customHeight="1" x14ac:dyDescent="0.25">
      <c r="J1762" s="80">
        <f>SUM(J1757:J1759)</f>
        <v>886078369.81000006</v>
      </c>
      <c r="K1762" s="7">
        <f>SUM(K1757:K1759)</f>
        <v>886281369.80999994</v>
      </c>
      <c r="L1762" s="79" t="s">
        <v>2096</v>
      </c>
      <c r="M1762" s="64">
        <f>SUMIF(K6:K1756,"*Logistik Crusher KDR*",J6:J1756)</f>
        <v>27280957</v>
      </c>
      <c r="N1762" s="64">
        <v>27280957</v>
      </c>
      <c r="O1762" s="106">
        <f t="shared" si="25"/>
        <v>0</v>
      </c>
    </row>
    <row r="1763" spans="10:15" ht="22.5" customHeight="1" x14ac:dyDescent="0.25">
      <c r="J1763" s="80">
        <f>J1762-K1760</f>
        <v>114273236.0200001</v>
      </c>
      <c r="K1763" s="7">
        <f>K1760-K1762</f>
        <v>-114476236.01999998</v>
      </c>
      <c r="L1763" s="467" t="s">
        <v>2097</v>
      </c>
      <c r="M1763" s="64">
        <f>SUMIF(K7:K1757,"*Klaim Crusher KDR*",J7:J1757)</f>
        <v>0</v>
      </c>
      <c r="N1763" s="64">
        <v>0</v>
      </c>
      <c r="O1763" s="106">
        <f t="shared" si="25"/>
        <v>0</v>
      </c>
    </row>
    <row r="1764" spans="10:15" ht="22.5" customHeight="1" x14ac:dyDescent="0.25">
      <c r="L1764" s="79" t="s">
        <v>206</v>
      </c>
      <c r="M1764" s="64">
        <f>SUMIF(K5:K1755,"BABAT*",J5:J1755)</f>
        <v>14137525</v>
      </c>
      <c r="N1764" s="64">
        <v>14137525</v>
      </c>
      <c r="O1764" s="106">
        <f t="shared" si="25"/>
        <v>0</v>
      </c>
    </row>
    <row r="1765" spans="10:15" ht="22.5" customHeight="1" x14ac:dyDescent="0.25">
      <c r="L1765" s="79" t="s">
        <v>192</v>
      </c>
      <c r="M1765" s="64">
        <f>SUMIF(K5:K1755,"KEDIRI*",J5:J1755)</f>
        <v>22426950</v>
      </c>
      <c r="N1765" s="64">
        <v>22426950</v>
      </c>
      <c r="O1765" s="106">
        <f t="shared" si="25"/>
        <v>0</v>
      </c>
    </row>
    <row r="1766" spans="10:15" ht="22.5" customHeight="1" x14ac:dyDescent="0.25">
      <c r="M1766" s="136"/>
    </row>
  </sheetData>
  <autoFilter ref="A4:K1763"/>
  <sortState ref="B1457:K1478">
    <sortCondition ref="B1457"/>
  </sortState>
  <mergeCells count="8">
    <mergeCell ref="A1759:I1759"/>
    <mergeCell ref="A1:K1"/>
    <mergeCell ref="A2:K2"/>
    <mergeCell ref="A1756:I1756"/>
    <mergeCell ref="A1757:I1757"/>
    <mergeCell ref="A1758:I1758"/>
    <mergeCell ref="J1471:J1472"/>
    <mergeCell ref="I1471:I1472"/>
  </mergeCells>
  <conditionalFormatting sqref="I76">
    <cfRule type="duplicateValues" dxfId="5" priority="3"/>
  </conditionalFormatting>
  <conditionalFormatting sqref="I1332">
    <cfRule type="duplicateValues" dxfId="4" priority="2"/>
  </conditionalFormatting>
  <conditionalFormatting sqref="I1335:I1336">
    <cfRule type="duplicateValues" dxfId="3" priority="1"/>
  </conditionalFormatting>
  <pageMargins left="0.19685039370078741" right="0.19685039370078741" top="0.39370078740157483" bottom="1.7716535433070868" header="0.39370078740157483" footer="0.31496062992125984"/>
  <pageSetup paperSize="5" scale="72" fitToHeight="0" orientation="portrait" horizontalDpi="4294967293" verticalDpi="144"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260"/>
  <sheetViews>
    <sheetView topLeftCell="A233" zoomScale="90" zoomScaleNormal="90" workbookViewId="0">
      <selection activeCell="H245" sqref="H245"/>
    </sheetView>
  </sheetViews>
  <sheetFormatPr defaultRowHeight="22.5" customHeight="1" x14ac:dyDescent="0.25"/>
  <cols>
    <col min="1" max="1" width="4.5703125" style="42" customWidth="1"/>
    <col min="2" max="2" width="13.140625" style="65" customWidth="1"/>
    <col min="3" max="3" width="11.85546875" style="42" customWidth="1"/>
    <col min="4" max="4" width="34" style="20" customWidth="1"/>
    <col min="5" max="5" width="16.5703125" style="20" customWidth="1"/>
    <col min="6" max="6" width="7.42578125" style="42" customWidth="1"/>
    <col min="7" max="7" width="4.7109375" style="42" customWidth="1"/>
    <col min="8" max="8" width="15.85546875" style="66" customWidth="1"/>
    <col min="9" max="9" width="17.42578125" style="67" customWidth="1"/>
    <col min="10" max="10" width="17" style="20" customWidth="1"/>
    <col min="11" max="16384" width="9.140625" style="20"/>
  </cols>
  <sheetData>
    <row r="1" spans="1:10" ht="22.5" customHeight="1" x14ac:dyDescent="0.25">
      <c r="A1" s="844" t="s">
        <v>2227</v>
      </c>
      <c r="B1" s="844"/>
      <c r="C1" s="844"/>
      <c r="D1" s="844"/>
      <c r="E1" s="844"/>
      <c r="F1" s="844"/>
      <c r="G1" s="844"/>
      <c r="H1" s="844"/>
      <c r="I1" s="844"/>
    </row>
    <row r="3" spans="1:10" ht="47.25" x14ac:dyDescent="0.25">
      <c r="A3" s="205" t="s">
        <v>0</v>
      </c>
      <c r="B3" s="141" t="s">
        <v>1</v>
      </c>
      <c r="C3" s="205" t="s">
        <v>48</v>
      </c>
      <c r="D3" s="205" t="s">
        <v>13</v>
      </c>
      <c r="E3" s="205"/>
      <c r="F3" s="845" t="s">
        <v>9</v>
      </c>
      <c r="G3" s="845"/>
      <c r="H3" s="142" t="s">
        <v>10</v>
      </c>
      <c r="I3" s="142" t="s">
        <v>11</v>
      </c>
    </row>
    <row r="4" spans="1:10" ht="22.5" customHeight="1" x14ac:dyDescent="0.25">
      <c r="A4" s="846" t="s">
        <v>83</v>
      </c>
      <c r="B4" s="846"/>
      <c r="C4" s="846"/>
      <c r="D4" s="846"/>
      <c r="E4" s="206"/>
      <c r="F4" s="143"/>
      <c r="G4" s="143"/>
      <c r="H4" s="143"/>
      <c r="I4" s="144"/>
    </row>
    <row r="5" spans="1:10" s="10" customFormat="1" ht="22.5" customHeight="1" x14ac:dyDescent="0.25">
      <c r="A5" s="8">
        <v>1</v>
      </c>
      <c r="B5" s="138"/>
      <c r="C5" s="57"/>
      <c r="D5" s="56"/>
      <c r="E5" s="56"/>
      <c r="F5" s="95"/>
      <c r="G5" s="96"/>
      <c r="H5" s="76"/>
      <c r="I5" s="105"/>
    </row>
    <row r="6" spans="1:10" ht="22.5" customHeight="1" x14ac:dyDescent="0.25">
      <c r="A6" s="828" t="s">
        <v>84</v>
      </c>
      <c r="B6" s="828"/>
      <c r="C6" s="828"/>
      <c r="D6" s="828"/>
      <c r="E6" s="828"/>
      <c r="F6" s="828"/>
      <c r="G6" s="828"/>
      <c r="H6" s="828"/>
      <c r="I6" s="68">
        <f>SUM(H5:H5)</f>
        <v>0</v>
      </c>
    </row>
    <row r="7" spans="1:10" ht="22.5" customHeight="1" x14ac:dyDescent="0.25">
      <c r="A7" s="842" t="s">
        <v>211</v>
      </c>
      <c r="B7" s="842"/>
      <c r="C7" s="842"/>
      <c r="D7" s="842"/>
      <c r="E7" s="207"/>
      <c r="F7" s="18"/>
      <c r="G7" s="18"/>
      <c r="H7" s="18"/>
      <c r="I7" s="44"/>
    </row>
    <row r="8" spans="1:10" s="10" customFormat="1" ht="22.5" customHeight="1" x14ac:dyDescent="0.25">
      <c r="A8" s="8">
        <v>1</v>
      </c>
      <c r="B8" s="138">
        <v>45237</v>
      </c>
      <c r="C8" s="145" t="s">
        <v>2232</v>
      </c>
      <c r="D8" s="56" t="s">
        <v>2233</v>
      </c>
      <c r="E8" s="56"/>
      <c r="F8" s="95" t="s">
        <v>2234</v>
      </c>
      <c r="G8" s="96" t="s">
        <v>81</v>
      </c>
      <c r="H8" s="76">
        <f>159000+25000+440000+25000+2500+100000</f>
        <v>751500</v>
      </c>
      <c r="I8" s="105"/>
    </row>
    <row r="9" spans="1:10" ht="22.5" customHeight="1" x14ac:dyDescent="0.25">
      <c r="A9" s="828" t="s">
        <v>213</v>
      </c>
      <c r="B9" s="828"/>
      <c r="C9" s="828"/>
      <c r="D9" s="828"/>
      <c r="E9" s="828"/>
      <c r="F9" s="828"/>
      <c r="G9" s="828"/>
      <c r="H9" s="828"/>
      <c r="I9" s="68">
        <f>SUM(H8:H8)</f>
        <v>751500</v>
      </c>
      <c r="J9" s="146" t="e">
        <f>SUM(#REF!)</f>
        <v>#REF!</v>
      </c>
    </row>
    <row r="10" spans="1:10" ht="22.5" customHeight="1" x14ac:dyDescent="0.25">
      <c r="A10" s="842" t="s">
        <v>210</v>
      </c>
      <c r="B10" s="842"/>
      <c r="C10" s="842"/>
      <c r="D10" s="842"/>
      <c r="E10" s="679"/>
      <c r="F10" s="18"/>
      <c r="G10" s="18"/>
      <c r="H10" s="18"/>
      <c r="I10" s="44"/>
    </row>
    <row r="11" spans="1:10" ht="22.5" customHeight="1" x14ac:dyDescent="0.25">
      <c r="A11" s="843" t="s">
        <v>207</v>
      </c>
      <c r="B11" s="843"/>
      <c r="C11" s="843"/>
      <c r="D11" s="843"/>
      <c r="E11" s="843"/>
      <c r="F11" s="843"/>
      <c r="G11" s="843"/>
      <c r="H11" s="843"/>
      <c r="I11" s="151"/>
    </row>
    <row r="12" spans="1:10" ht="22.5" customHeight="1" x14ac:dyDescent="0.25">
      <c r="A12" s="260">
        <v>1</v>
      </c>
      <c r="B12" s="280">
        <v>45231</v>
      </c>
      <c r="C12" s="292" t="s">
        <v>1540</v>
      </c>
      <c r="D12" s="294" t="s">
        <v>1068</v>
      </c>
      <c r="E12" s="291" t="s">
        <v>36</v>
      </c>
      <c r="F12" s="292">
        <v>25</v>
      </c>
      <c r="G12" s="292" t="s">
        <v>38</v>
      </c>
      <c r="H12" s="286">
        <v>912500</v>
      </c>
      <c r="I12" s="293" t="s">
        <v>32</v>
      </c>
    </row>
    <row r="13" spans="1:10" s="10" customFormat="1" ht="22.5" customHeight="1" x14ac:dyDescent="0.25">
      <c r="A13" s="260">
        <v>2</v>
      </c>
      <c r="B13" s="280">
        <v>45231</v>
      </c>
      <c r="C13" s="292" t="s">
        <v>1540</v>
      </c>
      <c r="D13" s="291" t="s">
        <v>421</v>
      </c>
      <c r="E13" s="291" t="s">
        <v>1070</v>
      </c>
      <c r="F13" s="292">
        <v>10</v>
      </c>
      <c r="G13" s="292" t="s">
        <v>39</v>
      </c>
      <c r="H13" s="286">
        <v>125500</v>
      </c>
      <c r="I13" s="293" t="s">
        <v>436</v>
      </c>
    </row>
    <row r="14" spans="1:10" s="10" customFormat="1" ht="22.5" customHeight="1" x14ac:dyDescent="0.25">
      <c r="A14" s="260">
        <v>3</v>
      </c>
      <c r="B14" s="280">
        <v>45232</v>
      </c>
      <c r="C14" s="292" t="s">
        <v>1548</v>
      </c>
      <c r="D14" s="291" t="s">
        <v>93</v>
      </c>
      <c r="E14" s="291" t="s">
        <v>94</v>
      </c>
      <c r="F14" s="292">
        <v>20</v>
      </c>
      <c r="G14" s="688" t="s">
        <v>38</v>
      </c>
      <c r="H14" s="286">
        <v>656000</v>
      </c>
      <c r="I14" s="293" t="s">
        <v>32</v>
      </c>
    </row>
    <row r="15" spans="1:10" s="10" customFormat="1" ht="22.5" customHeight="1" x14ac:dyDescent="0.25">
      <c r="A15" s="260">
        <v>4</v>
      </c>
      <c r="B15" s="280">
        <v>45232</v>
      </c>
      <c r="C15" s="292" t="s">
        <v>1548</v>
      </c>
      <c r="D15" s="291" t="s">
        <v>23</v>
      </c>
      <c r="E15" s="291" t="s">
        <v>1097</v>
      </c>
      <c r="F15" s="292">
        <v>2</v>
      </c>
      <c r="G15" s="292" t="s">
        <v>44</v>
      </c>
      <c r="H15" s="286">
        <v>150000</v>
      </c>
      <c r="I15" s="293" t="s">
        <v>32</v>
      </c>
    </row>
    <row r="16" spans="1:10" s="10" customFormat="1" ht="22.5" customHeight="1" x14ac:dyDescent="0.25">
      <c r="A16" s="260">
        <v>5</v>
      </c>
      <c r="B16" s="280">
        <v>45232</v>
      </c>
      <c r="C16" s="292" t="s">
        <v>1548</v>
      </c>
      <c r="D16" s="689" t="s">
        <v>489</v>
      </c>
      <c r="E16" s="291" t="s">
        <v>1098</v>
      </c>
      <c r="F16" s="292">
        <v>1</v>
      </c>
      <c r="G16" s="77" t="s">
        <v>39</v>
      </c>
      <c r="H16" s="286">
        <v>1450000</v>
      </c>
      <c r="I16" s="293" t="s">
        <v>32</v>
      </c>
    </row>
    <row r="17" spans="1:9" s="10" customFormat="1" ht="22.5" customHeight="1" x14ac:dyDescent="0.25">
      <c r="A17" s="260">
        <v>6</v>
      </c>
      <c r="B17" s="280">
        <v>45232</v>
      </c>
      <c r="C17" s="292" t="s">
        <v>1548</v>
      </c>
      <c r="D17" s="689" t="s">
        <v>489</v>
      </c>
      <c r="E17" s="291" t="s">
        <v>1099</v>
      </c>
      <c r="F17" s="292">
        <v>1</v>
      </c>
      <c r="G17" s="292" t="s">
        <v>39</v>
      </c>
      <c r="H17" s="286">
        <v>1450000</v>
      </c>
      <c r="I17" s="293" t="s">
        <v>32</v>
      </c>
    </row>
    <row r="18" spans="1:9" s="10" customFormat="1" ht="22.5" customHeight="1" x14ac:dyDescent="0.25">
      <c r="A18" s="260">
        <v>7</v>
      </c>
      <c r="B18" s="280">
        <v>45232</v>
      </c>
      <c r="C18" s="292" t="s">
        <v>1548</v>
      </c>
      <c r="D18" s="689" t="s">
        <v>489</v>
      </c>
      <c r="E18" s="291" t="s">
        <v>1100</v>
      </c>
      <c r="F18" s="292">
        <v>1</v>
      </c>
      <c r="G18" s="292" t="s">
        <v>39</v>
      </c>
      <c r="H18" s="286">
        <v>1450000</v>
      </c>
      <c r="I18" s="293" t="s">
        <v>32</v>
      </c>
    </row>
    <row r="19" spans="1:9" s="10" customFormat="1" ht="22.5" customHeight="1" x14ac:dyDescent="0.25">
      <c r="A19" s="260">
        <v>8</v>
      </c>
      <c r="B19" s="280">
        <v>45232</v>
      </c>
      <c r="C19" s="292" t="s">
        <v>1548</v>
      </c>
      <c r="D19" s="689" t="s">
        <v>489</v>
      </c>
      <c r="E19" s="291" t="s">
        <v>1101</v>
      </c>
      <c r="F19" s="292">
        <v>1</v>
      </c>
      <c r="G19" s="292" t="s">
        <v>39</v>
      </c>
      <c r="H19" s="286">
        <v>1450000</v>
      </c>
      <c r="I19" s="293" t="s">
        <v>32</v>
      </c>
    </row>
    <row r="20" spans="1:9" s="10" customFormat="1" ht="22.5" customHeight="1" x14ac:dyDescent="0.25">
      <c r="A20" s="260">
        <v>9</v>
      </c>
      <c r="B20" s="280">
        <v>45232</v>
      </c>
      <c r="C20" s="292" t="s">
        <v>1548</v>
      </c>
      <c r="D20" s="291" t="s">
        <v>231</v>
      </c>
      <c r="E20" s="690" t="s">
        <v>101</v>
      </c>
      <c r="F20" s="292">
        <v>2</v>
      </c>
      <c r="G20" s="292" t="s">
        <v>39</v>
      </c>
      <c r="H20" s="286">
        <v>141172</v>
      </c>
      <c r="I20" s="293" t="s">
        <v>32</v>
      </c>
    </row>
    <row r="21" spans="1:9" s="10" customFormat="1" ht="22.5" customHeight="1" x14ac:dyDescent="0.25">
      <c r="A21" s="260">
        <v>10</v>
      </c>
      <c r="B21" s="280">
        <v>45232</v>
      </c>
      <c r="C21" s="292" t="s">
        <v>1548</v>
      </c>
      <c r="D21" s="291" t="s">
        <v>226</v>
      </c>
      <c r="E21" s="291" t="s">
        <v>101</v>
      </c>
      <c r="F21" s="292">
        <v>2</v>
      </c>
      <c r="G21" s="77" t="s">
        <v>39</v>
      </c>
      <c r="H21" s="308">
        <v>483000</v>
      </c>
      <c r="I21" s="293" t="s">
        <v>32</v>
      </c>
    </row>
    <row r="22" spans="1:9" s="10" customFormat="1" ht="22.5" customHeight="1" x14ac:dyDescent="0.25">
      <c r="A22" s="260">
        <v>11</v>
      </c>
      <c r="B22" s="280">
        <v>45232</v>
      </c>
      <c r="C22" s="292" t="s">
        <v>1549</v>
      </c>
      <c r="D22" s="291" t="s">
        <v>1102</v>
      </c>
      <c r="E22" s="291" t="s">
        <v>89</v>
      </c>
      <c r="F22" s="292">
        <v>2</v>
      </c>
      <c r="G22" s="292" t="s">
        <v>39</v>
      </c>
      <c r="H22" s="286">
        <v>40000</v>
      </c>
      <c r="I22" s="293" t="s">
        <v>1104</v>
      </c>
    </row>
    <row r="23" spans="1:9" s="10" customFormat="1" ht="22.5" customHeight="1" x14ac:dyDescent="0.25">
      <c r="A23" s="260">
        <v>12</v>
      </c>
      <c r="B23" s="280">
        <v>45234</v>
      </c>
      <c r="C23" s="292" t="s">
        <v>1556</v>
      </c>
      <c r="D23" s="291" t="s">
        <v>177</v>
      </c>
      <c r="E23" s="291" t="s">
        <v>176</v>
      </c>
      <c r="F23" s="292">
        <v>1</v>
      </c>
      <c r="G23" s="77" t="s">
        <v>277</v>
      </c>
      <c r="H23" s="286">
        <v>1500000</v>
      </c>
      <c r="I23" s="293" t="s">
        <v>87</v>
      </c>
    </row>
    <row r="24" spans="1:9" s="10" customFormat="1" ht="22.5" customHeight="1" x14ac:dyDescent="0.25">
      <c r="A24" s="260">
        <v>13</v>
      </c>
      <c r="B24" s="280">
        <v>45234</v>
      </c>
      <c r="C24" s="292" t="s">
        <v>1556</v>
      </c>
      <c r="D24" s="689" t="s">
        <v>489</v>
      </c>
      <c r="E24" s="689" t="s">
        <v>1128</v>
      </c>
      <c r="F24" s="292">
        <v>1</v>
      </c>
      <c r="G24" s="292" t="s">
        <v>39</v>
      </c>
      <c r="H24" s="286">
        <v>1450000</v>
      </c>
      <c r="I24" s="293" t="s">
        <v>87</v>
      </c>
    </row>
    <row r="25" spans="1:9" s="10" customFormat="1" ht="22.5" customHeight="1" x14ac:dyDescent="0.25">
      <c r="A25" s="260">
        <v>14</v>
      </c>
      <c r="B25" s="280">
        <v>45236</v>
      </c>
      <c r="C25" s="292" t="s">
        <v>1561</v>
      </c>
      <c r="D25" s="291" t="s">
        <v>495</v>
      </c>
      <c r="E25" s="291" t="s">
        <v>275</v>
      </c>
      <c r="F25" s="292">
        <v>22</v>
      </c>
      <c r="G25" s="292" t="s">
        <v>42</v>
      </c>
      <c r="H25" s="286">
        <v>440000</v>
      </c>
      <c r="I25" s="293" t="s">
        <v>87</v>
      </c>
    </row>
    <row r="26" spans="1:9" s="10" customFormat="1" ht="22.5" customHeight="1" x14ac:dyDescent="0.25">
      <c r="A26" s="260">
        <v>15</v>
      </c>
      <c r="B26" s="280">
        <v>45236</v>
      </c>
      <c r="C26" s="292" t="s">
        <v>1561</v>
      </c>
      <c r="D26" s="291" t="s">
        <v>497</v>
      </c>
      <c r="E26" s="291" t="s">
        <v>275</v>
      </c>
      <c r="F26" s="292">
        <v>2</v>
      </c>
      <c r="G26" s="292" t="s">
        <v>37</v>
      </c>
      <c r="H26" s="286">
        <v>250000</v>
      </c>
      <c r="I26" s="293" t="s">
        <v>87</v>
      </c>
    </row>
    <row r="27" spans="1:9" s="10" customFormat="1" ht="22.5" customHeight="1" x14ac:dyDescent="0.25">
      <c r="A27" s="260">
        <v>16</v>
      </c>
      <c r="B27" s="280">
        <v>45236</v>
      </c>
      <c r="C27" s="292" t="s">
        <v>1561</v>
      </c>
      <c r="D27" s="291" t="s">
        <v>231</v>
      </c>
      <c r="E27" s="690" t="s">
        <v>101</v>
      </c>
      <c r="F27" s="292">
        <v>2</v>
      </c>
      <c r="G27" s="688" t="s">
        <v>39</v>
      </c>
      <c r="H27" s="286">
        <v>141172</v>
      </c>
      <c r="I27" s="293" t="s">
        <v>32</v>
      </c>
    </row>
    <row r="28" spans="1:9" s="10" customFormat="1" ht="22.5" customHeight="1" x14ac:dyDescent="0.25">
      <c r="A28" s="260">
        <v>17</v>
      </c>
      <c r="B28" s="280">
        <v>45236</v>
      </c>
      <c r="C28" s="292" t="s">
        <v>1561</v>
      </c>
      <c r="D28" s="291" t="s">
        <v>1146</v>
      </c>
      <c r="E28" s="291" t="s">
        <v>1147</v>
      </c>
      <c r="F28" s="292">
        <v>1</v>
      </c>
      <c r="G28" s="292" t="s">
        <v>37</v>
      </c>
      <c r="H28" s="286">
        <v>1150000</v>
      </c>
      <c r="I28" s="293" t="s">
        <v>32</v>
      </c>
    </row>
    <row r="29" spans="1:9" s="10" customFormat="1" ht="22.5" customHeight="1" x14ac:dyDescent="0.25">
      <c r="A29" s="260">
        <v>18</v>
      </c>
      <c r="B29" s="280">
        <v>45240</v>
      </c>
      <c r="C29" s="292" t="s">
        <v>309</v>
      </c>
      <c r="D29" s="291" t="s">
        <v>535</v>
      </c>
      <c r="E29" s="291" t="s">
        <v>109</v>
      </c>
      <c r="F29" s="292">
        <v>2</v>
      </c>
      <c r="G29" s="292" t="s">
        <v>263</v>
      </c>
      <c r="H29" s="286">
        <v>19166</v>
      </c>
      <c r="I29" s="293" t="s">
        <v>87</v>
      </c>
    </row>
    <row r="30" spans="1:9" s="10" customFormat="1" ht="22.5" customHeight="1" x14ac:dyDescent="0.25">
      <c r="A30" s="260">
        <v>19</v>
      </c>
      <c r="B30" s="280">
        <v>45240</v>
      </c>
      <c r="C30" s="292" t="s">
        <v>309</v>
      </c>
      <c r="D30" s="294" t="s">
        <v>1249</v>
      </c>
      <c r="E30" s="291" t="s">
        <v>90</v>
      </c>
      <c r="F30" s="292">
        <v>1</v>
      </c>
      <c r="G30" s="292" t="s">
        <v>39</v>
      </c>
      <c r="H30" s="286">
        <v>40000</v>
      </c>
      <c r="I30" s="293" t="s">
        <v>1254</v>
      </c>
    </row>
    <row r="31" spans="1:9" s="10" customFormat="1" ht="22.5" customHeight="1" x14ac:dyDescent="0.25">
      <c r="A31" s="260">
        <v>20</v>
      </c>
      <c r="B31" s="280">
        <v>45240</v>
      </c>
      <c r="C31" s="292" t="s">
        <v>309</v>
      </c>
      <c r="D31" s="294" t="s">
        <v>1134</v>
      </c>
      <c r="E31" s="690" t="s">
        <v>24</v>
      </c>
      <c r="F31" s="292">
        <v>2</v>
      </c>
      <c r="G31" s="77" t="s">
        <v>39</v>
      </c>
      <c r="H31" s="286">
        <v>23000</v>
      </c>
      <c r="I31" s="293" t="s">
        <v>87</v>
      </c>
    </row>
    <row r="32" spans="1:9" s="10" customFormat="1" ht="22.5" customHeight="1" x14ac:dyDescent="0.25">
      <c r="A32" s="260">
        <v>21</v>
      </c>
      <c r="B32" s="280">
        <v>45240</v>
      </c>
      <c r="C32" s="292" t="s">
        <v>309</v>
      </c>
      <c r="D32" s="291" t="s">
        <v>1252</v>
      </c>
      <c r="E32" s="291" t="s">
        <v>1253</v>
      </c>
      <c r="F32" s="292">
        <v>1</v>
      </c>
      <c r="G32" s="292" t="s">
        <v>39</v>
      </c>
      <c r="H32" s="286">
        <v>0</v>
      </c>
      <c r="I32" s="293" t="s">
        <v>87</v>
      </c>
    </row>
    <row r="33" spans="1:9" s="10" customFormat="1" ht="22.5" customHeight="1" x14ac:dyDescent="0.25">
      <c r="A33" s="260">
        <v>22</v>
      </c>
      <c r="B33" s="280">
        <v>45240</v>
      </c>
      <c r="C33" s="292" t="s">
        <v>1578</v>
      </c>
      <c r="D33" s="692" t="s">
        <v>618</v>
      </c>
      <c r="E33" s="690" t="s">
        <v>187</v>
      </c>
      <c r="F33" s="292">
        <v>1</v>
      </c>
      <c r="G33" s="292" t="s">
        <v>39</v>
      </c>
      <c r="H33" s="286">
        <v>49950</v>
      </c>
      <c r="I33" s="293" t="s">
        <v>87</v>
      </c>
    </row>
    <row r="34" spans="1:9" s="10" customFormat="1" ht="22.5" customHeight="1" x14ac:dyDescent="0.25">
      <c r="A34" s="260">
        <v>23</v>
      </c>
      <c r="B34" s="280">
        <v>45240</v>
      </c>
      <c r="C34" s="292" t="s">
        <v>1578</v>
      </c>
      <c r="D34" s="291" t="s">
        <v>619</v>
      </c>
      <c r="E34" s="291" t="s">
        <v>187</v>
      </c>
      <c r="F34" s="292">
        <v>1</v>
      </c>
      <c r="G34" s="77" t="s">
        <v>39</v>
      </c>
      <c r="H34" s="286">
        <v>4440</v>
      </c>
      <c r="I34" s="293" t="s">
        <v>87</v>
      </c>
    </row>
    <row r="35" spans="1:9" s="10" customFormat="1" ht="22.5" customHeight="1" x14ac:dyDescent="0.25">
      <c r="A35" s="260">
        <v>24</v>
      </c>
      <c r="B35" s="280">
        <v>45243</v>
      </c>
      <c r="C35" s="292" t="s">
        <v>1583</v>
      </c>
      <c r="D35" s="689" t="s">
        <v>489</v>
      </c>
      <c r="E35" s="689" t="s">
        <v>1277</v>
      </c>
      <c r="F35" s="292">
        <v>1</v>
      </c>
      <c r="G35" s="292" t="s">
        <v>39</v>
      </c>
      <c r="H35" s="286">
        <v>1450000</v>
      </c>
      <c r="I35" s="293" t="s">
        <v>87</v>
      </c>
    </row>
    <row r="36" spans="1:9" s="10" customFormat="1" ht="22.5" customHeight="1" x14ac:dyDescent="0.25">
      <c r="A36" s="260">
        <v>25</v>
      </c>
      <c r="B36" s="280">
        <v>45243</v>
      </c>
      <c r="C36" s="292" t="s">
        <v>1583</v>
      </c>
      <c r="D36" s="689" t="s">
        <v>489</v>
      </c>
      <c r="E36" s="689" t="s">
        <v>1278</v>
      </c>
      <c r="F36" s="292">
        <v>1</v>
      </c>
      <c r="G36" s="292" t="s">
        <v>39</v>
      </c>
      <c r="H36" s="286">
        <v>1450000</v>
      </c>
      <c r="I36" s="293" t="s">
        <v>87</v>
      </c>
    </row>
    <row r="37" spans="1:9" s="10" customFormat="1" ht="22.5" customHeight="1" x14ac:dyDescent="0.25">
      <c r="A37" s="260">
        <v>26</v>
      </c>
      <c r="B37" s="280">
        <v>45243</v>
      </c>
      <c r="C37" s="292" t="s">
        <v>1583</v>
      </c>
      <c r="D37" s="689" t="s">
        <v>489</v>
      </c>
      <c r="E37" s="689" t="s">
        <v>1279</v>
      </c>
      <c r="F37" s="292">
        <v>1</v>
      </c>
      <c r="G37" s="292" t="s">
        <v>39</v>
      </c>
      <c r="H37" s="286">
        <v>1450000</v>
      </c>
      <c r="I37" s="293" t="s">
        <v>87</v>
      </c>
    </row>
    <row r="38" spans="1:9" s="10" customFormat="1" ht="22.5" customHeight="1" x14ac:dyDescent="0.25">
      <c r="A38" s="260">
        <v>27</v>
      </c>
      <c r="B38" s="280">
        <v>45243</v>
      </c>
      <c r="C38" s="292" t="s">
        <v>1583</v>
      </c>
      <c r="D38" s="689" t="s">
        <v>489</v>
      </c>
      <c r="E38" s="689" t="s">
        <v>1280</v>
      </c>
      <c r="F38" s="292">
        <v>1</v>
      </c>
      <c r="G38" s="292" t="s">
        <v>39</v>
      </c>
      <c r="H38" s="286">
        <v>1450000</v>
      </c>
      <c r="I38" s="293" t="s">
        <v>87</v>
      </c>
    </row>
    <row r="39" spans="1:9" s="10" customFormat="1" ht="22.5" customHeight="1" x14ac:dyDescent="0.25">
      <c r="A39" s="260">
        <v>28</v>
      </c>
      <c r="B39" s="280">
        <v>45243</v>
      </c>
      <c r="C39" s="292" t="s">
        <v>1583</v>
      </c>
      <c r="D39" s="294" t="s">
        <v>876</v>
      </c>
      <c r="E39" s="291" t="s">
        <v>101</v>
      </c>
      <c r="F39" s="292">
        <v>2</v>
      </c>
      <c r="G39" s="292" t="s">
        <v>39</v>
      </c>
      <c r="H39" s="286">
        <v>482823.36</v>
      </c>
      <c r="I39" s="293" t="s">
        <v>87</v>
      </c>
    </row>
    <row r="40" spans="1:9" s="10" customFormat="1" ht="22.5" customHeight="1" x14ac:dyDescent="0.25">
      <c r="A40" s="260">
        <v>29</v>
      </c>
      <c r="B40" s="280">
        <v>45243</v>
      </c>
      <c r="C40" s="292" t="s">
        <v>1583</v>
      </c>
      <c r="D40" s="291" t="s">
        <v>335</v>
      </c>
      <c r="E40" s="291" t="s">
        <v>101</v>
      </c>
      <c r="F40" s="292">
        <v>2</v>
      </c>
      <c r="G40" s="292" t="s">
        <v>39</v>
      </c>
      <c r="H40" s="286">
        <v>268778</v>
      </c>
      <c r="I40" s="293" t="s">
        <v>87</v>
      </c>
    </row>
    <row r="41" spans="1:9" s="10" customFormat="1" ht="22.5" customHeight="1" x14ac:dyDescent="0.25">
      <c r="A41" s="260">
        <v>30</v>
      </c>
      <c r="B41" s="280">
        <v>45243</v>
      </c>
      <c r="C41" s="292" t="s">
        <v>1583</v>
      </c>
      <c r="D41" s="291" t="s">
        <v>566</v>
      </c>
      <c r="E41" s="690" t="s">
        <v>101</v>
      </c>
      <c r="F41" s="292">
        <v>2</v>
      </c>
      <c r="G41" s="292" t="s">
        <v>39</v>
      </c>
      <c r="H41" s="286">
        <v>69930</v>
      </c>
      <c r="I41" s="293" t="s">
        <v>87</v>
      </c>
    </row>
    <row r="42" spans="1:9" s="10" customFormat="1" ht="22.5" customHeight="1" x14ac:dyDescent="0.25">
      <c r="A42" s="260">
        <v>31</v>
      </c>
      <c r="B42" s="280">
        <v>45243</v>
      </c>
      <c r="C42" s="260" t="s">
        <v>1676</v>
      </c>
      <c r="D42" s="291" t="s">
        <v>150</v>
      </c>
      <c r="E42" s="291" t="s">
        <v>265</v>
      </c>
      <c r="F42" s="691" t="s">
        <v>97</v>
      </c>
      <c r="G42" s="292" t="s">
        <v>39</v>
      </c>
      <c r="H42" s="286">
        <v>93500</v>
      </c>
      <c r="I42" s="293" t="s">
        <v>436</v>
      </c>
    </row>
    <row r="43" spans="1:9" s="10" customFormat="1" ht="22.5" customHeight="1" x14ac:dyDescent="0.25">
      <c r="A43" s="260">
        <v>32</v>
      </c>
      <c r="B43" s="280">
        <v>45243</v>
      </c>
      <c r="C43" s="260" t="s">
        <v>1676</v>
      </c>
      <c r="D43" s="294" t="s">
        <v>1281</v>
      </c>
      <c r="E43" s="689" t="s">
        <v>1282</v>
      </c>
      <c r="F43" s="691" t="s">
        <v>98</v>
      </c>
      <c r="G43" s="691" t="s">
        <v>37</v>
      </c>
      <c r="H43" s="308">
        <v>275000</v>
      </c>
      <c r="I43" s="293" t="s">
        <v>436</v>
      </c>
    </row>
    <row r="44" spans="1:9" s="10" customFormat="1" ht="22.5" customHeight="1" x14ac:dyDescent="0.25">
      <c r="A44" s="260">
        <v>33</v>
      </c>
      <c r="B44" s="280">
        <v>45243</v>
      </c>
      <c r="C44" s="260" t="s">
        <v>1676</v>
      </c>
      <c r="D44" s="692" t="s">
        <v>1283</v>
      </c>
      <c r="E44" s="291" t="s">
        <v>372</v>
      </c>
      <c r="F44" s="292">
        <v>1</v>
      </c>
      <c r="G44" s="292" t="s">
        <v>39</v>
      </c>
      <c r="H44" s="286">
        <v>355000</v>
      </c>
      <c r="I44" s="293" t="s">
        <v>436</v>
      </c>
    </row>
    <row r="45" spans="1:9" s="10" customFormat="1" ht="22.5" customHeight="1" x14ac:dyDescent="0.25">
      <c r="A45" s="260">
        <v>34</v>
      </c>
      <c r="B45" s="280">
        <v>45243</v>
      </c>
      <c r="C45" s="260" t="s">
        <v>1676</v>
      </c>
      <c r="D45" s="291" t="s">
        <v>646</v>
      </c>
      <c r="E45" s="690" t="s">
        <v>275</v>
      </c>
      <c r="F45" s="292">
        <v>1</v>
      </c>
      <c r="G45" s="292" t="s">
        <v>40</v>
      </c>
      <c r="H45" s="286">
        <v>300000</v>
      </c>
      <c r="I45" s="293" t="s">
        <v>436</v>
      </c>
    </row>
    <row r="46" spans="1:9" s="10" customFormat="1" ht="22.5" customHeight="1" x14ac:dyDescent="0.25">
      <c r="A46" s="260">
        <v>35</v>
      </c>
      <c r="B46" s="280">
        <v>45244</v>
      </c>
      <c r="C46" s="292" t="s">
        <v>1589</v>
      </c>
      <c r="D46" s="291" t="s">
        <v>671</v>
      </c>
      <c r="E46" s="690" t="s">
        <v>241</v>
      </c>
      <c r="F46" s="292">
        <v>1</v>
      </c>
      <c r="G46" s="688" t="s">
        <v>39</v>
      </c>
      <c r="H46" s="286">
        <v>277500</v>
      </c>
      <c r="I46" s="293" t="s">
        <v>384</v>
      </c>
    </row>
    <row r="47" spans="1:9" s="10" customFormat="1" ht="22.5" customHeight="1" x14ac:dyDescent="0.25">
      <c r="A47" s="260">
        <v>36</v>
      </c>
      <c r="B47" s="280">
        <v>45244</v>
      </c>
      <c r="C47" s="292" t="s">
        <v>1589</v>
      </c>
      <c r="D47" s="692" t="s">
        <v>672</v>
      </c>
      <c r="E47" s="690" t="s">
        <v>241</v>
      </c>
      <c r="F47" s="292">
        <v>1</v>
      </c>
      <c r="G47" s="292" t="s">
        <v>39</v>
      </c>
      <c r="H47" s="286">
        <v>7770</v>
      </c>
      <c r="I47" s="293" t="s">
        <v>384</v>
      </c>
    </row>
    <row r="48" spans="1:9" s="10" customFormat="1" ht="22.5" customHeight="1" x14ac:dyDescent="0.25">
      <c r="A48" s="260">
        <v>37</v>
      </c>
      <c r="B48" s="280">
        <v>45244</v>
      </c>
      <c r="C48" s="292" t="s">
        <v>1589</v>
      </c>
      <c r="D48" s="291" t="s">
        <v>673</v>
      </c>
      <c r="E48" s="690" t="s">
        <v>241</v>
      </c>
      <c r="F48" s="292">
        <v>2</v>
      </c>
      <c r="G48" s="77" t="s">
        <v>39</v>
      </c>
      <c r="H48" s="286">
        <v>39960</v>
      </c>
      <c r="I48" s="293" t="s">
        <v>384</v>
      </c>
    </row>
    <row r="49" spans="1:9" s="10" customFormat="1" ht="22.5" customHeight="1" x14ac:dyDescent="0.25">
      <c r="A49" s="260">
        <v>38</v>
      </c>
      <c r="B49" s="280">
        <v>45244</v>
      </c>
      <c r="C49" s="292" t="s">
        <v>1589</v>
      </c>
      <c r="D49" s="291" t="s">
        <v>674</v>
      </c>
      <c r="E49" s="690" t="s">
        <v>241</v>
      </c>
      <c r="F49" s="292">
        <v>1</v>
      </c>
      <c r="G49" s="77" t="s">
        <v>39</v>
      </c>
      <c r="H49" s="286">
        <v>26640</v>
      </c>
      <c r="I49" s="293" t="s">
        <v>384</v>
      </c>
    </row>
    <row r="50" spans="1:9" s="10" customFormat="1" ht="22.5" customHeight="1" x14ac:dyDescent="0.25">
      <c r="A50" s="260">
        <v>39</v>
      </c>
      <c r="B50" s="280">
        <v>45244</v>
      </c>
      <c r="C50" s="292" t="s">
        <v>1589</v>
      </c>
      <c r="D50" s="294" t="s">
        <v>675</v>
      </c>
      <c r="E50" s="690" t="s">
        <v>241</v>
      </c>
      <c r="F50" s="292">
        <v>1</v>
      </c>
      <c r="G50" s="688" t="s">
        <v>40</v>
      </c>
      <c r="H50" s="286">
        <v>608280</v>
      </c>
      <c r="I50" s="293" t="s">
        <v>384</v>
      </c>
    </row>
    <row r="51" spans="1:9" s="10" customFormat="1" ht="22.5" customHeight="1" x14ac:dyDescent="0.25">
      <c r="A51" s="260">
        <v>40</v>
      </c>
      <c r="B51" s="280">
        <v>45244</v>
      </c>
      <c r="C51" s="292" t="s">
        <v>1589</v>
      </c>
      <c r="D51" s="294" t="s">
        <v>684</v>
      </c>
      <c r="E51" s="690" t="s">
        <v>241</v>
      </c>
      <c r="F51" s="292">
        <v>2</v>
      </c>
      <c r="G51" s="292" t="s">
        <v>39</v>
      </c>
      <c r="H51" s="461">
        <v>0</v>
      </c>
      <c r="I51" s="293" t="s">
        <v>384</v>
      </c>
    </row>
    <row r="52" spans="1:9" s="10" customFormat="1" ht="22.5" customHeight="1" x14ac:dyDescent="0.25">
      <c r="A52" s="260">
        <v>41</v>
      </c>
      <c r="B52" s="280">
        <v>45244</v>
      </c>
      <c r="C52" s="292" t="s">
        <v>1589</v>
      </c>
      <c r="D52" s="294" t="s">
        <v>685</v>
      </c>
      <c r="E52" s="690" t="s">
        <v>241</v>
      </c>
      <c r="F52" s="292">
        <v>2</v>
      </c>
      <c r="G52" s="292" t="s">
        <v>39</v>
      </c>
      <c r="H52" s="286">
        <v>0</v>
      </c>
      <c r="I52" s="293" t="s">
        <v>384</v>
      </c>
    </row>
    <row r="53" spans="1:9" s="10" customFormat="1" ht="22.5" customHeight="1" x14ac:dyDescent="0.25">
      <c r="A53" s="260">
        <v>42</v>
      </c>
      <c r="B53" s="280">
        <v>45245</v>
      </c>
      <c r="C53" s="292" t="s">
        <v>1591</v>
      </c>
      <c r="D53" s="294" t="s">
        <v>75</v>
      </c>
      <c r="E53" s="291" t="s">
        <v>66</v>
      </c>
      <c r="F53" s="292">
        <v>1</v>
      </c>
      <c r="G53" s="292" t="s">
        <v>57</v>
      </c>
      <c r="H53" s="286">
        <v>5600000</v>
      </c>
      <c r="I53" s="293" t="s">
        <v>32</v>
      </c>
    </row>
    <row r="54" spans="1:9" s="10" customFormat="1" ht="22.5" customHeight="1" x14ac:dyDescent="0.25">
      <c r="A54" s="260">
        <v>43</v>
      </c>
      <c r="B54" s="280">
        <v>45245</v>
      </c>
      <c r="C54" s="292" t="s">
        <v>1591</v>
      </c>
      <c r="D54" s="291" t="s">
        <v>278</v>
      </c>
      <c r="E54" s="291" t="s">
        <v>272</v>
      </c>
      <c r="F54" s="292">
        <v>1</v>
      </c>
      <c r="G54" s="292" t="s">
        <v>127</v>
      </c>
      <c r="H54" s="309">
        <v>740000</v>
      </c>
      <c r="I54" s="293" t="s">
        <v>32</v>
      </c>
    </row>
    <row r="55" spans="1:9" s="10" customFormat="1" ht="22.5" customHeight="1" x14ac:dyDescent="0.25">
      <c r="A55" s="260">
        <v>44</v>
      </c>
      <c r="B55" s="280">
        <v>45246</v>
      </c>
      <c r="C55" s="292" t="s">
        <v>1600</v>
      </c>
      <c r="D55" s="689" t="s">
        <v>489</v>
      </c>
      <c r="E55" s="689" t="s">
        <v>1353</v>
      </c>
      <c r="F55" s="292">
        <v>1</v>
      </c>
      <c r="G55" s="292" t="s">
        <v>39</v>
      </c>
      <c r="H55" s="286">
        <v>1450000</v>
      </c>
      <c r="I55" s="293" t="s">
        <v>87</v>
      </c>
    </row>
    <row r="56" spans="1:9" s="10" customFormat="1" ht="22.5" customHeight="1" x14ac:dyDescent="0.25">
      <c r="A56" s="260">
        <v>45</v>
      </c>
      <c r="B56" s="280">
        <v>45246</v>
      </c>
      <c r="C56" s="292" t="s">
        <v>1600</v>
      </c>
      <c r="D56" s="689" t="s">
        <v>489</v>
      </c>
      <c r="E56" s="689" t="s">
        <v>1354</v>
      </c>
      <c r="F56" s="292">
        <v>1</v>
      </c>
      <c r="G56" s="292" t="s">
        <v>39</v>
      </c>
      <c r="H56" s="286">
        <v>1450000</v>
      </c>
      <c r="I56" s="293" t="s">
        <v>87</v>
      </c>
    </row>
    <row r="57" spans="1:9" s="10" customFormat="1" ht="22.5" customHeight="1" x14ac:dyDescent="0.25">
      <c r="A57" s="260">
        <v>46</v>
      </c>
      <c r="B57" s="280">
        <v>45246</v>
      </c>
      <c r="C57" s="292" t="s">
        <v>1600</v>
      </c>
      <c r="D57" s="294" t="s">
        <v>876</v>
      </c>
      <c r="E57" s="291" t="s">
        <v>101</v>
      </c>
      <c r="F57" s="292">
        <v>2</v>
      </c>
      <c r="G57" s="292" t="s">
        <v>39</v>
      </c>
      <c r="H57" s="286">
        <v>482823.36</v>
      </c>
      <c r="I57" s="293" t="s">
        <v>87</v>
      </c>
    </row>
    <row r="58" spans="1:9" s="10" customFormat="1" ht="22.5" customHeight="1" x14ac:dyDescent="0.25">
      <c r="A58" s="260">
        <v>47</v>
      </c>
      <c r="B58" s="280">
        <v>45247</v>
      </c>
      <c r="C58" s="292" t="s">
        <v>1606</v>
      </c>
      <c r="D58" s="689" t="s">
        <v>489</v>
      </c>
      <c r="E58" s="291" t="s">
        <v>1365</v>
      </c>
      <c r="F58" s="691" t="s">
        <v>97</v>
      </c>
      <c r="G58" s="688" t="s">
        <v>39</v>
      </c>
      <c r="H58" s="286">
        <v>1450000</v>
      </c>
      <c r="I58" s="293" t="s">
        <v>32</v>
      </c>
    </row>
    <row r="59" spans="1:9" s="10" customFormat="1" ht="22.5" customHeight="1" x14ac:dyDescent="0.25">
      <c r="A59" s="260">
        <v>48</v>
      </c>
      <c r="B59" s="280">
        <v>45248</v>
      </c>
      <c r="C59" s="260"/>
      <c r="D59" s="291" t="s">
        <v>827</v>
      </c>
      <c r="E59" s="291" t="s">
        <v>442</v>
      </c>
      <c r="F59" s="292">
        <v>1</v>
      </c>
      <c r="G59" s="77" t="s">
        <v>39</v>
      </c>
      <c r="H59" s="286">
        <v>635000</v>
      </c>
      <c r="I59" s="293" t="s">
        <v>32</v>
      </c>
    </row>
    <row r="60" spans="1:9" s="10" customFormat="1" ht="22.5" customHeight="1" x14ac:dyDescent="0.25">
      <c r="A60" s="260">
        <v>49</v>
      </c>
      <c r="B60" s="280">
        <v>45252</v>
      </c>
      <c r="C60" s="292" t="s">
        <v>1625</v>
      </c>
      <c r="D60" s="294" t="s">
        <v>387</v>
      </c>
      <c r="E60" s="291" t="s">
        <v>1402</v>
      </c>
      <c r="F60" s="292">
        <v>1</v>
      </c>
      <c r="G60" s="292" t="s">
        <v>39</v>
      </c>
      <c r="H60" s="286">
        <v>825000</v>
      </c>
      <c r="I60" s="293" t="s">
        <v>87</v>
      </c>
    </row>
    <row r="61" spans="1:9" s="10" customFormat="1" ht="22.5" customHeight="1" x14ac:dyDescent="0.25">
      <c r="A61" s="260">
        <v>50</v>
      </c>
      <c r="B61" s="280">
        <v>45252</v>
      </c>
      <c r="C61" s="292" t="s">
        <v>1625</v>
      </c>
      <c r="D61" s="294" t="s">
        <v>387</v>
      </c>
      <c r="E61" s="291" t="s">
        <v>1403</v>
      </c>
      <c r="F61" s="292">
        <v>1</v>
      </c>
      <c r="G61" s="292" t="s">
        <v>39</v>
      </c>
      <c r="H61" s="286">
        <v>825000</v>
      </c>
      <c r="I61" s="293" t="s">
        <v>87</v>
      </c>
    </row>
    <row r="62" spans="1:9" s="10" customFormat="1" ht="22.5" customHeight="1" x14ac:dyDescent="0.25">
      <c r="A62" s="260">
        <v>51</v>
      </c>
      <c r="B62" s="280">
        <v>45252</v>
      </c>
      <c r="C62" s="292" t="s">
        <v>1625</v>
      </c>
      <c r="D62" s="294" t="s">
        <v>387</v>
      </c>
      <c r="E62" s="291" t="s">
        <v>1404</v>
      </c>
      <c r="F62" s="292">
        <v>1</v>
      </c>
      <c r="G62" s="292" t="s">
        <v>39</v>
      </c>
      <c r="H62" s="286">
        <v>825000</v>
      </c>
      <c r="I62" s="293" t="s">
        <v>87</v>
      </c>
    </row>
    <row r="63" spans="1:9" s="10" customFormat="1" ht="22.5" customHeight="1" x14ac:dyDescent="0.25">
      <c r="A63" s="260">
        <v>52</v>
      </c>
      <c r="B63" s="280">
        <v>45252</v>
      </c>
      <c r="C63" s="292" t="s">
        <v>1625</v>
      </c>
      <c r="D63" s="294" t="s">
        <v>387</v>
      </c>
      <c r="E63" s="291" t="s">
        <v>1405</v>
      </c>
      <c r="F63" s="292">
        <v>1</v>
      </c>
      <c r="G63" s="292" t="s">
        <v>39</v>
      </c>
      <c r="H63" s="286">
        <v>825000</v>
      </c>
      <c r="I63" s="293" t="s">
        <v>87</v>
      </c>
    </row>
    <row r="64" spans="1:9" s="10" customFormat="1" ht="22.5" customHeight="1" x14ac:dyDescent="0.25">
      <c r="A64" s="260">
        <v>53</v>
      </c>
      <c r="B64" s="280">
        <v>45252</v>
      </c>
      <c r="C64" s="292" t="s">
        <v>1625</v>
      </c>
      <c r="D64" s="294" t="s">
        <v>387</v>
      </c>
      <c r="E64" s="291" t="s">
        <v>1406</v>
      </c>
      <c r="F64" s="292">
        <v>1</v>
      </c>
      <c r="G64" s="292" t="s">
        <v>39</v>
      </c>
      <c r="H64" s="286">
        <v>825000</v>
      </c>
      <c r="I64" s="293" t="s">
        <v>87</v>
      </c>
    </row>
    <row r="65" spans="1:9" s="10" customFormat="1" ht="22.5" customHeight="1" x14ac:dyDescent="0.25">
      <c r="A65" s="260">
        <v>54</v>
      </c>
      <c r="B65" s="280">
        <v>45252</v>
      </c>
      <c r="C65" s="292" t="s">
        <v>1625</v>
      </c>
      <c r="D65" s="294" t="s">
        <v>387</v>
      </c>
      <c r="E65" s="291" t="s">
        <v>1407</v>
      </c>
      <c r="F65" s="292">
        <v>1</v>
      </c>
      <c r="G65" s="292" t="s">
        <v>39</v>
      </c>
      <c r="H65" s="286">
        <v>825000</v>
      </c>
      <c r="I65" s="293" t="s">
        <v>87</v>
      </c>
    </row>
    <row r="66" spans="1:9" s="10" customFormat="1" ht="22.5" customHeight="1" x14ac:dyDescent="0.25">
      <c r="A66" s="260">
        <v>55</v>
      </c>
      <c r="B66" s="280">
        <v>45253</v>
      </c>
      <c r="C66" s="292" t="s">
        <v>1632</v>
      </c>
      <c r="D66" s="291" t="s">
        <v>897</v>
      </c>
      <c r="E66" s="291" t="s">
        <v>250</v>
      </c>
      <c r="F66" s="292">
        <v>1</v>
      </c>
      <c r="G66" s="688" t="s">
        <v>65</v>
      </c>
      <c r="H66" s="286">
        <v>244500</v>
      </c>
      <c r="I66" s="293" t="s">
        <v>276</v>
      </c>
    </row>
    <row r="67" spans="1:9" s="10" customFormat="1" ht="22.5" customHeight="1" x14ac:dyDescent="0.25">
      <c r="A67" s="260">
        <v>56</v>
      </c>
      <c r="B67" s="280">
        <v>45253</v>
      </c>
      <c r="C67" s="292" t="s">
        <v>1632</v>
      </c>
      <c r="D67" s="291" t="s">
        <v>898</v>
      </c>
      <c r="E67" s="291" t="s">
        <v>250</v>
      </c>
      <c r="F67" s="292">
        <v>1</v>
      </c>
      <c r="G67" s="292" t="s">
        <v>229</v>
      </c>
      <c r="H67" s="286">
        <v>1306500</v>
      </c>
      <c r="I67" s="293" t="s">
        <v>276</v>
      </c>
    </row>
    <row r="68" spans="1:9" s="10" customFormat="1" ht="22.5" customHeight="1" x14ac:dyDescent="0.25">
      <c r="A68" s="260">
        <v>57</v>
      </c>
      <c r="B68" s="280">
        <v>45253</v>
      </c>
      <c r="C68" s="292" t="s">
        <v>1632</v>
      </c>
      <c r="D68" s="291" t="s">
        <v>899</v>
      </c>
      <c r="E68" s="291" t="s">
        <v>250</v>
      </c>
      <c r="F68" s="292">
        <v>3</v>
      </c>
      <c r="G68" s="292" t="s">
        <v>65</v>
      </c>
      <c r="H68" s="286">
        <v>805500</v>
      </c>
      <c r="I68" s="293" t="s">
        <v>276</v>
      </c>
    </row>
    <row r="69" spans="1:9" s="10" customFormat="1" ht="22.5" customHeight="1" x14ac:dyDescent="0.25">
      <c r="A69" s="260">
        <v>58</v>
      </c>
      <c r="B69" s="280">
        <v>45253</v>
      </c>
      <c r="C69" s="292" t="s">
        <v>1632</v>
      </c>
      <c r="D69" s="291" t="s">
        <v>900</v>
      </c>
      <c r="E69" s="291" t="s">
        <v>250</v>
      </c>
      <c r="F69" s="292">
        <v>1</v>
      </c>
      <c r="G69" s="292" t="s">
        <v>65</v>
      </c>
      <c r="H69" s="286">
        <v>140500</v>
      </c>
      <c r="I69" s="293" t="s">
        <v>276</v>
      </c>
    </row>
    <row r="70" spans="1:9" s="10" customFormat="1" ht="22.5" customHeight="1" x14ac:dyDescent="0.25">
      <c r="A70" s="260">
        <v>59</v>
      </c>
      <c r="B70" s="280">
        <v>45254</v>
      </c>
      <c r="C70" s="292" t="s">
        <v>1635</v>
      </c>
      <c r="D70" s="291" t="s">
        <v>800</v>
      </c>
      <c r="E70" s="291" t="s">
        <v>1416</v>
      </c>
      <c r="F70" s="292">
        <v>1</v>
      </c>
      <c r="G70" s="292" t="s">
        <v>44</v>
      </c>
      <c r="H70" s="286">
        <v>430000</v>
      </c>
      <c r="I70" s="293" t="s">
        <v>828</v>
      </c>
    </row>
    <row r="71" spans="1:9" s="10" customFormat="1" ht="22.5" customHeight="1" x14ac:dyDescent="0.25">
      <c r="A71" s="260">
        <v>60</v>
      </c>
      <c r="B71" s="280">
        <v>45254</v>
      </c>
      <c r="C71" s="292" t="s">
        <v>1635</v>
      </c>
      <c r="D71" s="291" t="s">
        <v>1417</v>
      </c>
      <c r="E71" s="291" t="s">
        <v>24</v>
      </c>
      <c r="F71" s="292">
        <v>1</v>
      </c>
      <c r="G71" s="688" t="s">
        <v>39</v>
      </c>
      <c r="H71" s="286">
        <v>0</v>
      </c>
      <c r="I71" s="293" t="s">
        <v>32</v>
      </c>
    </row>
    <row r="72" spans="1:9" s="10" customFormat="1" ht="22.5" customHeight="1" x14ac:dyDescent="0.25">
      <c r="A72" s="260">
        <v>61</v>
      </c>
      <c r="B72" s="280">
        <v>45254</v>
      </c>
      <c r="C72" s="292" t="s">
        <v>1635</v>
      </c>
      <c r="D72" s="291" t="s">
        <v>23</v>
      </c>
      <c r="E72" s="689">
        <v>5012</v>
      </c>
      <c r="F72" s="292">
        <v>1</v>
      </c>
      <c r="G72" s="292" t="s">
        <v>44</v>
      </c>
      <c r="H72" s="286">
        <v>75000</v>
      </c>
      <c r="I72" s="293" t="s">
        <v>32</v>
      </c>
    </row>
    <row r="73" spans="1:9" s="10" customFormat="1" ht="22.5" customHeight="1" x14ac:dyDescent="0.25">
      <c r="A73" s="260">
        <v>62</v>
      </c>
      <c r="B73" s="280">
        <v>45254</v>
      </c>
      <c r="C73" s="292" t="s">
        <v>1635</v>
      </c>
      <c r="D73" s="291" t="s">
        <v>1328</v>
      </c>
      <c r="E73" s="693" t="s">
        <v>88</v>
      </c>
      <c r="F73" s="292">
        <v>2</v>
      </c>
      <c r="G73" s="292" t="s">
        <v>39</v>
      </c>
      <c r="H73" s="286">
        <v>196000</v>
      </c>
      <c r="I73" s="293" t="s">
        <v>32</v>
      </c>
    </row>
    <row r="74" spans="1:9" s="10" customFormat="1" ht="22.5" customHeight="1" x14ac:dyDescent="0.25">
      <c r="A74" s="260">
        <v>63</v>
      </c>
      <c r="B74" s="280">
        <v>45254</v>
      </c>
      <c r="C74" s="292" t="s">
        <v>1635</v>
      </c>
      <c r="D74" s="294" t="s">
        <v>23</v>
      </c>
      <c r="E74" s="689">
        <v>35393</v>
      </c>
      <c r="F74" s="292">
        <v>1</v>
      </c>
      <c r="G74" s="292" t="s">
        <v>44</v>
      </c>
      <c r="H74" s="286">
        <v>75000</v>
      </c>
      <c r="I74" s="293" t="s">
        <v>32</v>
      </c>
    </row>
    <row r="75" spans="1:9" s="10" customFormat="1" ht="22.5" customHeight="1" x14ac:dyDescent="0.25">
      <c r="A75" s="260">
        <v>64</v>
      </c>
      <c r="B75" s="280">
        <v>45254</v>
      </c>
      <c r="C75" s="292" t="s">
        <v>1636</v>
      </c>
      <c r="D75" s="291" t="s">
        <v>74</v>
      </c>
      <c r="E75" s="291" t="s">
        <v>1418</v>
      </c>
      <c r="F75" s="292">
        <v>1</v>
      </c>
      <c r="G75" s="292" t="s">
        <v>39</v>
      </c>
      <c r="H75" s="461">
        <v>3575000</v>
      </c>
      <c r="I75" s="293" t="s">
        <v>32</v>
      </c>
    </row>
    <row r="76" spans="1:9" s="10" customFormat="1" ht="22.5" customHeight="1" x14ac:dyDescent="0.25">
      <c r="A76" s="260">
        <v>65</v>
      </c>
      <c r="B76" s="280">
        <v>45254</v>
      </c>
      <c r="C76" s="292" t="s">
        <v>1636</v>
      </c>
      <c r="D76" s="291" t="s">
        <v>74</v>
      </c>
      <c r="E76" s="291" t="s">
        <v>1419</v>
      </c>
      <c r="F76" s="292">
        <v>1</v>
      </c>
      <c r="G76" s="292" t="s">
        <v>39</v>
      </c>
      <c r="H76" s="286">
        <v>3575000</v>
      </c>
      <c r="I76" s="293" t="s">
        <v>32</v>
      </c>
    </row>
    <row r="77" spans="1:9" s="10" customFormat="1" ht="22.5" customHeight="1" x14ac:dyDescent="0.25">
      <c r="A77" s="260">
        <v>66</v>
      </c>
      <c r="B77" s="280">
        <v>45254</v>
      </c>
      <c r="C77" s="292" t="s">
        <v>1636</v>
      </c>
      <c r="D77" s="291" t="s">
        <v>144</v>
      </c>
      <c r="E77" s="291" t="s">
        <v>1420</v>
      </c>
      <c r="F77" s="292">
        <v>1</v>
      </c>
      <c r="G77" s="292" t="s">
        <v>39</v>
      </c>
      <c r="H77" s="286">
        <v>4200000</v>
      </c>
      <c r="I77" s="293" t="s">
        <v>32</v>
      </c>
    </row>
    <row r="78" spans="1:9" s="10" customFormat="1" ht="22.5" customHeight="1" x14ac:dyDescent="0.25">
      <c r="A78" s="260">
        <v>67</v>
      </c>
      <c r="B78" s="280">
        <v>45254</v>
      </c>
      <c r="C78" s="292" t="s">
        <v>1636</v>
      </c>
      <c r="D78" s="294" t="s">
        <v>387</v>
      </c>
      <c r="E78" s="291" t="s">
        <v>1421</v>
      </c>
      <c r="F78" s="292">
        <v>1</v>
      </c>
      <c r="G78" s="292" t="s">
        <v>39</v>
      </c>
      <c r="H78" s="309">
        <v>825000</v>
      </c>
      <c r="I78" s="293" t="s">
        <v>32</v>
      </c>
    </row>
    <row r="79" spans="1:9" s="10" customFormat="1" ht="22.5" customHeight="1" x14ac:dyDescent="0.25">
      <c r="A79" s="260">
        <v>68</v>
      </c>
      <c r="B79" s="280">
        <v>45254</v>
      </c>
      <c r="C79" s="292" t="s">
        <v>1636</v>
      </c>
      <c r="D79" s="294" t="s">
        <v>387</v>
      </c>
      <c r="E79" s="291" t="s">
        <v>1422</v>
      </c>
      <c r="F79" s="292">
        <v>1</v>
      </c>
      <c r="G79" s="292" t="s">
        <v>39</v>
      </c>
      <c r="H79" s="286">
        <v>825000</v>
      </c>
      <c r="I79" s="293" t="s">
        <v>32</v>
      </c>
    </row>
    <row r="80" spans="1:9" s="10" customFormat="1" ht="22.5" customHeight="1" x14ac:dyDescent="0.25">
      <c r="A80" s="260">
        <v>69</v>
      </c>
      <c r="B80" s="280">
        <v>45254</v>
      </c>
      <c r="C80" s="292" t="s">
        <v>1636</v>
      </c>
      <c r="D80" s="294" t="s">
        <v>387</v>
      </c>
      <c r="E80" s="291" t="s">
        <v>1423</v>
      </c>
      <c r="F80" s="292">
        <v>1</v>
      </c>
      <c r="G80" s="292" t="s">
        <v>39</v>
      </c>
      <c r="H80" s="461">
        <v>825000</v>
      </c>
      <c r="I80" s="293" t="s">
        <v>32</v>
      </c>
    </row>
    <row r="81" spans="1:9" s="10" customFormat="1" ht="22.5" customHeight="1" x14ac:dyDescent="0.25">
      <c r="A81" s="260">
        <v>70</v>
      </c>
      <c r="B81" s="280">
        <v>45254</v>
      </c>
      <c r="C81" s="292" t="s">
        <v>1636</v>
      </c>
      <c r="D81" s="692" t="s">
        <v>770</v>
      </c>
      <c r="E81" s="689" t="s">
        <v>66</v>
      </c>
      <c r="F81" s="694">
        <v>1</v>
      </c>
      <c r="G81" s="77" t="s">
        <v>57</v>
      </c>
      <c r="H81" s="286">
        <v>6100000</v>
      </c>
      <c r="I81" s="293" t="s">
        <v>32</v>
      </c>
    </row>
    <row r="82" spans="1:9" s="10" customFormat="1" ht="22.5" customHeight="1" x14ac:dyDescent="0.25">
      <c r="A82" s="260">
        <v>71</v>
      </c>
      <c r="B82" s="280">
        <v>45254</v>
      </c>
      <c r="C82" s="292" t="s">
        <v>1636</v>
      </c>
      <c r="D82" s="291" t="s">
        <v>226</v>
      </c>
      <c r="E82" s="291" t="s">
        <v>101</v>
      </c>
      <c r="F82" s="691" t="s">
        <v>118</v>
      </c>
      <c r="G82" s="292" t="s">
        <v>39</v>
      </c>
      <c r="H82" s="286">
        <v>966000</v>
      </c>
      <c r="I82" s="293" t="s">
        <v>32</v>
      </c>
    </row>
    <row r="83" spans="1:9" s="10" customFormat="1" ht="22.5" customHeight="1" x14ac:dyDescent="0.25">
      <c r="A83" s="260">
        <v>72</v>
      </c>
      <c r="B83" s="280">
        <v>45254</v>
      </c>
      <c r="C83" s="292" t="s">
        <v>1636</v>
      </c>
      <c r="D83" s="291" t="s">
        <v>231</v>
      </c>
      <c r="E83" s="690" t="s">
        <v>101</v>
      </c>
      <c r="F83" s="292">
        <v>6</v>
      </c>
      <c r="G83" s="292" t="s">
        <v>39</v>
      </c>
      <c r="H83" s="286">
        <v>423516</v>
      </c>
      <c r="I83" s="293" t="s">
        <v>32</v>
      </c>
    </row>
    <row r="84" spans="1:9" s="10" customFormat="1" ht="22.5" customHeight="1" x14ac:dyDescent="0.25">
      <c r="A84" s="260">
        <v>73</v>
      </c>
      <c r="B84" s="280">
        <v>45257</v>
      </c>
      <c r="C84" s="292" t="s">
        <v>1654</v>
      </c>
      <c r="D84" s="291" t="s">
        <v>958</v>
      </c>
      <c r="E84" s="291" t="s">
        <v>959</v>
      </c>
      <c r="F84" s="292">
        <v>2</v>
      </c>
      <c r="G84" s="292" t="s">
        <v>39</v>
      </c>
      <c r="H84" s="286">
        <v>67000</v>
      </c>
      <c r="I84" s="293" t="s">
        <v>384</v>
      </c>
    </row>
    <row r="85" spans="1:9" s="10" customFormat="1" ht="22.5" customHeight="1" x14ac:dyDescent="0.25">
      <c r="A85" s="260">
        <v>74</v>
      </c>
      <c r="B85" s="280">
        <v>45257</v>
      </c>
      <c r="C85" s="292" t="s">
        <v>1654</v>
      </c>
      <c r="D85" s="291" t="s">
        <v>960</v>
      </c>
      <c r="E85" s="291" t="s">
        <v>959</v>
      </c>
      <c r="F85" s="292">
        <v>2</v>
      </c>
      <c r="G85" s="292" t="s">
        <v>39</v>
      </c>
      <c r="H85" s="286">
        <v>71600</v>
      </c>
      <c r="I85" s="293" t="s">
        <v>384</v>
      </c>
    </row>
    <row r="86" spans="1:9" s="10" customFormat="1" ht="22.5" customHeight="1" x14ac:dyDescent="0.25">
      <c r="A86" s="260">
        <v>75</v>
      </c>
      <c r="B86" s="280">
        <v>45257</v>
      </c>
      <c r="C86" s="260" t="s">
        <v>1654</v>
      </c>
      <c r="D86" s="291" t="s">
        <v>961</v>
      </c>
      <c r="E86" s="291" t="s">
        <v>959</v>
      </c>
      <c r="F86" s="260">
        <v>8</v>
      </c>
      <c r="G86" s="260" t="s">
        <v>39</v>
      </c>
      <c r="H86" s="413">
        <v>577200</v>
      </c>
      <c r="I86" s="247" t="s">
        <v>384</v>
      </c>
    </row>
    <row r="87" spans="1:9" s="10" customFormat="1" ht="22.5" customHeight="1" x14ac:dyDescent="0.25">
      <c r="A87" s="260">
        <v>76</v>
      </c>
      <c r="B87" s="280">
        <v>45257</v>
      </c>
      <c r="C87" s="260" t="s">
        <v>1654</v>
      </c>
      <c r="D87" s="294" t="s">
        <v>962</v>
      </c>
      <c r="E87" s="291" t="s">
        <v>959</v>
      </c>
      <c r="F87" s="260">
        <v>24</v>
      </c>
      <c r="G87" s="260" t="s">
        <v>39</v>
      </c>
      <c r="H87" s="414">
        <v>79920</v>
      </c>
      <c r="I87" s="247" t="s">
        <v>384</v>
      </c>
    </row>
    <row r="88" spans="1:9" s="10" customFormat="1" ht="22.5" customHeight="1" x14ac:dyDescent="0.25">
      <c r="A88" s="260">
        <v>77</v>
      </c>
      <c r="B88" s="280">
        <v>45257</v>
      </c>
      <c r="C88" s="260" t="s">
        <v>1654</v>
      </c>
      <c r="D88" s="291" t="s">
        <v>963</v>
      </c>
      <c r="E88" s="291" t="s">
        <v>959</v>
      </c>
      <c r="F88" s="260">
        <v>8</v>
      </c>
      <c r="G88" s="260" t="s">
        <v>39</v>
      </c>
      <c r="H88" s="413">
        <v>550560</v>
      </c>
      <c r="I88" s="247" t="s">
        <v>384</v>
      </c>
    </row>
    <row r="89" spans="1:9" s="10" customFormat="1" ht="22.5" customHeight="1" x14ac:dyDescent="0.25">
      <c r="A89" s="260">
        <v>78</v>
      </c>
      <c r="B89" s="280">
        <v>45257</v>
      </c>
      <c r="C89" s="260" t="s">
        <v>1654</v>
      </c>
      <c r="D89" s="291" t="s">
        <v>964</v>
      </c>
      <c r="E89" s="291" t="s">
        <v>959</v>
      </c>
      <c r="F89" s="260">
        <v>48</v>
      </c>
      <c r="G89" s="270" t="s">
        <v>39</v>
      </c>
      <c r="H89" s="413">
        <v>106560</v>
      </c>
      <c r="I89" s="247" t="s">
        <v>384</v>
      </c>
    </row>
    <row r="90" spans="1:9" s="10" customFormat="1" ht="22.5" customHeight="1" x14ac:dyDescent="0.25">
      <c r="A90" s="260">
        <v>79</v>
      </c>
      <c r="B90" s="280">
        <v>45259</v>
      </c>
      <c r="C90" s="292" t="s">
        <v>1666</v>
      </c>
      <c r="D90" s="291" t="s">
        <v>1003</v>
      </c>
      <c r="E90" s="291" t="s">
        <v>1462</v>
      </c>
      <c r="F90" s="292">
        <v>1</v>
      </c>
      <c r="G90" s="292" t="s">
        <v>39</v>
      </c>
      <c r="H90" s="286">
        <v>1050000</v>
      </c>
      <c r="I90" s="293" t="s">
        <v>87</v>
      </c>
    </row>
    <row r="91" spans="1:9" s="10" customFormat="1" ht="22.5" customHeight="1" x14ac:dyDescent="0.25">
      <c r="A91" s="260">
        <v>80</v>
      </c>
      <c r="B91" s="280">
        <v>45259</v>
      </c>
      <c r="C91" s="292" t="s">
        <v>1666</v>
      </c>
      <c r="D91" s="291" t="s">
        <v>1003</v>
      </c>
      <c r="E91" s="291" t="s">
        <v>1463</v>
      </c>
      <c r="F91" s="292">
        <v>1</v>
      </c>
      <c r="G91" s="292" t="s">
        <v>39</v>
      </c>
      <c r="H91" s="286">
        <v>1050000</v>
      </c>
      <c r="I91" s="293" t="s">
        <v>87</v>
      </c>
    </row>
    <row r="92" spans="1:9" s="10" customFormat="1" ht="22.5" customHeight="1" x14ac:dyDescent="0.25">
      <c r="A92" s="260">
        <v>81</v>
      </c>
      <c r="B92" s="280">
        <v>45259</v>
      </c>
      <c r="C92" s="292" t="s">
        <v>1666</v>
      </c>
      <c r="D92" s="291" t="s">
        <v>1003</v>
      </c>
      <c r="E92" s="291" t="s">
        <v>1464</v>
      </c>
      <c r="F92" s="292">
        <v>1</v>
      </c>
      <c r="G92" s="292" t="s">
        <v>39</v>
      </c>
      <c r="H92" s="286">
        <v>1050000</v>
      </c>
      <c r="I92" s="293" t="s">
        <v>87</v>
      </c>
    </row>
    <row r="93" spans="1:9" s="10" customFormat="1" ht="22.5" customHeight="1" x14ac:dyDescent="0.25">
      <c r="A93" s="260">
        <v>82</v>
      </c>
      <c r="B93" s="280">
        <v>45259</v>
      </c>
      <c r="C93" s="292" t="s">
        <v>1666</v>
      </c>
      <c r="D93" s="294" t="s">
        <v>832</v>
      </c>
      <c r="E93" s="291" t="s">
        <v>1465</v>
      </c>
      <c r="F93" s="292">
        <v>1</v>
      </c>
      <c r="G93" s="292" t="s">
        <v>39</v>
      </c>
      <c r="H93" s="286">
        <v>925000</v>
      </c>
      <c r="I93" s="293" t="s">
        <v>87</v>
      </c>
    </row>
    <row r="94" spans="1:9" s="10" customFormat="1" ht="22.5" customHeight="1" x14ac:dyDescent="0.25">
      <c r="A94" s="260">
        <v>83</v>
      </c>
      <c r="B94" s="280">
        <v>45259</v>
      </c>
      <c r="C94" s="292" t="s">
        <v>1666</v>
      </c>
      <c r="D94" s="294" t="s">
        <v>832</v>
      </c>
      <c r="E94" s="291" t="s">
        <v>1466</v>
      </c>
      <c r="F94" s="292">
        <v>1</v>
      </c>
      <c r="G94" s="292" t="s">
        <v>39</v>
      </c>
      <c r="H94" s="286">
        <v>925000</v>
      </c>
      <c r="I94" s="293" t="s">
        <v>87</v>
      </c>
    </row>
    <row r="95" spans="1:9" s="10" customFormat="1" ht="22.5" customHeight="1" x14ac:dyDescent="0.25">
      <c r="A95" s="260">
        <v>84</v>
      </c>
      <c r="B95" s="280">
        <v>45259</v>
      </c>
      <c r="C95" s="292" t="s">
        <v>1666</v>
      </c>
      <c r="D95" s="294" t="s">
        <v>832</v>
      </c>
      <c r="E95" s="291" t="s">
        <v>1467</v>
      </c>
      <c r="F95" s="292">
        <v>1</v>
      </c>
      <c r="G95" s="292" t="s">
        <v>39</v>
      </c>
      <c r="H95" s="286">
        <v>925000</v>
      </c>
      <c r="I95" s="293" t="s">
        <v>87</v>
      </c>
    </row>
    <row r="96" spans="1:9" s="10" customFormat="1" ht="22.5" customHeight="1" x14ac:dyDescent="0.25">
      <c r="A96" s="260">
        <v>85</v>
      </c>
      <c r="B96" s="280">
        <v>45259</v>
      </c>
      <c r="C96" s="292" t="s">
        <v>1666</v>
      </c>
      <c r="D96" s="291" t="s">
        <v>1468</v>
      </c>
      <c r="E96" s="291" t="s">
        <v>24</v>
      </c>
      <c r="F96" s="292">
        <v>1</v>
      </c>
      <c r="G96" s="77" t="s">
        <v>39</v>
      </c>
      <c r="H96" s="286">
        <v>0</v>
      </c>
      <c r="I96" s="293" t="s">
        <v>87</v>
      </c>
    </row>
    <row r="97" spans="1:9" s="10" customFormat="1" ht="22.5" customHeight="1" x14ac:dyDescent="0.25">
      <c r="A97" s="260">
        <v>86</v>
      </c>
      <c r="B97" s="280">
        <v>45232</v>
      </c>
      <c r="C97" s="260"/>
      <c r="D97" s="291" t="s">
        <v>1088</v>
      </c>
      <c r="E97" s="291" t="s">
        <v>105</v>
      </c>
      <c r="F97" s="292">
        <v>2</v>
      </c>
      <c r="G97" s="292" t="s">
        <v>39</v>
      </c>
      <c r="H97" s="461">
        <v>50000</v>
      </c>
      <c r="I97" s="293" t="s">
        <v>1095</v>
      </c>
    </row>
    <row r="98" spans="1:9" s="10" customFormat="1" ht="22.5" customHeight="1" x14ac:dyDescent="0.25">
      <c r="A98" s="260"/>
      <c r="B98" s="713" t="s">
        <v>2228</v>
      </c>
      <c r="C98" s="260"/>
      <c r="D98" s="291"/>
      <c r="E98" s="291"/>
      <c r="F98" s="292"/>
      <c r="G98" s="292"/>
      <c r="H98" s="461"/>
      <c r="I98" s="293"/>
    </row>
    <row r="99" spans="1:9" s="10" customFormat="1" ht="22.5" customHeight="1" x14ac:dyDescent="0.25">
      <c r="A99" s="260">
        <v>1</v>
      </c>
      <c r="B99" s="280">
        <v>45239</v>
      </c>
      <c r="C99" s="260"/>
      <c r="D99" s="294" t="s">
        <v>601</v>
      </c>
      <c r="E99" s="291" t="s">
        <v>602</v>
      </c>
      <c r="F99" s="292">
        <v>1</v>
      </c>
      <c r="G99" s="77" t="s">
        <v>39</v>
      </c>
      <c r="H99" s="286">
        <v>11500000</v>
      </c>
      <c r="I99" s="293" t="s">
        <v>608</v>
      </c>
    </row>
    <row r="100" spans="1:9" s="10" customFormat="1" ht="22.5" customHeight="1" x14ac:dyDescent="0.25">
      <c r="A100" s="260"/>
      <c r="B100" s="713" t="s">
        <v>398</v>
      </c>
      <c r="C100" s="260"/>
      <c r="D100" s="291"/>
      <c r="E100" s="291"/>
      <c r="F100" s="292"/>
      <c r="G100" s="292"/>
      <c r="H100" s="461"/>
      <c r="I100" s="293"/>
    </row>
    <row r="101" spans="1:9" s="10" customFormat="1" ht="22.5" customHeight="1" x14ac:dyDescent="0.25">
      <c r="A101" s="260">
        <v>1</v>
      </c>
      <c r="B101" s="280">
        <v>45234</v>
      </c>
      <c r="C101" s="292" t="s">
        <v>1556</v>
      </c>
      <c r="D101" s="291" t="s">
        <v>74</v>
      </c>
      <c r="E101" s="291" t="s">
        <v>1125</v>
      </c>
      <c r="F101" s="292">
        <v>1</v>
      </c>
      <c r="G101" s="292" t="s">
        <v>37</v>
      </c>
      <c r="H101" s="286">
        <v>3575000</v>
      </c>
      <c r="I101" s="293" t="s">
        <v>398</v>
      </c>
    </row>
    <row r="102" spans="1:9" s="10" customFormat="1" ht="22.5" customHeight="1" x14ac:dyDescent="0.25">
      <c r="A102" s="260">
        <v>2</v>
      </c>
      <c r="B102" s="280">
        <v>45234</v>
      </c>
      <c r="C102" s="292" t="s">
        <v>1556</v>
      </c>
      <c r="D102" s="294" t="s">
        <v>876</v>
      </c>
      <c r="E102" s="291" t="s">
        <v>101</v>
      </c>
      <c r="F102" s="292">
        <v>1</v>
      </c>
      <c r="G102" s="292" t="s">
        <v>39</v>
      </c>
      <c r="H102" s="286">
        <v>241411.68</v>
      </c>
      <c r="I102" s="293" t="s">
        <v>398</v>
      </c>
    </row>
    <row r="103" spans="1:9" s="10" customFormat="1" ht="22.5" customHeight="1" x14ac:dyDescent="0.25">
      <c r="A103" s="260">
        <v>3</v>
      </c>
      <c r="B103" s="280">
        <v>45234</v>
      </c>
      <c r="C103" s="292" t="s">
        <v>1556</v>
      </c>
      <c r="D103" s="291" t="s">
        <v>877</v>
      </c>
      <c r="E103" s="291" t="s">
        <v>101</v>
      </c>
      <c r="F103" s="292">
        <v>1</v>
      </c>
      <c r="G103" s="292" t="s">
        <v>39</v>
      </c>
      <c r="H103" s="461">
        <v>70585.36</v>
      </c>
      <c r="I103" s="293" t="s">
        <v>398</v>
      </c>
    </row>
    <row r="104" spans="1:9" s="10" customFormat="1" ht="22.5" customHeight="1" x14ac:dyDescent="0.25">
      <c r="A104" s="260">
        <v>4</v>
      </c>
      <c r="B104" s="280">
        <v>45236</v>
      </c>
      <c r="C104" s="292" t="s">
        <v>1561</v>
      </c>
      <c r="D104" s="294" t="s">
        <v>1143</v>
      </c>
      <c r="E104" s="690" t="s">
        <v>101</v>
      </c>
      <c r="F104" s="292">
        <v>2</v>
      </c>
      <c r="G104" s="77" t="s">
        <v>37</v>
      </c>
      <c r="H104" s="286">
        <v>1618082</v>
      </c>
      <c r="I104" s="293" t="s">
        <v>1148</v>
      </c>
    </row>
    <row r="105" spans="1:9" s="10" customFormat="1" ht="22.5" customHeight="1" x14ac:dyDescent="0.25">
      <c r="A105" s="260">
        <v>5</v>
      </c>
      <c r="B105" s="280">
        <v>45236</v>
      </c>
      <c r="C105" s="292" t="s">
        <v>1561</v>
      </c>
      <c r="D105" s="291" t="s">
        <v>216</v>
      </c>
      <c r="E105" s="291" t="s">
        <v>47</v>
      </c>
      <c r="F105" s="292">
        <v>1</v>
      </c>
      <c r="G105" s="292" t="s">
        <v>40</v>
      </c>
      <c r="H105" s="286">
        <v>30000</v>
      </c>
      <c r="I105" s="293" t="s">
        <v>1148</v>
      </c>
    </row>
    <row r="106" spans="1:9" s="10" customFormat="1" ht="22.5" customHeight="1" x14ac:dyDescent="0.25">
      <c r="A106" s="260"/>
      <c r="B106" s="713" t="s">
        <v>175</v>
      </c>
      <c r="C106" s="260"/>
      <c r="D106" s="291"/>
      <c r="E106" s="291"/>
      <c r="F106" s="292"/>
      <c r="G106" s="292"/>
      <c r="H106" s="461"/>
      <c r="I106" s="293"/>
    </row>
    <row r="107" spans="1:9" s="10" customFormat="1" ht="22.5" customHeight="1" x14ac:dyDescent="0.25">
      <c r="A107" s="260">
        <v>1</v>
      </c>
      <c r="B107" s="280">
        <v>45240</v>
      </c>
      <c r="C107" s="292" t="s">
        <v>309</v>
      </c>
      <c r="D107" s="291" t="s">
        <v>591</v>
      </c>
      <c r="E107" s="291" t="s">
        <v>47</v>
      </c>
      <c r="F107" s="292">
        <v>1</v>
      </c>
      <c r="G107" s="292" t="s">
        <v>39</v>
      </c>
      <c r="H107" s="286">
        <v>560000</v>
      </c>
      <c r="I107" s="293" t="s">
        <v>605</v>
      </c>
    </row>
    <row r="108" spans="1:9" s="10" customFormat="1" ht="22.5" customHeight="1" x14ac:dyDescent="0.25">
      <c r="A108" s="260"/>
      <c r="B108" s="713" t="s">
        <v>134</v>
      </c>
      <c r="C108" s="260"/>
      <c r="D108" s="291"/>
      <c r="E108" s="291"/>
      <c r="F108" s="292"/>
      <c r="G108" s="292"/>
      <c r="H108" s="461"/>
      <c r="I108" s="293"/>
    </row>
    <row r="109" spans="1:9" s="10" customFormat="1" ht="22.5" customHeight="1" x14ac:dyDescent="0.25">
      <c r="A109" s="260">
        <v>1</v>
      </c>
      <c r="B109" s="280">
        <v>45232</v>
      </c>
      <c r="C109" s="292" t="s">
        <v>1548</v>
      </c>
      <c r="D109" s="291" t="s">
        <v>1096</v>
      </c>
      <c r="E109" s="693" t="s">
        <v>88</v>
      </c>
      <c r="F109" s="292">
        <v>1</v>
      </c>
      <c r="G109" s="292" t="s">
        <v>39</v>
      </c>
      <c r="H109" s="286">
        <v>985000</v>
      </c>
      <c r="I109" s="293" t="s">
        <v>359</v>
      </c>
    </row>
    <row r="110" spans="1:9" s="10" customFormat="1" ht="22.5" customHeight="1" x14ac:dyDescent="0.25">
      <c r="A110" s="260">
        <v>2</v>
      </c>
      <c r="B110" s="280">
        <v>45245</v>
      </c>
      <c r="C110" s="292" t="s">
        <v>1591</v>
      </c>
      <c r="D110" s="291" t="s">
        <v>1326</v>
      </c>
      <c r="E110" s="689" t="s">
        <v>1327</v>
      </c>
      <c r="F110" s="292">
        <v>1</v>
      </c>
      <c r="G110" s="77" t="s">
        <v>39</v>
      </c>
      <c r="H110" s="286">
        <v>90000</v>
      </c>
      <c r="I110" s="293" t="s">
        <v>359</v>
      </c>
    </row>
    <row r="111" spans="1:9" s="10" customFormat="1" ht="22.5" customHeight="1" x14ac:dyDescent="0.25">
      <c r="A111" s="260"/>
      <c r="B111" s="713" t="s">
        <v>370</v>
      </c>
      <c r="C111" s="260"/>
      <c r="D111" s="291"/>
      <c r="E111" s="291"/>
      <c r="F111" s="292"/>
      <c r="G111" s="292"/>
      <c r="H111" s="461"/>
      <c r="I111" s="293"/>
    </row>
    <row r="112" spans="1:9" s="10" customFormat="1" ht="22.5" customHeight="1" x14ac:dyDescent="0.25">
      <c r="A112" s="260">
        <v>1</v>
      </c>
      <c r="B112" s="280">
        <v>45240</v>
      </c>
      <c r="C112" s="292" t="s">
        <v>1578</v>
      </c>
      <c r="D112" s="692" t="s">
        <v>629</v>
      </c>
      <c r="E112" s="291" t="s">
        <v>88</v>
      </c>
      <c r="F112" s="292">
        <v>4</v>
      </c>
      <c r="G112" s="292" t="s">
        <v>39</v>
      </c>
      <c r="H112" s="286">
        <v>248000</v>
      </c>
      <c r="I112" s="293" t="s">
        <v>370</v>
      </c>
    </row>
    <row r="113" spans="1:9" s="10" customFormat="1" ht="22.5" customHeight="1" x14ac:dyDescent="0.25">
      <c r="A113" s="260"/>
      <c r="B113" s="713" t="s">
        <v>247</v>
      </c>
      <c r="C113" s="260"/>
      <c r="D113" s="291"/>
      <c r="E113" s="291"/>
      <c r="F113" s="292"/>
      <c r="G113" s="292"/>
      <c r="H113" s="461"/>
      <c r="I113" s="293"/>
    </row>
    <row r="114" spans="1:9" s="10" customFormat="1" ht="22.5" customHeight="1" x14ac:dyDescent="0.25">
      <c r="A114" s="260">
        <v>1</v>
      </c>
      <c r="B114" s="280">
        <v>45240</v>
      </c>
      <c r="C114" s="292" t="s">
        <v>1578</v>
      </c>
      <c r="D114" s="294" t="s">
        <v>625</v>
      </c>
      <c r="E114" s="690" t="s">
        <v>88</v>
      </c>
      <c r="F114" s="292">
        <v>2</v>
      </c>
      <c r="G114" s="688" t="s">
        <v>39</v>
      </c>
      <c r="H114" s="461">
        <v>1570000</v>
      </c>
      <c r="I114" s="293" t="s">
        <v>247</v>
      </c>
    </row>
    <row r="115" spans="1:9" s="10" customFormat="1" ht="22.5" customHeight="1" x14ac:dyDescent="0.25">
      <c r="A115" s="260">
        <v>2</v>
      </c>
      <c r="B115" s="280">
        <v>45240</v>
      </c>
      <c r="C115" s="292" t="s">
        <v>1578</v>
      </c>
      <c r="D115" s="294" t="s">
        <v>626</v>
      </c>
      <c r="E115" s="690" t="s">
        <v>88</v>
      </c>
      <c r="F115" s="292">
        <v>2</v>
      </c>
      <c r="G115" s="292" t="s">
        <v>39</v>
      </c>
      <c r="H115" s="461">
        <v>1570000</v>
      </c>
      <c r="I115" s="293" t="s">
        <v>247</v>
      </c>
    </row>
    <row r="116" spans="1:9" s="10" customFormat="1" ht="22.5" customHeight="1" x14ac:dyDescent="0.25">
      <c r="A116" s="260">
        <v>3</v>
      </c>
      <c r="B116" s="280">
        <v>45240</v>
      </c>
      <c r="C116" s="292" t="s">
        <v>1578</v>
      </c>
      <c r="D116" s="291" t="s">
        <v>627</v>
      </c>
      <c r="E116" s="291" t="s">
        <v>88</v>
      </c>
      <c r="F116" s="292">
        <v>1</v>
      </c>
      <c r="G116" s="292" t="s">
        <v>39</v>
      </c>
      <c r="H116" s="461">
        <v>775000</v>
      </c>
      <c r="I116" s="293" t="s">
        <v>247</v>
      </c>
    </row>
    <row r="117" spans="1:9" s="10" customFormat="1" ht="22.5" customHeight="1" x14ac:dyDescent="0.25">
      <c r="A117" s="260">
        <v>4</v>
      </c>
      <c r="B117" s="280">
        <v>45240</v>
      </c>
      <c r="C117" s="292" t="s">
        <v>1578</v>
      </c>
      <c r="D117" s="291" t="s">
        <v>628</v>
      </c>
      <c r="E117" s="291" t="s">
        <v>88</v>
      </c>
      <c r="F117" s="292">
        <v>1</v>
      </c>
      <c r="G117" s="77" t="s">
        <v>39</v>
      </c>
      <c r="H117" s="461">
        <v>775000</v>
      </c>
      <c r="I117" s="293" t="s">
        <v>247</v>
      </c>
    </row>
    <row r="118" spans="1:9" s="10" customFormat="1" ht="22.5" customHeight="1" x14ac:dyDescent="0.25">
      <c r="A118" s="260">
        <v>5</v>
      </c>
      <c r="B118" s="280">
        <v>45240</v>
      </c>
      <c r="C118" s="292" t="s">
        <v>1578</v>
      </c>
      <c r="D118" s="692" t="s">
        <v>630</v>
      </c>
      <c r="E118" s="690" t="s">
        <v>88</v>
      </c>
      <c r="F118" s="260">
        <v>2</v>
      </c>
      <c r="G118" s="292" t="s">
        <v>39</v>
      </c>
      <c r="H118" s="286">
        <v>450000</v>
      </c>
      <c r="I118" s="293" t="s">
        <v>247</v>
      </c>
    </row>
    <row r="119" spans="1:9" s="10" customFormat="1" ht="22.5" customHeight="1" x14ac:dyDescent="0.25">
      <c r="A119" s="260">
        <v>6</v>
      </c>
      <c r="B119" s="280">
        <v>45240</v>
      </c>
      <c r="C119" s="292" t="s">
        <v>1578</v>
      </c>
      <c r="D119" s="294" t="s">
        <v>631</v>
      </c>
      <c r="E119" s="291" t="s">
        <v>88</v>
      </c>
      <c r="F119" s="292">
        <v>2</v>
      </c>
      <c r="G119" s="292" t="s">
        <v>39</v>
      </c>
      <c r="H119" s="286">
        <v>96000</v>
      </c>
      <c r="I119" s="293" t="s">
        <v>247</v>
      </c>
    </row>
    <row r="120" spans="1:9" s="10" customFormat="1" ht="22.5" customHeight="1" x14ac:dyDescent="0.25">
      <c r="A120" s="260">
        <v>7</v>
      </c>
      <c r="B120" s="280">
        <v>45245</v>
      </c>
      <c r="C120" s="292" t="s">
        <v>1591</v>
      </c>
      <c r="D120" s="291" t="s">
        <v>472</v>
      </c>
      <c r="E120" s="291" t="s">
        <v>89</v>
      </c>
      <c r="F120" s="292">
        <v>1</v>
      </c>
      <c r="G120" s="77" t="s">
        <v>39</v>
      </c>
      <c r="H120" s="286">
        <v>30000</v>
      </c>
      <c r="I120" s="293" t="s">
        <v>1329</v>
      </c>
    </row>
    <row r="121" spans="1:9" s="10" customFormat="1" ht="22.5" customHeight="1" x14ac:dyDescent="0.25">
      <c r="A121" s="260">
        <v>8</v>
      </c>
      <c r="B121" s="280">
        <v>45245</v>
      </c>
      <c r="C121" s="292" t="s">
        <v>1591</v>
      </c>
      <c r="D121" s="291" t="s">
        <v>1326</v>
      </c>
      <c r="E121" s="689" t="s">
        <v>1327</v>
      </c>
      <c r="F121" s="292">
        <v>1</v>
      </c>
      <c r="G121" s="77" t="s">
        <v>39</v>
      </c>
      <c r="H121" s="286">
        <v>90000</v>
      </c>
      <c r="I121" s="293" t="s">
        <v>1329</v>
      </c>
    </row>
    <row r="122" spans="1:9" s="10" customFormat="1" ht="22.5" customHeight="1" x14ac:dyDescent="0.25">
      <c r="A122" s="260">
        <v>9</v>
      </c>
      <c r="B122" s="280">
        <v>45260</v>
      </c>
      <c r="C122" s="292" t="s">
        <v>273</v>
      </c>
      <c r="D122" s="291" t="s">
        <v>1031</v>
      </c>
      <c r="E122" s="291" t="s">
        <v>103</v>
      </c>
      <c r="F122" s="292">
        <v>1</v>
      </c>
      <c r="G122" s="292" t="s">
        <v>37</v>
      </c>
      <c r="H122" s="286">
        <v>45000</v>
      </c>
      <c r="I122" s="293" t="s">
        <v>1061</v>
      </c>
    </row>
    <row r="123" spans="1:9" s="10" customFormat="1" ht="22.5" customHeight="1" x14ac:dyDescent="0.25">
      <c r="A123" s="260">
        <v>10</v>
      </c>
      <c r="B123" s="280">
        <v>45260</v>
      </c>
      <c r="C123" s="292" t="s">
        <v>273</v>
      </c>
      <c r="D123" s="291" t="s">
        <v>423</v>
      </c>
      <c r="E123" s="689" t="s">
        <v>1490</v>
      </c>
      <c r="F123" s="292">
        <v>2</v>
      </c>
      <c r="G123" s="77" t="s">
        <v>39</v>
      </c>
      <c r="H123" s="286">
        <v>370000</v>
      </c>
      <c r="I123" s="293" t="s">
        <v>1061</v>
      </c>
    </row>
    <row r="124" spans="1:9" s="10" customFormat="1" ht="22.5" customHeight="1" x14ac:dyDescent="0.25">
      <c r="A124" s="260">
        <v>11</v>
      </c>
      <c r="B124" s="280">
        <v>45260</v>
      </c>
      <c r="C124" s="292" t="s">
        <v>273</v>
      </c>
      <c r="D124" s="294" t="s">
        <v>1047</v>
      </c>
      <c r="E124" s="291" t="s">
        <v>1490</v>
      </c>
      <c r="F124" s="292">
        <v>2</v>
      </c>
      <c r="G124" s="292" t="s">
        <v>39</v>
      </c>
      <c r="H124" s="461">
        <v>40000</v>
      </c>
      <c r="I124" s="293" t="s">
        <v>1061</v>
      </c>
    </row>
    <row r="125" spans="1:9" s="10" customFormat="1" ht="22.5" customHeight="1" x14ac:dyDescent="0.25">
      <c r="A125" s="260"/>
      <c r="B125" s="713" t="s">
        <v>208</v>
      </c>
      <c r="C125" s="260"/>
      <c r="D125" s="291"/>
      <c r="E125" s="291"/>
      <c r="F125" s="292"/>
      <c r="G125" s="292"/>
      <c r="H125" s="461"/>
      <c r="I125" s="293"/>
    </row>
    <row r="126" spans="1:9" s="10" customFormat="1" ht="22.5" customHeight="1" x14ac:dyDescent="0.25">
      <c r="A126" s="260">
        <v>1</v>
      </c>
      <c r="B126" s="280">
        <v>45236</v>
      </c>
      <c r="C126" s="292" t="s">
        <v>1561</v>
      </c>
      <c r="D126" s="291" t="s">
        <v>1144</v>
      </c>
      <c r="E126" s="291" t="s">
        <v>1145</v>
      </c>
      <c r="F126" s="292">
        <v>1</v>
      </c>
      <c r="G126" s="292" t="s">
        <v>37</v>
      </c>
      <c r="H126" s="286">
        <v>675000</v>
      </c>
      <c r="I126" s="293" t="s">
        <v>259</v>
      </c>
    </row>
    <row r="127" spans="1:9" s="10" customFormat="1" ht="22.5" customHeight="1" x14ac:dyDescent="0.25">
      <c r="A127" s="260">
        <v>2</v>
      </c>
      <c r="B127" s="280">
        <v>45240</v>
      </c>
      <c r="C127" s="292" t="s">
        <v>309</v>
      </c>
      <c r="D127" s="291" t="s">
        <v>1247</v>
      </c>
      <c r="E127" s="291" t="s">
        <v>89</v>
      </c>
      <c r="F127" s="292">
        <v>1</v>
      </c>
      <c r="G127" s="292" t="s">
        <v>39</v>
      </c>
      <c r="H127" s="286">
        <v>60000</v>
      </c>
      <c r="I127" s="293" t="s">
        <v>208</v>
      </c>
    </row>
    <row r="128" spans="1:9" s="10" customFormat="1" ht="22.5" customHeight="1" x14ac:dyDescent="0.25">
      <c r="A128" s="260">
        <v>3</v>
      </c>
      <c r="B128" s="280">
        <v>45240</v>
      </c>
      <c r="C128" s="292" t="s">
        <v>309</v>
      </c>
      <c r="D128" s="291" t="s">
        <v>1248</v>
      </c>
      <c r="E128" s="291" t="s">
        <v>89</v>
      </c>
      <c r="F128" s="292">
        <v>1</v>
      </c>
      <c r="G128" s="292" t="s">
        <v>39</v>
      </c>
      <c r="H128" s="286">
        <v>60000</v>
      </c>
      <c r="I128" s="293" t="s">
        <v>208</v>
      </c>
    </row>
    <row r="129" spans="1:10" s="10" customFormat="1" ht="22.5" customHeight="1" x14ac:dyDescent="0.25">
      <c r="A129" s="260">
        <v>4</v>
      </c>
      <c r="B129" s="280">
        <v>45243</v>
      </c>
      <c r="C129" s="260" t="s">
        <v>1676</v>
      </c>
      <c r="D129" s="291" t="s">
        <v>1146</v>
      </c>
      <c r="E129" s="412" t="s">
        <v>1284</v>
      </c>
      <c r="F129" s="292">
        <v>1</v>
      </c>
      <c r="G129" s="292" t="s">
        <v>37</v>
      </c>
      <c r="H129" s="286">
        <v>1150000</v>
      </c>
      <c r="I129" s="293" t="s">
        <v>208</v>
      </c>
    </row>
    <row r="130" spans="1:10" s="10" customFormat="1" ht="22.5" customHeight="1" x14ac:dyDescent="0.25">
      <c r="A130" s="260">
        <v>5</v>
      </c>
      <c r="B130" s="280">
        <v>45243</v>
      </c>
      <c r="C130" s="260" t="s">
        <v>1676</v>
      </c>
      <c r="D130" s="291" t="s">
        <v>335</v>
      </c>
      <c r="E130" s="291" t="s">
        <v>101</v>
      </c>
      <c r="F130" s="292">
        <v>1</v>
      </c>
      <c r="G130" s="292" t="s">
        <v>39</v>
      </c>
      <c r="H130" s="286">
        <v>134389</v>
      </c>
      <c r="I130" s="293" t="s">
        <v>208</v>
      </c>
    </row>
    <row r="131" spans="1:10" s="10" customFormat="1" ht="22.5" customHeight="1" x14ac:dyDescent="0.25">
      <c r="A131" s="260">
        <v>6</v>
      </c>
      <c r="B131" s="280">
        <v>45243</v>
      </c>
      <c r="C131" s="260" t="s">
        <v>1676</v>
      </c>
      <c r="D131" s="291" t="s">
        <v>566</v>
      </c>
      <c r="E131" s="690" t="s">
        <v>101</v>
      </c>
      <c r="F131" s="292">
        <v>1</v>
      </c>
      <c r="G131" s="292" t="s">
        <v>39</v>
      </c>
      <c r="H131" s="286">
        <v>34965</v>
      </c>
      <c r="I131" s="293" t="s">
        <v>208</v>
      </c>
    </row>
    <row r="132" spans="1:10" s="10" customFormat="1" ht="22.5" customHeight="1" x14ac:dyDescent="0.25">
      <c r="A132" s="260"/>
      <c r="B132" s="713" t="s">
        <v>209</v>
      </c>
      <c r="C132" s="260"/>
      <c r="D132" s="291"/>
      <c r="E132" s="291"/>
      <c r="F132" s="292"/>
      <c r="G132" s="292"/>
      <c r="H132" s="461"/>
      <c r="I132" s="293"/>
    </row>
    <row r="133" spans="1:10" s="10" customFormat="1" ht="22.5" customHeight="1" x14ac:dyDescent="0.25">
      <c r="A133" s="260">
        <v>1</v>
      </c>
      <c r="B133" s="280">
        <v>45259</v>
      </c>
      <c r="C133" s="292" t="s">
        <v>1666</v>
      </c>
      <c r="D133" s="294" t="s">
        <v>1460</v>
      </c>
      <c r="E133" s="291" t="s">
        <v>1461</v>
      </c>
      <c r="F133" s="292">
        <v>1</v>
      </c>
      <c r="G133" s="292" t="s">
        <v>39</v>
      </c>
      <c r="H133" s="286">
        <v>1150000</v>
      </c>
      <c r="I133" s="293" t="s">
        <v>209</v>
      </c>
    </row>
    <row r="134" spans="1:10" s="10" customFormat="1" ht="22.5" customHeight="1" x14ac:dyDescent="0.25">
      <c r="A134" s="260"/>
      <c r="B134" s="713" t="s">
        <v>135</v>
      </c>
      <c r="C134" s="260"/>
      <c r="D134" s="291"/>
      <c r="E134" s="291"/>
      <c r="F134" s="292"/>
      <c r="G134" s="292"/>
      <c r="H134" s="461"/>
      <c r="I134" s="293"/>
    </row>
    <row r="135" spans="1:10" s="10" customFormat="1" ht="22.5" customHeight="1" x14ac:dyDescent="0.25">
      <c r="A135" s="260">
        <v>1</v>
      </c>
      <c r="B135" s="321">
        <v>45254</v>
      </c>
      <c r="C135" s="316"/>
      <c r="D135" s="757" t="s">
        <v>248</v>
      </c>
      <c r="E135" s="758" t="s">
        <v>367</v>
      </c>
      <c r="F135" s="316">
        <v>1</v>
      </c>
      <c r="G135" s="759" t="s">
        <v>39</v>
      </c>
      <c r="H135" s="648">
        <v>14000</v>
      </c>
      <c r="I135" s="760" t="s">
        <v>135</v>
      </c>
      <c r="J135" s="24" t="s">
        <v>2290</v>
      </c>
    </row>
    <row r="136" spans="1:10" s="10" customFormat="1" ht="22.5" customHeight="1" x14ac:dyDescent="0.25">
      <c r="A136" s="260">
        <v>2</v>
      </c>
      <c r="B136" s="321">
        <v>45254</v>
      </c>
      <c r="C136" s="316"/>
      <c r="D136" s="761" t="s">
        <v>1088</v>
      </c>
      <c r="E136" s="761" t="s">
        <v>105</v>
      </c>
      <c r="F136" s="316">
        <v>1</v>
      </c>
      <c r="G136" s="316" t="s">
        <v>39</v>
      </c>
      <c r="H136" s="762">
        <v>25000</v>
      </c>
      <c r="I136" s="760" t="s">
        <v>135</v>
      </c>
      <c r="J136" s="24" t="s">
        <v>2290</v>
      </c>
    </row>
    <row r="137" spans="1:10" s="10" customFormat="1" ht="22.5" customHeight="1" x14ac:dyDescent="0.25">
      <c r="A137" s="260">
        <v>3</v>
      </c>
      <c r="B137" s="280">
        <v>45254</v>
      </c>
      <c r="C137" s="292" t="s">
        <v>1637</v>
      </c>
      <c r="D137" s="294" t="s">
        <v>934</v>
      </c>
      <c r="E137" s="291" t="s">
        <v>170</v>
      </c>
      <c r="F137" s="292">
        <v>2</v>
      </c>
      <c r="G137" s="77" t="s">
        <v>39</v>
      </c>
      <c r="H137" s="286">
        <v>1200000</v>
      </c>
      <c r="I137" s="293" t="s">
        <v>171</v>
      </c>
    </row>
    <row r="138" spans="1:10" s="10" customFormat="1" ht="22.5" customHeight="1" x14ac:dyDescent="0.25">
      <c r="A138" s="260">
        <v>4</v>
      </c>
      <c r="B138" s="321">
        <v>45255</v>
      </c>
      <c r="C138" s="316"/>
      <c r="D138" s="757" t="s">
        <v>248</v>
      </c>
      <c r="E138" s="758" t="s">
        <v>367</v>
      </c>
      <c r="F138" s="316">
        <v>1</v>
      </c>
      <c r="G138" s="759" t="s">
        <v>39</v>
      </c>
      <c r="H138" s="648">
        <v>14000</v>
      </c>
      <c r="I138" s="760" t="s">
        <v>135</v>
      </c>
      <c r="J138" s="24" t="s">
        <v>2290</v>
      </c>
    </row>
    <row r="139" spans="1:10" s="10" customFormat="1" ht="22.5" customHeight="1" x14ac:dyDescent="0.25">
      <c r="A139" s="260">
        <v>5</v>
      </c>
      <c r="B139" s="280">
        <v>45255</v>
      </c>
      <c r="C139" s="292" t="s">
        <v>1645</v>
      </c>
      <c r="D139" s="291" t="s">
        <v>910</v>
      </c>
      <c r="E139" s="291" t="s">
        <v>378</v>
      </c>
      <c r="F139" s="292">
        <v>1</v>
      </c>
      <c r="G139" s="292" t="s">
        <v>39</v>
      </c>
      <c r="H139" s="461">
        <v>55000</v>
      </c>
      <c r="I139" s="293" t="s">
        <v>940</v>
      </c>
    </row>
    <row r="140" spans="1:10" s="10" customFormat="1" ht="22.5" customHeight="1" x14ac:dyDescent="0.25">
      <c r="A140" s="260">
        <v>6</v>
      </c>
      <c r="B140" s="280">
        <v>45255</v>
      </c>
      <c r="C140" s="292" t="s">
        <v>1645</v>
      </c>
      <c r="D140" s="291" t="s">
        <v>911</v>
      </c>
      <c r="E140" s="291" t="s">
        <v>378</v>
      </c>
      <c r="F140" s="292">
        <v>2</v>
      </c>
      <c r="G140" s="292" t="s">
        <v>39</v>
      </c>
      <c r="H140" s="286">
        <v>30000</v>
      </c>
      <c r="I140" s="293" t="s">
        <v>940</v>
      </c>
    </row>
    <row r="141" spans="1:10" s="10" customFormat="1" ht="22.5" customHeight="1" x14ac:dyDescent="0.25">
      <c r="A141" s="260">
        <v>7</v>
      </c>
      <c r="B141" s="280">
        <v>45255</v>
      </c>
      <c r="C141" s="292" t="s">
        <v>1645</v>
      </c>
      <c r="D141" s="294" t="s">
        <v>913</v>
      </c>
      <c r="E141" s="291" t="s">
        <v>89</v>
      </c>
      <c r="F141" s="292">
        <v>1</v>
      </c>
      <c r="G141" s="292" t="s">
        <v>39</v>
      </c>
      <c r="H141" s="286">
        <v>1250000</v>
      </c>
      <c r="I141" s="293" t="s">
        <v>940</v>
      </c>
    </row>
    <row r="142" spans="1:10" s="10" customFormat="1" ht="22.5" customHeight="1" x14ac:dyDescent="0.25">
      <c r="A142" s="260">
        <v>8</v>
      </c>
      <c r="B142" s="280">
        <v>45255</v>
      </c>
      <c r="C142" s="292" t="s">
        <v>1645</v>
      </c>
      <c r="D142" s="291" t="s">
        <v>914</v>
      </c>
      <c r="E142" s="291" t="s">
        <v>89</v>
      </c>
      <c r="F142" s="292">
        <v>1</v>
      </c>
      <c r="G142" s="292" t="s">
        <v>39</v>
      </c>
      <c r="H142" s="461">
        <v>1250000</v>
      </c>
      <c r="I142" s="293" t="s">
        <v>940</v>
      </c>
    </row>
    <row r="143" spans="1:10" s="10" customFormat="1" ht="22.5" customHeight="1" x14ac:dyDescent="0.25">
      <c r="A143" s="260">
        <v>9</v>
      </c>
      <c r="B143" s="280">
        <v>45255</v>
      </c>
      <c r="C143" s="292" t="s">
        <v>1645</v>
      </c>
      <c r="D143" s="294" t="s">
        <v>915</v>
      </c>
      <c r="E143" s="291" t="s">
        <v>89</v>
      </c>
      <c r="F143" s="292">
        <v>1</v>
      </c>
      <c r="G143" s="292" t="s">
        <v>39</v>
      </c>
      <c r="H143" s="286">
        <v>165000</v>
      </c>
      <c r="I143" s="293" t="s">
        <v>940</v>
      </c>
    </row>
    <row r="144" spans="1:10" s="10" customFormat="1" ht="22.5" customHeight="1" x14ac:dyDescent="0.25">
      <c r="A144" s="260">
        <v>10</v>
      </c>
      <c r="B144" s="280">
        <v>45255</v>
      </c>
      <c r="C144" s="292" t="s">
        <v>1645</v>
      </c>
      <c r="D144" s="294" t="s">
        <v>916</v>
      </c>
      <c r="E144" s="291" t="s">
        <v>89</v>
      </c>
      <c r="F144" s="292">
        <v>2</v>
      </c>
      <c r="G144" s="292" t="s">
        <v>39</v>
      </c>
      <c r="H144" s="286">
        <v>980000</v>
      </c>
      <c r="I144" s="293" t="s">
        <v>940</v>
      </c>
    </row>
    <row r="145" spans="1:10" s="10" customFormat="1" ht="22.5" customHeight="1" x14ac:dyDescent="0.25">
      <c r="A145" s="260">
        <v>11</v>
      </c>
      <c r="B145" s="280">
        <v>45255</v>
      </c>
      <c r="C145" s="292" t="s">
        <v>1645</v>
      </c>
      <c r="D145" s="291" t="s">
        <v>917</v>
      </c>
      <c r="E145" s="291" t="s">
        <v>89</v>
      </c>
      <c r="F145" s="292">
        <v>2</v>
      </c>
      <c r="G145" s="77" t="s">
        <v>39</v>
      </c>
      <c r="H145" s="286">
        <v>670000</v>
      </c>
      <c r="I145" s="293" t="s">
        <v>940</v>
      </c>
    </row>
    <row r="146" spans="1:10" s="10" customFormat="1" ht="22.5" customHeight="1" x14ac:dyDescent="0.25">
      <c r="A146" s="260">
        <v>12</v>
      </c>
      <c r="B146" s="280">
        <v>45255</v>
      </c>
      <c r="C146" s="292" t="s">
        <v>1645</v>
      </c>
      <c r="D146" s="291" t="s">
        <v>918</v>
      </c>
      <c r="E146" s="291" t="s">
        <v>89</v>
      </c>
      <c r="F146" s="292">
        <v>1</v>
      </c>
      <c r="G146" s="688" t="s">
        <v>39</v>
      </c>
      <c r="H146" s="286">
        <v>17500</v>
      </c>
      <c r="I146" s="293" t="s">
        <v>940</v>
      </c>
    </row>
    <row r="147" spans="1:10" s="10" customFormat="1" ht="22.5" customHeight="1" x14ac:dyDescent="0.25">
      <c r="A147" s="260">
        <v>13</v>
      </c>
      <c r="B147" s="280">
        <v>45255</v>
      </c>
      <c r="C147" s="292" t="s">
        <v>1645</v>
      </c>
      <c r="D147" s="291" t="s">
        <v>919</v>
      </c>
      <c r="E147" s="291" t="s">
        <v>89</v>
      </c>
      <c r="F147" s="292">
        <v>1</v>
      </c>
      <c r="G147" s="292" t="s">
        <v>40</v>
      </c>
      <c r="H147" s="286">
        <v>350000</v>
      </c>
      <c r="I147" s="293" t="s">
        <v>940</v>
      </c>
    </row>
    <row r="148" spans="1:10" s="10" customFormat="1" ht="22.5" customHeight="1" x14ac:dyDescent="0.25">
      <c r="A148" s="260">
        <v>14</v>
      </c>
      <c r="B148" s="280">
        <v>45255</v>
      </c>
      <c r="C148" s="292" t="s">
        <v>1645</v>
      </c>
      <c r="D148" s="291" t="s">
        <v>920</v>
      </c>
      <c r="E148" s="291" t="s">
        <v>89</v>
      </c>
      <c r="F148" s="292">
        <v>6</v>
      </c>
      <c r="G148" s="292" t="s">
        <v>39</v>
      </c>
      <c r="H148" s="286">
        <v>390000</v>
      </c>
      <c r="I148" s="293" t="s">
        <v>940</v>
      </c>
    </row>
    <row r="149" spans="1:10" s="10" customFormat="1" ht="22.5" customHeight="1" x14ac:dyDescent="0.25">
      <c r="A149" s="260">
        <v>15</v>
      </c>
      <c r="B149" s="280">
        <v>45255</v>
      </c>
      <c r="C149" s="292" t="s">
        <v>1645</v>
      </c>
      <c r="D149" s="291" t="s">
        <v>921</v>
      </c>
      <c r="E149" s="291" t="s">
        <v>89</v>
      </c>
      <c r="F149" s="292">
        <v>6</v>
      </c>
      <c r="G149" s="292" t="s">
        <v>39</v>
      </c>
      <c r="H149" s="286">
        <v>240000</v>
      </c>
      <c r="I149" s="293" t="s">
        <v>940</v>
      </c>
    </row>
    <row r="150" spans="1:10" s="10" customFormat="1" ht="22.5" customHeight="1" x14ac:dyDescent="0.25">
      <c r="A150" s="260">
        <v>16</v>
      </c>
      <c r="B150" s="280">
        <v>45255</v>
      </c>
      <c r="C150" s="292" t="s">
        <v>1645</v>
      </c>
      <c r="D150" s="291" t="s">
        <v>922</v>
      </c>
      <c r="E150" s="291" t="s">
        <v>89</v>
      </c>
      <c r="F150" s="292">
        <v>2</v>
      </c>
      <c r="G150" s="292" t="s">
        <v>39</v>
      </c>
      <c r="H150" s="461">
        <v>180000</v>
      </c>
      <c r="I150" s="293" t="s">
        <v>940</v>
      </c>
    </row>
    <row r="151" spans="1:10" s="10" customFormat="1" ht="22.5" customHeight="1" x14ac:dyDescent="0.25">
      <c r="A151" s="260">
        <v>17</v>
      </c>
      <c r="B151" s="280">
        <v>45255</v>
      </c>
      <c r="C151" s="292" t="s">
        <v>1645</v>
      </c>
      <c r="D151" s="294" t="s">
        <v>923</v>
      </c>
      <c r="E151" s="291" t="s">
        <v>89</v>
      </c>
      <c r="F151" s="292">
        <v>2</v>
      </c>
      <c r="G151" s="292" t="s">
        <v>39</v>
      </c>
      <c r="H151" s="286">
        <v>130000</v>
      </c>
      <c r="I151" s="293" t="s">
        <v>940</v>
      </c>
    </row>
    <row r="152" spans="1:10" s="10" customFormat="1" ht="22.5" customHeight="1" x14ac:dyDescent="0.25">
      <c r="A152" s="260">
        <v>18</v>
      </c>
      <c r="B152" s="280">
        <v>45255</v>
      </c>
      <c r="C152" s="292" t="s">
        <v>1645</v>
      </c>
      <c r="D152" s="291" t="s">
        <v>924</v>
      </c>
      <c r="E152" s="291" t="s">
        <v>89</v>
      </c>
      <c r="F152" s="292">
        <v>1</v>
      </c>
      <c r="G152" s="292" t="s">
        <v>39</v>
      </c>
      <c r="H152" s="461">
        <v>55000</v>
      </c>
      <c r="I152" s="293" t="s">
        <v>940</v>
      </c>
    </row>
    <row r="153" spans="1:10" s="10" customFormat="1" ht="22.5" customHeight="1" x14ac:dyDescent="0.25">
      <c r="A153" s="260">
        <v>19</v>
      </c>
      <c r="B153" s="280">
        <v>45255</v>
      </c>
      <c r="C153" s="292" t="s">
        <v>1645</v>
      </c>
      <c r="D153" s="291" t="s">
        <v>925</v>
      </c>
      <c r="E153" s="291" t="s">
        <v>89</v>
      </c>
      <c r="F153" s="292">
        <v>1</v>
      </c>
      <c r="G153" s="77" t="s">
        <v>39</v>
      </c>
      <c r="H153" s="461">
        <v>55000</v>
      </c>
      <c r="I153" s="293" t="s">
        <v>940</v>
      </c>
    </row>
    <row r="154" spans="1:10" s="10" customFormat="1" ht="22.5" customHeight="1" x14ac:dyDescent="0.25">
      <c r="A154" s="260">
        <v>20</v>
      </c>
      <c r="B154" s="280">
        <v>45255</v>
      </c>
      <c r="C154" s="292" t="s">
        <v>1645</v>
      </c>
      <c r="D154" s="291" t="s">
        <v>926</v>
      </c>
      <c r="E154" s="291" t="s">
        <v>89</v>
      </c>
      <c r="F154" s="292">
        <v>1</v>
      </c>
      <c r="G154" s="292" t="s">
        <v>39</v>
      </c>
      <c r="H154" s="286">
        <v>900000</v>
      </c>
      <c r="I154" s="293" t="s">
        <v>940</v>
      </c>
    </row>
    <row r="155" spans="1:10" s="10" customFormat="1" ht="22.5" customHeight="1" x14ac:dyDescent="0.25">
      <c r="A155" s="260">
        <v>21</v>
      </c>
      <c r="B155" s="280">
        <v>45255</v>
      </c>
      <c r="C155" s="292" t="s">
        <v>1645</v>
      </c>
      <c r="D155" s="291" t="s">
        <v>1073</v>
      </c>
      <c r="E155" s="695" t="s">
        <v>1074</v>
      </c>
      <c r="F155" s="292">
        <v>2</v>
      </c>
      <c r="G155" s="292" t="s">
        <v>37</v>
      </c>
      <c r="H155" s="286">
        <v>379448</v>
      </c>
      <c r="I155" s="293" t="s">
        <v>940</v>
      </c>
    </row>
    <row r="156" spans="1:10" s="10" customFormat="1" ht="22.5" customHeight="1" x14ac:dyDescent="0.25">
      <c r="A156" s="260">
        <v>22</v>
      </c>
      <c r="B156" s="321">
        <v>45257</v>
      </c>
      <c r="C156" s="316"/>
      <c r="D156" s="761" t="s">
        <v>927</v>
      </c>
      <c r="E156" s="763" t="s">
        <v>105</v>
      </c>
      <c r="F156" s="316">
        <v>1</v>
      </c>
      <c r="G156" s="764" t="s">
        <v>451</v>
      </c>
      <c r="H156" s="648">
        <v>82500</v>
      </c>
      <c r="I156" s="760" t="s">
        <v>135</v>
      </c>
      <c r="J156" s="24" t="s">
        <v>2290</v>
      </c>
    </row>
    <row r="157" spans="1:10" s="10" customFormat="1" ht="22.5" customHeight="1" x14ac:dyDescent="0.25">
      <c r="A157" s="260">
        <v>23</v>
      </c>
      <c r="B157" s="321">
        <v>45257</v>
      </c>
      <c r="C157" s="316"/>
      <c r="D157" s="761" t="s">
        <v>930</v>
      </c>
      <c r="E157" s="761" t="s">
        <v>105</v>
      </c>
      <c r="F157" s="316">
        <v>1</v>
      </c>
      <c r="G157" s="316" t="s">
        <v>451</v>
      </c>
      <c r="H157" s="648">
        <v>175000</v>
      </c>
      <c r="I157" s="760" t="s">
        <v>135</v>
      </c>
      <c r="J157" s="24" t="s">
        <v>2290</v>
      </c>
    </row>
    <row r="158" spans="1:10" s="10" customFormat="1" ht="22.5" customHeight="1" x14ac:dyDescent="0.25">
      <c r="A158" s="260">
        <v>24</v>
      </c>
      <c r="B158" s="321">
        <v>45257</v>
      </c>
      <c r="C158" s="316"/>
      <c r="D158" s="761" t="s">
        <v>931</v>
      </c>
      <c r="E158" s="761" t="s">
        <v>105</v>
      </c>
      <c r="F158" s="316">
        <v>1</v>
      </c>
      <c r="G158" s="316" t="s">
        <v>932</v>
      </c>
      <c r="H158" s="765">
        <v>62500</v>
      </c>
      <c r="I158" s="760" t="s">
        <v>135</v>
      </c>
      <c r="J158" s="24" t="s">
        <v>2290</v>
      </c>
    </row>
    <row r="159" spans="1:10" s="10" customFormat="1" ht="22.5" customHeight="1" x14ac:dyDescent="0.25">
      <c r="A159" s="260">
        <v>25</v>
      </c>
      <c r="B159" s="321">
        <v>45257</v>
      </c>
      <c r="C159" s="316"/>
      <c r="D159" s="757" t="s">
        <v>929</v>
      </c>
      <c r="E159" s="761" t="s">
        <v>105</v>
      </c>
      <c r="F159" s="316">
        <v>4</v>
      </c>
      <c r="G159" s="316" t="s">
        <v>451</v>
      </c>
      <c r="H159" s="648">
        <v>330000</v>
      </c>
      <c r="I159" s="760" t="s">
        <v>135</v>
      </c>
      <c r="J159" s="24" t="s">
        <v>2290</v>
      </c>
    </row>
    <row r="160" spans="1:10" s="10" customFormat="1" ht="22.5" customHeight="1" x14ac:dyDescent="0.25">
      <c r="A160" s="260">
        <v>26</v>
      </c>
      <c r="B160" s="321">
        <v>45257</v>
      </c>
      <c r="C160" s="316"/>
      <c r="D160" s="761" t="s">
        <v>224</v>
      </c>
      <c r="E160" s="761" t="s">
        <v>59</v>
      </c>
      <c r="F160" s="316">
        <v>20</v>
      </c>
      <c r="G160" s="764" t="s">
        <v>38</v>
      </c>
      <c r="H160" s="648">
        <v>340000</v>
      </c>
      <c r="I160" s="760" t="s">
        <v>135</v>
      </c>
      <c r="J160" s="24" t="s">
        <v>2290</v>
      </c>
    </row>
    <row r="161" spans="1:10" s="10" customFormat="1" ht="22.5" customHeight="1" x14ac:dyDescent="0.25">
      <c r="A161" s="260">
        <v>27</v>
      </c>
      <c r="B161" s="321">
        <v>45257</v>
      </c>
      <c r="C161" s="316" t="s">
        <v>1654</v>
      </c>
      <c r="D161" s="761" t="s">
        <v>1448</v>
      </c>
      <c r="E161" s="761" t="s">
        <v>453</v>
      </c>
      <c r="F161" s="316">
        <v>1</v>
      </c>
      <c r="G161" s="316" t="s">
        <v>37</v>
      </c>
      <c r="H161" s="648">
        <v>750000</v>
      </c>
      <c r="I161" s="760" t="s">
        <v>135</v>
      </c>
      <c r="J161" s="24" t="s">
        <v>2290</v>
      </c>
    </row>
    <row r="162" spans="1:10" s="10" customFormat="1" ht="22.5" customHeight="1" x14ac:dyDescent="0.25">
      <c r="A162" s="260">
        <v>28</v>
      </c>
      <c r="B162" s="321">
        <v>45258</v>
      </c>
      <c r="C162" s="316"/>
      <c r="D162" s="761" t="s">
        <v>450</v>
      </c>
      <c r="E162" s="761" t="s">
        <v>105</v>
      </c>
      <c r="F162" s="316">
        <v>4</v>
      </c>
      <c r="G162" s="316" t="s">
        <v>451</v>
      </c>
      <c r="H162" s="762">
        <v>330000</v>
      </c>
      <c r="I162" s="760" t="s">
        <v>135</v>
      </c>
      <c r="J162" s="24" t="s">
        <v>2290</v>
      </c>
    </row>
    <row r="163" spans="1:10" s="10" customFormat="1" ht="22.5" customHeight="1" x14ac:dyDescent="0.25">
      <c r="A163" s="260">
        <v>29</v>
      </c>
      <c r="B163" s="321">
        <v>45258</v>
      </c>
      <c r="C163" s="316"/>
      <c r="D163" s="757" t="s">
        <v>928</v>
      </c>
      <c r="E163" s="761" t="s">
        <v>105</v>
      </c>
      <c r="F163" s="316">
        <v>5</v>
      </c>
      <c r="G163" s="316" t="s">
        <v>451</v>
      </c>
      <c r="H163" s="762">
        <v>412500</v>
      </c>
      <c r="I163" s="760" t="s">
        <v>135</v>
      </c>
      <c r="J163" s="24" t="s">
        <v>2290</v>
      </c>
    </row>
    <row r="164" spans="1:10" s="10" customFormat="1" ht="22.5" customHeight="1" x14ac:dyDescent="0.25">
      <c r="A164" s="260">
        <v>30</v>
      </c>
      <c r="B164" s="321">
        <v>45258</v>
      </c>
      <c r="C164" s="316"/>
      <c r="D164" s="761" t="s">
        <v>224</v>
      </c>
      <c r="E164" s="761" t="s">
        <v>288</v>
      </c>
      <c r="F164" s="316">
        <v>20</v>
      </c>
      <c r="G164" s="316" t="s">
        <v>38</v>
      </c>
      <c r="H164" s="648">
        <v>340000</v>
      </c>
      <c r="I164" s="760" t="s">
        <v>135</v>
      </c>
      <c r="J164" s="24" t="s">
        <v>2290</v>
      </c>
    </row>
    <row r="165" spans="1:10" s="10" customFormat="1" ht="22.5" customHeight="1" x14ac:dyDescent="0.25">
      <c r="A165" s="260">
        <v>31</v>
      </c>
      <c r="B165" s="321">
        <v>45259</v>
      </c>
      <c r="C165" s="316"/>
      <c r="D165" s="757" t="s">
        <v>928</v>
      </c>
      <c r="E165" s="761" t="s">
        <v>105</v>
      </c>
      <c r="F165" s="316">
        <v>1</v>
      </c>
      <c r="G165" s="316" t="s">
        <v>451</v>
      </c>
      <c r="H165" s="762">
        <v>82500</v>
      </c>
      <c r="I165" s="760" t="s">
        <v>135</v>
      </c>
      <c r="J165" s="24" t="s">
        <v>2290</v>
      </c>
    </row>
    <row r="166" spans="1:10" s="10" customFormat="1" ht="22.5" customHeight="1" x14ac:dyDescent="0.25">
      <c r="A166" s="260">
        <v>32</v>
      </c>
      <c r="B166" s="321">
        <v>45259</v>
      </c>
      <c r="C166" s="316"/>
      <c r="D166" s="761" t="s">
        <v>927</v>
      </c>
      <c r="E166" s="763" t="s">
        <v>105</v>
      </c>
      <c r="F166" s="316">
        <v>1</v>
      </c>
      <c r="G166" s="764" t="s">
        <v>451</v>
      </c>
      <c r="H166" s="648">
        <v>82500</v>
      </c>
      <c r="I166" s="760" t="s">
        <v>135</v>
      </c>
      <c r="J166" s="24" t="s">
        <v>2290</v>
      </c>
    </row>
    <row r="167" spans="1:10" s="10" customFormat="1" ht="22.5" customHeight="1" x14ac:dyDescent="0.25">
      <c r="A167" s="260">
        <v>33</v>
      </c>
      <c r="B167" s="321">
        <v>45259</v>
      </c>
      <c r="C167" s="316"/>
      <c r="D167" s="761" t="s">
        <v>930</v>
      </c>
      <c r="E167" s="761" t="s">
        <v>105</v>
      </c>
      <c r="F167" s="316">
        <v>1</v>
      </c>
      <c r="G167" s="316" t="s">
        <v>451</v>
      </c>
      <c r="H167" s="648">
        <v>175000</v>
      </c>
      <c r="I167" s="760" t="s">
        <v>135</v>
      </c>
      <c r="J167" s="24" t="s">
        <v>2290</v>
      </c>
    </row>
    <row r="168" spans="1:10" s="10" customFormat="1" ht="22.5" customHeight="1" x14ac:dyDescent="0.25">
      <c r="A168" s="260">
        <v>34</v>
      </c>
      <c r="B168" s="321">
        <v>45259</v>
      </c>
      <c r="C168" s="316"/>
      <c r="D168" s="761" t="s">
        <v>931</v>
      </c>
      <c r="E168" s="761" t="s">
        <v>105</v>
      </c>
      <c r="F168" s="316">
        <v>1</v>
      </c>
      <c r="G168" s="316" t="s">
        <v>932</v>
      </c>
      <c r="H168" s="765">
        <v>62500</v>
      </c>
      <c r="I168" s="760" t="s">
        <v>135</v>
      </c>
      <c r="J168" s="24" t="s">
        <v>2290</v>
      </c>
    </row>
    <row r="169" spans="1:10" s="10" customFormat="1" ht="22.5" customHeight="1" x14ac:dyDescent="0.25">
      <c r="A169" s="260">
        <v>35</v>
      </c>
      <c r="B169" s="321">
        <v>45260</v>
      </c>
      <c r="C169" s="316"/>
      <c r="D169" s="757" t="s">
        <v>1485</v>
      </c>
      <c r="E169" s="761" t="s">
        <v>59</v>
      </c>
      <c r="F169" s="316">
        <v>1</v>
      </c>
      <c r="G169" s="316" t="s">
        <v>40</v>
      </c>
      <c r="H169" s="648">
        <v>252000</v>
      </c>
      <c r="I169" s="760" t="s">
        <v>135</v>
      </c>
      <c r="J169" s="24" t="s">
        <v>2290</v>
      </c>
    </row>
    <row r="170" spans="1:10" s="10" customFormat="1" ht="22.5" customHeight="1" x14ac:dyDescent="0.25">
      <c r="A170" s="260">
        <v>36</v>
      </c>
      <c r="B170" s="321">
        <v>45260</v>
      </c>
      <c r="C170" s="316"/>
      <c r="D170" s="757" t="s">
        <v>248</v>
      </c>
      <c r="E170" s="761" t="s">
        <v>1486</v>
      </c>
      <c r="F170" s="316">
        <v>1</v>
      </c>
      <c r="G170" s="316" t="s">
        <v>39</v>
      </c>
      <c r="H170" s="648">
        <v>8000</v>
      </c>
      <c r="I170" s="760" t="s">
        <v>135</v>
      </c>
      <c r="J170" s="24" t="s">
        <v>2290</v>
      </c>
    </row>
    <row r="171" spans="1:10" s="10" customFormat="1" ht="22.5" customHeight="1" x14ac:dyDescent="0.25">
      <c r="A171" s="260">
        <v>37</v>
      </c>
      <c r="B171" s="321">
        <v>45260</v>
      </c>
      <c r="C171" s="316"/>
      <c r="D171" s="761" t="s">
        <v>930</v>
      </c>
      <c r="E171" s="761" t="s">
        <v>105</v>
      </c>
      <c r="F171" s="316">
        <v>2</v>
      </c>
      <c r="G171" s="316" t="s">
        <v>451</v>
      </c>
      <c r="H171" s="648">
        <v>350000</v>
      </c>
      <c r="I171" s="760" t="s">
        <v>135</v>
      </c>
      <c r="J171" s="24" t="s">
        <v>2290</v>
      </c>
    </row>
    <row r="172" spans="1:10" s="10" customFormat="1" ht="22.5" customHeight="1" x14ac:dyDescent="0.25">
      <c r="A172" s="260">
        <v>38</v>
      </c>
      <c r="B172" s="321">
        <v>45260</v>
      </c>
      <c r="C172" s="316"/>
      <c r="D172" s="761" t="s">
        <v>931</v>
      </c>
      <c r="E172" s="761" t="s">
        <v>105</v>
      </c>
      <c r="F172" s="316">
        <v>2</v>
      </c>
      <c r="G172" s="316" t="s">
        <v>932</v>
      </c>
      <c r="H172" s="765">
        <v>125000</v>
      </c>
      <c r="I172" s="760" t="s">
        <v>135</v>
      </c>
      <c r="J172" s="24" t="s">
        <v>2290</v>
      </c>
    </row>
    <row r="173" spans="1:10" s="10" customFormat="1" ht="22.5" customHeight="1" x14ac:dyDescent="0.25">
      <c r="A173" s="260">
        <v>39</v>
      </c>
      <c r="B173" s="321">
        <v>45260</v>
      </c>
      <c r="C173" s="316"/>
      <c r="D173" s="761" t="s">
        <v>1685</v>
      </c>
      <c r="E173" s="761" t="s">
        <v>1487</v>
      </c>
      <c r="F173" s="316">
        <v>1</v>
      </c>
      <c r="G173" s="764" t="s">
        <v>39</v>
      </c>
      <c r="H173" s="762">
        <v>925000</v>
      </c>
      <c r="I173" s="760" t="s">
        <v>135</v>
      </c>
      <c r="J173" s="24" t="s">
        <v>2290</v>
      </c>
    </row>
    <row r="174" spans="1:10" s="10" customFormat="1" ht="22.5" customHeight="1" x14ac:dyDescent="0.25">
      <c r="A174" s="260">
        <v>40</v>
      </c>
      <c r="B174" s="321">
        <v>45260</v>
      </c>
      <c r="C174" s="316"/>
      <c r="D174" s="761" t="s">
        <v>74</v>
      </c>
      <c r="E174" s="761" t="s">
        <v>1488</v>
      </c>
      <c r="F174" s="316">
        <v>1</v>
      </c>
      <c r="G174" s="316" t="s">
        <v>37</v>
      </c>
      <c r="H174" s="648">
        <v>3575000</v>
      </c>
      <c r="I174" s="760" t="s">
        <v>135</v>
      </c>
      <c r="J174" s="24" t="s">
        <v>2290</v>
      </c>
    </row>
    <row r="175" spans="1:10" s="10" customFormat="1" ht="22.5" customHeight="1" x14ac:dyDescent="0.25">
      <c r="A175" s="260">
        <v>41</v>
      </c>
      <c r="B175" s="321">
        <v>45260</v>
      </c>
      <c r="C175" s="316"/>
      <c r="D175" s="761" t="s">
        <v>74</v>
      </c>
      <c r="E175" s="761" t="s">
        <v>1489</v>
      </c>
      <c r="F175" s="316">
        <v>1</v>
      </c>
      <c r="G175" s="316" t="s">
        <v>37</v>
      </c>
      <c r="H175" s="648">
        <v>3575000</v>
      </c>
      <c r="I175" s="760" t="s">
        <v>135</v>
      </c>
      <c r="J175" s="24" t="s">
        <v>2290</v>
      </c>
    </row>
    <row r="176" spans="1:10" s="10" customFormat="1" ht="22.5" customHeight="1" x14ac:dyDescent="0.25">
      <c r="A176" s="260">
        <v>42</v>
      </c>
      <c r="B176" s="321">
        <v>45260</v>
      </c>
      <c r="C176" s="316"/>
      <c r="D176" s="757" t="s">
        <v>369</v>
      </c>
      <c r="E176" s="761" t="s">
        <v>101</v>
      </c>
      <c r="F176" s="766" t="s">
        <v>97</v>
      </c>
      <c r="G176" s="759" t="s">
        <v>39</v>
      </c>
      <c r="H176" s="648">
        <v>269000</v>
      </c>
      <c r="I176" s="760" t="s">
        <v>135</v>
      </c>
      <c r="J176" s="24" t="s">
        <v>2290</v>
      </c>
    </row>
    <row r="177" spans="1:10" s="10" customFormat="1" ht="22.5" customHeight="1" x14ac:dyDescent="0.25">
      <c r="A177" s="260">
        <v>43</v>
      </c>
      <c r="B177" s="321">
        <v>45260</v>
      </c>
      <c r="C177" s="316"/>
      <c r="D177" s="757" t="s">
        <v>876</v>
      </c>
      <c r="E177" s="761" t="s">
        <v>101</v>
      </c>
      <c r="F177" s="316">
        <v>1</v>
      </c>
      <c r="G177" s="316" t="s">
        <v>39</v>
      </c>
      <c r="H177" s="648">
        <v>241411.68</v>
      </c>
      <c r="I177" s="760" t="s">
        <v>135</v>
      </c>
      <c r="J177" s="24" t="s">
        <v>2290</v>
      </c>
    </row>
    <row r="178" spans="1:10" s="10" customFormat="1" ht="22.5" customHeight="1" x14ac:dyDescent="0.25">
      <c r="A178" s="260">
        <v>44</v>
      </c>
      <c r="B178" s="321">
        <v>45260</v>
      </c>
      <c r="C178" s="316"/>
      <c r="D178" s="761" t="s">
        <v>374</v>
      </c>
      <c r="E178" s="761" t="s">
        <v>336</v>
      </c>
      <c r="F178" s="316">
        <v>2</v>
      </c>
      <c r="G178" s="316" t="s">
        <v>37</v>
      </c>
      <c r="H178" s="648">
        <v>80000</v>
      </c>
      <c r="I178" s="760" t="s">
        <v>135</v>
      </c>
      <c r="J178" s="24" t="s">
        <v>2290</v>
      </c>
    </row>
    <row r="179" spans="1:10" s="10" customFormat="1" ht="22.5" customHeight="1" x14ac:dyDescent="0.25">
      <c r="A179" s="260">
        <v>45</v>
      </c>
      <c r="B179" s="321">
        <v>45260</v>
      </c>
      <c r="C179" s="316"/>
      <c r="D179" s="757" t="s">
        <v>375</v>
      </c>
      <c r="E179" s="761" t="s">
        <v>336</v>
      </c>
      <c r="F179" s="316">
        <v>1</v>
      </c>
      <c r="G179" s="316" t="s">
        <v>39</v>
      </c>
      <c r="H179" s="648">
        <v>25000</v>
      </c>
      <c r="I179" s="760" t="s">
        <v>135</v>
      </c>
      <c r="J179" s="24" t="s">
        <v>2290</v>
      </c>
    </row>
    <row r="180" spans="1:10" ht="22.5" customHeight="1" x14ac:dyDescent="0.25">
      <c r="A180" s="829" t="s">
        <v>214</v>
      </c>
      <c r="B180" s="830"/>
      <c r="C180" s="830"/>
      <c r="D180" s="830"/>
      <c r="E180" s="830"/>
      <c r="F180" s="830"/>
      <c r="G180" s="830"/>
      <c r="H180" s="831"/>
      <c r="I180" s="68">
        <f>SUM(H12:H179)</f>
        <v>119748053.44000001</v>
      </c>
      <c r="J180" s="69">
        <f>SUM(H135:H136,H138,H156:H179)</f>
        <v>12703411.68</v>
      </c>
    </row>
    <row r="181" spans="1:10" ht="22.5" customHeight="1" x14ac:dyDescent="0.25">
      <c r="A181" s="839" t="s">
        <v>401</v>
      </c>
      <c r="B181" s="840"/>
      <c r="C181" s="840"/>
      <c r="D181" s="841"/>
      <c r="E181" s="679"/>
      <c r="F181" s="18"/>
      <c r="G181" s="18"/>
      <c r="H181" s="18"/>
      <c r="I181" s="44"/>
    </row>
    <row r="182" spans="1:10" ht="22.5" customHeight="1" x14ac:dyDescent="0.25">
      <c r="A182" s="18">
        <v>1</v>
      </c>
      <c r="B182" s="208">
        <v>45233</v>
      </c>
      <c r="C182" s="214" t="s">
        <v>2235</v>
      </c>
      <c r="D182" s="209" t="s">
        <v>2236</v>
      </c>
      <c r="E182" s="152"/>
      <c r="F182" s="18">
        <v>2</v>
      </c>
      <c r="G182" s="18" t="s">
        <v>37</v>
      </c>
      <c r="H182" s="153">
        <v>730000</v>
      </c>
      <c r="I182" s="44" t="s">
        <v>2237</v>
      </c>
      <c r="J182" s="69"/>
    </row>
    <row r="183" spans="1:10" ht="22.5" customHeight="1" x14ac:dyDescent="0.25">
      <c r="A183" s="18">
        <v>2</v>
      </c>
      <c r="B183" s="208">
        <v>45239</v>
      </c>
      <c r="C183" s="214" t="s">
        <v>2238</v>
      </c>
      <c r="D183" s="209" t="s">
        <v>2240</v>
      </c>
      <c r="E183" s="152"/>
      <c r="F183" s="18">
        <v>1</v>
      </c>
      <c r="G183" s="18" t="s">
        <v>41</v>
      </c>
      <c r="H183" s="153">
        <v>65000</v>
      </c>
      <c r="I183" s="44" t="s">
        <v>208</v>
      </c>
      <c r="J183" s="69"/>
    </row>
    <row r="184" spans="1:10" ht="22.5" customHeight="1" x14ac:dyDescent="0.25">
      <c r="A184" s="18">
        <v>3</v>
      </c>
      <c r="B184" s="208">
        <v>45239</v>
      </c>
      <c r="C184" s="214" t="s">
        <v>2238</v>
      </c>
      <c r="D184" s="209" t="s">
        <v>2241</v>
      </c>
      <c r="E184" s="152"/>
      <c r="F184" s="18">
        <v>1</v>
      </c>
      <c r="G184" s="18" t="s">
        <v>2242</v>
      </c>
      <c r="H184" s="153">
        <v>90000</v>
      </c>
      <c r="I184" s="44" t="s">
        <v>18</v>
      </c>
      <c r="J184" s="69"/>
    </row>
    <row r="185" spans="1:10" ht="22.5" customHeight="1" x14ac:dyDescent="0.25">
      <c r="A185" s="18">
        <v>4</v>
      </c>
      <c r="B185" s="208">
        <v>45239</v>
      </c>
      <c r="C185" s="214" t="s">
        <v>2238</v>
      </c>
      <c r="D185" s="209" t="s">
        <v>2243</v>
      </c>
      <c r="E185" s="152"/>
      <c r="F185" s="18">
        <v>1</v>
      </c>
      <c r="G185" s="18" t="s">
        <v>2242</v>
      </c>
      <c r="H185" s="153">
        <v>425000</v>
      </c>
      <c r="I185" s="44" t="s">
        <v>2244</v>
      </c>
      <c r="J185" s="69"/>
    </row>
    <row r="186" spans="1:10" ht="22.5" customHeight="1" x14ac:dyDescent="0.25">
      <c r="A186" s="18">
        <v>5</v>
      </c>
      <c r="B186" s="208">
        <v>45239</v>
      </c>
      <c r="C186" s="214" t="s">
        <v>2238</v>
      </c>
      <c r="D186" s="209" t="s">
        <v>2245</v>
      </c>
      <c r="E186" s="152"/>
      <c r="F186" s="18">
        <v>1</v>
      </c>
      <c r="G186" s="18" t="s">
        <v>2242</v>
      </c>
      <c r="H186" s="153">
        <v>200000</v>
      </c>
      <c r="I186" s="44" t="s">
        <v>2244</v>
      </c>
      <c r="J186" s="69"/>
    </row>
    <row r="187" spans="1:10" ht="22.5" customHeight="1" x14ac:dyDescent="0.25">
      <c r="A187" s="18">
        <v>6</v>
      </c>
      <c r="B187" s="208">
        <v>45243</v>
      </c>
      <c r="C187" s="214" t="s">
        <v>2248</v>
      </c>
      <c r="D187" s="209" t="s">
        <v>2249</v>
      </c>
      <c r="E187" s="152"/>
      <c r="F187" s="18">
        <v>1</v>
      </c>
      <c r="G187" s="18" t="s">
        <v>41</v>
      </c>
      <c r="H187" s="153">
        <v>1410000</v>
      </c>
      <c r="I187" s="44" t="s">
        <v>135</v>
      </c>
      <c r="J187" s="69"/>
    </row>
    <row r="188" spans="1:10" s="10" customFormat="1" ht="22.5" customHeight="1" x14ac:dyDescent="0.25">
      <c r="A188" s="18">
        <v>7</v>
      </c>
      <c r="B188" s="9">
        <v>45252</v>
      </c>
      <c r="C188" s="214" t="s">
        <v>2246</v>
      </c>
      <c r="D188" s="56" t="s">
        <v>2247</v>
      </c>
      <c r="E188" s="56"/>
      <c r="F188" s="57">
        <v>2</v>
      </c>
      <c r="G188" s="57" t="s">
        <v>41</v>
      </c>
      <c r="H188" s="203">
        <v>470000</v>
      </c>
      <c r="I188" s="58" t="s">
        <v>175</v>
      </c>
    </row>
    <row r="189" spans="1:10" ht="22.5" customHeight="1" x14ac:dyDescent="0.25">
      <c r="A189" s="829" t="s">
        <v>402</v>
      </c>
      <c r="B189" s="830"/>
      <c r="C189" s="830"/>
      <c r="D189" s="830"/>
      <c r="E189" s="830"/>
      <c r="F189" s="830"/>
      <c r="G189" s="830"/>
      <c r="H189" s="831"/>
      <c r="I189" s="68">
        <f>SUM(H182:H188)</f>
        <v>3390000</v>
      </c>
      <c r="J189" s="69">
        <f>SUM(I180)</f>
        <v>119748053.44000001</v>
      </c>
    </row>
    <row r="190" spans="1:10" ht="22.5" customHeight="1" x14ac:dyDescent="0.25">
      <c r="A190" s="835" t="s">
        <v>212</v>
      </c>
      <c r="B190" s="836"/>
      <c r="C190" s="836"/>
      <c r="D190" s="836"/>
      <c r="E190" s="836"/>
      <c r="F190" s="836"/>
      <c r="G190" s="836"/>
      <c r="H190" s="836"/>
      <c r="I190" s="837"/>
      <c r="J190" s="69"/>
    </row>
    <row r="191" spans="1:10" ht="22.5" customHeight="1" x14ac:dyDescent="0.25">
      <c r="A191" s="57">
        <v>1</v>
      </c>
      <c r="B191" s="745">
        <v>45232</v>
      </c>
      <c r="C191" s="57"/>
      <c r="D191" s="312" t="s">
        <v>2251</v>
      </c>
      <c r="E191" s="56"/>
      <c r="F191" s="57">
        <v>2</v>
      </c>
      <c r="G191" s="57" t="s">
        <v>2250</v>
      </c>
      <c r="H191" s="153">
        <v>1000000</v>
      </c>
      <c r="I191" s="746"/>
      <c r="J191" s="69"/>
    </row>
    <row r="192" spans="1:10" ht="22.5" customHeight="1" x14ac:dyDescent="0.25">
      <c r="A192" s="57">
        <v>2</v>
      </c>
      <c r="B192" s="745">
        <v>45244</v>
      </c>
      <c r="C192" s="57"/>
      <c r="D192" s="312" t="s">
        <v>2252</v>
      </c>
      <c r="E192" s="56"/>
      <c r="F192" s="57">
        <v>1</v>
      </c>
      <c r="G192" s="57" t="s">
        <v>2253</v>
      </c>
      <c r="H192" s="153">
        <v>2000</v>
      </c>
      <c r="I192" s="746"/>
      <c r="J192" s="69"/>
    </row>
    <row r="193" spans="1:10" ht="22.5" customHeight="1" x14ac:dyDescent="0.25">
      <c r="A193" s="57">
        <v>3</v>
      </c>
      <c r="B193" s="745">
        <v>45247</v>
      </c>
      <c r="C193" s="56"/>
      <c r="D193" s="312" t="s">
        <v>2252</v>
      </c>
      <c r="E193" s="56"/>
      <c r="F193" s="57">
        <v>1</v>
      </c>
      <c r="G193" s="57" t="s">
        <v>2253</v>
      </c>
      <c r="H193" s="153">
        <v>2000</v>
      </c>
      <c r="I193" s="746"/>
      <c r="J193" s="69"/>
    </row>
    <row r="194" spans="1:10" ht="22.5" customHeight="1" x14ac:dyDescent="0.25">
      <c r="A194" s="57">
        <v>4</v>
      </c>
      <c r="B194" s="745">
        <v>45253</v>
      </c>
      <c r="C194" s="56"/>
      <c r="D194" s="312" t="s">
        <v>2252</v>
      </c>
      <c r="E194" s="56"/>
      <c r="F194" s="57">
        <v>1</v>
      </c>
      <c r="G194" s="57" t="s">
        <v>2253</v>
      </c>
      <c r="H194" s="153">
        <v>2000</v>
      </c>
      <c r="I194" s="746"/>
      <c r="J194" s="69"/>
    </row>
    <row r="195" spans="1:10" ht="22.5" customHeight="1" x14ac:dyDescent="0.25">
      <c r="A195" s="57">
        <v>5</v>
      </c>
      <c r="B195" s="745">
        <v>45254</v>
      </c>
      <c r="C195" s="56"/>
      <c r="D195" s="312" t="s">
        <v>2252</v>
      </c>
      <c r="E195" s="56"/>
      <c r="F195" s="57">
        <v>1</v>
      </c>
      <c r="G195" s="57" t="s">
        <v>2253</v>
      </c>
      <c r="H195" s="153">
        <v>2000</v>
      </c>
      <c r="I195" s="746"/>
      <c r="J195" s="69"/>
    </row>
    <row r="196" spans="1:10" ht="22.5" customHeight="1" x14ac:dyDescent="0.25">
      <c r="A196" s="838" t="s">
        <v>214</v>
      </c>
      <c r="B196" s="838"/>
      <c r="C196" s="838"/>
      <c r="D196" s="838"/>
      <c r="E196" s="838"/>
      <c r="F196" s="838"/>
      <c r="G196" s="838"/>
      <c r="H196" s="838"/>
      <c r="I196" s="747">
        <f>SUM(H191:H195)</f>
        <v>1008000</v>
      </c>
      <c r="J196" s="69"/>
    </row>
    <row r="197" spans="1:10" ht="22.5" customHeight="1" x14ac:dyDescent="0.25">
      <c r="A197" s="835" t="s">
        <v>2279</v>
      </c>
      <c r="B197" s="836"/>
      <c r="C197" s="836"/>
      <c r="D197" s="836"/>
      <c r="E197" s="836"/>
      <c r="F197" s="836"/>
      <c r="G197" s="836"/>
      <c r="H197" s="836"/>
      <c r="I197" s="837"/>
      <c r="J197" s="69"/>
    </row>
    <row r="198" spans="1:10" ht="22.5" customHeight="1" x14ac:dyDescent="0.25">
      <c r="A198" s="57">
        <v>1</v>
      </c>
      <c r="B198" s="745">
        <v>45202</v>
      </c>
      <c r="C198" s="57"/>
      <c r="D198" s="312" t="s">
        <v>2278</v>
      </c>
      <c r="E198" s="56"/>
      <c r="F198" s="57"/>
      <c r="G198" s="57"/>
      <c r="H198" s="153">
        <f>175000+523000+400000</f>
        <v>1098000</v>
      </c>
      <c r="I198" s="746"/>
      <c r="J198" s="69"/>
    </row>
    <row r="199" spans="1:10" ht="22.5" customHeight="1" x14ac:dyDescent="0.25">
      <c r="A199" s="57">
        <v>2</v>
      </c>
      <c r="B199" s="745">
        <v>45209</v>
      </c>
      <c r="C199" s="57"/>
      <c r="D199" s="312" t="s">
        <v>2278</v>
      </c>
      <c r="E199" s="56"/>
      <c r="F199" s="57"/>
      <c r="G199" s="57"/>
      <c r="H199" s="153">
        <f>175000+523000+400000</f>
        <v>1098000</v>
      </c>
      <c r="I199" s="746"/>
      <c r="J199" s="69"/>
    </row>
    <row r="200" spans="1:10" ht="22.5" customHeight="1" x14ac:dyDescent="0.25">
      <c r="A200" s="57">
        <v>3</v>
      </c>
      <c r="B200" s="745">
        <v>45244</v>
      </c>
      <c r="C200" s="56"/>
      <c r="D200" s="312" t="s">
        <v>2278</v>
      </c>
      <c r="E200" s="56"/>
      <c r="F200" s="57"/>
      <c r="G200" s="57"/>
      <c r="H200" s="153">
        <f>175000+523000+400000</f>
        <v>1098000</v>
      </c>
      <c r="I200" s="746"/>
      <c r="J200" s="69"/>
    </row>
    <row r="201" spans="1:10" ht="22.5" customHeight="1" x14ac:dyDescent="0.25">
      <c r="A201" s="57">
        <v>4</v>
      </c>
      <c r="B201" s="745">
        <v>45254</v>
      </c>
      <c r="C201" s="56"/>
      <c r="D201" s="312" t="s">
        <v>2280</v>
      </c>
      <c r="E201" s="56"/>
      <c r="F201" s="57"/>
      <c r="G201" s="57"/>
      <c r="H201" s="153">
        <f>175000+523000+400000</f>
        <v>1098000</v>
      </c>
      <c r="I201" s="746"/>
      <c r="J201" s="69"/>
    </row>
    <row r="202" spans="1:10" ht="22.5" customHeight="1" x14ac:dyDescent="0.25">
      <c r="A202" s="57">
        <v>5</v>
      </c>
      <c r="B202" s="745">
        <v>45254</v>
      </c>
      <c r="C202" s="56"/>
      <c r="D202" s="312" t="s">
        <v>2278</v>
      </c>
      <c r="E202" s="56"/>
      <c r="F202" s="57"/>
      <c r="G202" s="57"/>
      <c r="H202" s="153">
        <f>175000+523000+400000</f>
        <v>1098000</v>
      </c>
      <c r="I202" s="746"/>
      <c r="J202" s="69"/>
    </row>
    <row r="203" spans="1:10" ht="22.5" customHeight="1" x14ac:dyDescent="0.25">
      <c r="A203" s="838" t="s">
        <v>214</v>
      </c>
      <c r="B203" s="838"/>
      <c r="C203" s="838"/>
      <c r="D203" s="838"/>
      <c r="E203" s="838"/>
      <c r="F203" s="838"/>
      <c r="G203" s="838"/>
      <c r="H203" s="838"/>
      <c r="I203" s="747">
        <f>SUM(H198:H202)</f>
        <v>5490000</v>
      </c>
      <c r="J203" s="69"/>
    </row>
    <row r="204" spans="1:10" ht="22.5" customHeight="1" x14ac:dyDescent="0.25">
      <c r="A204" s="70" t="s">
        <v>400</v>
      </c>
      <c r="B204" s="70"/>
      <c r="C204" s="204"/>
      <c r="D204" s="30"/>
      <c r="E204" s="30"/>
      <c r="F204" s="27"/>
      <c r="G204" s="27"/>
      <c r="H204" s="29"/>
      <c r="I204" s="45"/>
    </row>
    <row r="205" spans="1:10" s="10" customFormat="1" ht="22.5" customHeight="1" x14ac:dyDescent="0.25">
      <c r="A205" s="87">
        <v>1</v>
      </c>
      <c r="B205" s="210">
        <v>45237</v>
      </c>
      <c r="C205" s="213" t="s">
        <v>2254</v>
      </c>
      <c r="D205" s="147" t="s">
        <v>2255</v>
      </c>
      <c r="E205" s="31"/>
      <c r="F205" s="28">
        <v>1</v>
      </c>
      <c r="G205" s="28" t="s">
        <v>41</v>
      </c>
      <c r="H205" s="202">
        <v>6800000</v>
      </c>
      <c r="I205" s="148" t="s">
        <v>396</v>
      </c>
    </row>
    <row r="206" spans="1:10" s="10" customFormat="1" ht="22.5" customHeight="1" x14ac:dyDescent="0.25">
      <c r="A206" s="87">
        <v>2</v>
      </c>
      <c r="B206" s="210">
        <v>45247</v>
      </c>
      <c r="C206" s="213" t="s">
        <v>2256</v>
      </c>
      <c r="D206" s="147" t="s">
        <v>2257</v>
      </c>
      <c r="E206" s="31"/>
      <c r="F206" s="212" t="s">
        <v>98</v>
      </c>
      <c r="G206" s="150" t="s">
        <v>41</v>
      </c>
      <c r="H206" s="211">
        <v>440000</v>
      </c>
      <c r="I206" s="148" t="s">
        <v>2258</v>
      </c>
    </row>
    <row r="207" spans="1:10" s="10" customFormat="1" ht="22.5" customHeight="1" x14ac:dyDescent="0.25">
      <c r="A207" s="87">
        <v>3</v>
      </c>
      <c r="B207" s="210">
        <v>45260</v>
      </c>
      <c r="C207" s="213" t="s">
        <v>2259</v>
      </c>
      <c r="D207" s="147" t="s">
        <v>2239</v>
      </c>
      <c r="E207" s="107"/>
      <c r="F207" s="28">
        <v>1</v>
      </c>
      <c r="G207" s="28" t="s">
        <v>41</v>
      </c>
      <c r="H207" s="202">
        <v>71000</v>
      </c>
      <c r="I207" s="148" t="s">
        <v>2260</v>
      </c>
    </row>
    <row r="208" spans="1:10" s="10" customFormat="1" ht="22.5" customHeight="1" x14ac:dyDescent="0.25">
      <c r="A208" s="87">
        <v>4</v>
      </c>
      <c r="B208" s="210">
        <v>45260</v>
      </c>
      <c r="C208" s="213" t="s">
        <v>2259</v>
      </c>
      <c r="D208" s="147" t="s">
        <v>2239</v>
      </c>
      <c r="E208" s="107"/>
      <c r="F208" s="28">
        <v>1</v>
      </c>
      <c r="G208" s="28" t="s">
        <v>41</v>
      </c>
      <c r="H208" s="202">
        <v>71000</v>
      </c>
      <c r="I208" s="148" t="s">
        <v>2261</v>
      </c>
    </row>
    <row r="209" spans="1:12" s="10" customFormat="1" ht="22.5" customHeight="1" x14ac:dyDescent="0.25">
      <c r="A209" s="87">
        <v>5</v>
      </c>
      <c r="B209" s="210">
        <v>45260</v>
      </c>
      <c r="C209" s="213" t="s">
        <v>2259</v>
      </c>
      <c r="D209" s="147" t="s">
        <v>2239</v>
      </c>
      <c r="E209" s="107"/>
      <c r="F209" s="28">
        <v>1</v>
      </c>
      <c r="G209" s="28" t="s">
        <v>41</v>
      </c>
      <c r="H209" s="202">
        <v>71000</v>
      </c>
      <c r="I209" s="148" t="s">
        <v>2262</v>
      </c>
    </row>
    <row r="210" spans="1:12" s="2" customFormat="1" ht="22.5" customHeight="1" x14ac:dyDescent="0.25">
      <c r="A210" s="87">
        <v>6</v>
      </c>
      <c r="B210" s="210">
        <v>45260</v>
      </c>
      <c r="C210" s="213" t="s">
        <v>2259</v>
      </c>
      <c r="D210" s="147" t="s">
        <v>2239</v>
      </c>
      <c r="E210" s="107"/>
      <c r="F210" s="28">
        <v>1</v>
      </c>
      <c r="G210" s="28" t="s">
        <v>41</v>
      </c>
      <c r="H210" s="202">
        <v>71000</v>
      </c>
      <c r="I210" s="148" t="s">
        <v>319</v>
      </c>
      <c r="K210" s="10"/>
      <c r="L210" s="10"/>
    </row>
    <row r="211" spans="1:12" s="10" customFormat="1" ht="22.5" customHeight="1" x14ac:dyDescent="0.25">
      <c r="A211" s="87">
        <v>7</v>
      </c>
      <c r="B211" s="210">
        <v>45260</v>
      </c>
      <c r="C211" s="213" t="s">
        <v>2259</v>
      </c>
      <c r="D211" s="31" t="s">
        <v>2263</v>
      </c>
      <c r="E211" s="107"/>
      <c r="F211" s="28">
        <v>1</v>
      </c>
      <c r="G211" s="28" t="s">
        <v>41</v>
      </c>
      <c r="H211" s="202">
        <v>2650000</v>
      </c>
      <c r="I211" s="148" t="s">
        <v>2260</v>
      </c>
    </row>
    <row r="212" spans="1:12" s="10" customFormat="1" ht="22.5" customHeight="1" x14ac:dyDescent="0.25">
      <c r="A212" s="87">
        <v>8</v>
      </c>
      <c r="B212" s="210">
        <v>45260</v>
      </c>
      <c r="C212" s="213" t="s">
        <v>2259</v>
      </c>
      <c r="D212" s="147" t="s">
        <v>2264</v>
      </c>
      <c r="E212" s="107"/>
      <c r="F212" s="28">
        <v>1</v>
      </c>
      <c r="G212" s="28" t="s">
        <v>41</v>
      </c>
      <c r="H212" s="202">
        <v>520000</v>
      </c>
      <c r="I212" s="148" t="s">
        <v>2260</v>
      </c>
    </row>
    <row r="213" spans="1:12" s="10" customFormat="1" ht="22.5" customHeight="1" x14ac:dyDescent="0.25">
      <c r="A213" s="87">
        <v>9</v>
      </c>
      <c r="B213" s="210">
        <v>45260</v>
      </c>
      <c r="C213" s="213" t="s">
        <v>2259</v>
      </c>
      <c r="D213" s="147" t="s">
        <v>2265</v>
      </c>
      <c r="E213" s="31"/>
      <c r="F213" s="28">
        <v>1</v>
      </c>
      <c r="G213" s="28" t="s">
        <v>41</v>
      </c>
      <c r="H213" s="202">
        <v>980000</v>
      </c>
      <c r="I213" s="148" t="s">
        <v>2260</v>
      </c>
    </row>
    <row r="214" spans="1:12" s="10" customFormat="1" ht="22.5" customHeight="1" x14ac:dyDescent="0.25">
      <c r="A214" s="87">
        <v>10</v>
      </c>
      <c r="B214" s="210">
        <v>45260</v>
      </c>
      <c r="C214" s="213" t="s">
        <v>2259</v>
      </c>
      <c r="D214" s="147" t="s">
        <v>2266</v>
      </c>
      <c r="E214" s="31"/>
      <c r="F214" s="28">
        <v>1</v>
      </c>
      <c r="G214" s="28" t="s">
        <v>41</v>
      </c>
      <c r="H214" s="202">
        <v>920000</v>
      </c>
      <c r="I214" s="148" t="s">
        <v>2260</v>
      </c>
    </row>
    <row r="215" spans="1:12" s="10" customFormat="1" ht="22.5" customHeight="1" x14ac:dyDescent="0.25">
      <c r="A215" s="87">
        <v>11</v>
      </c>
      <c r="B215" s="210">
        <v>45260</v>
      </c>
      <c r="C215" s="213" t="s">
        <v>2267</v>
      </c>
      <c r="D215" s="147" t="s">
        <v>2268</v>
      </c>
      <c r="E215" s="31"/>
      <c r="F215" s="28">
        <v>1</v>
      </c>
      <c r="G215" s="28" t="s">
        <v>41</v>
      </c>
      <c r="H215" s="202">
        <v>175000</v>
      </c>
      <c r="I215" s="148" t="s">
        <v>2260</v>
      </c>
    </row>
    <row r="216" spans="1:12" s="10" customFormat="1" ht="22.5" customHeight="1" x14ac:dyDescent="0.25">
      <c r="A216" s="87">
        <v>12</v>
      </c>
      <c r="B216" s="210">
        <v>45260</v>
      </c>
      <c r="C216" s="213" t="s">
        <v>2267</v>
      </c>
      <c r="D216" s="147" t="s">
        <v>2269</v>
      </c>
      <c r="E216" s="31"/>
      <c r="F216" s="28">
        <v>1</v>
      </c>
      <c r="G216" s="28" t="s">
        <v>41</v>
      </c>
      <c r="H216" s="202">
        <v>4750000</v>
      </c>
      <c r="I216" s="148" t="s">
        <v>2260</v>
      </c>
    </row>
    <row r="217" spans="1:12" s="10" customFormat="1" ht="22.5" customHeight="1" x14ac:dyDescent="0.25">
      <c r="A217" s="87">
        <v>13</v>
      </c>
      <c r="B217" s="210">
        <v>45260</v>
      </c>
      <c r="C217" s="213" t="s">
        <v>2267</v>
      </c>
      <c r="D217" s="147" t="s">
        <v>2270</v>
      </c>
      <c r="E217" s="31"/>
      <c r="F217" s="28">
        <v>8</v>
      </c>
      <c r="G217" s="28" t="s">
        <v>41</v>
      </c>
      <c r="H217" s="202">
        <v>7280000</v>
      </c>
      <c r="I217" s="148" t="s">
        <v>2260</v>
      </c>
    </row>
    <row r="218" spans="1:12" s="10" customFormat="1" ht="22.5" customHeight="1" x14ac:dyDescent="0.25">
      <c r="A218" s="87">
        <v>14</v>
      </c>
      <c r="B218" s="210">
        <v>45260</v>
      </c>
      <c r="C218" s="213" t="s">
        <v>2267</v>
      </c>
      <c r="D218" s="147" t="s">
        <v>2271</v>
      </c>
      <c r="E218" s="31"/>
      <c r="F218" s="28">
        <v>7</v>
      </c>
      <c r="G218" s="28" t="s">
        <v>41</v>
      </c>
      <c r="H218" s="202">
        <v>1295000</v>
      </c>
      <c r="I218" s="148" t="s">
        <v>2260</v>
      </c>
    </row>
    <row r="219" spans="1:12" s="10" customFormat="1" ht="22.5" customHeight="1" x14ac:dyDescent="0.25">
      <c r="A219" s="87">
        <v>15</v>
      </c>
      <c r="B219" s="210">
        <v>45260</v>
      </c>
      <c r="C219" s="213" t="s">
        <v>2267</v>
      </c>
      <c r="D219" s="147" t="s">
        <v>2272</v>
      </c>
      <c r="E219" s="31"/>
      <c r="F219" s="28">
        <v>1</v>
      </c>
      <c r="G219" s="28" t="s">
        <v>41</v>
      </c>
      <c r="H219" s="202">
        <v>5750000</v>
      </c>
      <c r="I219" s="148" t="s">
        <v>2260</v>
      </c>
    </row>
    <row r="220" spans="1:12" s="10" customFormat="1" ht="22.5" customHeight="1" x14ac:dyDescent="0.25">
      <c r="A220" s="87">
        <v>16</v>
      </c>
      <c r="B220" s="210">
        <v>45260</v>
      </c>
      <c r="C220" s="213" t="s">
        <v>2267</v>
      </c>
      <c r="D220" s="147" t="s">
        <v>2273</v>
      </c>
      <c r="E220" s="31"/>
      <c r="F220" s="28">
        <v>2</v>
      </c>
      <c r="G220" s="28" t="s">
        <v>41</v>
      </c>
      <c r="H220" s="202">
        <v>1700000</v>
      </c>
      <c r="I220" s="148" t="s">
        <v>2260</v>
      </c>
    </row>
    <row r="221" spans="1:12" s="10" customFormat="1" ht="22.5" customHeight="1" x14ac:dyDescent="0.25">
      <c r="A221" s="87">
        <v>17</v>
      </c>
      <c r="B221" s="210">
        <v>45260</v>
      </c>
      <c r="C221" s="213" t="s">
        <v>2267</v>
      </c>
      <c r="D221" s="147" t="s">
        <v>2274</v>
      </c>
      <c r="E221" s="31"/>
      <c r="F221" s="28">
        <v>1</v>
      </c>
      <c r="G221" s="28" t="s">
        <v>41</v>
      </c>
      <c r="H221" s="202">
        <v>195000</v>
      </c>
      <c r="I221" s="148" t="s">
        <v>2260</v>
      </c>
    </row>
    <row r="222" spans="1:12" s="10" customFormat="1" ht="22.5" customHeight="1" x14ac:dyDescent="0.25">
      <c r="A222" s="87">
        <v>18</v>
      </c>
      <c r="B222" s="210">
        <v>45260</v>
      </c>
      <c r="C222" s="213" t="s">
        <v>2275</v>
      </c>
      <c r="D222" s="147" t="s">
        <v>2276</v>
      </c>
      <c r="E222" s="31"/>
      <c r="F222" s="28">
        <v>16</v>
      </c>
      <c r="G222" s="28" t="s">
        <v>41</v>
      </c>
      <c r="H222" s="202">
        <f>95000*16</f>
        <v>1520000</v>
      </c>
      <c r="I222" s="148" t="s">
        <v>2260</v>
      </c>
    </row>
    <row r="223" spans="1:12" ht="22.5" customHeight="1" x14ac:dyDescent="0.25">
      <c r="A223" s="832" t="s">
        <v>85</v>
      </c>
      <c r="B223" s="833"/>
      <c r="C223" s="833"/>
      <c r="D223" s="833"/>
      <c r="E223" s="833"/>
      <c r="F223" s="833"/>
      <c r="G223" s="834"/>
      <c r="H223" s="43">
        <f>SUM(H205:H222)</f>
        <v>35259000</v>
      </c>
      <c r="I223" s="677"/>
      <c r="J223" s="66"/>
    </row>
    <row r="224" spans="1:12" ht="22.5" customHeight="1" x14ac:dyDescent="0.25">
      <c r="A224" s="70" t="s">
        <v>78</v>
      </c>
      <c r="B224" s="70"/>
      <c r="C224" s="204"/>
      <c r="D224" s="30"/>
      <c r="E224" s="30"/>
      <c r="F224" s="27"/>
      <c r="G224" s="27"/>
      <c r="H224" s="29"/>
      <c r="I224" s="45"/>
    </row>
    <row r="225" spans="1:10" s="10" customFormat="1" ht="22.5" customHeight="1" x14ac:dyDescent="0.25">
      <c r="A225" s="74">
        <v>1</v>
      </c>
      <c r="B225" s="210">
        <v>45231</v>
      </c>
      <c r="C225" s="28" t="s">
        <v>1540</v>
      </c>
      <c r="D225" s="31" t="s">
        <v>1069</v>
      </c>
      <c r="E225" s="31" t="s">
        <v>67</v>
      </c>
      <c r="F225" s="28">
        <v>1</v>
      </c>
      <c r="G225" s="28" t="s">
        <v>39</v>
      </c>
      <c r="H225" s="696">
        <v>65000</v>
      </c>
      <c r="I225" s="148" t="s">
        <v>1072</v>
      </c>
    </row>
    <row r="226" spans="1:10" s="10" customFormat="1" ht="22.5" customHeight="1" x14ac:dyDescent="0.25">
      <c r="A226" s="74">
        <v>2</v>
      </c>
      <c r="B226" s="210">
        <v>45234</v>
      </c>
      <c r="C226" s="28" t="s">
        <v>1556</v>
      </c>
      <c r="D226" s="31" t="s">
        <v>93</v>
      </c>
      <c r="E226" s="31" t="s">
        <v>94</v>
      </c>
      <c r="F226" s="28">
        <v>40</v>
      </c>
      <c r="G226" s="697" t="s">
        <v>38</v>
      </c>
      <c r="H226" s="696">
        <v>1312000</v>
      </c>
      <c r="I226" s="148" t="s">
        <v>1129</v>
      </c>
    </row>
    <row r="227" spans="1:10" s="10" customFormat="1" ht="22.5" customHeight="1" x14ac:dyDescent="0.25">
      <c r="A227" s="74">
        <v>3</v>
      </c>
      <c r="B227" s="210">
        <v>45234</v>
      </c>
      <c r="C227" s="28" t="s">
        <v>1556</v>
      </c>
      <c r="D227" s="31" t="s">
        <v>54</v>
      </c>
      <c r="E227" s="31" t="s">
        <v>55</v>
      </c>
      <c r="F227" s="28">
        <v>14</v>
      </c>
      <c r="G227" s="28" t="s">
        <v>38</v>
      </c>
      <c r="H227" s="698">
        <v>406000</v>
      </c>
      <c r="I227" s="148" t="s">
        <v>1129</v>
      </c>
    </row>
    <row r="228" spans="1:10" s="10" customFormat="1" ht="22.5" customHeight="1" x14ac:dyDescent="0.25">
      <c r="A228" s="74">
        <v>4</v>
      </c>
      <c r="B228" s="210">
        <v>45234</v>
      </c>
      <c r="C228" s="28" t="s">
        <v>1556</v>
      </c>
      <c r="D228" s="31" t="s">
        <v>74</v>
      </c>
      <c r="E228" s="31" t="s">
        <v>1126</v>
      </c>
      <c r="F228" s="28">
        <v>1</v>
      </c>
      <c r="G228" s="28" t="s">
        <v>37</v>
      </c>
      <c r="H228" s="696">
        <v>3575000</v>
      </c>
      <c r="I228" s="148" t="s">
        <v>1131</v>
      </c>
    </row>
    <row r="229" spans="1:10" s="10" customFormat="1" ht="22.5" customHeight="1" x14ac:dyDescent="0.25">
      <c r="A229" s="74">
        <v>5</v>
      </c>
      <c r="B229" s="210">
        <v>45234</v>
      </c>
      <c r="C229" s="28" t="s">
        <v>1556</v>
      </c>
      <c r="D229" s="31" t="s">
        <v>74</v>
      </c>
      <c r="E229" s="31" t="s">
        <v>1127</v>
      </c>
      <c r="F229" s="28">
        <v>1</v>
      </c>
      <c r="G229" s="28" t="s">
        <v>37</v>
      </c>
      <c r="H229" s="696">
        <v>3575000</v>
      </c>
      <c r="I229" s="148" t="s">
        <v>1131</v>
      </c>
    </row>
    <row r="230" spans="1:10" s="10" customFormat="1" ht="22.5" customHeight="1" x14ac:dyDescent="0.25">
      <c r="A230" s="74">
        <v>6</v>
      </c>
      <c r="B230" s="210">
        <v>45234</v>
      </c>
      <c r="C230" s="28" t="s">
        <v>1556</v>
      </c>
      <c r="D230" s="147" t="s">
        <v>876</v>
      </c>
      <c r="E230" s="31" t="s">
        <v>101</v>
      </c>
      <c r="F230" s="28">
        <v>2</v>
      </c>
      <c r="G230" s="28" t="s">
        <v>39</v>
      </c>
      <c r="H230" s="696">
        <v>482823.36</v>
      </c>
      <c r="I230" s="148" t="s">
        <v>1131</v>
      </c>
    </row>
    <row r="231" spans="1:10" s="10" customFormat="1" ht="22.5" customHeight="1" x14ac:dyDescent="0.25">
      <c r="A231" s="74">
        <v>7</v>
      </c>
      <c r="B231" s="210">
        <v>45234</v>
      </c>
      <c r="C231" s="28" t="s">
        <v>1556</v>
      </c>
      <c r="D231" s="31" t="s">
        <v>877</v>
      </c>
      <c r="E231" s="31" t="s">
        <v>101</v>
      </c>
      <c r="F231" s="28">
        <v>2</v>
      </c>
      <c r="G231" s="28" t="s">
        <v>39</v>
      </c>
      <c r="H231" s="698">
        <v>141170.72</v>
      </c>
      <c r="I231" s="148" t="s">
        <v>1131</v>
      </c>
    </row>
    <row r="232" spans="1:10" s="10" customFormat="1" ht="22.5" customHeight="1" x14ac:dyDescent="0.25">
      <c r="A232" s="74">
        <v>8</v>
      </c>
      <c r="B232" s="210">
        <v>45247</v>
      </c>
      <c r="C232" s="28" t="s">
        <v>1607</v>
      </c>
      <c r="D232" s="31" t="s">
        <v>793</v>
      </c>
      <c r="E232" s="31" t="s">
        <v>275</v>
      </c>
      <c r="F232" s="28">
        <v>2</v>
      </c>
      <c r="G232" s="28" t="s">
        <v>39</v>
      </c>
      <c r="H232" s="696">
        <v>120000</v>
      </c>
      <c r="I232" s="148" t="s">
        <v>319</v>
      </c>
    </row>
    <row r="233" spans="1:10" s="10" customFormat="1" ht="22.5" customHeight="1" x14ac:dyDescent="0.25">
      <c r="A233" s="74">
        <v>9</v>
      </c>
      <c r="B233" s="210">
        <v>45253</v>
      </c>
      <c r="C233" s="28" t="s">
        <v>1632</v>
      </c>
      <c r="D233" s="31" t="s">
        <v>904</v>
      </c>
      <c r="E233" s="31" t="s">
        <v>89</v>
      </c>
      <c r="F233" s="28">
        <v>3</v>
      </c>
      <c r="G233" s="699" t="s">
        <v>39</v>
      </c>
      <c r="H233" s="698">
        <v>120000</v>
      </c>
      <c r="I233" s="148" t="s">
        <v>907</v>
      </c>
    </row>
    <row r="234" spans="1:10" ht="22.5" customHeight="1" x14ac:dyDescent="0.25">
      <c r="A234" s="832" t="s">
        <v>85</v>
      </c>
      <c r="B234" s="833"/>
      <c r="C234" s="833"/>
      <c r="D234" s="833"/>
      <c r="E234" s="833"/>
      <c r="F234" s="833"/>
      <c r="G234" s="834"/>
      <c r="H234" s="43">
        <f>SUM(H225:H233)</f>
        <v>9796994.0800000001</v>
      </c>
      <c r="I234" s="677"/>
      <c r="J234" s="66">
        <f>SUM(H234,H256)</f>
        <v>15830294.08</v>
      </c>
    </row>
    <row r="235" spans="1:10" ht="22.5" customHeight="1" x14ac:dyDescent="0.25">
      <c r="A235" s="853" t="s">
        <v>79</v>
      </c>
      <c r="B235" s="854"/>
      <c r="C235" s="854"/>
      <c r="D235" s="855"/>
      <c r="E235" s="678"/>
      <c r="F235" s="27"/>
      <c r="G235" s="27"/>
      <c r="H235" s="40"/>
      <c r="I235" s="45"/>
      <c r="J235" s="69">
        <f>SUM(J189,J234)</f>
        <v>135578347.52000001</v>
      </c>
    </row>
    <row r="236" spans="1:10" s="1" customFormat="1" ht="22.5" customHeight="1" x14ac:dyDescent="0.25">
      <c r="A236" s="74">
        <v>1</v>
      </c>
      <c r="B236" s="41"/>
      <c r="C236" s="28"/>
      <c r="D236" s="31"/>
      <c r="E236" s="28"/>
      <c r="F236" s="88"/>
      <c r="G236" s="28"/>
      <c r="H236" s="154"/>
      <c r="I236" s="90"/>
      <c r="J236" s="749">
        <f>PRINT!L393</f>
        <v>135578347.52000001</v>
      </c>
    </row>
    <row r="237" spans="1:10" ht="22.5" customHeight="1" x14ac:dyDescent="0.25">
      <c r="A237" s="832" t="s">
        <v>85</v>
      </c>
      <c r="B237" s="833"/>
      <c r="C237" s="833"/>
      <c r="D237" s="833"/>
      <c r="E237" s="833"/>
      <c r="F237" s="833"/>
      <c r="G237" s="834"/>
      <c r="H237" s="43">
        <f>SUM(H235:H236)</f>
        <v>0</v>
      </c>
      <c r="I237" s="677"/>
      <c r="J237" s="69">
        <f>J235-J236</f>
        <v>0</v>
      </c>
    </row>
    <row r="238" spans="1:10" ht="22.5" customHeight="1" x14ac:dyDescent="0.25">
      <c r="A238" s="853" t="s">
        <v>80</v>
      </c>
      <c r="B238" s="854"/>
      <c r="C238" s="854"/>
      <c r="D238" s="855"/>
      <c r="E238" s="678"/>
      <c r="F238" s="27"/>
      <c r="G238" s="27"/>
      <c r="H238" s="71"/>
      <c r="I238" s="45"/>
    </row>
    <row r="239" spans="1:10" s="10" customFormat="1" ht="22.5" customHeight="1" x14ac:dyDescent="0.25">
      <c r="A239" s="74">
        <v>1</v>
      </c>
      <c r="B239" s="210">
        <v>45232</v>
      </c>
      <c r="C239" s="28" t="s">
        <v>2092</v>
      </c>
      <c r="D239" s="72" t="s">
        <v>2091</v>
      </c>
      <c r="E239" s="28"/>
      <c r="F239" s="700">
        <v>22</v>
      </c>
      <c r="G239" s="28" t="s">
        <v>1693</v>
      </c>
      <c r="H239" s="149">
        <v>632500</v>
      </c>
      <c r="I239" s="89" t="s">
        <v>396</v>
      </c>
    </row>
    <row r="240" spans="1:10" s="10" customFormat="1" ht="22.5" customHeight="1" x14ac:dyDescent="0.25">
      <c r="A240" s="74">
        <v>2</v>
      </c>
      <c r="B240" s="701">
        <v>45235</v>
      </c>
      <c r="C240" s="28" t="s">
        <v>2092</v>
      </c>
      <c r="D240" s="72" t="s">
        <v>2087</v>
      </c>
      <c r="E240" s="28"/>
      <c r="F240" s="702">
        <v>48</v>
      </c>
      <c r="G240" s="28" t="s">
        <v>1693</v>
      </c>
      <c r="H240" s="149">
        <v>676800</v>
      </c>
      <c r="I240" s="89" t="s">
        <v>396</v>
      </c>
    </row>
    <row r="241" spans="1:9" s="10" customFormat="1" ht="22.5" customHeight="1" x14ac:dyDescent="0.25">
      <c r="A241" s="74">
        <v>3</v>
      </c>
      <c r="B241" s="701">
        <v>45239</v>
      </c>
      <c r="C241" s="703" t="s">
        <v>2008</v>
      </c>
      <c r="D241" s="31" t="s">
        <v>1987</v>
      </c>
      <c r="E241" s="31"/>
      <c r="F241" s="28">
        <v>1</v>
      </c>
      <c r="G241" s="28" t="s">
        <v>37</v>
      </c>
      <c r="H241" s="704">
        <v>55000</v>
      </c>
      <c r="I241" s="28" t="s">
        <v>1999</v>
      </c>
    </row>
    <row r="242" spans="1:9" s="10" customFormat="1" ht="22.5" customHeight="1" x14ac:dyDescent="0.25">
      <c r="A242" s="74">
        <v>4</v>
      </c>
      <c r="B242" s="701">
        <v>45239</v>
      </c>
      <c r="C242" s="703" t="s">
        <v>2008</v>
      </c>
      <c r="D242" s="31" t="s">
        <v>1988</v>
      </c>
      <c r="E242" s="31"/>
      <c r="F242" s="28">
        <v>2</v>
      </c>
      <c r="G242" s="28" t="s">
        <v>37</v>
      </c>
      <c r="H242" s="704">
        <v>12000</v>
      </c>
      <c r="I242" s="28" t="s">
        <v>1999</v>
      </c>
    </row>
    <row r="243" spans="1:9" s="10" customFormat="1" ht="22.5" customHeight="1" x14ac:dyDescent="0.25">
      <c r="A243" s="74">
        <v>5</v>
      </c>
      <c r="B243" s="701">
        <v>45239</v>
      </c>
      <c r="C243" s="703" t="s">
        <v>2008</v>
      </c>
      <c r="D243" s="31" t="s">
        <v>1989</v>
      </c>
      <c r="E243" s="31"/>
      <c r="F243" s="28">
        <v>1</v>
      </c>
      <c r="G243" s="28" t="s">
        <v>37</v>
      </c>
      <c r="H243" s="704">
        <v>33000</v>
      </c>
      <c r="I243" s="28" t="s">
        <v>1999</v>
      </c>
    </row>
    <row r="244" spans="1:9" s="10" customFormat="1" ht="22.5" customHeight="1" x14ac:dyDescent="0.25">
      <c r="A244" s="74">
        <v>6</v>
      </c>
      <c r="B244" s="701">
        <v>45239</v>
      </c>
      <c r="C244" s="703" t="s">
        <v>2008</v>
      </c>
      <c r="D244" s="31" t="s">
        <v>1968</v>
      </c>
      <c r="E244" s="31"/>
      <c r="F244" s="28"/>
      <c r="G244" s="28"/>
      <c r="H244" s="704">
        <v>25000</v>
      </c>
      <c r="I244" s="28" t="s">
        <v>1999</v>
      </c>
    </row>
    <row r="245" spans="1:9" s="10" customFormat="1" ht="22.5" customHeight="1" x14ac:dyDescent="0.25">
      <c r="A245" s="74">
        <v>7</v>
      </c>
      <c r="B245" s="210">
        <v>45239</v>
      </c>
      <c r="C245" s="705" t="s">
        <v>1791</v>
      </c>
      <c r="D245" s="706" t="s">
        <v>1881</v>
      </c>
      <c r="E245" s="707"/>
      <c r="F245" s="74">
        <v>1</v>
      </c>
      <c r="G245" s="74" t="s">
        <v>37</v>
      </c>
      <c r="H245" s="708">
        <v>90000</v>
      </c>
      <c r="I245" s="74" t="s">
        <v>396</v>
      </c>
    </row>
    <row r="246" spans="1:9" s="10" customFormat="1" ht="22.5" customHeight="1" x14ac:dyDescent="0.25">
      <c r="A246" s="74">
        <v>8</v>
      </c>
      <c r="B246" s="210">
        <v>45239</v>
      </c>
      <c r="C246" s="705" t="s">
        <v>1791</v>
      </c>
      <c r="D246" s="706" t="s">
        <v>1828</v>
      </c>
      <c r="E246" s="707"/>
      <c r="F246" s="74">
        <v>1</v>
      </c>
      <c r="G246" s="74" t="s">
        <v>37</v>
      </c>
      <c r="H246" s="708">
        <v>230000</v>
      </c>
      <c r="I246" s="74" t="s">
        <v>396</v>
      </c>
    </row>
    <row r="247" spans="1:9" s="10" customFormat="1" ht="22.5" customHeight="1" x14ac:dyDescent="0.25">
      <c r="A247" s="74">
        <v>9</v>
      </c>
      <c r="B247" s="210">
        <v>45239</v>
      </c>
      <c r="C247" s="705" t="s">
        <v>1791</v>
      </c>
      <c r="D247" s="706" t="s">
        <v>1882</v>
      </c>
      <c r="E247" s="706" t="s">
        <v>1153</v>
      </c>
      <c r="F247" s="74">
        <v>1</v>
      </c>
      <c r="G247" s="74" t="s">
        <v>37</v>
      </c>
      <c r="H247" s="709">
        <v>3575000</v>
      </c>
      <c r="I247" s="74" t="s">
        <v>396</v>
      </c>
    </row>
    <row r="248" spans="1:9" s="10" customFormat="1" ht="22.5" customHeight="1" x14ac:dyDescent="0.25">
      <c r="A248" s="74">
        <v>10</v>
      </c>
      <c r="B248" s="701">
        <v>45240</v>
      </c>
      <c r="C248" s="705" t="s">
        <v>1791</v>
      </c>
      <c r="D248" s="31" t="s">
        <v>1883</v>
      </c>
      <c r="E248" s="31"/>
      <c r="F248" s="28">
        <v>8</v>
      </c>
      <c r="G248" s="28" t="s">
        <v>1875</v>
      </c>
      <c r="H248" s="710">
        <v>24000</v>
      </c>
      <c r="I248" s="74" t="s">
        <v>396</v>
      </c>
    </row>
    <row r="249" spans="1:9" s="10" customFormat="1" ht="22.5" customHeight="1" x14ac:dyDescent="0.25">
      <c r="A249" s="74">
        <v>11</v>
      </c>
      <c r="B249" s="210">
        <v>45243</v>
      </c>
      <c r="C249" s="705" t="s">
        <v>1791</v>
      </c>
      <c r="D249" s="706" t="s">
        <v>1884</v>
      </c>
      <c r="E249" s="711"/>
      <c r="F249" s="74">
        <v>1</v>
      </c>
      <c r="G249" s="74" t="s">
        <v>146</v>
      </c>
      <c r="H249" s="712">
        <v>25000</v>
      </c>
      <c r="I249" s="87" t="s">
        <v>396</v>
      </c>
    </row>
    <row r="250" spans="1:9" s="10" customFormat="1" ht="22.5" customHeight="1" x14ac:dyDescent="0.25">
      <c r="A250" s="74">
        <v>12</v>
      </c>
      <c r="B250" s="701">
        <v>45244</v>
      </c>
      <c r="C250" s="703" t="s">
        <v>2008</v>
      </c>
      <c r="D250" s="31" t="s">
        <v>1968</v>
      </c>
      <c r="E250" s="31"/>
      <c r="F250" s="28"/>
      <c r="G250" s="28"/>
      <c r="H250" s="704">
        <v>25000</v>
      </c>
      <c r="I250" s="28" t="s">
        <v>1999</v>
      </c>
    </row>
    <row r="251" spans="1:9" s="10" customFormat="1" ht="22.5" customHeight="1" x14ac:dyDescent="0.25">
      <c r="A251" s="74">
        <v>13</v>
      </c>
      <c r="B251" s="701">
        <v>45257</v>
      </c>
      <c r="C251" s="703" t="s">
        <v>2008</v>
      </c>
      <c r="D251" s="31" t="s">
        <v>1969</v>
      </c>
      <c r="E251" s="31"/>
      <c r="F251" s="28"/>
      <c r="G251" s="28"/>
      <c r="H251" s="704">
        <v>50000</v>
      </c>
      <c r="I251" s="28" t="s">
        <v>2009</v>
      </c>
    </row>
    <row r="252" spans="1:9" s="10" customFormat="1" ht="22.5" customHeight="1" x14ac:dyDescent="0.25">
      <c r="A252" s="74">
        <v>14</v>
      </c>
      <c r="B252" s="701">
        <v>45257</v>
      </c>
      <c r="C252" s="703" t="s">
        <v>2008</v>
      </c>
      <c r="D252" s="31" t="s">
        <v>1970</v>
      </c>
      <c r="E252" s="31"/>
      <c r="F252" s="28"/>
      <c r="G252" s="28"/>
      <c r="H252" s="704">
        <v>100000</v>
      </c>
      <c r="I252" s="28" t="s">
        <v>2009</v>
      </c>
    </row>
    <row r="253" spans="1:9" s="10" customFormat="1" ht="22.5" customHeight="1" x14ac:dyDescent="0.25">
      <c r="A253" s="74">
        <v>15</v>
      </c>
      <c r="B253" s="701">
        <v>45257</v>
      </c>
      <c r="C253" s="703" t="s">
        <v>2008</v>
      </c>
      <c r="D253" s="31" t="s">
        <v>1971</v>
      </c>
      <c r="E253" s="31"/>
      <c r="F253" s="28"/>
      <c r="G253" s="28"/>
      <c r="H253" s="704">
        <v>150000</v>
      </c>
      <c r="I253" s="28" t="s">
        <v>2009</v>
      </c>
    </row>
    <row r="254" spans="1:9" s="10" customFormat="1" ht="22.5" customHeight="1" x14ac:dyDescent="0.25">
      <c r="A254" s="74">
        <v>16</v>
      </c>
      <c r="B254" s="701">
        <v>45257</v>
      </c>
      <c r="C254" s="703" t="s">
        <v>2008</v>
      </c>
      <c r="D254" s="31" t="s">
        <v>1972</v>
      </c>
      <c r="E254" s="31"/>
      <c r="F254" s="28"/>
      <c r="G254" s="28"/>
      <c r="H254" s="704">
        <v>100000</v>
      </c>
      <c r="I254" s="28" t="s">
        <v>2009</v>
      </c>
    </row>
    <row r="255" spans="1:9" s="10" customFormat="1" ht="22.5" customHeight="1" x14ac:dyDescent="0.25">
      <c r="A255" s="74">
        <v>17</v>
      </c>
      <c r="B255" s="701">
        <v>45257</v>
      </c>
      <c r="C255" s="703" t="s">
        <v>2008</v>
      </c>
      <c r="D255" s="31" t="s">
        <v>1990</v>
      </c>
      <c r="E255" s="31"/>
      <c r="F255" s="28">
        <v>1</v>
      </c>
      <c r="G255" s="28" t="s">
        <v>37</v>
      </c>
      <c r="H255" s="704">
        <v>230000</v>
      </c>
      <c r="I255" s="28" t="s">
        <v>1999</v>
      </c>
    </row>
    <row r="256" spans="1:9" ht="22.5" customHeight="1" x14ac:dyDescent="0.25">
      <c r="A256" s="832" t="s">
        <v>85</v>
      </c>
      <c r="B256" s="833"/>
      <c r="C256" s="833"/>
      <c r="D256" s="833"/>
      <c r="E256" s="833"/>
      <c r="F256" s="833"/>
      <c r="G256" s="834"/>
      <c r="H256" s="43">
        <f>SUM(H239:H255)</f>
        <v>6033300</v>
      </c>
      <c r="I256" s="677"/>
    </row>
    <row r="257" spans="1:10" ht="22.5" customHeight="1" x14ac:dyDescent="0.25">
      <c r="A257" s="847" t="s">
        <v>63</v>
      </c>
      <c r="B257" s="848"/>
      <c r="C257" s="848"/>
      <c r="D257" s="848"/>
      <c r="E257" s="848"/>
      <c r="F257" s="848"/>
      <c r="G257" s="848"/>
      <c r="H257" s="849"/>
      <c r="I257" s="215">
        <f>SUM(H223,H234,H237,H256)</f>
        <v>51089294.079999998</v>
      </c>
      <c r="J257" s="19">
        <f>SUM(I257)</f>
        <v>51089294.079999998</v>
      </c>
    </row>
    <row r="258" spans="1:10" ht="22.5" customHeight="1" x14ac:dyDescent="0.25">
      <c r="A258" s="850" t="s">
        <v>2226</v>
      </c>
      <c r="B258" s="851"/>
      <c r="C258" s="851"/>
      <c r="D258" s="851"/>
      <c r="E258" s="851"/>
      <c r="F258" s="851"/>
      <c r="G258" s="851"/>
      <c r="H258" s="852"/>
      <c r="I258" s="216">
        <f>SUM(I4:I257)</f>
        <v>181476847.52000001</v>
      </c>
    </row>
    <row r="259" spans="1:10" ht="22.5" customHeight="1" x14ac:dyDescent="0.25">
      <c r="A259" s="20"/>
      <c r="B259" s="20"/>
      <c r="H259" s="73"/>
      <c r="I259" s="67">
        <f>SUM(I6,I9,I180,I189,I196,I257,I203)</f>
        <v>181476847.52000001</v>
      </c>
    </row>
    <row r="260" spans="1:10" ht="22.5" customHeight="1" x14ac:dyDescent="0.25">
      <c r="A260" s="20"/>
      <c r="B260" s="20"/>
      <c r="I260" s="67">
        <f>I258-I259</f>
        <v>0</v>
      </c>
    </row>
  </sheetData>
  <sortState ref="B178:J190">
    <sortCondition ref="B178"/>
  </sortState>
  <mergeCells count="23">
    <mergeCell ref="A257:H257"/>
    <mergeCell ref="A258:H258"/>
    <mergeCell ref="A234:G234"/>
    <mergeCell ref="A235:D235"/>
    <mergeCell ref="A237:G237"/>
    <mergeCell ref="A238:D238"/>
    <mergeCell ref="A256:G256"/>
    <mergeCell ref="A1:I1"/>
    <mergeCell ref="F3:G3"/>
    <mergeCell ref="A4:D4"/>
    <mergeCell ref="A6:H6"/>
    <mergeCell ref="A7:D7"/>
    <mergeCell ref="A9:H9"/>
    <mergeCell ref="A180:H180"/>
    <mergeCell ref="A223:G223"/>
    <mergeCell ref="A190:I190"/>
    <mergeCell ref="A196:H196"/>
    <mergeCell ref="A181:D181"/>
    <mergeCell ref="A189:H189"/>
    <mergeCell ref="A10:D10"/>
    <mergeCell ref="A11:H11"/>
    <mergeCell ref="A197:I197"/>
    <mergeCell ref="A203:H203"/>
  </mergeCells>
  <conditionalFormatting sqref="B182 B191:B195">
    <cfRule type="timePeriod" dxfId="2" priority="8" timePeriod="yesterday">
      <formula>FLOOR(B182,1)=TODAY()-1</formula>
    </cfRule>
  </conditionalFormatting>
  <conditionalFormatting sqref="B183:B187">
    <cfRule type="timePeriod" dxfId="1" priority="7" timePeriod="yesterday">
      <formula>FLOOR(B183,1)=TODAY()-1</formula>
    </cfRule>
  </conditionalFormatting>
  <conditionalFormatting sqref="B198:B202">
    <cfRule type="timePeriod" dxfId="0" priority="1" timePeriod="yesterday">
      <formula>FLOOR(B198,1)=TODAY()-1</formula>
    </cfRule>
  </conditionalFormatting>
  <pageMargins left="0.31496062992125984" right="0.31496062992125984" top="0.59055118110236227" bottom="2.7559055118110236" header="0.31496062992125984" footer="0.31496062992125984"/>
  <pageSetup paperSize="5" scale="80" fitToHeight="0"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A25" workbookViewId="0">
      <selection activeCell="C45" sqref="C45"/>
    </sheetView>
  </sheetViews>
  <sheetFormatPr defaultRowHeight="22.5" customHeight="1" x14ac:dyDescent="0.25"/>
  <cols>
    <col min="1" max="1" width="5.140625" style="2" customWidth="1"/>
    <col min="2" max="2" width="12.7109375" style="2" customWidth="1"/>
    <col min="3" max="3" width="26.42578125" style="2" customWidth="1"/>
    <col min="4" max="4" width="13.85546875" style="2" customWidth="1"/>
    <col min="5" max="6" width="5.5703125" style="2" customWidth="1"/>
    <col min="7" max="7" width="13.5703125" style="2" customWidth="1"/>
    <col min="8" max="8" width="6.42578125" style="2" customWidth="1"/>
    <col min="9" max="9" width="14.5703125" style="2" customWidth="1"/>
    <col min="10" max="10" width="16.140625" style="2" customWidth="1"/>
    <col min="11" max="11" width="16.42578125" style="2" customWidth="1"/>
    <col min="12" max="16384" width="9.140625" style="2"/>
  </cols>
  <sheetData>
    <row r="1" spans="1:14" s="776" customFormat="1" ht="22.5" customHeight="1" thickBot="1" x14ac:dyDescent="0.3">
      <c r="A1" s="17" t="s">
        <v>0</v>
      </c>
      <c r="B1" s="526" t="s">
        <v>1</v>
      </c>
      <c r="C1" s="15" t="s">
        <v>4</v>
      </c>
      <c r="D1" s="16" t="s">
        <v>3</v>
      </c>
      <c r="E1" s="15" t="s">
        <v>2</v>
      </c>
      <c r="F1" s="15" t="s">
        <v>46</v>
      </c>
      <c r="G1" s="15" t="s">
        <v>7</v>
      </c>
      <c r="H1" s="14" t="s">
        <v>12</v>
      </c>
      <c r="I1" s="81" t="s">
        <v>60</v>
      </c>
      <c r="J1" s="81" t="s">
        <v>6</v>
      </c>
      <c r="K1" s="13" t="s">
        <v>11</v>
      </c>
      <c r="L1" s="775"/>
      <c r="M1" s="774"/>
      <c r="N1" s="774"/>
    </row>
    <row r="2" spans="1:14" ht="22.5" customHeight="1" x14ac:dyDescent="0.25">
      <c r="A2" s="420">
        <v>1</v>
      </c>
      <c r="B2" s="280">
        <v>45202</v>
      </c>
      <c r="C2" s="294" t="s">
        <v>1068</v>
      </c>
      <c r="D2" s="291" t="s">
        <v>36</v>
      </c>
      <c r="E2" s="292">
        <v>6</v>
      </c>
      <c r="F2" s="688" t="s">
        <v>38</v>
      </c>
      <c r="G2" s="293" t="s">
        <v>17</v>
      </c>
      <c r="H2" s="260">
        <v>114</v>
      </c>
      <c r="I2" s="777">
        <v>40000</v>
      </c>
      <c r="J2" s="778">
        <v>240000</v>
      </c>
      <c r="K2" s="779" t="s">
        <v>2301</v>
      </c>
    </row>
    <row r="3" spans="1:14" ht="22.5" customHeight="1" x14ac:dyDescent="0.25">
      <c r="A3" s="420">
        <v>2</v>
      </c>
      <c r="B3" s="280">
        <v>45202</v>
      </c>
      <c r="C3" s="291" t="s">
        <v>129</v>
      </c>
      <c r="D3" s="291" t="s">
        <v>67</v>
      </c>
      <c r="E3" s="260">
        <v>1</v>
      </c>
      <c r="F3" s="292" t="s">
        <v>39</v>
      </c>
      <c r="G3" s="293" t="s">
        <v>17</v>
      </c>
      <c r="H3" s="260">
        <v>114</v>
      </c>
      <c r="I3" s="780">
        <v>12500</v>
      </c>
      <c r="J3" s="777">
        <v>12500</v>
      </c>
      <c r="K3" s="779" t="s">
        <v>2301</v>
      </c>
    </row>
    <row r="4" spans="1:14" ht="22.5" customHeight="1" x14ac:dyDescent="0.25">
      <c r="A4" s="420">
        <v>3</v>
      </c>
      <c r="B4" s="591">
        <v>45202</v>
      </c>
      <c r="C4" s="606" t="s">
        <v>2302</v>
      </c>
      <c r="D4" s="606"/>
      <c r="E4" s="598">
        <v>1.5</v>
      </c>
      <c r="F4" s="598" t="s">
        <v>38</v>
      </c>
      <c r="G4" s="598" t="s">
        <v>2303</v>
      </c>
      <c r="H4" s="598">
        <v>114</v>
      </c>
      <c r="I4" s="600">
        <v>40000</v>
      </c>
      <c r="J4" s="781">
        <f>E4*I4</f>
        <v>60000</v>
      </c>
      <c r="K4" s="782" t="s">
        <v>2014</v>
      </c>
    </row>
    <row r="5" spans="1:14" ht="22.5" customHeight="1" x14ac:dyDescent="0.25">
      <c r="A5" s="420">
        <v>4</v>
      </c>
      <c r="B5" s="280">
        <v>45203</v>
      </c>
      <c r="C5" s="291" t="s">
        <v>2304</v>
      </c>
      <c r="D5" s="291" t="s">
        <v>163</v>
      </c>
      <c r="E5" s="292">
        <v>1</v>
      </c>
      <c r="F5" s="292" t="s">
        <v>40</v>
      </c>
      <c r="G5" s="293" t="s">
        <v>17</v>
      </c>
      <c r="H5" s="260">
        <v>114</v>
      </c>
      <c r="I5" s="777">
        <v>4192500</v>
      </c>
      <c r="J5" s="777">
        <v>4192500</v>
      </c>
      <c r="K5" s="779" t="s">
        <v>2301</v>
      </c>
    </row>
    <row r="6" spans="1:14" ht="22.5" customHeight="1" x14ac:dyDescent="0.25">
      <c r="A6" s="420">
        <v>5</v>
      </c>
      <c r="B6" s="280">
        <v>45203</v>
      </c>
      <c r="C6" s="291" t="s">
        <v>2305</v>
      </c>
      <c r="D6" s="783" t="s">
        <v>67</v>
      </c>
      <c r="E6" s="292">
        <v>6</v>
      </c>
      <c r="F6" s="292" t="s">
        <v>39</v>
      </c>
      <c r="G6" s="293" t="s">
        <v>17</v>
      </c>
      <c r="H6" s="260">
        <v>114</v>
      </c>
      <c r="I6" s="784">
        <v>20000</v>
      </c>
      <c r="J6" s="777">
        <v>120000</v>
      </c>
      <c r="K6" s="779" t="s">
        <v>2301</v>
      </c>
    </row>
    <row r="7" spans="1:14" ht="22.5" customHeight="1" x14ac:dyDescent="0.25">
      <c r="A7" s="420">
        <v>6</v>
      </c>
      <c r="B7" s="280">
        <v>45203</v>
      </c>
      <c r="C7" s="291" t="s">
        <v>2306</v>
      </c>
      <c r="D7" s="291" t="s">
        <v>67</v>
      </c>
      <c r="E7" s="292">
        <v>2</v>
      </c>
      <c r="F7" s="292" t="s">
        <v>39</v>
      </c>
      <c r="G7" s="293" t="s">
        <v>17</v>
      </c>
      <c r="H7" s="260">
        <v>114</v>
      </c>
      <c r="I7" s="777">
        <v>35000</v>
      </c>
      <c r="J7" s="777">
        <v>70000</v>
      </c>
      <c r="K7" s="779" t="s">
        <v>2301</v>
      </c>
    </row>
    <row r="8" spans="1:14" ht="22.5" customHeight="1" x14ac:dyDescent="0.25">
      <c r="A8" s="420">
        <v>7</v>
      </c>
      <c r="B8" s="280">
        <v>45203</v>
      </c>
      <c r="C8" s="291" t="s">
        <v>2307</v>
      </c>
      <c r="D8" s="291" t="s">
        <v>186</v>
      </c>
      <c r="E8" s="292">
        <v>1</v>
      </c>
      <c r="F8" s="77" t="s">
        <v>39</v>
      </c>
      <c r="G8" s="293" t="s">
        <v>17</v>
      </c>
      <c r="H8" s="260">
        <v>114</v>
      </c>
      <c r="I8" s="777">
        <v>185000</v>
      </c>
      <c r="J8" s="777">
        <v>185000</v>
      </c>
      <c r="K8" s="779" t="s">
        <v>2301</v>
      </c>
    </row>
    <row r="9" spans="1:14" ht="22.5" customHeight="1" x14ac:dyDescent="0.25">
      <c r="A9" s="420">
        <v>8</v>
      </c>
      <c r="B9" s="280">
        <v>45203</v>
      </c>
      <c r="C9" s="291" t="s">
        <v>2308</v>
      </c>
      <c r="D9" s="291" t="s">
        <v>2309</v>
      </c>
      <c r="E9" s="292">
        <v>1</v>
      </c>
      <c r="F9" s="292" t="s">
        <v>39</v>
      </c>
      <c r="G9" s="293" t="s">
        <v>17</v>
      </c>
      <c r="H9" s="260">
        <v>114</v>
      </c>
      <c r="I9" s="777">
        <v>185000</v>
      </c>
      <c r="J9" s="778">
        <v>185000</v>
      </c>
      <c r="K9" s="779" t="s">
        <v>2301</v>
      </c>
    </row>
    <row r="10" spans="1:14" ht="22.5" customHeight="1" x14ac:dyDescent="0.25">
      <c r="A10" s="420">
        <v>9</v>
      </c>
      <c r="B10" s="280">
        <v>45203</v>
      </c>
      <c r="C10" s="291" t="s">
        <v>2310</v>
      </c>
      <c r="D10" s="291" t="s">
        <v>47</v>
      </c>
      <c r="E10" s="292">
        <v>1</v>
      </c>
      <c r="F10" s="292" t="s">
        <v>39</v>
      </c>
      <c r="G10" s="293" t="s">
        <v>17</v>
      </c>
      <c r="H10" s="260">
        <v>114</v>
      </c>
      <c r="I10" s="777">
        <v>160000</v>
      </c>
      <c r="J10" s="777">
        <v>160000</v>
      </c>
      <c r="K10" s="779" t="s">
        <v>2301</v>
      </c>
    </row>
    <row r="11" spans="1:14" ht="22.5" customHeight="1" x14ac:dyDescent="0.25">
      <c r="A11" s="420">
        <v>10</v>
      </c>
      <c r="B11" s="280">
        <v>45203</v>
      </c>
      <c r="C11" s="294" t="s">
        <v>155</v>
      </c>
      <c r="D11" s="291" t="s">
        <v>156</v>
      </c>
      <c r="E11" s="691" t="s">
        <v>97</v>
      </c>
      <c r="F11" s="292" t="s">
        <v>39</v>
      </c>
      <c r="G11" s="293" t="s">
        <v>17</v>
      </c>
      <c r="H11" s="260">
        <v>114</v>
      </c>
      <c r="I11" s="785">
        <v>45000</v>
      </c>
      <c r="J11" s="777">
        <v>45000</v>
      </c>
      <c r="K11" s="779" t="s">
        <v>2301</v>
      </c>
    </row>
    <row r="12" spans="1:14" ht="22.5" customHeight="1" x14ac:dyDescent="0.25">
      <c r="A12" s="420">
        <v>11</v>
      </c>
      <c r="B12" s="280">
        <v>45203</v>
      </c>
      <c r="C12" s="291" t="s">
        <v>2311</v>
      </c>
      <c r="D12" s="291" t="s">
        <v>2312</v>
      </c>
      <c r="E12" s="292">
        <v>1</v>
      </c>
      <c r="F12" s="292" t="s">
        <v>39</v>
      </c>
      <c r="G12" s="293" t="s">
        <v>17</v>
      </c>
      <c r="H12" s="260">
        <v>114</v>
      </c>
      <c r="I12" s="777">
        <v>289999.99</v>
      </c>
      <c r="J12" s="777">
        <v>289999.99</v>
      </c>
      <c r="K12" s="779" t="s">
        <v>2301</v>
      </c>
    </row>
    <row r="13" spans="1:14" ht="22.5" customHeight="1" x14ac:dyDescent="0.25">
      <c r="A13" s="420">
        <v>12</v>
      </c>
      <c r="B13" s="280">
        <v>45203</v>
      </c>
      <c r="C13" s="692" t="s">
        <v>2313</v>
      </c>
      <c r="D13" s="291" t="s">
        <v>186</v>
      </c>
      <c r="E13" s="292">
        <v>2</v>
      </c>
      <c r="F13" s="292" t="s">
        <v>39</v>
      </c>
      <c r="G13" s="293" t="s">
        <v>17</v>
      </c>
      <c r="H13" s="260">
        <v>114</v>
      </c>
      <c r="I13" s="777">
        <v>185000</v>
      </c>
      <c r="J13" s="777">
        <v>370000</v>
      </c>
      <c r="K13" s="779" t="s">
        <v>2301</v>
      </c>
    </row>
    <row r="14" spans="1:14" ht="22.5" customHeight="1" x14ac:dyDescent="0.25">
      <c r="A14" s="420">
        <v>13</v>
      </c>
      <c r="B14" s="280">
        <v>45203</v>
      </c>
      <c r="C14" s="692" t="s">
        <v>2314</v>
      </c>
      <c r="D14" s="690" t="s">
        <v>52</v>
      </c>
      <c r="E14" s="292">
        <v>2</v>
      </c>
      <c r="F14" s="688" t="s">
        <v>2315</v>
      </c>
      <c r="G14" s="786" t="s">
        <v>17</v>
      </c>
      <c r="H14" s="260">
        <v>114</v>
      </c>
      <c r="I14" s="777">
        <v>12000</v>
      </c>
      <c r="J14" s="777">
        <v>24000</v>
      </c>
      <c r="K14" s="779"/>
    </row>
    <row r="15" spans="1:14" ht="22.5" customHeight="1" x14ac:dyDescent="0.25">
      <c r="A15" s="420">
        <v>14</v>
      </c>
      <c r="B15" s="610">
        <v>45213</v>
      </c>
      <c r="C15" s="605" t="s">
        <v>2316</v>
      </c>
      <c r="D15" s="606"/>
      <c r="E15" s="598">
        <v>1</v>
      </c>
      <c r="F15" s="598" t="s">
        <v>37</v>
      </c>
      <c r="G15" s="598" t="s">
        <v>2317</v>
      </c>
      <c r="H15" s="607">
        <v>114</v>
      </c>
      <c r="I15" s="608">
        <f>J15/E15</f>
        <v>115000</v>
      </c>
      <c r="J15" s="609">
        <v>115000</v>
      </c>
      <c r="K15" s="611" t="s">
        <v>205</v>
      </c>
    </row>
    <row r="16" spans="1:14" ht="22.5" customHeight="1" x14ac:dyDescent="0.25">
      <c r="A16" s="420">
        <v>15</v>
      </c>
      <c r="B16" s="610">
        <v>45213</v>
      </c>
      <c r="C16" s="605" t="s">
        <v>2318</v>
      </c>
      <c r="D16" s="606"/>
      <c r="E16" s="598"/>
      <c r="F16" s="598"/>
      <c r="G16" s="598" t="s">
        <v>2317</v>
      </c>
      <c r="H16" s="607">
        <v>114</v>
      </c>
      <c r="I16" s="608">
        <v>60000</v>
      </c>
      <c r="J16" s="609">
        <v>60000</v>
      </c>
      <c r="K16" s="611" t="s">
        <v>205</v>
      </c>
    </row>
    <row r="17" spans="1:11" ht="22.5" customHeight="1" x14ac:dyDescent="0.25">
      <c r="A17" s="420">
        <v>16</v>
      </c>
      <c r="B17" s="610">
        <v>45220</v>
      </c>
      <c r="C17" s="605" t="s">
        <v>2319</v>
      </c>
      <c r="D17" s="606"/>
      <c r="E17" s="598">
        <v>1</v>
      </c>
      <c r="F17" s="598" t="s">
        <v>37</v>
      </c>
      <c r="G17" s="598" t="s">
        <v>2317</v>
      </c>
      <c r="H17" s="607">
        <v>114</v>
      </c>
      <c r="I17" s="608">
        <f>J17/E17</f>
        <v>850000</v>
      </c>
      <c r="J17" s="609">
        <v>850000</v>
      </c>
      <c r="K17" s="611" t="s">
        <v>205</v>
      </c>
    </row>
    <row r="18" spans="1:11" ht="22.5" customHeight="1" x14ac:dyDescent="0.25">
      <c r="A18" s="420">
        <v>17</v>
      </c>
      <c r="B18" s="610">
        <v>45220</v>
      </c>
      <c r="C18" s="605" t="s">
        <v>2320</v>
      </c>
      <c r="D18" s="606"/>
      <c r="E18" s="598">
        <v>1</v>
      </c>
      <c r="F18" s="598" t="s">
        <v>37</v>
      </c>
      <c r="G18" s="598" t="s">
        <v>2317</v>
      </c>
      <c r="H18" s="607">
        <v>114</v>
      </c>
      <c r="I18" s="608">
        <f>J18/E18</f>
        <v>165000</v>
      </c>
      <c r="J18" s="609">
        <v>165000</v>
      </c>
      <c r="K18" s="611" t="s">
        <v>205</v>
      </c>
    </row>
    <row r="19" spans="1:11" ht="22.5" customHeight="1" x14ac:dyDescent="0.25">
      <c r="A19" s="420">
        <v>18</v>
      </c>
      <c r="B19" s="610">
        <v>45220</v>
      </c>
      <c r="C19" s="605" t="s">
        <v>2321</v>
      </c>
      <c r="D19" s="606"/>
      <c r="E19" s="598"/>
      <c r="F19" s="598"/>
      <c r="G19" s="598" t="s">
        <v>2317</v>
      </c>
      <c r="H19" s="607">
        <v>114</v>
      </c>
      <c r="I19" s="608">
        <v>40000</v>
      </c>
      <c r="J19" s="609">
        <v>40000</v>
      </c>
      <c r="K19" s="611" t="s">
        <v>205</v>
      </c>
    </row>
    <row r="20" spans="1:11" ht="22.5" customHeight="1" x14ac:dyDescent="0.25">
      <c r="A20" s="420">
        <v>19</v>
      </c>
      <c r="B20" s="280">
        <v>45213</v>
      </c>
      <c r="C20" s="291" t="s">
        <v>2322</v>
      </c>
      <c r="D20" s="291" t="s">
        <v>52</v>
      </c>
      <c r="E20" s="292">
        <v>3</v>
      </c>
      <c r="F20" s="292" t="s">
        <v>39</v>
      </c>
      <c r="G20" s="790" t="s">
        <v>2323</v>
      </c>
      <c r="H20" s="260">
        <v>114</v>
      </c>
      <c r="I20" s="777">
        <v>15000</v>
      </c>
      <c r="J20" s="777">
        <v>22500</v>
      </c>
      <c r="K20" s="779"/>
    </row>
    <row r="21" spans="1:11" ht="22.5" customHeight="1" x14ac:dyDescent="0.25">
      <c r="A21" s="420">
        <v>20</v>
      </c>
      <c r="B21" s="280">
        <v>45213</v>
      </c>
      <c r="C21" s="291" t="s">
        <v>2324</v>
      </c>
      <c r="D21" s="291" t="s">
        <v>24</v>
      </c>
      <c r="E21" s="292">
        <v>1</v>
      </c>
      <c r="F21" s="77" t="s">
        <v>40</v>
      </c>
      <c r="G21" s="786" t="s">
        <v>17</v>
      </c>
      <c r="H21" s="260">
        <v>114</v>
      </c>
      <c r="I21" s="777">
        <v>0</v>
      </c>
      <c r="J21" s="777">
        <v>0</v>
      </c>
      <c r="K21" s="779" t="s">
        <v>2325</v>
      </c>
    </row>
    <row r="22" spans="1:11" ht="22.5" customHeight="1" x14ac:dyDescent="0.25">
      <c r="A22" s="420">
        <v>21</v>
      </c>
      <c r="B22" s="591">
        <v>45214</v>
      </c>
      <c r="C22" s="606" t="s">
        <v>2326</v>
      </c>
      <c r="D22" s="606" t="s">
        <v>2327</v>
      </c>
      <c r="E22" s="598">
        <v>1</v>
      </c>
      <c r="F22" s="598" t="s">
        <v>2328</v>
      </c>
      <c r="G22" s="602" t="s">
        <v>2329</v>
      </c>
      <c r="H22" s="602">
        <v>114</v>
      </c>
      <c r="I22" s="787">
        <v>0</v>
      </c>
      <c r="J22" s="787">
        <f>E22*I22</f>
        <v>0</v>
      </c>
      <c r="K22" s="782" t="s">
        <v>2014</v>
      </c>
    </row>
    <row r="23" spans="1:11" ht="22.5" customHeight="1" x14ac:dyDescent="0.25">
      <c r="A23" s="420">
        <v>22</v>
      </c>
      <c r="B23" s="280">
        <v>45215</v>
      </c>
      <c r="C23" s="291" t="s">
        <v>2304</v>
      </c>
      <c r="D23" s="291" t="s">
        <v>163</v>
      </c>
      <c r="E23" s="292">
        <v>1</v>
      </c>
      <c r="F23" s="292" t="s">
        <v>40</v>
      </c>
      <c r="G23" s="786" t="s">
        <v>17</v>
      </c>
      <c r="H23" s="260">
        <v>114</v>
      </c>
      <c r="I23" s="777">
        <v>4192500</v>
      </c>
      <c r="J23" s="777">
        <v>4192500</v>
      </c>
      <c r="K23" s="779" t="s">
        <v>2325</v>
      </c>
    </row>
    <row r="24" spans="1:11" ht="22.5" customHeight="1" x14ac:dyDescent="0.25">
      <c r="A24" s="420">
        <v>23</v>
      </c>
      <c r="B24" s="280">
        <v>45215</v>
      </c>
      <c r="C24" s="294" t="s">
        <v>155</v>
      </c>
      <c r="D24" s="291" t="s">
        <v>156</v>
      </c>
      <c r="E24" s="292">
        <v>1</v>
      </c>
      <c r="F24" s="292" t="s">
        <v>39</v>
      </c>
      <c r="G24" s="786" t="s">
        <v>17</v>
      </c>
      <c r="H24" s="260">
        <v>114</v>
      </c>
      <c r="I24" s="777">
        <v>45000</v>
      </c>
      <c r="J24" s="777">
        <v>45000</v>
      </c>
      <c r="K24" s="779" t="s">
        <v>2325</v>
      </c>
    </row>
    <row r="25" spans="1:11" ht="22.5" customHeight="1" x14ac:dyDescent="0.25">
      <c r="A25" s="420">
        <v>24</v>
      </c>
      <c r="B25" s="280">
        <v>45215</v>
      </c>
      <c r="C25" s="294" t="s">
        <v>2330</v>
      </c>
      <c r="D25" s="291" t="s">
        <v>102</v>
      </c>
      <c r="E25" s="292">
        <v>2</v>
      </c>
      <c r="F25" s="292" t="s">
        <v>2315</v>
      </c>
      <c r="G25" s="786" t="s">
        <v>2331</v>
      </c>
      <c r="H25" s="260">
        <v>114</v>
      </c>
      <c r="I25" s="777">
        <v>12000</v>
      </c>
      <c r="J25" s="777">
        <v>24000</v>
      </c>
      <c r="K25" s="779"/>
    </row>
    <row r="26" spans="1:11" ht="22.5" customHeight="1" x14ac:dyDescent="0.25">
      <c r="A26" s="420">
        <v>25</v>
      </c>
      <c r="B26" s="280">
        <v>45216</v>
      </c>
      <c r="C26" s="291" t="s">
        <v>2310</v>
      </c>
      <c r="D26" s="689" t="s">
        <v>89</v>
      </c>
      <c r="E26" s="292">
        <v>1</v>
      </c>
      <c r="F26" s="292" t="s">
        <v>39</v>
      </c>
      <c r="G26" s="786" t="s">
        <v>17</v>
      </c>
      <c r="H26" s="260">
        <v>114</v>
      </c>
      <c r="I26" s="777">
        <v>160000</v>
      </c>
      <c r="J26" s="777">
        <v>160000</v>
      </c>
      <c r="K26" s="779" t="s">
        <v>2325</v>
      </c>
    </row>
    <row r="27" spans="1:11" ht="22.5" customHeight="1" x14ac:dyDescent="0.25">
      <c r="A27" s="420">
        <v>26</v>
      </c>
      <c r="B27" s="280">
        <v>45216</v>
      </c>
      <c r="C27" s="291" t="s">
        <v>2332</v>
      </c>
      <c r="D27" s="690" t="s">
        <v>89</v>
      </c>
      <c r="E27" s="260">
        <v>1</v>
      </c>
      <c r="F27" s="292" t="s">
        <v>39</v>
      </c>
      <c r="G27" s="786" t="s">
        <v>17</v>
      </c>
      <c r="H27" s="260">
        <v>114</v>
      </c>
      <c r="I27" s="777">
        <v>30000</v>
      </c>
      <c r="J27" s="777">
        <v>30000</v>
      </c>
      <c r="K27" s="779" t="s">
        <v>2325</v>
      </c>
    </row>
    <row r="28" spans="1:11" ht="22.5" customHeight="1" x14ac:dyDescent="0.25">
      <c r="A28" s="227"/>
      <c r="B28" s="225"/>
      <c r="C28" s="429"/>
      <c r="D28" s="430"/>
      <c r="E28" s="226"/>
      <c r="F28" s="226"/>
      <c r="G28" s="788"/>
      <c r="H28" s="226"/>
      <c r="I28" s="433"/>
      <c r="J28" s="433"/>
      <c r="K28" s="532">
        <f>SUM(J2:J27)</f>
        <v>11657999.99</v>
      </c>
    </row>
    <row r="29" spans="1:11" ht="22.5" customHeight="1" x14ac:dyDescent="0.25">
      <c r="A29" s="420">
        <v>1</v>
      </c>
      <c r="B29" s="280">
        <v>45237</v>
      </c>
      <c r="C29" s="55" t="s">
        <v>1068</v>
      </c>
      <c r="D29" s="56" t="s">
        <v>36</v>
      </c>
      <c r="E29" s="57">
        <v>6</v>
      </c>
      <c r="F29" s="122" t="s">
        <v>38</v>
      </c>
      <c r="G29" s="58" t="s">
        <v>17</v>
      </c>
      <c r="H29" s="260">
        <v>114</v>
      </c>
      <c r="I29" s="287">
        <v>36500</v>
      </c>
      <c r="J29" s="286">
        <v>219000</v>
      </c>
      <c r="K29" s="644" t="s">
        <v>1565</v>
      </c>
    </row>
    <row r="30" spans="1:11" ht="22.5" customHeight="1" x14ac:dyDescent="0.25">
      <c r="A30" s="419">
        <v>2</v>
      </c>
      <c r="B30" s="280">
        <v>45237</v>
      </c>
      <c r="C30" s="56" t="s">
        <v>129</v>
      </c>
      <c r="D30" s="56" t="s">
        <v>67</v>
      </c>
      <c r="E30" s="8">
        <v>1</v>
      </c>
      <c r="F30" s="57" t="s">
        <v>39</v>
      </c>
      <c r="G30" s="58" t="s">
        <v>17</v>
      </c>
      <c r="H30" s="260">
        <v>114</v>
      </c>
      <c r="I30" s="287">
        <v>12500</v>
      </c>
      <c r="J30" s="286">
        <v>12500</v>
      </c>
      <c r="K30" s="644" t="s">
        <v>1565</v>
      </c>
    </row>
    <row r="31" spans="1:11" ht="22.5" customHeight="1" x14ac:dyDescent="0.25">
      <c r="A31" s="420">
        <v>3</v>
      </c>
      <c r="B31" s="591">
        <v>45237</v>
      </c>
      <c r="C31" s="592" t="s">
        <v>2015</v>
      </c>
      <c r="D31" s="590"/>
      <c r="E31" s="590">
        <v>1</v>
      </c>
      <c r="F31" s="590" t="s">
        <v>2016</v>
      </c>
      <c r="G31" s="590" t="s">
        <v>17</v>
      </c>
      <c r="H31" s="593">
        <v>114</v>
      </c>
      <c r="I31" s="594">
        <v>9583</v>
      </c>
      <c r="J31" s="595">
        <f>E31*I31</f>
        <v>9583</v>
      </c>
      <c r="K31" s="645" t="s">
        <v>2014</v>
      </c>
    </row>
    <row r="32" spans="1:11" ht="22.5" customHeight="1" x14ac:dyDescent="0.25">
      <c r="A32" s="419">
        <v>4</v>
      </c>
      <c r="B32" s="280">
        <v>45237</v>
      </c>
      <c r="C32" s="56" t="s">
        <v>483</v>
      </c>
      <c r="D32" s="123" t="s">
        <v>102</v>
      </c>
      <c r="E32" s="57">
        <v>3</v>
      </c>
      <c r="F32" s="122" t="s">
        <v>484</v>
      </c>
      <c r="G32" s="58" t="s">
        <v>17</v>
      </c>
      <c r="H32" s="260">
        <v>114</v>
      </c>
      <c r="I32" s="285">
        <v>12000</v>
      </c>
      <c r="J32" s="286">
        <v>36000</v>
      </c>
      <c r="K32" s="529"/>
    </row>
    <row r="33" spans="1:11" ht="22.5" customHeight="1" x14ac:dyDescent="0.25">
      <c r="A33" s="420">
        <v>5</v>
      </c>
      <c r="B33" s="280">
        <v>45240</v>
      </c>
      <c r="C33" s="56" t="s">
        <v>1245</v>
      </c>
      <c r="D33" s="56" t="s">
        <v>1246</v>
      </c>
      <c r="E33" s="57">
        <v>1</v>
      </c>
      <c r="F33" s="57" t="s">
        <v>39</v>
      </c>
      <c r="G33" s="58" t="s">
        <v>17</v>
      </c>
      <c r="H33" s="260">
        <v>114</v>
      </c>
      <c r="I33" s="285">
        <v>200000</v>
      </c>
      <c r="J33" s="286">
        <v>200000</v>
      </c>
      <c r="K33" s="529"/>
    </row>
    <row r="34" spans="1:11" ht="22.5" customHeight="1" x14ac:dyDescent="0.25">
      <c r="A34" s="419">
        <v>6</v>
      </c>
      <c r="B34" s="280">
        <v>45240</v>
      </c>
      <c r="C34" s="61" t="s">
        <v>848</v>
      </c>
      <c r="D34" s="61" t="s">
        <v>163</v>
      </c>
      <c r="E34" s="57">
        <v>1</v>
      </c>
      <c r="F34" s="57" t="s">
        <v>146</v>
      </c>
      <c r="G34" s="58" t="s">
        <v>17</v>
      </c>
      <c r="H34" s="260">
        <v>114</v>
      </c>
      <c r="I34" s="285">
        <v>4192500</v>
      </c>
      <c r="J34" s="286">
        <v>4192500</v>
      </c>
      <c r="K34" s="529"/>
    </row>
    <row r="35" spans="1:11" ht="22.5" customHeight="1" x14ac:dyDescent="0.25">
      <c r="A35" s="420">
        <v>7</v>
      </c>
      <c r="B35" s="280">
        <v>45240</v>
      </c>
      <c r="C35" s="55" t="s">
        <v>155</v>
      </c>
      <c r="D35" s="56" t="s">
        <v>156</v>
      </c>
      <c r="E35" s="57">
        <v>1</v>
      </c>
      <c r="F35" s="122" t="s">
        <v>39</v>
      </c>
      <c r="G35" s="58" t="s">
        <v>17</v>
      </c>
      <c r="H35" s="260">
        <v>114</v>
      </c>
      <c r="I35" s="285">
        <v>45000</v>
      </c>
      <c r="J35" s="286">
        <v>45000</v>
      </c>
      <c r="K35" s="529"/>
    </row>
    <row r="36" spans="1:11" ht="22.5" customHeight="1" x14ac:dyDescent="0.25">
      <c r="A36" s="224"/>
      <c r="B36" s="225"/>
      <c r="C36" s="443"/>
      <c r="D36" s="444"/>
      <c r="E36" s="445"/>
      <c r="F36" s="226"/>
      <c r="G36" s="431"/>
      <c r="H36" s="228"/>
      <c r="I36" s="446"/>
      <c r="J36" s="446"/>
      <c r="K36" s="532">
        <f>SUM(J29:J35)</f>
        <v>4714583</v>
      </c>
    </row>
    <row r="38" spans="1:11" ht="22.5" customHeight="1" x14ac:dyDescent="0.25">
      <c r="A38" s="856" t="s">
        <v>2333</v>
      </c>
      <c r="B38" s="856"/>
      <c r="C38" s="856"/>
      <c r="D38" s="856"/>
      <c r="E38" s="856"/>
      <c r="F38" s="856"/>
      <c r="G38" s="856"/>
      <c r="H38" s="856"/>
      <c r="I38" s="856"/>
      <c r="J38" s="856"/>
      <c r="K38" s="789">
        <f>SUM(J23:J24,J26:J27,J29:J30,J33:J35)</f>
        <v>9096500</v>
      </c>
    </row>
  </sheetData>
  <mergeCells count="1">
    <mergeCell ref="A38:J38"/>
  </mergeCells>
  <pageMargins left="0.39370078740157483" right="0.39370078740157483" top="0.39370078740157483" bottom="2.6771653543307088" header="0.31496062992125984" footer="0.31496062992125984"/>
  <pageSetup paperSize="5" scale="72"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STOK AWAL </vt:lpstr>
      <vt:lpstr>PEMBELIAN</vt:lpstr>
      <vt:lpstr>PENGGUNAAN</vt:lpstr>
      <vt:lpstr>STOK AKHIR </vt:lpstr>
      <vt:lpstr>PRINT</vt:lpstr>
      <vt:lpstr>TAGIHAN BIAYA TANGKIL </vt:lpstr>
      <vt:lpstr>Sheet1</vt:lpstr>
      <vt:lpstr>PEMBELIAN!Print_Area</vt:lpstr>
      <vt:lpstr>PENGGUNAAN!Print_Area</vt:lpstr>
      <vt:lpstr>PRINT!Print_Area</vt:lpstr>
      <vt:lpstr>Sheet1!Print_Area</vt:lpstr>
      <vt:lpstr>'TAGIHAN BIAYA TANGKIL '!Print_Area</vt:lpstr>
      <vt:lpstr>PEMBELIAN!Print_Titles</vt:lpstr>
      <vt:lpstr>PENGGUNAAN!Print_Titles</vt:lpstr>
      <vt:lpstr>PRINT!Print_Titles</vt:lpstr>
      <vt:lpstr>'TAGIHAN BIAYA TANGKIL '!Print_Titles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Putri</dc:creator>
  <cp:lastModifiedBy>PC</cp:lastModifiedBy>
  <cp:lastPrinted>2024-01-26T05:49:54Z</cp:lastPrinted>
  <dcterms:created xsi:type="dcterms:W3CDTF">2019-04-06T08:31:15Z</dcterms:created>
  <dcterms:modified xsi:type="dcterms:W3CDTF">2024-02-20T03:15:32Z</dcterms:modified>
</cp:coreProperties>
</file>