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nicola.piscaglia\Desktop\"/>
    </mc:Choice>
  </mc:AlternateContent>
  <xr:revisionPtr revIDLastSave="0" documentId="13_ncr:1_{8183117A-4996-4B3B-8B35-D544424DF5EA}" xr6:coauthVersionLast="47" xr6:coauthVersionMax="47" xr10:uidLastSave="{00000000-0000-0000-0000-000000000000}"/>
  <bookViews>
    <workbookView xWindow="57480" yWindow="10605" windowWidth="29040" windowHeight="15840" xr2:uid="{00000000-000D-0000-FFFF-FFFF00000000}"/>
  </bookViews>
  <sheets>
    <sheet name="Accuracy Confidence Inter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  <c r="A23" i="1"/>
  <c r="A45" i="1"/>
  <c r="D47" i="1"/>
  <c r="B43" i="1"/>
  <c r="B34" i="1"/>
  <c r="B47" i="1" s="1"/>
  <c r="B33" i="1"/>
  <c r="B28" i="1"/>
  <c r="B20" i="1"/>
  <c r="B21" i="1" s="1"/>
  <c r="B19" i="1"/>
  <c r="B14" i="1"/>
  <c r="E21" i="1" s="1"/>
  <c r="B7" i="1"/>
  <c r="C9" i="1" s="1"/>
  <c r="G22" i="1" l="1"/>
  <c r="G21" i="1"/>
  <c r="F48" i="1"/>
  <c r="F47" i="1"/>
  <c r="B8" i="1"/>
  <c r="D8" i="1"/>
  <c r="B36" i="1"/>
  <c r="D36" i="1"/>
  <c r="B37" i="1" s="1"/>
  <c r="B40" i="1" l="1"/>
  <c r="B41" i="1" s="1"/>
  <c r="B38" i="1"/>
  <c r="D43" i="1"/>
  <c r="G9" i="1"/>
  <c r="G8" i="1"/>
  <c r="B22" i="1"/>
  <c r="F44" i="1" l="1"/>
  <c r="F43" i="1"/>
</calcChain>
</file>

<file path=xl/sharedStrings.xml><?xml version="1.0" encoding="utf-8"?>
<sst xmlns="http://schemas.openxmlformats.org/spreadsheetml/2006/main" count="53" uniqueCount="35">
  <si>
    <t>Calculations on Models Accuracy Confidence Interval</t>
  </si>
  <si>
    <t>1) Confidence interval calculation</t>
  </si>
  <si>
    <t>Confidence level</t>
  </si>
  <si>
    <t>Model Accuracy (f)</t>
  </si>
  <si>
    <t>Experiments/Instance number (N)</t>
  </si>
  <si>
    <t>Z_alpha/2</t>
  </si>
  <si>
    <t>Confidence interval (+/-)</t>
  </si>
  <si>
    <t>+/-</t>
  </si>
  <si>
    <t>=</t>
  </si>
  <si>
    <t>+</t>
  </si>
  <si>
    <t>pmax</t>
  </si>
  <si>
    <t>-</t>
  </si>
  <si>
    <t>pmin</t>
  </si>
  <si>
    <t>2) Significance test of models accuracy difference</t>
  </si>
  <si>
    <t>Model 1</t>
  </si>
  <si>
    <t>Model 2</t>
  </si>
  <si>
    <t>Model Error (e)</t>
  </si>
  <si>
    <t>Variance (O^2)</t>
  </si>
  <si>
    <t>Error difference</t>
  </si>
  <si>
    <t>Error difference interval</t>
  </si>
  <si>
    <t>max</t>
  </si>
  <si>
    <t>Is zero contained in the interval:</t>
  </si>
  <si>
    <t>min</t>
  </si>
  <si>
    <t>3) Calculation of the Confidence Level that makes significant
the difference between models</t>
  </si>
  <si>
    <t xml:space="preserve">Confidence threshold </t>
  </si>
  <si>
    <t>&lt; Z_alpha/2 &lt;</t>
  </si>
  <si>
    <t>Z +/-</t>
  </si>
  <si>
    <t>Second decimal place of Z (if you want to get alpha from precomputed Z table, use it to find the correct column)</t>
  </si>
  <si>
    <t>alpha (here calculated from normal distribution)</t>
  </si>
  <si>
    <t>Confidence level that makes significant the difference between models (1 - alpha)</t>
  </si>
  <si>
    <t>Difference interval calculation test (using the Z limit value which makes the difference significant)</t>
  </si>
  <si>
    <t>max (+)</t>
  </si>
  <si>
    <t>min (-)</t>
  </si>
  <si>
    <t>Difference interval calculation test (using Z  = 1.52)</t>
  </si>
  <si>
    <t>min(-)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</si>
</sst>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1">
    <font>
      <sz val="10"/>
      <color rgb="FF000000"/>
      <name val="Arial"/>
    </font>
    <font>
      <b/>
      <sz val="12"/>
      <color theme="1"/>
      <name val="Arial"/>
    </font>
    <font>
      <sz val="11"/>
      <color rgb="FF000000"/>
      <name val="System-ui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b/>
      <i/>
      <sz val="10"/>
      <color theme="1"/>
      <name val="Arial"/>
    </font>
    <font>
      <sz val="11"/>
      <color rgb="FF000000"/>
      <name val="Inconsolata"/>
    </font>
    <font>
      <b/>
      <sz val="8"/>
      <color rgb="FF000000"/>
      <name val="Arial"/>
    </font>
    <font>
      <sz val="9"/>
      <color theme="1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2" fontId="4" fillId="0" borderId="0" xfId="0" applyNumberFormat="1" applyFont="1" applyAlignment="1"/>
    <xf numFmtId="2" fontId="4" fillId="0" borderId="0" xfId="0" applyNumberFormat="1" applyFont="1"/>
    <xf numFmtId="0" fontId="4" fillId="0" borderId="0" xfId="0" applyFont="1"/>
    <xf numFmtId="0" fontId="4" fillId="0" borderId="0" xfId="0" quotePrefix="1" applyFont="1" applyAlignment="1">
      <alignment horizontal="center"/>
    </xf>
    <xf numFmtId="0" fontId="3" fillId="0" borderId="0" xfId="0" quotePrefix="1" applyFont="1" applyAlignment="1">
      <alignment horizontal="right"/>
    </xf>
    <xf numFmtId="0" fontId="3" fillId="0" borderId="0" xfId="0" applyFont="1"/>
    <xf numFmtId="0" fontId="4" fillId="0" borderId="1" xfId="0" applyFont="1" applyBorder="1"/>
    <xf numFmtId="0" fontId="3" fillId="0" borderId="0" xfId="0" applyFont="1" applyAlignment="1">
      <alignment horizontal="right"/>
    </xf>
    <xf numFmtId="0" fontId="5" fillId="0" borderId="0" xfId="0" applyFont="1" applyAlignment="1"/>
    <xf numFmtId="164" fontId="4" fillId="0" borderId="0" xfId="0" applyNumberFormat="1" applyFont="1"/>
    <xf numFmtId="165" fontId="4" fillId="0" borderId="0" xfId="0" applyNumberFormat="1" applyFont="1"/>
    <xf numFmtId="0" fontId="5" fillId="0" borderId="0" xfId="0" applyFont="1" applyAlignment="1">
      <alignment horizontal="center"/>
    </xf>
    <xf numFmtId="2" fontId="7" fillId="3" borderId="0" xfId="0" applyNumberFormat="1" applyFont="1" applyFill="1" applyAlignment="1"/>
    <xf numFmtId="0" fontId="0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right"/>
    </xf>
    <xf numFmtId="165" fontId="4" fillId="0" borderId="0" xfId="0" applyNumberFormat="1" applyFont="1" applyAlignment="1"/>
    <xf numFmtId="0" fontId="6" fillId="0" borderId="0" xfId="0" applyFont="1" applyAlignment="1"/>
    <xf numFmtId="165" fontId="3" fillId="0" borderId="0" xfId="0" applyNumberFormat="1" applyFont="1"/>
    <xf numFmtId="0" fontId="4" fillId="0" borderId="0" xfId="0" applyFont="1" applyAlignment="1">
      <alignment horizontal="center"/>
    </xf>
    <xf numFmtId="166" fontId="4" fillId="0" borderId="0" xfId="0" applyNumberFormat="1" applyFont="1"/>
    <xf numFmtId="0" fontId="5" fillId="0" borderId="0" xfId="0" applyFont="1"/>
    <xf numFmtId="0" fontId="10" fillId="0" borderId="0" xfId="0" applyFont="1" applyAlignment="1"/>
    <xf numFmtId="0" fontId="4" fillId="0" borderId="0" xfId="0" applyFont="1"/>
    <xf numFmtId="0" fontId="0" fillId="0" borderId="0" xfId="0" applyFont="1" applyAlignment="1"/>
    <xf numFmtId="2" fontId="0" fillId="2" borderId="0" xfId="0" applyNumberFormat="1" applyFont="1" applyFill="1" applyAlignment="1">
      <alignment horizontal="center"/>
    </xf>
    <xf numFmtId="164" fontId="4" fillId="0" borderId="0" xfId="0" applyNumberFormat="1" applyFont="1"/>
    <xf numFmtId="0" fontId="6" fillId="0" borderId="0" xfId="0" applyFont="1"/>
    <xf numFmtId="0" fontId="3" fillId="0" borderId="0" xfId="0" applyFont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3"/>
  <sheetViews>
    <sheetView tabSelected="1" topLeftCell="A10" zoomScale="145" zoomScaleNormal="145" workbookViewId="0">
      <selection activeCell="A23" sqref="A23:H23"/>
    </sheetView>
  </sheetViews>
  <sheetFormatPr defaultColWidth="14.44140625" defaultRowHeight="15.75" customHeight="1"/>
  <cols>
    <col min="1" max="1" width="93.44140625" customWidth="1"/>
    <col min="2" max="2" width="19.71875" customWidth="1"/>
  </cols>
  <sheetData>
    <row r="1" spans="1:8" ht="15.75" customHeight="1">
      <c r="A1" s="1" t="s">
        <v>0</v>
      </c>
    </row>
    <row r="2" spans="1:8" ht="13.8">
      <c r="B2" s="2"/>
    </row>
    <row r="3" spans="1:8" ht="12.3">
      <c r="A3" s="3" t="s">
        <v>1</v>
      </c>
      <c r="B3" s="4"/>
    </row>
    <row r="4" spans="1:8" ht="12.3">
      <c r="A4" s="4" t="s">
        <v>2</v>
      </c>
      <c r="B4" s="4">
        <v>0.95</v>
      </c>
    </row>
    <row r="5" spans="1:8" ht="12.3">
      <c r="A5" s="4" t="s">
        <v>3</v>
      </c>
      <c r="B5" s="4">
        <v>0.8</v>
      </c>
    </row>
    <row r="6" spans="1:8" ht="12.3">
      <c r="A6" s="4" t="s">
        <v>4</v>
      </c>
      <c r="B6" s="4">
        <v>100</v>
      </c>
    </row>
    <row r="7" spans="1:8" ht="12.3">
      <c r="A7" s="4" t="s">
        <v>5</v>
      </c>
      <c r="B7" s="5">
        <f>-NORMSINV((1 - B4) / 2)</f>
        <v>1.9599639845400536</v>
      </c>
      <c r="C7" s="6"/>
    </row>
    <row r="8" spans="1:8" ht="12.3">
      <c r="A8" s="4" t="s">
        <v>6</v>
      </c>
      <c r="B8" s="7">
        <f>2 * B6 * B5 + B7^2</f>
        <v>163.84145882069413</v>
      </c>
      <c r="C8" s="8" t="s">
        <v>7</v>
      </c>
      <c r="D8" s="7">
        <f>B7 * SQRT(B7^2 + 4 *B6*B5 - 4*B6*B5^2)</f>
        <v>16.143424989620772</v>
      </c>
      <c r="E8" s="8" t="s">
        <v>8</v>
      </c>
      <c r="F8" s="9" t="s">
        <v>9</v>
      </c>
      <c r="G8" s="10">
        <f>(B8 + D8) / C9</f>
        <v>0.86663306666896744</v>
      </c>
      <c r="H8" s="3" t="s">
        <v>10</v>
      </c>
    </row>
    <row r="9" spans="1:8" ht="12.3">
      <c r="B9" s="11"/>
      <c r="C9" s="11">
        <f>2 * (B6 + B7^2)</f>
        <v>207.68291764138826</v>
      </c>
      <c r="D9" s="11"/>
      <c r="F9" s="12" t="s">
        <v>11</v>
      </c>
      <c r="G9" s="10">
        <f>(B8 - D8) / C9</f>
        <v>0.71117083440684115</v>
      </c>
      <c r="H9" s="3" t="s">
        <v>12</v>
      </c>
    </row>
    <row r="12" spans="1:8" ht="12.3">
      <c r="A12" s="3" t="s">
        <v>13</v>
      </c>
    </row>
    <row r="13" spans="1:8" ht="12.3">
      <c r="A13" s="4" t="s">
        <v>2</v>
      </c>
      <c r="B13" s="4">
        <v>0.95</v>
      </c>
    </row>
    <row r="14" spans="1:8" ht="12.3">
      <c r="A14" s="4" t="s">
        <v>5</v>
      </c>
      <c r="B14" s="5">
        <f>-NORMSINV((1 - B13) / 2)</f>
        <v>1.9599639845400536</v>
      </c>
    </row>
    <row r="15" spans="1:8" ht="12.3">
      <c r="B15" s="4"/>
      <c r="C15" s="4"/>
    </row>
    <row r="16" spans="1:8" ht="12.6">
      <c r="B16" s="13" t="s">
        <v>14</v>
      </c>
      <c r="C16" s="13" t="s">
        <v>15</v>
      </c>
    </row>
    <row r="17" spans="1:8" ht="12.3">
      <c r="A17" s="4" t="s">
        <v>16</v>
      </c>
      <c r="B17" s="4">
        <v>0.15</v>
      </c>
      <c r="C17" s="4">
        <v>0.25</v>
      </c>
    </row>
    <row r="18" spans="1:8" ht="12.3">
      <c r="A18" s="4" t="s">
        <v>4</v>
      </c>
      <c r="B18" s="4">
        <v>30</v>
      </c>
      <c r="C18" s="4">
        <v>5000</v>
      </c>
    </row>
    <row r="19" spans="1:8" ht="12.3">
      <c r="A19" s="4" t="s">
        <v>17</v>
      </c>
      <c r="B19" s="32">
        <f>( B17*(1-B17) / B18 ) + ( C17 * (1-C17) / C18)</f>
        <v>4.2875000000000005E-3</v>
      </c>
      <c r="C19" s="30"/>
    </row>
    <row r="20" spans="1:8" ht="12.3">
      <c r="A20" s="4" t="s">
        <v>18</v>
      </c>
      <c r="B20" s="29">
        <f>ABS(C17 - B17)</f>
        <v>0.1</v>
      </c>
      <c r="C20" s="30"/>
    </row>
    <row r="21" spans="1:8" ht="12.3">
      <c r="A21" s="4" t="s">
        <v>19</v>
      </c>
      <c r="B21" s="29">
        <f>B20</f>
        <v>0.1</v>
      </c>
      <c r="C21" s="30"/>
      <c r="D21" s="8" t="s">
        <v>7</v>
      </c>
      <c r="E21" s="15">
        <f>B14 * SQRT(B19)</f>
        <v>0.12833649010989062</v>
      </c>
      <c r="F21" s="8" t="s">
        <v>8</v>
      </c>
      <c r="G21" s="15">
        <f>B21+E21</f>
        <v>0.22833649010989063</v>
      </c>
      <c r="H21" s="4" t="s">
        <v>20</v>
      </c>
    </row>
    <row r="22" spans="1:8" ht="12.3">
      <c r="A22" s="3" t="s">
        <v>21</v>
      </c>
      <c r="B22" s="10" t="str">
        <f>IF(AND(G21 &gt;= 0,G22 &lt;= 0), "YES", "NO")</f>
        <v>YES</v>
      </c>
      <c r="G22" s="15">
        <f>B21-E21</f>
        <v>-2.8336490109890616E-2</v>
      </c>
      <c r="H22" s="4" t="s">
        <v>22</v>
      </c>
    </row>
    <row r="23" spans="1:8" ht="12.3">
      <c r="A23" s="33" t="str">
        <f>IF(AND(G21&gt;=0,G22&lt;=0), "Zero is contained in the interval so the difference is not statistically significant", "Zero is no contained in the interval so the difference is statistically significant")</f>
        <v>Zero is contained in the interval so the difference is not statistically significant</v>
      </c>
      <c r="B23" s="30"/>
      <c r="C23" s="30"/>
      <c r="D23" s="30"/>
      <c r="E23" s="30"/>
      <c r="F23" s="30"/>
      <c r="G23" s="30"/>
      <c r="H23" s="30"/>
    </row>
    <row r="26" spans="1:8" ht="24.6">
      <c r="A26" s="34" t="s">
        <v>23</v>
      </c>
    </row>
    <row r="27" spans="1:8" ht="12.3">
      <c r="A27" s="4" t="s">
        <v>2</v>
      </c>
      <c r="B27" s="4">
        <v>0.95</v>
      </c>
    </row>
    <row r="28" spans="1:8" ht="12.3">
      <c r="A28" s="4" t="s">
        <v>5</v>
      </c>
      <c r="B28" s="5">
        <f>-NORMSINV((1 - B27) / 2)</f>
        <v>1.9599639845400536</v>
      </c>
    </row>
    <row r="29" spans="1:8" ht="12.3">
      <c r="B29" s="4"/>
      <c r="C29" s="4"/>
    </row>
    <row r="30" spans="1:8" ht="12.6">
      <c r="B30" s="13" t="s">
        <v>14</v>
      </c>
      <c r="C30" s="13" t="s">
        <v>15</v>
      </c>
    </row>
    <row r="31" spans="1:8" ht="12.3">
      <c r="A31" s="4" t="s">
        <v>16</v>
      </c>
      <c r="B31" s="4">
        <v>0.15</v>
      </c>
      <c r="C31" s="4">
        <v>0.25</v>
      </c>
    </row>
    <row r="32" spans="1:8" ht="12.3">
      <c r="A32" s="4" t="s">
        <v>4</v>
      </c>
      <c r="B32" s="4">
        <v>30</v>
      </c>
      <c r="C32" s="4">
        <v>5000</v>
      </c>
    </row>
    <row r="33" spans="1:8" ht="12.3">
      <c r="A33" s="4" t="s">
        <v>17</v>
      </c>
      <c r="B33" s="32">
        <f>( B31*(1-B31) / B32 ) + ( C31 * (1-C31) / C32)</f>
        <v>4.2875000000000005E-3</v>
      </c>
      <c r="C33" s="30"/>
    </row>
    <row r="34" spans="1:8" ht="12.3">
      <c r="A34" s="4" t="s">
        <v>18</v>
      </c>
      <c r="B34" s="29">
        <f>ABS(C31 - B31)</f>
        <v>0.1</v>
      </c>
      <c r="C34" s="30"/>
    </row>
    <row r="35" spans="1:8" ht="12.3">
      <c r="B35" s="30"/>
      <c r="C35" s="30"/>
      <c r="E35" s="15"/>
    </row>
    <row r="36" spans="1:8" ht="13.8">
      <c r="A36" s="4" t="s">
        <v>24</v>
      </c>
      <c r="B36" s="6">
        <f>- B34 / SQRT(B33)</f>
        <v>-1.5272070966424252</v>
      </c>
      <c r="C36" s="16" t="s">
        <v>25</v>
      </c>
      <c r="D36" s="17">
        <f>B34 / SQRT(B33)</f>
        <v>1.5272070966424252</v>
      </c>
    </row>
    <row r="37" spans="1:8" ht="12.3">
      <c r="A37" s="18" t="s">
        <v>26</v>
      </c>
      <c r="B37" s="31">
        <f>D36</f>
        <v>1.5272070966424252</v>
      </c>
      <c r="C37" s="30"/>
      <c r="D37" s="30"/>
      <c r="E37" s="19"/>
      <c r="F37" s="19"/>
      <c r="G37" s="19"/>
      <c r="H37" s="19"/>
    </row>
    <row r="38" spans="1:8" ht="12.3">
      <c r="A38" s="20" t="s">
        <v>27</v>
      </c>
      <c r="B38" s="21" t="str">
        <f>RIGHT(B37, 1)</f>
        <v>3</v>
      </c>
    </row>
    <row r="39" spans="1:8" ht="12.3">
      <c r="A39" s="4"/>
      <c r="B39" s="22"/>
    </row>
    <row r="40" spans="1:8" ht="12.3">
      <c r="A40" s="4" t="s">
        <v>28</v>
      </c>
      <c r="B40" s="22">
        <f>_xlfn.NORM.DIST(B37,0,1,FALSE)</f>
        <v>0.12429229230192552</v>
      </c>
    </row>
    <row r="41" spans="1:8" ht="12.3">
      <c r="A41" s="23" t="s">
        <v>29</v>
      </c>
      <c r="B41" s="24">
        <f>1 - B40</f>
        <v>0.87570770769807449</v>
      </c>
    </row>
    <row r="42" spans="1:8" ht="12.3">
      <c r="A42" s="4"/>
      <c r="C42" s="25"/>
      <c r="D42" s="26"/>
      <c r="E42" s="25"/>
      <c r="G42" s="4"/>
    </row>
    <row r="43" spans="1:8" ht="12.3">
      <c r="A43" s="4" t="s">
        <v>30</v>
      </c>
      <c r="B43" s="7">
        <f>B34</f>
        <v>0.1</v>
      </c>
      <c r="C43" s="8" t="s">
        <v>7</v>
      </c>
      <c r="D43" s="26">
        <f>B37 * SQRT(B33)</f>
        <v>0.1</v>
      </c>
      <c r="E43" s="8" t="s">
        <v>8</v>
      </c>
      <c r="F43" s="26">
        <f>B43+D43</f>
        <v>0.2</v>
      </c>
      <c r="G43" s="4" t="s">
        <v>31</v>
      </c>
    </row>
    <row r="44" spans="1:8" ht="12.3">
      <c r="A44" s="4"/>
      <c r="F44" s="26">
        <f>B43-D43</f>
        <v>0</v>
      </c>
      <c r="G44" s="4" t="s">
        <v>32</v>
      </c>
    </row>
    <row r="45" spans="1:8" ht="12.6">
      <c r="A45" s="27" t="str">
        <f>IF(AND(F43&gt;=0,F44&lt;=0), "Zero is contained in the interval so the difference is not statistically significant", "Zero is no longer contained in the interval so the difference is statistically significant")</f>
        <v>Zero is contained in the interval so the difference is not statistically significant</v>
      </c>
    </row>
    <row r="46" spans="1:8" ht="12.3">
      <c r="C46" s="4"/>
    </row>
    <row r="47" spans="1:8" ht="12.3">
      <c r="A47" s="4" t="s">
        <v>33</v>
      </c>
      <c r="B47" s="7">
        <f>B34</f>
        <v>0.1</v>
      </c>
      <c r="C47" s="8" t="s">
        <v>7</v>
      </c>
      <c r="D47" s="14">
        <f>1.52 * SQRT(B33)</f>
        <v>9.952808648818684E-2</v>
      </c>
      <c r="E47" s="8" t="s">
        <v>8</v>
      </c>
      <c r="F47" s="14">
        <f>B47+D47</f>
        <v>0.19952808648818685</v>
      </c>
      <c r="G47" s="4" t="s">
        <v>31</v>
      </c>
    </row>
    <row r="48" spans="1:8" ht="12.3">
      <c r="F48" s="14">
        <f>B47-D47</f>
        <v>4.7191351181316565E-4</v>
      </c>
      <c r="G48" s="4" t="s">
        <v>34</v>
      </c>
    </row>
    <row r="49" spans="1:1" ht="12.6">
      <c r="A49" s="27" t="str">
        <f>IF(AND(F47&gt;=0,F48&lt;=0), "Zero is contained in the interval so the difference is not statistically significant", "Zero is no longer contained in the interval so the difference is statistically significant")</f>
        <v>Zero is no longer contained in the interval so the difference is statistically significant</v>
      </c>
    </row>
    <row r="53" spans="1:1" ht="12.3">
      <c r="A53" s="28"/>
    </row>
  </sheetData>
  <mergeCells count="8">
    <mergeCell ref="B34:C34"/>
    <mergeCell ref="B35:C35"/>
    <mergeCell ref="B37:D37"/>
    <mergeCell ref="B19:C19"/>
    <mergeCell ref="B20:C20"/>
    <mergeCell ref="B21:C21"/>
    <mergeCell ref="A23:H23"/>
    <mergeCell ref="B33:C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Accuracy Confidence Interval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</dc:creator>
  <cp:lastModifiedBy>Nicola Piscaglia</cp:lastModifiedBy>
  <dcterms:created xsi:type="dcterms:W3CDTF">2021-06-26T10:42:10Z</dcterms:created>
  <dcterms:modified xsi:type="dcterms:W3CDTF">2021-06-28T10:29:41Z</dcterms:modified>
</cp:coreProperties>
</file>