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Pedro Paulo\Dev\Work\Scior\documentation\resources\"/>
    </mc:Choice>
  </mc:AlternateContent>
  <xr:revisionPtr revIDLastSave="0" documentId="13_ncr:1_{D9BE509F-9619-46A6-B1FE-9C0030BEB85A}" xr6:coauthVersionLast="47" xr6:coauthVersionMax="47" xr10:uidLastSave="{00000000-0000-0000-0000-000000000000}"/>
  <bookViews>
    <workbookView xWindow="-120" yWindow="-120" windowWidth="29040" windowHeight="15840" activeTab="1" xr2:uid="{00000000-000D-0000-FFFF-FFFF00000000}"/>
  </bookViews>
  <sheets>
    <sheet name="Theoretical Rules" sheetId="1" r:id="rId1"/>
    <sheet name="Implementation Rules" sheetId="8" r:id="rId2"/>
    <sheet name="Tests" sheetId="11" r:id="rId3"/>
    <sheet name="Derived Rules" sheetId="2" state="hidden" r:id="rId4"/>
    <sheet name="OLD_Implementation Rules" sheetId="5" state="hidden" r:id="rId5"/>
    <sheet name="Aggregated Rules" sheetId="4" state="hidden" r:id="rId6"/>
    <sheet name="Actions" sheetId="6" r:id="rId7"/>
    <sheet name="Annotations" sheetId="10"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E2" i="1"/>
  <c r="C78" i="11"/>
  <c r="E78" i="11" s="1"/>
  <c r="C77" i="11"/>
  <c r="E77" i="11" s="1"/>
  <c r="C76" i="11"/>
  <c r="E76" i="11" s="1"/>
  <c r="C75" i="11"/>
  <c r="E75" i="11" s="1"/>
  <c r="C74" i="11"/>
  <c r="E74" i="11" s="1"/>
  <c r="C73" i="11"/>
  <c r="E73" i="11" s="1"/>
  <c r="C72" i="11"/>
  <c r="F72" i="11" s="1"/>
  <c r="C71" i="11"/>
  <c r="F71" i="11" s="1"/>
  <c r="C70" i="11"/>
  <c r="E70" i="11" s="1"/>
  <c r="C65" i="11"/>
  <c r="E65" i="11" s="1"/>
  <c r="P9" i="11"/>
  <c r="P10" i="11"/>
  <c r="P11" i="11"/>
  <c r="P12" i="11"/>
  <c r="P13" i="11"/>
  <c r="P14" i="11"/>
  <c r="P15" i="11"/>
  <c r="P16" i="11"/>
  <c r="P17" i="11"/>
  <c r="P18" i="11"/>
  <c r="P19" i="11"/>
  <c r="P66" i="11"/>
  <c r="P67" i="11"/>
  <c r="P68" i="11"/>
  <c r="P69" i="11"/>
  <c r="P79" i="11"/>
  <c r="P80" i="11"/>
  <c r="P81" i="11"/>
  <c r="O9" i="11"/>
  <c r="O10" i="11"/>
  <c r="O11" i="11"/>
  <c r="O12" i="11"/>
  <c r="O13" i="11"/>
  <c r="O14" i="11"/>
  <c r="O15" i="11"/>
  <c r="O16" i="11"/>
  <c r="O17" i="11"/>
  <c r="O18" i="11"/>
  <c r="O19" i="11"/>
  <c r="O66" i="11"/>
  <c r="O67" i="11"/>
  <c r="O68" i="11"/>
  <c r="O69" i="11"/>
  <c r="O79" i="11"/>
  <c r="O80" i="11"/>
  <c r="O81" i="11"/>
  <c r="N9" i="11"/>
  <c r="N10" i="11"/>
  <c r="N11" i="11"/>
  <c r="N12" i="11"/>
  <c r="N13" i="11"/>
  <c r="N14" i="11"/>
  <c r="N15" i="11"/>
  <c r="N16" i="11"/>
  <c r="N17" i="11"/>
  <c r="N18" i="11"/>
  <c r="N19" i="11"/>
  <c r="N66" i="11"/>
  <c r="N67" i="11"/>
  <c r="N68" i="11"/>
  <c r="N69" i="11"/>
  <c r="N79" i="11"/>
  <c r="N80" i="11"/>
  <c r="N81" i="11"/>
  <c r="C64" i="11"/>
  <c r="E64" i="11" s="1"/>
  <c r="C63" i="11"/>
  <c r="E63" i="11" s="1"/>
  <c r="C62" i="11"/>
  <c r="E62" i="11" s="1"/>
  <c r="C91" i="11"/>
  <c r="E91" i="11" s="1"/>
  <c r="C90" i="11"/>
  <c r="E90" i="11" s="1"/>
  <c r="C89" i="11"/>
  <c r="F89" i="11" s="1"/>
  <c r="C88" i="11"/>
  <c r="E88" i="11" s="1"/>
  <c r="C87" i="11"/>
  <c r="F87" i="11" s="1"/>
  <c r="C86" i="11"/>
  <c r="E86" i="11" s="1"/>
  <c r="C85" i="11"/>
  <c r="F85" i="11" s="1"/>
  <c r="C84" i="11"/>
  <c r="F84" i="11" s="1"/>
  <c r="C83" i="11"/>
  <c r="E83" i="11" s="1"/>
  <c r="C2" i="11"/>
  <c r="C3" i="11"/>
  <c r="F3" i="11" s="1"/>
  <c r="C4" i="11"/>
  <c r="F4" i="11" s="1"/>
  <c r="C5" i="11"/>
  <c r="F5" i="11" s="1"/>
  <c r="C6" i="11"/>
  <c r="C7" i="11"/>
  <c r="F7" i="11" s="1"/>
  <c r="C8" i="11"/>
  <c r="F8" i="11" s="1"/>
  <c r="C9" i="11"/>
  <c r="F9" i="11" s="1"/>
  <c r="C10" i="11"/>
  <c r="C11" i="11"/>
  <c r="F11" i="11" s="1"/>
  <c r="C12" i="11"/>
  <c r="F12" i="11" s="1"/>
  <c r="C13" i="11"/>
  <c r="F13" i="11" s="1"/>
  <c r="C14" i="11"/>
  <c r="C15" i="11"/>
  <c r="F15" i="11" s="1"/>
  <c r="C16" i="11"/>
  <c r="F16" i="11" s="1"/>
  <c r="C17" i="11"/>
  <c r="F17" i="11" s="1"/>
  <c r="C18" i="11"/>
  <c r="C19" i="11"/>
  <c r="F19" i="11" s="1"/>
  <c r="C20" i="11"/>
  <c r="F20" i="11" s="1"/>
  <c r="C21" i="11"/>
  <c r="F21" i="11" s="1"/>
  <c r="C22" i="11"/>
  <c r="C23" i="11"/>
  <c r="F23" i="11" s="1"/>
  <c r="C24" i="11"/>
  <c r="F24" i="11" s="1"/>
  <c r="C25" i="11"/>
  <c r="F25" i="11" s="1"/>
  <c r="C26" i="11"/>
  <c r="C27" i="11"/>
  <c r="F27" i="11" s="1"/>
  <c r="C28" i="11"/>
  <c r="F28" i="11" s="1"/>
  <c r="C29" i="11"/>
  <c r="F29" i="11" s="1"/>
  <c r="C30" i="11"/>
  <c r="C31" i="11"/>
  <c r="F31" i="11" s="1"/>
  <c r="C32" i="11"/>
  <c r="F32" i="11" s="1"/>
  <c r="C33" i="11"/>
  <c r="F33" i="11" s="1"/>
  <c r="C34" i="11"/>
  <c r="C35" i="11"/>
  <c r="F35" i="11" s="1"/>
  <c r="C36" i="11"/>
  <c r="F36" i="11" s="1"/>
  <c r="C37" i="11"/>
  <c r="F37" i="11" s="1"/>
  <c r="C38" i="11"/>
  <c r="C39" i="11"/>
  <c r="F39" i="11" s="1"/>
  <c r="C40" i="11"/>
  <c r="F40" i="11" s="1"/>
  <c r="C41" i="11"/>
  <c r="F41" i="11" s="1"/>
  <c r="C42" i="11"/>
  <c r="C43" i="11"/>
  <c r="F43" i="11" s="1"/>
  <c r="C44" i="11"/>
  <c r="F44" i="11" s="1"/>
  <c r="C45" i="11"/>
  <c r="F45" i="11" s="1"/>
  <c r="C46" i="11"/>
  <c r="F46" i="11" s="1"/>
  <c r="C47" i="11"/>
  <c r="F47" i="11" s="1"/>
  <c r="C48" i="11"/>
  <c r="F48" i="11" s="1"/>
  <c r="C49" i="11"/>
  <c r="E49" i="11" s="1"/>
  <c r="C50" i="11"/>
  <c r="F50" i="11" s="1"/>
  <c r="C51" i="11"/>
  <c r="F51" i="11" s="1"/>
  <c r="C52" i="11"/>
  <c r="F52" i="11" s="1"/>
  <c r="C53" i="11"/>
  <c r="F53" i="11" s="1"/>
  <c r="C54" i="11"/>
  <c r="F54" i="11" s="1"/>
  <c r="C55" i="11"/>
  <c r="F55" i="11" s="1"/>
  <c r="C56" i="11"/>
  <c r="F56" i="11" s="1"/>
  <c r="C57" i="11"/>
  <c r="F57" i="11" s="1"/>
  <c r="C58" i="11"/>
  <c r="F58" i="11" s="1"/>
  <c r="C59" i="11"/>
  <c r="F59" i="11" s="1"/>
  <c r="C60" i="11"/>
  <c r="F60" i="11" s="1"/>
  <c r="C61" i="11"/>
  <c r="F61" i="11" s="1"/>
  <c r="C66" i="11"/>
  <c r="F66" i="11" s="1"/>
  <c r="C67" i="11"/>
  <c r="F67" i="11" s="1"/>
  <c r="C68" i="11"/>
  <c r="F68" i="11" s="1"/>
  <c r="C69" i="11"/>
  <c r="E69" i="11" s="1"/>
  <c r="C79" i="11"/>
  <c r="F79" i="11" s="1"/>
  <c r="C80" i="11"/>
  <c r="F80" i="11" s="1"/>
  <c r="C81" i="11"/>
  <c r="F81" i="11" s="1"/>
  <c r="C82" i="11"/>
  <c r="F82" i="11" s="1"/>
  <c r="F78" i="11" l="1"/>
  <c r="F77" i="11"/>
  <c r="F76" i="11"/>
  <c r="F75" i="11"/>
  <c r="F74" i="11"/>
  <c r="F73" i="11"/>
  <c r="E72" i="11"/>
  <c r="E71" i="11"/>
  <c r="F70" i="11"/>
  <c r="P70" i="11" s="1"/>
  <c r="F65" i="11"/>
  <c r="F64" i="11"/>
  <c r="P64" i="11" s="1"/>
  <c r="F63" i="11"/>
  <c r="O63" i="11" s="1"/>
  <c r="F62" i="11"/>
  <c r="N62" i="11" s="1"/>
  <c r="F91" i="11"/>
  <c r="N91" i="11" s="1"/>
  <c r="F90" i="11"/>
  <c r="P90" i="11" s="1"/>
  <c r="E89" i="11"/>
  <c r="F88" i="11"/>
  <c r="N88" i="11" s="1"/>
  <c r="E87" i="11"/>
  <c r="F86" i="11"/>
  <c r="P86" i="11" s="1"/>
  <c r="E85" i="11"/>
  <c r="E84" i="11"/>
  <c r="E66" i="11"/>
  <c r="E58" i="11"/>
  <c r="E46" i="11"/>
  <c r="F83" i="11"/>
  <c r="P83" i="11" s="1"/>
  <c r="F42" i="11"/>
  <c r="E42" i="11"/>
  <c r="F38" i="11"/>
  <c r="E38" i="11"/>
  <c r="F34" i="11"/>
  <c r="E34" i="11"/>
  <c r="F30" i="11"/>
  <c r="E30" i="11"/>
  <c r="F26" i="11"/>
  <c r="E26" i="11"/>
  <c r="E22" i="11"/>
  <c r="F22" i="11"/>
  <c r="F18" i="11"/>
  <c r="E18" i="11"/>
  <c r="F14" i="11"/>
  <c r="E14" i="11"/>
  <c r="F10" i="11"/>
  <c r="E10" i="11"/>
  <c r="F6" i="11"/>
  <c r="E6" i="11"/>
  <c r="F2" i="11"/>
  <c r="E2" i="11"/>
  <c r="E54" i="11"/>
  <c r="E50" i="11"/>
  <c r="E81" i="11"/>
  <c r="E61" i="11"/>
  <c r="E57" i="11"/>
  <c r="E53" i="11"/>
  <c r="E45" i="11"/>
  <c r="E41" i="11"/>
  <c r="E37" i="11"/>
  <c r="E33" i="11"/>
  <c r="E29" i="11"/>
  <c r="E25" i="11"/>
  <c r="E21" i="11"/>
  <c r="E17" i="11"/>
  <c r="E13" i="11"/>
  <c r="E9" i="11"/>
  <c r="E5" i="11"/>
  <c r="F69" i="11"/>
  <c r="F49" i="11"/>
  <c r="P49" i="11" s="1"/>
  <c r="E80" i="11"/>
  <c r="E68" i="11"/>
  <c r="E60" i="11"/>
  <c r="E56" i="11"/>
  <c r="E52" i="11"/>
  <c r="E48" i="11"/>
  <c r="E44" i="11"/>
  <c r="E40" i="11"/>
  <c r="E36" i="11"/>
  <c r="E32" i="11"/>
  <c r="E28" i="11"/>
  <c r="E24" i="11"/>
  <c r="E20" i="11"/>
  <c r="E16" i="11"/>
  <c r="E12" i="11"/>
  <c r="E8" i="11"/>
  <c r="E4" i="11"/>
  <c r="E79" i="11"/>
  <c r="E67" i="11"/>
  <c r="E59" i="11"/>
  <c r="E55" i="11"/>
  <c r="E51" i="11"/>
  <c r="E47" i="11"/>
  <c r="E43" i="11"/>
  <c r="E39" i="11"/>
  <c r="E35" i="11"/>
  <c r="E31" i="11"/>
  <c r="E27" i="11"/>
  <c r="E23" i="11"/>
  <c r="E19" i="11"/>
  <c r="E15" i="11"/>
  <c r="E11" i="11"/>
  <c r="E7" i="11"/>
  <c r="E3" i="11"/>
  <c r="E82" i="11"/>
  <c r="C49" i="8"/>
  <c r="E49" i="8" s="1"/>
  <c r="C34" i="8"/>
  <c r="E34" i="8" s="1"/>
  <c r="C35" i="8"/>
  <c r="E35" i="8" s="1"/>
  <c r="C36" i="8"/>
  <c r="E36" i="8" s="1"/>
  <c r="C37" i="8"/>
  <c r="E37" i="8" s="1"/>
  <c r="C30" i="8"/>
  <c r="E30" i="8" s="1"/>
  <c r="C31" i="8"/>
  <c r="E31" i="8" s="1"/>
  <c r="C32" i="8"/>
  <c r="E32" i="8" s="1"/>
  <c r="C33" i="8"/>
  <c r="E33" i="8" s="1"/>
  <c r="C26" i="8"/>
  <c r="E26" i="8" s="1"/>
  <c r="C27" i="8"/>
  <c r="E27" i="8" s="1"/>
  <c r="C28" i="8"/>
  <c r="E28" i="8" s="1"/>
  <c r="C29" i="8"/>
  <c r="E29" i="8" s="1"/>
  <c r="C24" i="8"/>
  <c r="E24" i="8" s="1"/>
  <c r="C25" i="8"/>
  <c r="E25" i="8" s="1"/>
  <c r="C23" i="8"/>
  <c r="E23" i="8" s="1"/>
  <c r="I14" i="4"/>
  <c r="H14" i="4"/>
  <c r="I13" i="4"/>
  <c r="H13" i="4"/>
  <c r="I12" i="4"/>
  <c r="H12" i="4"/>
  <c r="I11" i="4"/>
  <c r="H11" i="4"/>
  <c r="I10" i="4"/>
  <c r="H10" i="4"/>
  <c r="I9" i="4"/>
  <c r="H9" i="4"/>
  <c r="I8" i="4"/>
  <c r="H8" i="4"/>
  <c r="I7" i="4"/>
  <c r="H7" i="4"/>
  <c r="I6" i="4"/>
  <c r="H6" i="4"/>
  <c r="I5" i="4"/>
  <c r="H5" i="4"/>
  <c r="I4" i="4"/>
  <c r="H4" i="4"/>
  <c r="I3" i="4"/>
  <c r="H3" i="4"/>
  <c r="I2" i="4"/>
  <c r="H2" i="4"/>
  <c r="G39" i="5"/>
  <c r="F39" i="5"/>
  <c r="E39" i="5"/>
  <c r="G38" i="5"/>
  <c r="F38" i="5"/>
  <c r="E38" i="5"/>
  <c r="G37" i="5"/>
  <c r="F37" i="5"/>
  <c r="E37" i="5"/>
  <c r="G36" i="5"/>
  <c r="F36" i="5"/>
  <c r="E36" i="5"/>
  <c r="G35" i="5"/>
  <c r="F35" i="5"/>
  <c r="E35" i="5"/>
  <c r="G34" i="5"/>
  <c r="F34" i="5"/>
  <c r="E34" i="5"/>
  <c r="G33" i="5"/>
  <c r="F33" i="5"/>
  <c r="E33" i="5"/>
  <c r="G32" i="5"/>
  <c r="F32" i="5"/>
  <c r="E32" i="5"/>
  <c r="G31" i="5"/>
  <c r="F31" i="5"/>
  <c r="E31" i="5"/>
  <c r="G30" i="5"/>
  <c r="F30" i="5"/>
  <c r="E30" i="5"/>
  <c r="G29" i="5"/>
  <c r="F29" i="5"/>
  <c r="E29" i="5"/>
  <c r="G28" i="5"/>
  <c r="F28" i="5"/>
  <c r="E28" i="5"/>
  <c r="G27" i="5"/>
  <c r="F27" i="5"/>
  <c r="E27" i="5"/>
  <c r="G26" i="5"/>
  <c r="F26" i="5"/>
  <c r="E26" i="5"/>
  <c r="G25" i="5"/>
  <c r="F25" i="5"/>
  <c r="E25" i="5"/>
  <c r="G24" i="5"/>
  <c r="F24" i="5"/>
  <c r="E24" i="5"/>
  <c r="G23" i="5"/>
  <c r="F23" i="5"/>
  <c r="E23" i="5"/>
  <c r="G22" i="5"/>
  <c r="F22" i="5"/>
  <c r="E22" i="5"/>
  <c r="G21" i="5"/>
  <c r="F21" i="5"/>
  <c r="E21" i="5"/>
  <c r="G20" i="5"/>
  <c r="F20" i="5"/>
  <c r="E20" i="5"/>
  <c r="G19" i="5"/>
  <c r="F19" i="5"/>
  <c r="E19" i="5"/>
  <c r="G18" i="5"/>
  <c r="F18" i="5"/>
  <c r="E18" i="5"/>
  <c r="G17" i="5"/>
  <c r="F17" i="5"/>
  <c r="E17" i="5"/>
  <c r="G16" i="5"/>
  <c r="F16" i="5"/>
  <c r="E16" i="5"/>
  <c r="G15" i="5"/>
  <c r="F15" i="5"/>
  <c r="E15" i="5"/>
  <c r="G14" i="5"/>
  <c r="F14" i="5"/>
  <c r="E14" i="5"/>
  <c r="G13" i="5"/>
  <c r="F13" i="5"/>
  <c r="E13" i="5"/>
  <c r="G12" i="5"/>
  <c r="F12" i="5"/>
  <c r="E12" i="5"/>
  <c r="G11" i="5"/>
  <c r="F11" i="5"/>
  <c r="E11" i="5"/>
  <c r="G10" i="5"/>
  <c r="F10" i="5"/>
  <c r="E10" i="5"/>
  <c r="G9" i="5"/>
  <c r="F9" i="5"/>
  <c r="E9" i="5"/>
  <c r="G8" i="5"/>
  <c r="F8" i="5"/>
  <c r="E8" i="5"/>
  <c r="G7" i="5"/>
  <c r="F7" i="5"/>
  <c r="E7" i="5"/>
  <c r="G6" i="5"/>
  <c r="F6" i="5"/>
  <c r="E6" i="5"/>
  <c r="G5" i="5"/>
  <c r="F5" i="5"/>
  <c r="E5" i="5"/>
  <c r="G4" i="5"/>
  <c r="F4" i="5"/>
  <c r="E4" i="5"/>
  <c r="G3" i="5"/>
  <c r="F3" i="5"/>
  <c r="E3" i="5"/>
  <c r="G2" i="5"/>
  <c r="F2" i="5"/>
  <c r="E2" i="5"/>
  <c r="K77" i="2"/>
  <c r="J77" i="2"/>
  <c r="H77" i="2"/>
  <c r="D77" i="2"/>
  <c r="C77" i="2"/>
  <c r="K76" i="2"/>
  <c r="J76" i="2"/>
  <c r="H76" i="2"/>
  <c r="D76" i="2"/>
  <c r="C76" i="2"/>
  <c r="K75" i="2"/>
  <c r="J75" i="2"/>
  <c r="H75" i="2"/>
  <c r="D75" i="2"/>
  <c r="C75" i="2"/>
  <c r="K74" i="2"/>
  <c r="J74" i="2"/>
  <c r="H74" i="2"/>
  <c r="D74" i="2"/>
  <c r="C74" i="2"/>
  <c r="K73" i="2"/>
  <c r="J73" i="2"/>
  <c r="H73" i="2"/>
  <c r="D73" i="2"/>
  <c r="C73" i="2"/>
  <c r="K72" i="2"/>
  <c r="J72" i="2"/>
  <c r="H72" i="2"/>
  <c r="D72" i="2"/>
  <c r="C72" i="2"/>
  <c r="K71" i="2"/>
  <c r="J71" i="2"/>
  <c r="H71" i="2"/>
  <c r="D71" i="2"/>
  <c r="C71" i="2"/>
  <c r="K70" i="2"/>
  <c r="J70" i="2"/>
  <c r="H70" i="2"/>
  <c r="D70" i="2"/>
  <c r="C70" i="2"/>
  <c r="K69" i="2"/>
  <c r="J69" i="2"/>
  <c r="H69" i="2"/>
  <c r="D69" i="2"/>
  <c r="C69" i="2"/>
  <c r="K68" i="2"/>
  <c r="J68" i="2"/>
  <c r="H68" i="2"/>
  <c r="D68" i="2"/>
  <c r="C68" i="2"/>
  <c r="K67" i="2"/>
  <c r="J67" i="2"/>
  <c r="H67" i="2"/>
  <c r="D67" i="2"/>
  <c r="C67" i="2"/>
  <c r="K66" i="2"/>
  <c r="J66" i="2"/>
  <c r="H66" i="2"/>
  <c r="D66" i="2"/>
  <c r="C66" i="2"/>
  <c r="K65" i="2"/>
  <c r="J65" i="2"/>
  <c r="H65" i="2"/>
  <c r="D65" i="2"/>
  <c r="C65" i="2"/>
  <c r="K64" i="2"/>
  <c r="J64" i="2"/>
  <c r="H64" i="2"/>
  <c r="D64" i="2"/>
  <c r="C64" i="2"/>
  <c r="K63" i="2"/>
  <c r="J63" i="2"/>
  <c r="H63" i="2"/>
  <c r="D63" i="2"/>
  <c r="C63" i="2"/>
  <c r="K62" i="2"/>
  <c r="J62" i="2"/>
  <c r="H62" i="2"/>
  <c r="D62" i="2"/>
  <c r="C62" i="2"/>
  <c r="K61" i="2"/>
  <c r="J61" i="2"/>
  <c r="H61" i="2"/>
  <c r="D61" i="2"/>
  <c r="C61" i="2"/>
  <c r="K60" i="2"/>
  <c r="J60" i="2"/>
  <c r="H60" i="2"/>
  <c r="D60" i="2"/>
  <c r="C60" i="2"/>
  <c r="K59" i="2"/>
  <c r="J59" i="2"/>
  <c r="H59" i="2"/>
  <c r="D59" i="2"/>
  <c r="C59" i="2"/>
  <c r="K58" i="2"/>
  <c r="J58" i="2"/>
  <c r="H58" i="2"/>
  <c r="D58" i="2"/>
  <c r="C58" i="2"/>
  <c r="K57" i="2"/>
  <c r="J57" i="2"/>
  <c r="H57" i="2"/>
  <c r="D57" i="2"/>
  <c r="C57" i="2"/>
  <c r="K56" i="2"/>
  <c r="J56" i="2"/>
  <c r="H56" i="2"/>
  <c r="D56" i="2"/>
  <c r="C56" i="2"/>
  <c r="K55" i="2"/>
  <c r="J55" i="2"/>
  <c r="H55" i="2"/>
  <c r="D55" i="2"/>
  <c r="C55" i="2"/>
  <c r="K54" i="2"/>
  <c r="J54" i="2"/>
  <c r="H54" i="2"/>
  <c r="D54" i="2"/>
  <c r="C54" i="2"/>
  <c r="K53" i="2"/>
  <c r="J53" i="2"/>
  <c r="H53" i="2"/>
  <c r="D53" i="2"/>
  <c r="C53" i="2"/>
  <c r="K52" i="2"/>
  <c r="J52" i="2"/>
  <c r="H52" i="2"/>
  <c r="D52" i="2"/>
  <c r="C52" i="2"/>
  <c r="K51" i="2"/>
  <c r="J51" i="2"/>
  <c r="H51" i="2"/>
  <c r="D51" i="2"/>
  <c r="C51" i="2"/>
  <c r="K50" i="2"/>
  <c r="J50" i="2"/>
  <c r="H50" i="2"/>
  <c r="D50" i="2"/>
  <c r="C50" i="2"/>
  <c r="K49" i="2"/>
  <c r="J49" i="2"/>
  <c r="H49" i="2"/>
  <c r="D49" i="2"/>
  <c r="C49" i="2"/>
  <c r="K48" i="2"/>
  <c r="J48" i="2"/>
  <c r="H48" i="2"/>
  <c r="D48" i="2"/>
  <c r="C48" i="2"/>
  <c r="K47" i="2"/>
  <c r="J47" i="2"/>
  <c r="H47" i="2"/>
  <c r="D47" i="2"/>
  <c r="C47" i="2"/>
  <c r="K46" i="2"/>
  <c r="J46" i="2"/>
  <c r="H46" i="2"/>
  <c r="D46" i="2"/>
  <c r="C46" i="2"/>
  <c r="K45" i="2"/>
  <c r="J45" i="2"/>
  <c r="H45" i="2"/>
  <c r="D45" i="2"/>
  <c r="C45" i="2"/>
  <c r="K44" i="2"/>
  <c r="J44" i="2"/>
  <c r="H44" i="2"/>
  <c r="D44" i="2"/>
  <c r="C44" i="2"/>
  <c r="K43" i="2"/>
  <c r="J43" i="2"/>
  <c r="H43" i="2"/>
  <c r="D43" i="2"/>
  <c r="C43" i="2"/>
  <c r="K42" i="2"/>
  <c r="J42" i="2"/>
  <c r="H42" i="2"/>
  <c r="D42" i="2"/>
  <c r="C42" i="2"/>
  <c r="K41" i="2"/>
  <c r="J41" i="2"/>
  <c r="H41" i="2"/>
  <c r="D41" i="2"/>
  <c r="C41" i="2"/>
  <c r="K40" i="2"/>
  <c r="J40" i="2"/>
  <c r="H40" i="2"/>
  <c r="D40" i="2"/>
  <c r="C40" i="2"/>
  <c r="K39" i="2"/>
  <c r="J39" i="2"/>
  <c r="H39" i="2"/>
  <c r="D39" i="2"/>
  <c r="C39" i="2"/>
  <c r="K38" i="2"/>
  <c r="J38" i="2"/>
  <c r="H38" i="2"/>
  <c r="D38" i="2"/>
  <c r="C38" i="2"/>
  <c r="K37" i="2"/>
  <c r="J37" i="2"/>
  <c r="H37" i="2"/>
  <c r="D37" i="2"/>
  <c r="C37" i="2"/>
  <c r="K36" i="2"/>
  <c r="J36" i="2"/>
  <c r="H36" i="2"/>
  <c r="D36" i="2"/>
  <c r="C36" i="2"/>
  <c r="K35" i="2"/>
  <c r="J35" i="2"/>
  <c r="H35" i="2"/>
  <c r="D35" i="2"/>
  <c r="C35" i="2"/>
  <c r="K34" i="2"/>
  <c r="J34" i="2"/>
  <c r="H34" i="2"/>
  <c r="D34" i="2"/>
  <c r="C34" i="2"/>
  <c r="K33" i="2"/>
  <c r="J33" i="2"/>
  <c r="H33" i="2"/>
  <c r="D33" i="2"/>
  <c r="C33" i="2"/>
  <c r="K32" i="2"/>
  <c r="J32" i="2"/>
  <c r="H32" i="2"/>
  <c r="D32" i="2"/>
  <c r="C32" i="2"/>
  <c r="K31" i="2"/>
  <c r="J31" i="2"/>
  <c r="H31" i="2"/>
  <c r="D31" i="2"/>
  <c r="C31" i="2"/>
  <c r="K30" i="2"/>
  <c r="J30" i="2"/>
  <c r="H30" i="2"/>
  <c r="D30" i="2"/>
  <c r="C30" i="2"/>
  <c r="K29" i="2"/>
  <c r="J29" i="2"/>
  <c r="H29" i="2"/>
  <c r="D29" i="2"/>
  <c r="C29" i="2"/>
  <c r="K28" i="2"/>
  <c r="J28" i="2"/>
  <c r="H28" i="2"/>
  <c r="D28" i="2"/>
  <c r="C28" i="2"/>
  <c r="K27" i="2"/>
  <c r="J27" i="2"/>
  <c r="H27" i="2"/>
  <c r="D27" i="2"/>
  <c r="C27" i="2"/>
  <c r="K26" i="2"/>
  <c r="J26" i="2"/>
  <c r="H26" i="2"/>
  <c r="D26" i="2"/>
  <c r="C26" i="2"/>
  <c r="K25" i="2"/>
  <c r="J25" i="2"/>
  <c r="H25" i="2"/>
  <c r="D25" i="2"/>
  <c r="C25" i="2"/>
  <c r="K24" i="2"/>
  <c r="J24" i="2"/>
  <c r="H24" i="2"/>
  <c r="D24" i="2"/>
  <c r="C24" i="2"/>
  <c r="K23" i="2"/>
  <c r="J23" i="2"/>
  <c r="H23" i="2"/>
  <c r="D23" i="2"/>
  <c r="C23" i="2"/>
  <c r="K22" i="2"/>
  <c r="J22" i="2"/>
  <c r="H22" i="2"/>
  <c r="D22" i="2"/>
  <c r="C22" i="2"/>
  <c r="K21" i="2"/>
  <c r="J21" i="2"/>
  <c r="H21" i="2"/>
  <c r="D21" i="2"/>
  <c r="C21" i="2"/>
  <c r="K20" i="2"/>
  <c r="J20" i="2"/>
  <c r="H20" i="2"/>
  <c r="D20" i="2"/>
  <c r="C20" i="2"/>
  <c r="K19" i="2"/>
  <c r="J19" i="2"/>
  <c r="H19" i="2"/>
  <c r="D19" i="2"/>
  <c r="C19" i="2"/>
  <c r="K18" i="2"/>
  <c r="J18" i="2"/>
  <c r="H18" i="2"/>
  <c r="D18" i="2"/>
  <c r="C18" i="2"/>
  <c r="K17" i="2"/>
  <c r="J17" i="2"/>
  <c r="H17" i="2"/>
  <c r="D17" i="2"/>
  <c r="C17" i="2"/>
  <c r="K16" i="2"/>
  <c r="J16" i="2"/>
  <c r="H16" i="2"/>
  <c r="D16" i="2"/>
  <c r="C16" i="2"/>
  <c r="K15" i="2"/>
  <c r="J15" i="2"/>
  <c r="H15" i="2"/>
  <c r="D15" i="2"/>
  <c r="C15" i="2"/>
  <c r="K14" i="2"/>
  <c r="J14" i="2"/>
  <c r="H14" i="2"/>
  <c r="D14" i="2"/>
  <c r="C14" i="2"/>
  <c r="K13" i="2"/>
  <c r="J13" i="2"/>
  <c r="H13" i="2"/>
  <c r="D13" i="2"/>
  <c r="C13" i="2"/>
  <c r="K12" i="2"/>
  <c r="J12" i="2"/>
  <c r="H12" i="2"/>
  <c r="D12" i="2"/>
  <c r="C12" i="2"/>
  <c r="K11" i="2"/>
  <c r="J11" i="2"/>
  <c r="H11" i="2"/>
  <c r="D11" i="2"/>
  <c r="C11" i="2"/>
  <c r="K10" i="2"/>
  <c r="J10" i="2"/>
  <c r="H10" i="2"/>
  <c r="D10" i="2"/>
  <c r="C10" i="2"/>
  <c r="K9" i="2"/>
  <c r="J9" i="2"/>
  <c r="H9" i="2"/>
  <c r="D9" i="2"/>
  <c r="C9" i="2"/>
  <c r="K8" i="2"/>
  <c r="J8" i="2"/>
  <c r="H8" i="2"/>
  <c r="D8" i="2"/>
  <c r="C8" i="2"/>
  <c r="K7" i="2"/>
  <c r="J7" i="2"/>
  <c r="H7" i="2"/>
  <c r="D7" i="2"/>
  <c r="C7" i="2"/>
  <c r="K6" i="2"/>
  <c r="J6" i="2"/>
  <c r="H6" i="2"/>
  <c r="D6" i="2"/>
  <c r="C6" i="2"/>
  <c r="K5" i="2"/>
  <c r="J5" i="2"/>
  <c r="H5" i="2"/>
  <c r="D5" i="2"/>
  <c r="C5" i="2"/>
  <c r="K4" i="2"/>
  <c r="J4" i="2"/>
  <c r="H4" i="2"/>
  <c r="D4" i="2"/>
  <c r="C4" i="2"/>
  <c r="K3" i="2"/>
  <c r="J3" i="2"/>
  <c r="H3" i="2"/>
  <c r="D3" i="2"/>
  <c r="C3" i="2"/>
  <c r="K2" i="2"/>
  <c r="J2" i="2"/>
  <c r="H2" i="2"/>
  <c r="D2" i="2"/>
  <c r="C2" i="2"/>
  <c r="C73" i="8"/>
  <c r="E73" i="8" s="1"/>
  <c r="C72" i="8"/>
  <c r="E72" i="8" s="1"/>
  <c r="C71" i="8"/>
  <c r="E71" i="8" s="1"/>
  <c r="C70" i="8"/>
  <c r="E70" i="8" s="1"/>
  <c r="C69" i="8"/>
  <c r="E69" i="8" s="1"/>
  <c r="C68" i="8"/>
  <c r="E68" i="8" s="1"/>
  <c r="C67" i="8"/>
  <c r="E67" i="8" s="1"/>
  <c r="C66" i="8"/>
  <c r="E66" i="8" s="1"/>
  <c r="C65" i="8"/>
  <c r="E65" i="8" s="1"/>
  <c r="C64" i="8"/>
  <c r="E64" i="8" s="1"/>
  <c r="C8" i="8"/>
  <c r="E8" i="8" s="1"/>
  <c r="C7" i="8"/>
  <c r="E7" i="8" s="1"/>
  <c r="C6" i="8"/>
  <c r="E6" i="8" s="1"/>
  <c r="C5" i="8"/>
  <c r="E5" i="8" s="1"/>
  <c r="C4" i="8"/>
  <c r="E4" i="8" s="1"/>
  <c r="C3" i="8"/>
  <c r="E3" i="8" s="1"/>
  <c r="C2" i="8"/>
  <c r="E2" i="8" s="1"/>
  <c r="C63" i="8"/>
  <c r="E63" i="8" s="1"/>
  <c r="C62" i="8"/>
  <c r="E62" i="8" s="1"/>
  <c r="C61" i="8"/>
  <c r="E61" i="8" s="1"/>
  <c r="C60" i="8"/>
  <c r="E60" i="8" s="1"/>
  <c r="C59" i="8"/>
  <c r="E59" i="8" s="1"/>
  <c r="C58" i="8"/>
  <c r="E58" i="8" s="1"/>
  <c r="C57" i="8"/>
  <c r="E57" i="8" s="1"/>
  <c r="C56" i="8"/>
  <c r="E56" i="8" s="1"/>
  <c r="C55" i="8"/>
  <c r="E55" i="8" s="1"/>
  <c r="C54" i="8"/>
  <c r="E54" i="8" s="1"/>
  <c r="C53" i="8"/>
  <c r="E53" i="8" s="1"/>
  <c r="C52" i="8"/>
  <c r="E52" i="8" s="1"/>
  <c r="C51" i="8"/>
  <c r="E51" i="8" s="1"/>
  <c r="C50" i="8"/>
  <c r="E50" i="8" s="1"/>
  <c r="C48" i="8"/>
  <c r="E48" i="8" s="1"/>
  <c r="C47" i="8"/>
  <c r="E47" i="8" s="1"/>
  <c r="C46" i="8"/>
  <c r="E46" i="8" s="1"/>
  <c r="C45" i="8"/>
  <c r="E45" i="8" s="1"/>
  <c r="C44" i="8"/>
  <c r="E44" i="8" s="1"/>
  <c r="C43" i="8"/>
  <c r="E43" i="8" s="1"/>
  <c r="C42" i="8"/>
  <c r="E42" i="8" s="1"/>
  <c r="C41" i="8"/>
  <c r="E41" i="8" s="1"/>
  <c r="C40" i="8"/>
  <c r="E40" i="8" s="1"/>
  <c r="C39" i="8"/>
  <c r="E39" i="8" s="1"/>
  <c r="C38" i="8"/>
  <c r="E38" i="8" s="1"/>
  <c r="C22" i="8"/>
  <c r="E22" i="8" s="1"/>
  <c r="C21" i="8"/>
  <c r="E21" i="8" s="1"/>
  <c r="C20" i="8"/>
  <c r="E20" i="8" s="1"/>
  <c r="C19" i="8"/>
  <c r="E19" i="8" s="1"/>
  <c r="C18" i="8"/>
  <c r="E18" i="8" s="1"/>
  <c r="C17" i="8"/>
  <c r="E17" i="8" s="1"/>
  <c r="C16" i="8"/>
  <c r="E16" i="8" s="1"/>
  <c r="C15" i="8"/>
  <c r="E15" i="8" s="1"/>
  <c r="C14" i="8"/>
  <c r="E14" i="8" s="1"/>
  <c r="C13" i="8"/>
  <c r="E13" i="8" s="1"/>
  <c r="C12" i="8"/>
  <c r="E12" i="8" s="1"/>
  <c r="C11" i="8"/>
  <c r="E11" i="8" s="1"/>
  <c r="C10" i="8"/>
  <c r="E10" i="8" s="1"/>
  <c r="C9" i="8"/>
  <c r="E9" i="8" s="1"/>
  <c r="C75" i="8"/>
  <c r="E75" i="8" s="1"/>
  <c r="C74" i="8"/>
  <c r="E74" i="8" s="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H6" i="8" l="1"/>
  <c r="I6" i="8"/>
  <c r="H44" i="8"/>
  <c r="I44" i="8"/>
  <c r="H7" i="8"/>
  <c r="I7" i="8"/>
  <c r="H14" i="8"/>
  <c r="I14" i="8"/>
  <c r="H22" i="8"/>
  <c r="I22" i="8"/>
  <c r="H45" i="8"/>
  <c r="I45" i="8"/>
  <c r="H54" i="8"/>
  <c r="I54" i="8"/>
  <c r="H62" i="8"/>
  <c r="I62" i="8"/>
  <c r="H8" i="8"/>
  <c r="I8" i="8"/>
  <c r="H71" i="8"/>
  <c r="I71" i="8"/>
  <c r="H27" i="8"/>
  <c r="I27" i="8"/>
  <c r="H35" i="8"/>
  <c r="I35" i="8"/>
  <c r="H52" i="8"/>
  <c r="I52" i="8"/>
  <c r="H61" i="8"/>
  <c r="I61" i="8"/>
  <c r="H74" i="8"/>
  <c r="I74" i="8"/>
  <c r="H15" i="8"/>
  <c r="I15" i="8"/>
  <c r="H38" i="8"/>
  <c r="I38" i="8"/>
  <c r="H46" i="8"/>
  <c r="I46" i="8"/>
  <c r="H55" i="8"/>
  <c r="I55" i="8"/>
  <c r="H63" i="8"/>
  <c r="I63" i="8"/>
  <c r="H64" i="8"/>
  <c r="I64" i="8"/>
  <c r="H72" i="8"/>
  <c r="I72" i="8"/>
  <c r="H26" i="8"/>
  <c r="I26" i="8"/>
  <c r="H34" i="8"/>
  <c r="I34" i="8"/>
  <c r="H69" i="8"/>
  <c r="I69" i="8"/>
  <c r="H16" i="8"/>
  <c r="I16" i="8"/>
  <c r="H39" i="8"/>
  <c r="I39" i="8"/>
  <c r="H47" i="8"/>
  <c r="I47" i="8"/>
  <c r="H56" i="8"/>
  <c r="I56" i="8"/>
  <c r="B7" i="11"/>
  <c r="I2" i="8"/>
  <c r="H65" i="8"/>
  <c r="I65" i="8"/>
  <c r="H73" i="8"/>
  <c r="I73" i="8"/>
  <c r="H33" i="8"/>
  <c r="I33" i="8"/>
  <c r="H49" i="8"/>
  <c r="I49" i="8"/>
  <c r="H20" i="8"/>
  <c r="I20" i="8"/>
  <c r="H29" i="8"/>
  <c r="I29" i="8"/>
  <c r="H9" i="8"/>
  <c r="I9" i="8"/>
  <c r="H48" i="8"/>
  <c r="I48" i="8"/>
  <c r="H3" i="8"/>
  <c r="I3" i="8"/>
  <c r="H66" i="8"/>
  <c r="I66" i="8"/>
  <c r="H23" i="8"/>
  <c r="I23" i="8"/>
  <c r="H32" i="8"/>
  <c r="I32" i="8"/>
  <c r="H60" i="8"/>
  <c r="I60" i="8"/>
  <c r="H53" i="8"/>
  <c r="I53" i="8"/>
  <c r="H17" i="8"/>
  <c r="I17" i="8"/>
  <c r="H57" i="8"/>
  <c r="I57" i="8"/>
  <c r="H10" i="8"/>
  <c r="I10" i="8"/>
  <c r="H18" i="8"/>
  <c r="I18" i="8"/>
  <c r="H41" i="8"/>
  <c r="I41" i="8"/>
  <c r="H50" i="8"/>
  <c r="I50" i="8"/>
  <c r="H58" i="8"/>
  <c r="I58" i="8"/>
  <c r="H4" i="8"/>
  <c r="I4" i="8"/>
  <c r="H67" i="8"/>
  <c r="I67" i="8"/>
  <c r="H25" i="8"/>
  <c r="I25" i="8"/>
  <c r="H31" i="8"/>
  <c r="I31" i="8"/>
  <c r="H12" i="8"/>
  <c r="I12" i="8"/>
  <c r="H21" i="8"/>
  <c r="I21" i="8"/>
  <c r="H75" i="8"/>
  <c r="I75" i="8"/>
  <c r="H40" i="8"/>
  <c r="I40" i="8"/>
  <c r="H11" i="8"/>
  <c r="I11" i="8"/>
  <c r="H19" i="8"/>
  <c r="I19" i="8"/>
  <c r="H42" i="8"/>
  <c r="I42" i="8"/>
  <c r="H51" i="8"/>
  <c r="I51" i="8"/>
  <c r="H59" i="8"/>
  <c r="I59" i="8"/>
  <c r="H5" i="8"/>
  <c r="I5" i="8"/>
  <c r="H68" i="8"/>
  <c r="I68" i="8"/>
  <c r="H24" i="8"/>
  <c r="I24" i="8"/>
  <c r="H30" i="8"/>
  <c r="I30" i="8"/>
  <c r="H37" i="8"/>
  <c r="I37" i="8"/>
  <c r="H43" i="8"/>
  <c r="I43" i="8"/>
  <c r="H13" i="8"/>
  <c r="I13" i="8"/>
  <c r="H70" i="8"/>
  <c r="I70" i="8"/>
  <c r="H28" i="8"/>
  <c r="I28" i="8"/>
  <c r="H36" i="8"/>
  <c r="I36" i="8"/>
  <c r="B44" i="11"/>
  <c r="B80" i="11"/>
  <c r="B59" i="11"/>
  <c r="B51" i="11"/>
  <c r="B43" i="11"/>
  <c r="B35" i="11"/>
  <c r="B27" i="11"/>
  <c r="B19" i="11"/>
  <c r="B11" i="11"/>
  <c r="B3" i="11"/>
  <c r="B36" i="11"/>
  <c r="B79" i="11"/>
  <c r="B58" i="11"/>
  <c r="B50" i="11"/>
  <c r="B42" i="11"/>
  <c r="B34" i="11"/>
  <c r="B26" i="11"/>
  <c r="B18" i="11"/>
  <c r="B10" i="11"/>
  <c r="B2" i="11"/>
  <c r="B52" i="11"/>
  <c r="B69" i="11"/>
  <c r="B57" i="11"/>
  <c r="B49" i="11"/>
  <c r="B41" i="11"/>
  <c r="B33" i="11"/>
  <c r="B25" i="11"/>
  <c r="B17" i="11"/>
  <c r="B9" i="11"/>
  <c r="B60" i="11"/>
  <c r="B4" i="11"/>
  <c r="B68" i="11"/>
  <c r="B56" i="11"/>
  <c r="B48" i="11"/>
  <c r="B40" i="11"/>
  <c r="B32" i="11"/>
  <c r="B24" i="11"/>
  <c r="B16" i="11"/>
  <c r="B8" i="11"/>
  <c r="B20" i="11"/>
  <c r="B67" i="11"/>
  <c r="B55" i="11"/>
  <c r="B47" i="11"/>
  <c r="B39" i="11"/>
  <c r="B31" i="11"/>
  <c r="B23" i="11"/>
  <c r="B15" i="11"/>
  <c r="B81" i="11"/>
  <c r="B12" i="11"/>
  <c r="H2" i="8"/>
  <c r="B91" i="11"/>
  <c r="B78" i="11"/>
  <c r="B74" i="11"/>
  <c r="B83" i="11"/>
  <c r="B64" i="11"/>
  <c r="B90" i="11"/>
  <c r="B86" i="11"/>
  <c r="B82" i="11"/>
  <c r="B73" i="11"/>
  <c r="B85" i="11"/>
  <c r="B65" i="11"/>
  <c r="B77" i="11"/>
  <c r="B63" i="11"/>
  <c r="B76" i="11"/>
  <c r="B72" i="11"/>
  <c r="B88" i="11"/>
  <c r="B84" i="11"/>
  <c r="B71" i="11"/>
  <c r="B87" i="11"/>
  <c r="B89" i="11"/>
  <c r="B62" i="11"/>
  <c r="B75" i="11"/>
  <c r="B66" i="11"/>
  <c r="B54" i="11"/>
  <c r="B46" i="11"/>
  <c r="B38" i="11"/>
  <c r="B30" i="11"/>
  <c r="B22" i="11"/>
  <c r="B14" i="11"/>
  <c r="B6" i="11"/>
  <c r="B28" i="11"/>
  <c r="B61" i="11"/>
  <c r="B53" i="11"/>
  <c r="B45" i="11"/>
  <c r="B37" i="11"/>
  <c r="B29" i="11"/>
  <c r="B21" i="11"/>
  <c r="B13" i="11"/>
  <c r="B5" i="11"/>
  <c r="O78" i="11"/>
  <c r="P78" i="11"/>
  <c r="N78" i="11"/>
  <c r="P77" i="11"/>
  <c r="N77" i="11"/>
  <c r="O77" i="11"/>
  <c r="P76" i="11"/>
  <c r="O76" i="11"/>
  <c r="N76" i="11"/>
  <c r="P75" i="11"/>
  <c r="O75" i="11"/>
  <c r="N75" i="11"/>
  <c r="N70" i="11"/>
  <c r="P74" i="11"/>
  <c r="O74" i="11"/>
  <c r="N71" i="11"/>
  <c r="O71" i="11"/>
  <c r="P71" i="11"/>
  <c r="O70" i="11"/>
  <c r="N72" i="11"/>
  <c r="O72" i="11"/>
  <c r="P72" i="11"/>
  <c r="O73" i="11"/>
  <c r="P73" i="11"/>
  <c r="N73" i="11"/>
  <c r="N74" i="11"/>
  <c r="P65" i="11"/>
  <c r="N65" i="11"/>
  <c r="O65" i="11"/>
  <c r="O64" i="11"/>
  <c r="N64" i="11"/>
  <c r="O86" i="11"/>
  <c r="P88" i="11"/>
  <c r="N86" i="11"/>
  <c r="O88" i="11"/>
  <c r="O49" i="11"/>
  <c r="P31" i="11"/>
  <c r="O31" i="11"/>
  <c r="N31" i="11"/>
  <c r="N60" i="11"/>
  <c r="P60" i="11"/>
  <c r="O60" i="11"/>
  <c r="O33" i="11"/>
  <c r="N33" i="11"/>
  <c r="P33" i="11"/>
  <c r="O53" i="11"/>
  <c r="N53" i="11"/>
  <c r="P53" i="11"/>
  <c r="P3" i="11"/>
  <c r="O3" i="11"/>
  <c r="N3" i="11"/>
  <c r="P35" i="11"/>
  <c r="O35" i="11"/>
  <c r="N35" i="11"/>
  <c r="P51" i="11"/>
  <c r="O51" i="11"/>
  <c r="N51" i="11"/>
  <c r="N32" i="11"/>
  <c r="P32" i="11"/>
  <c r="O32" i="11"/>
  <c r="N48" i="11"/>
  <c r="P48" i="11"/>
  <c r="O48" i="11"/>
  <c r="O5" i="11"/>
  <c r="N5" i="11"/>
  <c r="P5" i="11"/>
  <c r="O21" i="11"/>
  <c r="N21" i="11"/>
  <c r="P21" i="11"/>
  <c r="O37" i="11"/>
  <c r="N37" i="11"/>
  <c r="P37" i="11"/>
  <c r="O57" i="11"/>
  <c r="N57" i="11"/>
  <c r="P57" i="11"/>
  <c r="P6" i="11"/>
  <c r="O6" i="11"/>
  <c r="N6" i="11"/>
  <c r="P30" i="11"/>
  <c r="O30" i="11"/>
  <c r="N30" i="11"/>
  <c r="P38" i="11"/>
  <c r="O38" i="11"/>
  <c r="N38" i="11"/>
  <c r="N84" i="11"/>
  <c r="P84" i="11"/>
  <c r="O84" i="11"/>
  <c r="O90" i="11"/>
  <c r="P62" i="11"/>
  <c r="N90" i="11"/>
  <c r="O62" i="11"/>
  <c r="P91" i="11"/>
  <c r="N44" i="11"/>
  <c r="P44" i="11"/>
  <c r="O44" i="11"/>
  <c r="P7" i="11"/>
  <c r="O7" i="11"/>
  <c r="N7" i="11"/>
  <c r="P23" i="11"/>
  <c r="O23" i="11"/>
  <c r="N23" i="11"/>
  <c r="P39" i="11"/>
  <c r="O39" i="11"/>
  <c r="N39" i="11"/>
  <c r="P55" i="11"/>
  <c r="O55" i="11"/>
  <c r="N55" i="11"/>
  <c r="N4" i="11"/>
  <c r="P4" i="11"/>
  <c r="O4" i="11"/>
  <c r="N20" i="11"/>
  <c r="P20" i="11"/>
  <c r="O20" i="11"/>
  <c r="N36" i="11"/>
  <c r="P36" i="11"/>
  <c r="O36" i="11"/>
  <c r="N52" i="11"/>
  <c r="P52" i="11"/>
  <c r="O52" i="11"/>
  <c r="O25" i="11"/>
  <c r="N25" i="11"/>
  <c r="P25" i="11"/>
  <c r="O41" i="11"/>
  <c r="N41" i="11"/>
  <c r="P41" i="11"/>
  <c r="O61" i="11"/>
  <c r="N61" i="11"/>
  <c r="P61" i="11"/>
  <c r="P54" i="11"/>
  <c r="O54" i="11"/>
  <c r="N54" i="11"/>
  <c r="P22" i="11"/>
  <c r="O22" i="11"/>
  <c r="N22" i="11"/>
  <c r="P46" i="11"/>
  <c r="O46" i="11"/>
  <c r="N46" i="11"/>
  <c r="O85" i="11"/>
  <c r="N85" i="11"/>
  <c r="P85" i="11"/>
  <c r="O89" i="11"/>
  <c r="N89" i="11"/>
  <c r="P89" i="11"/>
  <c r="N49" i="11"/>
  <c r="O83" i="11"/>
  <c r="N83" i="11"/>
  <c r="P82" i="11"/>
  <c r="O82" i="11"/>
  <c r="N82" i="11"/>
  <c r="P47" i="11"/>
  <c r="O47" i="11"/>
  <c r="N47" i="11"/>
  <c r="N28" i="11"/>
  <c r="P28" i="11"/>
  <c r="O28" i="11"/>
  <c r="P50" i="11"/>
  <c r="O50" i="11"/>
  <c r="N50" i="11"/>
  <c r="P87" i="11"/>
  <c r="O87" i="11"/>
  <c r="N87" i="11"/>
  <c r="P27" i="11"/>
  <c r="O27" i="11"/>
  <c r="N27" i="11"/>
  <c r="P43" i="11"/>
  <c r="O43" i="11"/>
  <c r="N43" i="11"/>
  <c r="P59" i="11"/>
  <c r="O59" i="11"/>
  <c r="N59" i="11"/>
  <c r="N8" i="11"/>
  <c r="P8" i="11"/>
  <c r="O8" i="11"/>
  <c r="N24" i="11"/>
  <c r="P24" i="11"/>
  <c r="O24" i="11"/>
  <c r="N40" i="11"/>
  <c r="P40" i="11"/>
  <c r="O40" i="11"/>
  <c r="N56" i="11"/>
  <c r="P56" i="11"/>
  <c r="O56" i="11"/>
  <c r="O29" i="11"/>
  <c r="N29" i="11"/>
  <c r="P29" i="11"/>
  <c r="O45" i="11"/>
  <c r="N45" i="11"/>
  <c r="P45" i="11"/>
  <c r="P2" i="11"/>
  <c r="O2" i="11"/>
  <c r="N2" i="11"/>
  <c r="P26" i="11"/>
  <c r="O26" i="11"/>
  <c r="N26" i="11"/>
  <c r="P34" i="11"/>
  <c r="O34" i="11"/>
  <c r="N34" i="11"/>
  <c r="P42" i="11"/>
  <c r="O42" i="11"/>
  <c r="N42" i="11"/>
  <c r="P58" i="11"/>
  <c r="O58" i="11"/>
  <c r="N58" i="11"/>
  <c r="N63" i="11"/>
  <c r="O91" i="11"/>
  <c r="P63" i="11"/>
</calcChain>
</file>

<file path=xl/sharedStrings.xml><?xml version="1.0" encoding="utf-8"?>
<sst xmlns="http://schemas.openxmlformats.org/spreadsheetml/2006/main" count="2153" uniqueCount="647">
  <si>
    <t>subClassOf(x,x)</t>
  </si>
  <si>
    <t>subClassOf(x,y) \land subClassOf(y,z) \rightarrow subClassOf(x,z)</t>
  </si>
  <si>
    <t>EndurantType(x) \leftrightarrow RigidType(x) \oplus NonRigidType(x)</t>
  </si>
  <si>
    <t>NonRigidType(x) \leftrightarrow AntiRigidType(x) \oplus SemiRigidType(x)</t>
  </si>
  <si>
    <t>EndurantType(x) \leftrightarrow Sortal(x) \oplus NonSortal(x)</t>
  </si>
  <si>
    <t>Kind(x) \rightarrow RigidType(x) \land Sortal(x)</t>
  </si>
  <si>
    <t>SubKind(x) \rightarrow RigidType(x) \land Sortal(x)</t>
  </si>
  <si>
    <t>\nexists x (Kind(x) \land SubKind(x))</t>
  </si>
  <si>
    <t>Role(x) \rightarrow AntiRigidType(x) \land Sortal(x)</t>
  </si>
  <si>
    <t>Phase(x) \rightarrow AntiRigidType(x) \land Sortal(x)</t>
  </si>
  <si>
    <t>\nexists x (Phase(x) \land Role(x))</t>
  </si>
  <si>
    <t>Category(x) \rightarrow NonSortal(x) \land RigidType(x)</t>
  </si>
  <si>
    <t>RoleMixin(x) \rightarrow NonSortal(x) \land AntiRigidType(x)</t>
  </si>
  <si>
    <t>PhaseMixin(x) \rightarrow NonSortal(x) \land AntiRigidType(x)</t>
  </si>
  <si>
    <t>\nexists x (PhaseMixin(x) \land RoleMixin(x))</t>
  </si>
  <si>
    <t>Mixin(x) \rightarrow NonSortal(x) \land SemiRigidType(x)</t>
  </si>
  <si>
    <t>RigidType(x) \rightarrow Category(x) \lor Kind(x) \lor SubKind(x)</t>
  </si>
  <si>
    <t>AntiRigidType(x) \rightarrow Role(x) \lor Phase(x) \lor RoleMixin(x) \lor PhaseMixin(x)</t>
  </si>
  <si>
    <t>SemiRigidType(x) \rightarrow Mixin(x)</t>
  </si>
  <si>
    <t>Sortal(x) \rightarrow Kind(x) \lor Phase(x) \lor Role(x) \lor SubKind(x)</t>
  </si>
  <si>
    <t>NonSortal(x) \rightarrow Category(x) \lor PhaseMixin(x) \lor RoleMixin(x) \lor Mixin(x)</t>
  </si>
  <si>
    <t>RigidType(x) \land subClassOf(x,y) \rightarrow \neg AntiRigidType(y)</t>
  </si>
  <si>
    <t>SemiRigidType(x) \land subClassOf(x,y) \rightarrow \neg AntiRigidType(y)</t>
  </si>
  <si>
    <t>Mixin(x) \rightarrow \exists y,z (subClassOf(y,x) \land RigidType(y) \land subClassOf(z,x) \land AntiRigidType(z))</t>
  </si>
  <si>
    <t>x \neq y \land Kind(x) \land subClassOf(x,y) \rightarrow NonSortal(y)</t>
  </si>
  <si>
    <t>NonSortal(x) \land subClassOf(x,y) \rightarrow NonSortal(y)</t>
  </si>
  <si>
    <t>Sortal(x) \rightarrow \exists! y (subClassOf (x,y) \land Kind(y))</t>
  </si>
  <si>
    <t>shareKind(x,y) \leftrightarrow \exists! z (Kind(z) \land subClassOf(x,z) \land subClassOf(y,z))</t>
  </si>
  <si>
    <t>Phase(x) \land subClassOf(x,y) \rightarrow \neg Role(y) \land \neg RoleMixin(y)</t>
  </si>
  <si>
    <t>PhaseMixin(x) \land subClassOf(x,y) \rightarrow \neg RoleMixin(y)</t>
  </si>
  <si>
    <t>PhaseMixin(x) \rightarrow \exists y (Category (y) \land isSubClassOf(x,y))</t>
  </si>
  <si>
    <t>Code</t>
  </si>
  <si>
    <t>R01</t>
  </si>
  <si>
    <t>R02</t>
  </si>
  <si>
    <t>R03</t>
  </si>
  <si>
    <t>R04</t>
  </si>
  <si>
    <t>R05</t>
  </si>
  <si>
    <t>R06</t>
  </si>
  <si>
    <t>R07</t>
  </si>
  <si>
    <t>R08</t>
  </si>
  <si>
    <t>R09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</si>
  <si>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</si>
  <si>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</si>
  <si>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</si>
  <si>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</si>
  <si>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</si>
  <si>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</si>
  <si>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</si>
  <si>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</si>
  <si>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</si>
  <si>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</si>
  <si>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</si>
  <si>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</si>
  <si>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</si>
  <si>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</si>
  <si>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</si>
  <si>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</si>
  <si>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</si>
  <si>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</si>
  <si>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</si>
  <si>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</si>
  <si>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</si>
  <si>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</si>
  <si>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</si>
  <si>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</si>
  <si>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</si>
  <si>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</si>
  <si>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</si>
  <si>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</si>
  <si>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Type</t>
  </si>
  <si>
    <t>Base</t>
  </si>
  <si>
    <t>Rule</t>
  </si>
  <si>
    <t>Category</t>
  </si>
  <si>
    <t>Group</t>
  </si>
  <si>
    <t>shareSuperClass(x,y) \leftrightarrow \exists z (subClassOf(x,z) \land subClassOf(y,z))</t>
  </si>
  <si>
    <t>NonSortal(x) \rightarrow \exists y, z ( y \neq z \land Sortal(y) \land Sortal(z) \land \neg shareKind(y,z) \land (subClassOf(y,x) \lor shareSuperClass(x,y)) \land (subClassOf(z,x) \lor shareSuperClass(x,z)) )</t>
  </si>
  <si>
    <t>gUFO</t>
  </si>
  <si>
    <t>UFO</t>
  </si>
  <si>
    <t>Classification</t>
  </si>
  <si>
    <t>Base Rule</t>
  </si>
  <si>
    <t>Done</t>
  </si>
  <si>
    <t>Yes</t>
  </si>
  <si>
    <t>Variation</t>
  </si>
  <si>
    <t>RigidType(x) \rightarrow \neg NonRigidType(x)</t>
  </si>
  <si>
    <t>NonRigidType(x) \rightarrow \neg RigidType(x)</t>
  </si>
  <si>
    <t>AntiRigidType(x) \rightarrow NonRigidType(x) \land \neg SemiRigidType(x)</t>
  </si>
  <si>
    <t>SemiRigidType(x) \rightarrow NonRigidType(x) \land \neg AntiRigidType(x)</t>
  </si>
  <si>
    <t>Sortal(x) \rightarrow \neg NonSortal(x)</t>
  </si>
  <si>
    <t>NonSortal(x) \rightarrow \neg Sortal(x)</t>
  </si>
  <si>
    <t>Kind(x) \rightarrow \neg SubKind(x)</t>
  </si>
  <si>
    <t>SubKind(x) \rightarrow \neg Kind(x)</t>
  </si>
  <si>
    <t>Overleaf</t>
  </si>
  <si>
    <t>Phase(x) \rightarrow \neg Role(x)</t>
  </si>
  <si>
    <t>Role(x) \rightarrow \neg Phase(x)</t>
  </si>
  <si>
    <t>PhaseMixin(x) \rightarrow \neg RoleMixin(x)</t>
  </si>
  <si>
    <t>RoleMixin(x) \rightarrow \neg PhaseMixin(x)</t>
  </si>
  <si>
    <t>Category(x) \rightarrow RigidType(x) \land \neg Kind(x) \land \neg SubKind(x)</t>
  </si>
  <si>
    <t>Kind(x) \rightarrow RigidType(x) \land \neg Category(x) \land \neg SubKind(x)</t>
  </si>
  <si>
    <t>SubKind(x) \rightarrow RigidType(x) \land \neg Category(x) \land \neg Kind(x)</t>
  </si>
  <si>
    <t>Role(x) \rightarrow AntiRigidType(x) \land \neg Phase(x) \land \neg RoleMixin(x) \land \neg PhaseMixin(x)</t>
  </si>
  <si>
    <t>Phase(x) \rightarrow AntiRigidType(x) \land \neg Role(x) \land \neg RoleMixin(x) \land \neg PhaseMixin(x)</t>
  </si>
  <si>
    <t>RoleMixin(x) \rightarrow AntiRigidType(x) \land \neg Role(x) \land \neg Phase(x) \land \neg PhaseMixin(x)</t>
  </si>
  <si>
    <t>PhaseMixin(x) \rightarrow AntiRigidType(x) \land \neg Role(x) \land \neg Phase(x) \land \neg RoleMixin(x)</t>
  </si>
  <si>
    <t>Kind(x) \rightarrow Sortal(x) \land \neg Phase(x) \land \neg Role(x) \land \neg SubKind(x)</t>
  </si>
  <si>
    <t>Phase(x) \rightarrow Sortal(x) \land \neg Kind(x) \land \neg Role(x) \land \neg SubKind(x)</t>
  </si>
  <si>
    <t>Role(x) \rightarrow Sortal(x) \land \neg Kind(x) \land \neg Phase(x) \land \neg SubKind(x)</t>
  </si>
  <si>
    <t>SubKind(x) \rightarrow Sortal(x) \land \neg Kind(x) \land \neg Phase(x) \land \neg Role(x)</t>
  </si>
  <si>
    <t>Category(x) \rightarrow NonSortal(x) \land \neg PhaseMixin(x) \land \neg RoleMixin(x) \land \neg Mixin(x)</t>
  </si>
  <si>
    <t>PhaseMixin(x) \rightarrow NonSortal(x) \land \neg Category(x) \land \neg RoleMixin(x) \land \neg Mixin(x)</t>
  </si>
  <si>
    <t>RoleMixin(x) \rightarrow NonSortal(x) \land \neg Category(x) \land \neg PhaseMixin(x) \land \neg Mixin(x)</t>
  </si>
  <si>
    <t>Mixin(x) \rightarrow NonSortal(x) \land \neg Category(x) \land \neg PhaseMixin(x) \land \neg RoleMixin(x)</t>
  </si>
  <si>
    <t>Mixin(x) \rightarrow \exists y (subClassOf(y,x) \land RigidType(y))</t>
  </si>
  <si>
    <t>Mixin(x) \rightarrow \exists z (subClassOf(z,x) \land AntiRigidType(z))</t>
  </si>
  <si>
    <t>Kind(z) \land subClassOf(x,z) \land subClassOf(y,z) \rightarrow shareKind(x,y)</t>
  </si>
  <si>
    <t>subClassOf(x,z) \land subClassOf(y,z) \rightarrow shareSuperClass(x,y)</t>
  </si>
  <si>
    <t>shareKind(x,y) \rightarrow \exists! z (Kind(z) \land subClassOf(x,z) \land subClassOf(y,z))</t>
  </si>
  <si>
    <t>shareSuperClass(x,y) \rightarrow \exists z (subClassOf(x,z) \land subClassOf(y,z))</t>
  </si>
  <si>
    <t>NonSortal(x) \rightarrow \exists y (Sortal(y) \land (subClassOf(y,x) \lor shareSuperClass(x,y)))</t>
  </si>
  <si>
    <t>NonSortal(x) \land Sortal(y) \land (subClassOf(y,x) \lor shareSuperClass(x,y)) \rightarrow \exists z ( y \neq z \land Sortal(z) \land \neg shareKind(y,z) \land (subClassOf(z,x) \lor shareSuperClass(x,z)) )</t>
  </si>
  <si>
    <t>Description</t>
  </si>
  <si>
    <t>Restriction</t>
  </si>
  <si>
    <t>Specific</t>
  </si>
  <si>
    <t>Auxiliary</t>
  </si>
  <si>
    <t>Range</t>
  </si>
  <si>
    <t>General</t>
  </si>
  <si>
    <t>First Letters</t>
  </si>
  <si>
    <t>Role(x) \land PhaseMixin(y) \land subClassOf(x,y) \rightarrow \exists z (Phase(z) \land subClassOf(x,z) \land subClassOf(z,y))</t>
  </si>
  <si>
    <t>AntiRigidType(x) \land Sortal(x) \land Category(y) \land subClassOf(x,y) \rightarrow \exists z (RigidType(z) \land Sortal(z) \land subClassOf(x,z) \land subClassOf(z,y))</t>
  </si>
  <si>
    <t>Phase(x) \rightarrow \exists y (Phase (y) \land shareKind(x,y) \land \neg isSubClassOf(x,y) \land \neg isSubClassOf(y,x))</t>
  </si>
  <si>
    <t>PhaseMixin(x) \land Category(y) \land subClassOf(x,y) \rightarrow \exists z (PhaseMixin(z) \land \neg isSubClassOf(x,z) \land \neg isSubClassOf(z,x) \land isSubClassOf(z,y))</t>
  </si>
  <si>
    <t>Kind(z) \land subClassOf(x,z) \land shareKind(x,y) \rightarrow subClassOf(y,z)</t>
  </si>
  <si>
    <t xml:space="preserve"> </t>
  </si>
  <si>
    <t>Positively or negative classify instances into gUFO EndurantType classes. Set an rdf:type relation between instances and classes. Must contain only Class attributions as consequence.</t>
  </si>
  <si>
    <t>Applied to all cases.</t>
  </si>
  <si>
    <t>Applied to all cases, but only achievable when the information is clearly explicited (in OWA) or in CWA.</t>
  </si>
  <si>
    <t>The properties resulting from these rules are only used for the classification of gUFO types (Classification Rules) during the software execution and are not saved into the resulting graph. This is the only case where properties different than rdf:type are set to instances. Must contain only Property attributions as consequence.</t>
  </si>
  <si>
    <t>Includes</t>
  </si>
  <si>
    <t>Category(x) \rightarrow</t>
  </si>
  <si>
    <t>Rule Consequent</t>
  </si>
  <si>
    <t>Rule Antecedent</t>
  </si>
  <si>
    <t>R12Cg, R17Cg1, R21Cg1</t>
  </si>
  <si>
    <t>Kind(x) \rightarrow</t>
  </si>
  <si>
    <t>R06Cg, R08Cg1, R17Cg2, R20Cg1</t>
  </si>
  <si>
    <t>Mixin(x) \rightarrow</t>
  </si>
  <si>
    <t>NonSortal(x) \land RigidType(x) \land \neg Kind(x) \land \neg Mixin(x) \land \neg PhaseMixin(x) \land \neg RoleMixin(x) \land \neg SubKind(x)</t>
  </si>
  <si>
    <t>RigidType(x) \land Sortal(x) \land \neg Category(x) \land \neg Phase(x) \land \neg Role(x) \land \neg SubKind(x)</t>
  </si>
  <si>
    <t>NonSortal(x) \land SemiRigidType(x) \land \neg Category(x) \land \neg PhaseMixin(x) \land \neg RoleMixin(x)</t>
  </si>
  <si>
    <t>R16Cg, R21Cg4</t>
  </si>
  <si>
    <t>RAC</t>
  </si>
  <si>
    <t>RAK</t>
  </si>
  <si>
    <t>RAM</t>
  </si>
  <si>
    <t>Phase(x) \rightarrow</t>
  </si>
  <si>
    <t>AntiRigidType(x) \land Sortal(x) \land \neg Kind(x) \land \neg PhaseMixin(x) \land \neg Role(x) \land \neg RoleMixin(x) \land \neg SubKind(x)</t>
  </si>
  <si>
    <t>R10Cg, R11Cg1, R18Cg2, R20Cg2</t>
  </si>
  <si>
    <t>RAP</t>
  </si>
  <si>
    <t>PhaseMixin(x) \rightarrow</t>
  </si>
  <si>
    <t>R14Cg, R15Cg1, R18Cg4, R21Cg2</t>
  </si>
  <si>
    <t>RAPM</t>
  </si>
  <si>
    <t>AntiRigidType(x) \land NonSortal(x) \land \neg Category(x) \land \neg Mixin(x) \land \neg Phase(x) \land \neg Role(x) \land \neg RoleMixin(x)</t>
  </si>
  <si>
    <t>Role(x) \rightarrow</t>
  </si>
  <si>
    <t>RAR</t>
  </si>
  <si>
    <t>AntiRigidType(x) \land Sortal(x) \land \neg Kind(x) \land \neg Phase(x) \land \neg PhaseMixin(x) \land \neg RoleMixin(x) \land \neg SubKind(x)</t>
  </si>
  <si>
    <t>R09Cg, R11Cg2, R18Cg1, R20Cg3</t>
  </si>
  <si>
    <t>RoleMixin(x) \rightarrow</t>
  </si>
  <si>
    <t>RARM</t>
  </si>
  <si>
    <t>AntiRigidType(x) \land NonSortal(x) \land \neg Category(x) \land \neg Mixin(x) \land \neg Phase(x) \land \neg PhaseMixin(x) \land \neg Role(x)</t>
  </si>
  <si>
    <t>R13Cg, R15Cg2, R18Cg3, R21Cg3</t>
  </si>
  <si>
    <t>SemiRigidType(x) \rightarrow</t>
  </si>
  <si>
    <t>RASR</t>
  </si>
  <si>
    <t>R04Cg2, R19Cg</t>
  </si>
  <si>
    <t>SubKind(x) \rightarrow</t>
  </si>
  <si>
    <t>RAS</t>
  </si>
  <si>
    <t>R07Cg, R08Cg2, R17Cg3, R20Cg4</t>
  </si>
  <si>
    <t>R04Cg2</t>
  </si>
  <si>
    <t>R06Cg</t>
  </si>
  <si>
    <t>R07Cg</t>
  </si>
  <si>
    <t>R08Cg1</t>
  </si>
  <si>
    <t>R08Cg2</t>
  </si>
  <si>
    <t>R09Cg</t>
  </si>
  <si>
    <t>R10Cg</t>
  </si>
  <si>
    <t>R11Cg1</t>
  </si>
  <si>
    <t>R11Cg2</t>
  </si>
  <si>
    <t>R12Cg</t>
  </si>
  <si>
    <t>R13Cg</t>
  </si>
  <si>
    <t>R14Cg</t>
  </si>
  <si>
    <t>R15Cg1</t>
  </si>
  <si>
    <t>R15Cg2</t>
  </si>
  <si>
    <t>R16Cg</t>
  </si>
  <si>
    <t>R17Cg1</t>
  </si>
  <si>
    <t>R17Cg2</t>
  </si>
  <si>
    <t>R17Cg3</t>
  </si>
  <si>
    <t>R18Cg1</t>
  </si>
  <si>
    <t>R18Cg2</t>
  </si>
  <si>
    <t>R18Cg3</t>
  </si>
  <si>
    <t>R18Cg4</t>
  </si>
  <si>
    <t>R19Cg</t>
  </si>
  <si>
    <t>R20Cg1</t>
  </si>
  <si>
    <t>R20Cg2</t>
  </si>
  <si>
    <t>R20Cg3</t>
  </si>
  <si>
    <t>R20Cg4</t>
  </si>
  <si>
    <t>R21Cg1</t>
  </si>
  <si>
    <t>R21Cg2</t>
  </si>
  <si>
    <t>R21Cg3</t>
  </si>
  <si>
    <t>R21Cg4</t>
  </si>
  <si>
    <t>Aggregated In</t>
  </si>
  <si>
    <t>Original Code</t>
  </si>
  <si>
    <t>Aggregated Code</t>
  </si>
  <si>
    <t>R01Ag</t>
  </si>
  <si>
    <t>R02Ag</t>
  </si>
  <si>
    <t>R03Cg1</t>
  </si>
  <si>
    <t>R03Cg2</t>
  </si>
  <si>
    <t>R04Cg1</t>
  </si>
  <si>
    <t>R05Cg1</t>
  </si>
  <si>
    <t>R05Cg2</t>
  </si>
  <si>
    <t>R22Cg</t>
  </si>
  <si>
    <t>R23Cg</t>
  </si>
  <si>
    <t>R26Cg</t>
  </si>
  <si>
    <t>R27Cg</t>
  </si>
  <si>
    <t>R29Ag1</t>
  </si>
  <si>
    <t>R29Ag2</t>
  </si>
  <si>
    <t>R30Ag</t>
  </si>
  <si>
    <t>Aux</t>
  </si>
  <si>
    <t>R32Cg</t>
  </si>
  <si>
    <t>R33Cg</t>
  </si>
  <si>
    <t>Scope</t>
  </si>
  <si>
    <t>All</t>
  </si>
  <si>
    <t>CWA</t>
  </si>
  <si>
    <t>#</t>
  </si>
  <si>
    <t>Execution</t>
  </si>
  <si>
    <t>Once, before</t>
  </si>
  <si>
    <t>Multiple</t>
  </si>
  <si>
    <t>Rules</t>
  </si>
  <si>
    <t>R01Ag, R02Ag</t>
  </si>
  <si>
    <t>R03Cg1, R03Cg2, R04Cg1, R05Cg1, R05Cg2, RAC, RAK, RAM, RAP, RAPM, RAR, RARM, RASR, RAS</t>
  </si>
  <si>
    <t>R29Ag1, R29Ag2, R30Ag, R30As</t>
  </si>
  <si>
    <t>R22Cg, R23Cg, R26Cg, R27Cg, R32Cg, R33Cg, R24Cs, R25Cs1, R25Cs2, R28Cs, R29Cs, R31Cs, R34Cs, R35Cs, R36Cs, R37Cs</t>
  </si>
  <si>
    <t>R24R, R25R1, R25R2, R28R, R29R, R30R, R31R1, R31R2, R34R, R35R, R36R, R37R</t>
  </si>
  <si>
    <t>R01Ag, R02Ag, R03Cg1, R03Cg2, R04Cg1, R05Cg1, R05Cg2, RAC, RAK, RAM, RAP, RAPM, RAR, RARM, RASR, RAS, R29Ag1, R29Ag2, R30Ag, R22Cg, R23Cg, R26Cg, R27Cg, R32Cg, R33Cg, R24R, R25R1, R25R2, R28R, R29R, R30R, R31R1, R31R2, R34R, R35R, R36R, R37R</t>
  </si>
  <si>
    <t>R30As, R24Cs, R25Cs1, R25Cs2, R28Cs, R29Cs, R31Cs, R34Cs, R35Cs, R36Cs, R37Cs</t>
  </si>
  <si>
    <t>Aggregated</t>
  </si>
  <si>
    <t>Derived</t>
  </si>
  <si>
    <t>R24Rg</t>
  </si>
  <si>
    <t>R25Rg1</t>
  </si>
  <si>
    <t>R25Rg2</t>
  </si>
  <si>
    <t>R28Rg</t>
  </si>
  <si>
    <t>R29Rg</t>
  </si>
  <si>
    <t>R30Rg</t>
  </si>
  <si>
    <t>R31Rg1</t>
  </si>
  <si>
    <t>R31Rg2</t>
  </si>
  <si>
    <t>R34Rg</t>
  </si>
  <si>
    <t>R35Rg</t>
  </si>
  <si>
    <t>R36Rg</t>
  </si>
  <si>
    <t>R37Rg</t>
  </si>
  <si>
    <t>Category(x) \rightarrow NonSortal(x) \land RigidType(x) \land \neg Kind(x) \land \neg Mixin(x) \land \neg PhaseMixin(x) \land \neg RoleMixin(x) \land \neg SubKind(x)</t>
  </si>
  <si>
    <t>Kind(x) \rightarrow RigidType(x) \land Sortal(x) \land \neg Category(x) \land \neg Phase(x) \land \neg Role(x) \land \neg SubKind(x)</t>
  </si>
  <si>
    <t>Mixin(x) \rightarrow NonSortal(x) \land SemiRigidType(x) \land \neg Category(x) \land \neg PhaseMixin(x) \land \neg RoleMixin(x)</t>
  </si>
  <si>
    <t>Phase(x) \rightarrow AntiRigidType(x) \land Sortal(x) \land \neg Kind(x) \land \neg PhaseMixin(x) \land \neg Role(x) \land \neg RoleMixin(x) \land \neg SubKind(x)</t>
  </si>
  <si>
    <t>PhaseMixin(x) \rightarrow AntiRigidType(x) \land NonSortal(x) \land \neg Category(x) \land \neg Mixin(x) \land \neg Phase(x) \land \neg Role(x) \land \neg RoleMixin(x)</t>
  </si>
  <si>
    <t>Role(x) \rightarrow AntiRigidType(x) \land Sortal(x) \land \neg Kind(x) \land \neg Phase(x) \land \neg PhaseMixin(x) \land \neg RoleMixin(x) \land \neg SubKind(x)</t>
  </si>
  <si>
    <t>RoleMixin(x) \rightarrow AntiRigidType(x) \land NonSortal(x) \land \neg Category(x) \land \neg Mixin(x) \land \neg Phase(x) \land \neg PhaseMixin(x) \land \neg Role(x)</t>
  </si>
  <si>
    <t>SemiRigidType(x) \rightarrow Mixin(x) \land NonRigidType(x) \land \neg AntiRigidType(x)</t>
  </si>
  <si>
    <t>RigidType(x) \land Sortal(x) \land \neg Category(x) \land \neg Kind(x) \land \neg Phase(x) \land \neg Role(x)</t>
  </si>
  <si>
    <t>SubKind(x) \rightarrow RigidType(x) \land Sortal(x) \land \neg Category(x) \land \neg Kind(x) \land \neg Phase(x) \land \neg Role(x)</t>
  </si>
  <si>
    <t>RigidType(x) \rightarrow \neg AntiRigidType(x) \land \neg SemiRigidType(x)</t>
  </si>
  <si>
    <t>RART</t>
  </si>
  <si>
    <t>RigidType(x) \rightarrow</t>
  </si>
  <si>
    <t>R03Cg3</t>
  </si>
  <si>
    <t>RigidType(x) \rightarrow \neg NonRigidType(x) \land \neg AntiRigidType(x) \land \neg SemiRigidType(x)</t>
  </si>
  <si>
    <t>Fetch Rule</t>
  </si>
  <si>
    <t>Implemented</t>
  </si>
  <si>
    <t>No</t>
  </si>
  <si>
    <t>CAN</t>
  </si>
  <si>
    <t>IS</t>
  </si>
  <si>
    <t>OWA</t>
  </si>
  <si>
    <t>Assumption</t>
  </si>
  <si>
    <t>Some</t>
  </si>
  <si>
    <t>is_list</t>
  </si>
  <si>
    <t>can_list</t>
  </si>
  <si>
    <t xml:space="preserve">All classes are considered different from each other in OWA and in CWA. </t>
  </si>
  <si>
    <t>For now results only set positive ou negative classifications of classes, not equality or differentness of classes.</t>
  </si>
  <si>
    <t>Expansion must load information about classes being the same or different and must consider that for the evaluations.</t>
  </si>
  <si>
    <t>No action.</t>
  </si>
  <si>
    <t>Report inconsistency.</t>
  </si>
  <si>
    <t>Set all classes in can list as not type.</t>
  </si>
  <si>
    <t>list of classes identified as already being of the desired classification.</t>
  </si>
  <si>
    <t>list of classes identified as candidates of being of the desired classification.</t>
  </si>
  <si>
    <t>Set class in can list as type.</t>
  </si>
  <si>
    <t>Report incompleteness and possibilities (XOR).</t>
  </si>
  <si>
    <t>Report incompleteness and possibilities (OR).</t>
  </si>
  <si>
    <t>Report incompleteness and no possibility.</t>
  </si>
  <si>
    <t>Automatic (default)</t>
  </si>
  <si>
    <t>UFO Some</t>
  </si>
  <si>
    <t>UFO Unique</t>
  </si>
  <si>
    <t>Unique</t>
  </si>
  <si>
    <t>R05+R21</t>
  </si>
  <si>
    <t>Sortal(x) \rightarrow ~Category(x) \land ~PhaseMixin(x) \land ~RoleMixin(x) \land ~Mixin(x)</t>
  </si>
  <si>
    <t>R05+R20</t>
  </si>
  <si>
    <t>NonSortal(x) \rightarrow ~Kind(x) \land ~Phase(x) \land ~Role(x) \land ~SubKind(x)</t>
  </si>
  <si>
    <t>R03+R04+R17</t>
  </si>
  <si>
    <t>R03+R04+R18</t>
  </si>
  <si>
    <t>R03+R04+R19</t>
  </si>
  <si>
    <t>RigidType(x) \rightarrow ~Role(x) \land ~Phase(x) \land ~RoleMixin(x) \land ~PhaseMixin(x) \land ~Mixin(x)</t>
  </si>
  <si>
    <t>AntiRigidType(x) \rightarrow ~Category(x) \land ~Kind(x) \land ~SubKind(x) \land ~Mixin(x)</t>
  </si>
  <si>
    <t>SemiRigidType(x) \rightarrow ~Category(x) \land ~Kind(x) \land ~SubKind(x) \land ~Role(x) \land ~Phase(x) \land ~RoleMixin(x) \land ~PhaseMixin(x)</t>
  </si>
  <si>
    <t>RAAR</t>
  </si>
  <si>
    <t>R04, R03+R04+R18</t>
  </si>
  <si>
    <t>AntiRigidType(x) \rightarrow</t>
  </si>
  <si>
    <t>R05, R05+R20</t>
  </si>
  <si>
    <t>RASK</t>
  </si>
  <si>
    <t>NonSortal(x) \rightarrow</t>
  </si>
  <si>
    <t>\neg Sortal(x) \land \neg Kind(x) \land \neg Phase(x) \land \neg Role(x) \land \neg SubKind(x)</t>
  </si>
  <si>
    <t>NonRigidType(x) \land \neg SemiRigidType(x) \land \neg Category(x) \land \neg Kind(x) \land \neg SubKind(x) \land \neg Mixin(x)</t>
  </si>
  <si>
    <t>RANS</t>
  </si>
  <si>
    <t>R03Cg1, R03Cg2, R03+R04+R17</t>
  </si>
  <si>
    <t>\neg NonRigidType(x) \land \neg AntiRigidType(x) \land \neg SemiRigidType(x) \land \neg Role(x) \land \neg Phase(x) \land \neg RoleMixin(x) \land \neg PhaseMixin(x) \land \neg Mixin(x)</t>
  </si>
  <si>
    <t>Mixin(x) \land NonRigidType(x) \land \neg AntiRigidType(x) \land \neg Category(x) \land \neg Kind(x) \land \neg SubKind(x) \land \neg Role(x) \land \neg Phase(x) \land \neg RoleMixin(x) \land \neg PhaseMixin(x)</t>
  </si>
  <si>
    <t>Sortal(x) \rightarrow</t>
  </si>
  <si>
    <t>R05Cg1, R05+R21Cg</t>
  </si>
  <si>
    <t>\neg NonSortal(x) \land \neg Category(x) \land \neg PhaseMixin(x) \land \neg RoleMixin(x) \land \neg Mixin(x)</t>
  </si>
  <si>
    <t>not necessary</t>
  </si>
  <si>
    <t>R05+R27</t>
  </si>
  <si>
    <t>Sortal(x) \land subClassOf(y,x) \rightarrow Sortal(y)</t>
  </si>
  <si>
    <t>\neg RigidType(x) \rightarrow NonRigidType(x)</t>
  </si>
  <si>
    <t>\neg AntiRigidType(x) \land \neg SemiRigidType(x) \rightarrow RigidType(x)</t>
  </si>
  <si>
    <t>\neg NonRigidType(x) \rightarrow RigidType(x)</t>
  </si>
  <si>
    <t>\neg Sortal(x) \rightarrow NonSortal(x)</t>
  </si>
  <si>
    <t>\neg NonSortal(x) \rightarrow Sortal(x)</t>
  </si>
  <si>
    <t>RN</t>
  </si>
  <si>
    <t>\neg Role(x) \land \neg Phase(x) \land \neg RoleMixin(x) \land \neg PhaseMixin(x) \land \neg Mixin(x) \rightarrow RigidType(x)</t>
  </si>
  <si>
    <t>\neg Category(x) \land \neg Kind(x) \land \neg SubKind(x) \land \neg Mixin(x) \rightarrow AntiRigidType(x)</t>
  </si>
  <si>
    <t>\neg Category(x) \land \neg Kind(x) \land \neg SubKind(x) \land \neg Role(x) \land \neg Phase(x) \land \neg RoleMixin(x) \land \neg PhaseMixin(x) \rightarrow SemiRigidType(x)</t>
  </si>
  <si>
    <t>\neg Kind(x) \land \neg Phase(x) \land \neg Role(x) \land \neg SubKind(x) \rightarrow NonSortal(x)</t>
  </si>
  <si>
    <t>\neg Category(x) \land \neg PhaseMixin(x) \land \neg RoleMixin(x) \land \neg Mixin(x) \rightarrow Sortal(x)</t>
  </si>
  <si>
    <t>Rule Code</t>
  </si>
  <si>
    <t>Kind(z) ^ subClassOf(x,z) ^ subClassOf(y,z) -&gt; shareKind(x,y)</t>
  </si>
  <si>
    <t>Kind(z) ^ subClassOf(x,z) ^ shareKind(x,y) -&gt; subClassOf(y,z)</t>
  </si>
  <si>
    <t>subClassOf(x,y) ^ subClassOf(y,z) -&gt; subClassOf(x,z)</t>
  </si>
  <si>
    <t>subClassOf(x,z) ^ subClassOf(y,z) -&gt; shareSuperClass(x,y)</t>
  </si>
  <si>
    <t xml:space="preserve">RigidType(x) -&gt; ~NonRigidType(x) ^ ~AntiRigidType(x) ^ ~SemiRigidType(x) ^ ~Role(x) ^ ~Phase(x) ^ ~RoleMixin(x) ^ ~PhaseMixin(x) ^ ~Mixin(x) </t>
  </si>
  <si>
    <t xml:space="preserve">NonRigidType(x) -&gt; ~RigidType(x) </t>
  </si>
  <si>
    <t xml:space="preserve">AntiRigidType(x) -&gt; NonRigidType(x) ^ ~SemiRigidType(x) ^ ~Category(x) ^ ~Kind(x) ^ ~SubKind(x) ^ ~Mixin(x) </t>
  </si>
  <si>
    <t xml:space="preserve">SemiRigidType(x) -&gt; Mixin(x) ^ NonRigidType(x) ^ ~AntiRigidType(x) ^ ~Category(x) ^ ~Kind(x) ^ ~SubKind(x) ^ ~Role(x) ^ ~Phase(x) ^ ~RoleMixin(x) ^ ~PhaseMixin(x) </t>
  </si>
  <si>
    <t xml:space="preserve">Sortal(x) -&gt; ~NonSortal(x) ^ ~Category(x) ^ ~PhaseMixin(x) ^ ~RoleMixin(x) ^ ~Mixin(x) </t>
  </si>
  <si>
    <t xml:space="preserve">NonSortal(x) -&gt; ~Sortal(x) ^ ~Kind(x) ^ ~Phase(x) ^ ~Role(x) ^ ~SubKind(x) </t>
  </si>
  <si>
    <t xml:space="preserve">Mixin(x) -&gt; NonSortal(x) ^ SemiRigidType(x) ^ ~Category(x) ^ ~PhaseMixin(x) ^ ~RoleMixin(x) </t>
  </si>
  <si>
    <t xml:space="preserve">Category(x) -&gt; NonSortal(x) ^ RigidType(x) ^ ~Kind(x) ^ ~Mixin(x) ^ ~PhaseMixin(x) ^ ~RoleMixin(x) ^ ~SubKind(x) </t>
  </si>
  <si>
    <t xml:space="preserve">RoleMixin(x) -&gt; AntiRigidType(x) ^ NonSortal(x) ^ ~Category(x) ^ ~Mixin(x) ^ ~Phase(x) ^ ~PhaseMixin(x) ^ ~Role(x) </t>
  </si>
  <si>
    <t xml:space="preserve">PhaseMixin(x) -&gt; AntiRigidType(x) ^ NonSortal(x) ^ ~Category(x) ^ ~Mixin(x) ^ ~Phase(x) ^ ~Role(x) ^ ~RoleMixin(x) </t>
  </si>
  <si>
    <t xml:space="preserve">Kind(x) -&gt; RigidType(x) ^ Sortal(x) ^ ~Category(x) ^ ~Phase(x) ^ ~Role(x) ^ ~SubKind(x) </t>
  </si>
  <si>
    <t xml:space="preserve">SubKind(x) -&gt; RigidType(x) ^ Sortal(x) ^ ~Category(x) ^ ~Kind(x) ^ ~Phase(x) ^ ~Role(x) </t>
  </si>
  <si>
    <t xml:space="preserve">Role(x) -&gt; AntiRigidType(x) ^ Sortal(x) ^ ~Kind(x) ^ ~Phase(x) ^ ~PhaseMixin(x) ^ ~RoleMixin(x) ^ ~SubKind(x) </t>
  </si>
  <si>
    <t xml:space="preserve">Phase(x) -&gt; AntiRigidType(x) ^ Sortal(x) ^ ~Kind(x) ^ ~PhaseMixin(x) ^ ~Role(x) ^ ~RoleMixin(x) ^ ~SubKind(x)  </t>
  </si>
  <si>
    <t xml:space="preserve">~AntiRigidType(x) ^ ~SemiRigidType(x) -&gt; RigidType(x) </t>
  </si>
  <si>
    <t xml:space="preserve">~NonRigidType(x) -&gt; RigidType(x) </t>
  </si>
  <si>
    <t xml:space="preserve">~Role(x) ^ ~Phase(x) ^ ~RoleMixin(x) ^ ~PhaseMixin(x) ^ ~Mixin(x) -&gt; RigidType(x) </t>
  </si>
  <si>
    <t xml:space="preserve">~Category(x) ^ ~Kind(x) ^ ~SubKind(x) ^ ~Mixin(x) -&gt; AntiRigidType(x) </t>
  </si>
  <si>
    <t>~Category(x) ^ ~Kind(x) ^ ~SubKind(x) ^ ~Role(x) ^ ~Phase(x) ^ ~RoleMixin(x) ^ ~PhaseMixin(x) -&gt; SemiRigidType(x)</t>
  </si>
  <si>
    <t>~Kind(x) ^ ~Phase(x) ^ ~Role(x) ^ ~SubKind(x) -&gt; NonSortal(x)</t>
  </si>
  <si>
    <t>~Category(x) ^ ~PhaseMixin(x) ^ ~RoleMixin(x) ^ ~Mixin(x) -&gt; Sortal(x)</t>
  </si>
  <si>
    <t>Base Rules</t>
  </si>
  <si>
    <t>UFO All</t>
  </si>
  <si>
    <t>RigidType(x) ^ subClassOf(x,y) -&gt; ~AntiRigidType(y)</t>
  </si>
  <si>
    <t>SemiRigidType(x) ^ subClassOf(x,y) -&gt; ~AntiRigidType(y)</t>
  </si>
  <si>
    <t>x != y ^ Kind(x) ^ subClassOf(x,y) -&gt; NonSortal(y)</t>
  </si>
  <si>
    <t>NonSortal(x) ^ subClassOf(x,y) -&gt; NonSortal(y)</t>
  </si>
  <si>
    <t>Phase(x) ^ subClassOf(x,y) -&gt; ~Role(y) ^ ~RoleMixin(y)</t>
  </si>
  <si>
    <t>PhaseMixin(x) ^ subClassOf(x,y) -&gt; ~RoleMixin(y)</t>
  </si>
  <si>
    <t>Sortal(x) ^ subClassOf(y,x) -&gt; Sortal(y)</t>
  </si>
  <si>
    <t>R05, R27</t>
  </si>
  <si>
    <t>AntiRigidType(x) ^ Sortal(x) ^ Category(y) ^ subClassOf(x,y) -&gt; E z (RigidType(z) ^ Sortal(z) ^ subClassOf(x,z) ^ subClassOf(z,y))</t>
  </si>
  <si>
    <t>Mixin(x) -&gt; E y (subClassOf(y,x) ^ RigidType(y))</t>
  </si>
  <si>
    <t>Mixin(x) -&gt; E y (subClassOf(y,x) ^ AntiRigidType(y))</t>
  </si>
  <si>
    <t>NonSortal(x) -&gt; E y (Sortal(y) ^ (subClassOf(y,x) v shareSuperClass(x,y)))</t>
  </si>
  <si>
    <t>NonSortal(x) ^ Sortal(y) ^ (subClassOf(y,x) v shareSuperClass(x,y)) -&gt; E z (y != z ^ Sortal(z) ^ ~shareKind(y,z) ^ (subClassOf(z,x) v shareSuperClass(x,z)))</t>
  </si>
  <si>
    <t>Phase(x) -&gt; E y (Phase (y) ^ shareKind(x,y) ^ ~isSubClassOf(x,y) ^ ~isSubClassOf(y,x))</t>
  </si>
  <si>
    <t>PhaseMixin(x) -&gt; E y (Category (y) ^ isSubClassOf(x,y))</t>
  </si>
  <si>
    <t>PhaseMixin(x) ^ Category(y) ^ subClassOf(x,y) -&gt; E z (PhaseMixin(z) ^ ~isSubClassOf(x,z) ^ ~isSubClassOf(z,x) ^ isSubClassOf(z,y))</t>
  </si>
  <si>
    <t>Sortal(x) -&gt; E! y (subClassOf (x,y) ^ Kind(y))</t>
  </si>
  <si>
    <t>Mixin(x) \rightarrow \exists y (subClassOf(y,x) \land AntiRigidType(y))</t>
  </si>
  <si>
    <t>CurrentBase</t>
  </si>
  <si>
    <t>AntiRigidType(x) \rightarrow NonRigidType(x) \land \neg SemiRigidType(x) \land \neg Category(x) \land \neg Kind(x) \land \neg SubKind(x) \land \neg Mixin(x)</t>
  </si>
  <si>
    <t>NonSortal(x) \rightarrow \neg Sortal(x) \land \neg Kind(x) \land \neg Phase(x) \land \neg Role(x) \land \neg SubKind(x)</t>
  </si>
  <si>
    <t xml:space="preserve">Phase(x) \rightarrow AntiRigidType(x) \land Sortal(x) \land \neg Kind(x) \land \neg PhaseMixin(x) \land \neg Role(x) \land \neg RoleMixin(x) \land \neg SubKind(x) </t>
  </si>
  <si>
    <t>SemiRigidType(x) \rightarrow Mixin(x) \land NonRigidType(x) \land \neg AntiRigidType(x) \land \neg Category(x) \land \neg Kind(x) \land \neg SubKind(x) \land \neg Role(x) \land \neg Phase(x) \land \neg RoleMixin(x) \land \neg PhaseMixin(x)</t>
  </si>
  <si>
    <t>RigidType(x) \rightarrow \neg NonRigidType(x) \land \neg AntiRigidType(x) \land \neg SemiRigidType(x) \land \neg Role(x) \land \neg Phase(x) \land \neg RoleMixin(x) \land \neg PhaseMixin(x) \land \neg Mixin(x)</t>
  </si>
  <si>
    <t>Sortal(x) \rightarrow \neg NonSortal(x) \land \neg Category(x) \land \neg PhaseMixin(x) \land \neg RoleMixin(x) \land \neg Mixin(x)</t>
  </si>
  <si>
    <t>NonSortal(x) \land Sortal(y) \land (subClassOf(y,x) \lor shareSuperClass(x,y)) \rightarrow \exists z (y \neq z \land Sortal(z) \land \neg shareKind(y,z) \land (subClassOf(z,x) \lor shareSuperClass(x,z)))</t>
  </si>
  <si>
    <t>Role(x) ^ PhaseMixin(y) ^ subClassOf(x,y) -&gt; E z (Phase(z) ^ subClassOf(x,z) ^ subClassOf(z,y))</t>
  </si>
  <si>
    <t>R03, R04, R18</t>
  </si>
  <si>
    <t>R12, R17, R21</t>
  </si>
  <si>
    <t>R06, R08, R17, R20</t>
  </si>
  <si>
    <t>R16, R21</t>
  </si>
  <si>
    <t>R05, R20</t>
  </si>
  <si>
    <t>R10, R11, R18, R20</t>
  </si>
  <si>
    <t>R14, R15, R18, R21</t>
  </si>
  <si>
    <t>R03, R04, R17</t>
  </si>
  <si>
    <t>R09, R11, R18, R20</t>
  </si>
  <si>
    <t>R13, R15, R18, R21</t>
  </si>
  <si>
    <t>R07, R08, R17, R20</t>
  </si>
  <si>
    <t>R05, R21</t>
  </si>
  <si>
    <t>R03, R04, R19</t>
  </si>
  <si>
    <t>R03, R04</t>
  </si>
  <si>
    <t>R03, R04, R18, R19</t>
  </si>
  <si>
    <t>R03, R04, R17, R19</t>
  </si>
  <si>
    <t>R03, R04, R17, R18</t>
  </si>
  <si>
    <t>EndurantType(x) &lt;-&gt; RigidType(x) xor NonRigidType(x)</t>
  </si>
  <si>
    <t>NonRigidType(x) &lt;-&gt; AntiRigidType(x) xor SemiRigidType(x)</t>
  </si>
  <si>
    <t>EndurantType(x) &lt;-&gt; Sortal(x) xor NonSortal(x)</t>
  </si>
  <si>
    <t>Kind(x) -&gt; RigidType(x) ^ Sortal(x)</t>
  </si>
  <si>
    <t>SubKind(x) -&gt; RigidType(x) ^ Sortal(x)</t>
  </si>
  <si>
    <t>Role(x) -&gt; AntiRigidType(x) ^ Sortal(x)</t>
  </si>
  <si>
    <t>Phase(x) -&gt; AntiRigidType(x) ^ Sortal(x)</t>
  </si>
  <si>
    <t>Category(x) -&gt; NonSortal(x) ^ RigidType(x)</t>
  </si>
  <si>
    <t>RoleMixin(x) -&gt; NonSortal(x) ^ AntiRigidType(x)</t>
  </si>
  <si>
    <t>PhaseMixin(x) -&gt; NonSortal(x) ^ AntiRigidType(x)</t>
  </si>
  <si>
    <t>Mixin(x) -&gt; NonSortal(x) ^ SemiRigidType(x)</t>
  </si>
  <si>
    <t>RigidType(x) -&gt; Category(x) v Kind(x) v SubKind(x)</t>
  </si>
  <si>
    <t>AntiRigidType(x) -&gt; Role(x) v Phase(x) v RoleMixin(x) v PhaseMixin(x)</t>
  </si>
  <si>
    <t>SemiRigidType(x) -&gt; Mixin(x)</t>
  </si>
  <si>
    <t>Sortal(x) -&gt; Kind(x) v Phase(x) v Role(x) v SubKind(x)</t>
  </si>
  <si>
    <t>NonSortal(x) -&gt; Category(x) v PhaseMixin(x) v RoleMixin(x) v Mixin(x)</t>
  </si>
  <si>
    <t>Mixin(x) -&gt; E y,z (subClassOf(y,x) ^ RigidType(y) ^ subClassOf(z,x) ^ AntiRigidType(z))</t>
  </si>
  <si>
    <t>shareKind(x,y) &lt;-&gt; E! z (Kind(z) ^ subClassOf(x,z) ^ subClassOf(y,z))</t>
  </si>
  <si>
    <t>shareSuperClass(x,y) &lt;-&gt; E z (subClassOf(x,z) ^ subClassOf(y,z))</t>
  </si>
  <si>
    <t>NonSortal(x) -&gt; E y, z ( y != z ^ Sortal(y) ^ Sortal(z) ^ ~shareKind(y,z) ^ (subClassOf(y,x) v shareSuperClass(x,y)) ^ (subClassOf(z,x) v shareSuperClass(x,z)) )</t>
  </si>
  <si>
    <t>~E x (Kind(x) ^ SubKind(x))</t>
  </si>
  <si>
    <t>~E x (Phase(x) ^ Role(x))</t>
  </si>
  <si>
    <t>~E x (PhaseMixin(x) ^ RoleMixin(x))</t>
  </si>
  <si>
    <t>R38</t>
  </si>
  <si>
    <t>Phase(x) ^ Phase(y) ^ x!=y ^ subClassOf(y,x) -&gt; E z (Phase(z) ^ z != x ^ z != y ^ subClassOf(z,x) ^ ~subClassOf(z,y) ^ ~subClassOf(y,z))</t>
  </si>
  <si>
    <t>Phase(x) \land Phase(y) \land x \neq y \land subClassOf(y,x) \rightarrow \exists z (Phase(z) \land z \neq x \land z \neq y \land subClassOf(z,x) \land \neg subClassOf(z,y) \land \neg subClassOf(y,z))</t>
  </si>
  <si>
    <t>~(E y (Phase (y) ^ shareKind(x,y) ^ ~isSubClassOf(x,y) ^ ~isSubClassOf(y,x))) -&gt; ~Phase(x)</t>
  </si>
  <si>
    <t>~(E y (Category (y) ^ isSubClassOf(x,y))) -&gt; ~PhaseMixin(x)</t>
  </si>
  <si>
    <t>~(E z (RigidType(z) ^ Sortal(z) ^ subClassOf(x,z) ^ subClassOf(z,y))) ^ AntiRigidType(x) ^ Sortal(x) ^ subClassOf(x,y) -&gt; ~Category(y)</t>
  </si>
  <si>
    <t>~(E y, z ( y != z ^ Sortal(y) ^ Sortal(z) ^ ~shareKind(y,z) ^ (subClassOf(y,x) v shareSuperClass(x,y))) ^ (subClassOf(z,x) v shareSuperClass(x,z))) -&gt; ~NonSortal(x)</t>
  </si>
  <si>
    <t>~(E z (Phase(z) ^ subClassOf(x,z) ^ subClassOf(z,y))) ^ Role(x) ^ subClassOf(x,y) -&gt; ~PhaseMixin(y)</t>
  </si>
  <si>
    <t>~(E z (Phase(z) ^ subClassOf(x,z) ^ subClassOf(z,y))) ^ PhaseMixin(y) ^ subClassOf(x,y) -&gt; ~Role(x)</t>
  </si>
  <si>
    <t>~(E z (PhaseMixin(z) ^ PhaseMixin(x) ^ subClassOf(x,y) ^ ~isSubClassOf(x,z) ^ ~isSubClassOf(z,x) ^ isSubClassOf(z,y))) -&gt; ~Category(y)</t>
  </si>
  <si>
    <t>~(E z (PhaseMixin(z) ^ Category(y) ^ subClassOf(x,y) ^ ~isSubClassOf(x,z) ^ ~isSubClassOf(z,x) ^ isSubClassOf(z,y))) -&gt; ~PhaseMixin(x)</t>
  </si>
  <si>
    <t>~(E y (subClassOf (x,y) ^ Kind(y))) -&gt; ~Sortal(x)</t>
  </si>
  <si>
    <t>if a nonSortal already has a Kind above it, then all other classes above it are not going to be kinds</t>
  </si>
  <si>
    <t>~(E y, z (subClassOf(y,x) ^ AntiRigidType(y) ^ subClassOf(z,x) ^ RigidType(z))) -&gt; ~Mixin(x)</t>
  </si>
  <si>
    <t>\neg (\exists z (RigidType(z) \land Sortal(z) \land subClassOf(x,z) \land subClassOf(z,y))) \land AntiRigidType(x) \land Sortal(x) \land subClassOf(x,y) \rightarrow \neg Category(y)</t>
  </si>
  <si>
    <t>\neg (\exists y, z (subClassOf(y,x) \land AntiRigidType(y) \land subClassOf(z,x) \land RigidType(z))) \rightarrow \neg Mixin(x)</t>
  </si>
  <si>
    <t>\neg (\exists y, z ( y \neq z \land Sortal(y) \land Sortal(z) \land \neg shareKind(y,z) \land (subClassOf(y,x) v shareSuperClass(x,y))) \land (subClassOf(z,x) v shareSuperClass(x,z))) \rightarrow \neg NonSortal(x)</t>
  </si>
  <si>
    <t>\neg (\exists z (Phase(z) \land subClassOf(x,z) \land subClassOf(z,y))) \land Role(x) \land subClassOf(x,y) \rightarrow \neg PhaseMixin(y)</t>
  </si>
  <si>
    <t>\neg (\exists z (Phase(z) \land subClassOf(x,z) \land subClassOf(z,y))) \land PhaseMixin(y) \land subClassOf(x,y) \rightarrow \neg Role(x)</t>
  </si>
  <si>
    <t>\neg (\exists y (Phase (y) \land shareKind(x,y) \land \neg isSubClassOf(x,y) \land \neg isSubClassOf(y,x))) \rightarrow \neg Phase(x)</t>
  </si>
  <si>
    <t>\neg (\exists y (Category (y) \land isSubClassOf(x,y))) \rightarrow \neg PhaseMixin(x)</t>
  </si>
  <si>
    <t>\neg (\exists z (PhaseMixin(z) \land Category(y) \land subClassOf(x,y) \land \neg isSubClassOf(x,z) \land \neg isSubClassOf(z,x) \land isSubClassOf(z,y))) \rightarrow \neg PhaseMixin(x)</t>
  </si>
  <si>
    <t>\neg (\exists z (PhaseMixin(z) \land PhaseMixin(x) \land subClassOf(x,y) \land \neg isSubClassOf(x,z) \land \neg isSubClassOf(z,x) \land isSubClassOf(z,y))) \rightarrow \neg Category(y)</t>
  </si>
  <si>
    <t>\neg (\exists y (subClassOf (x,y) \land Kind(y))) \rightarrow \neg Sortal(x)</t>
  </si>
  <si>
    <t>R25, R28, R31</t>
  </si>
  <si>
    <t>\neg(\exists y (x \neq y \land subClassOf(x,y)) \rightarrow Kind(x)</t>
  </si>
  <si>
    <t>R09, R10, R13, R14</t>
  </si>
  <si>
    <t>~AntiRigidType(x) -&gt; ~Role(x) ^ ~Phase(x) ^ ~RoleMixin(x) ^ ~PhaseMixin(x)</t>
  </si>
  <si>
    <t>~NonSortal(x) -&gt; Sortal(x) ^ ~Category(x) ^ ~PhaseMixin(x) ^ ~RoleMixin(x) ^ ~Mixin(x)</t>
  </si>
  <si>
    <t>R05, R12, R13, R14, R16</t>
  </si>
  <si>
    <t>R03, R06, R08, R12</t>
  </si>
  <si>
    <t>~RigidType(x) -&gt; NonRigidType(x) ^ ~Kind(x) ^ ~SubKind(x) ^ ~Category(x)</t>
  </si>
  <si>
    <t>R05, R06, R07, R09, R10</t>
  </si>
  <si>
    <t>~Sortal(x) -&gt; NonSortal(x) ^ ~Kind(x) ^ ~SubKind(x) ^ ~Role(x) ^ ~Phase(x)</t>
  </si>
  <si>
    <t>gUFO Negative</t>
  </si>
  <si>
    <t>gUFO Positive</t>
  </si>
  <si>
    <t>N</t>
  </si>
  <si>
    <t>S</t>
  </si>
  <si>
    <t>C</t>
  </si>
  <si>
    <t>Initial</t>
  </si>
  <si>
    <t>A</t>
  </si>
  <si>
    <t>B</t>
  </si>
  <si>
    <t>P</t>
  </si>
  <si>
    <t>U</t>
  </si>
  <si>
    <t>X</t>
  </si>
  <si>
    <t>Group Initial</t>
  </si>
  <si>
    <t>Group Rule Number</t>
  </si>
  <si>
    <t>01</t>
  </si>
  <si>
    <t>02</t>
  </si>
  <si>
    <t>03</t>
  </si>
  <si>
    <t>04</t>
  </si>
  <si>
    <t>05</t>
  </si>
  <si>
    <t>06</t>
  </si>
  <si>
    <t>07</t>
  </si>
  <si>
    <t>08</t>
  </si>
  <si>
    <t>09</t>
  </si>
  <si>
    <t>10</t>
  </si>
  <si>
    <t>11</t>
  </si>
  <si>
    <t>12</t>
  </si>
  <si>
    <t>13</t>
  </si>
  <si>
    <t>14</t>
  </si>
  <si>
    <t>\neg RigidType(x) \rightarrow NonRigidType(x) \land \neg Kind(x) \land \neg SubKind(x) \land \neg Category(x)</t>
  </si>
  <si>
    <t>\neg Sortal(x) \rightarrow NonSortal(x) \land \neg Kind(x) \land \neg SubKind(x) \land \neg Role(x) \land \neg Phase(x)</t>
  </si>
  <si>
    <t>\neg NonSortal(x) \rightarrow Sortal(x) \land \neg Category(x) \land \neg PhaseMixin(x) \land \neg RoleMixin(x) \land \neg Mixin(x)</t>
  </si>
  <si>
    <t>\neg AntiRigidType(x) \rightarrow \neg Role(x) \land \neg Phase(x) \land \neg RoleMixin(x) \land \neg PhaseMixin(x)</t>
  </si>
  <si>
    <t>SUPERCLASSES OF MIXINS ARE ALWAYS CATEGORIES OR MIXINS</t>
  </si>
  <si>
    <t>RigidType(x) ^ ~Kind(x) ^ ~SubKind(x) -&gt; Category(x)</t>
  </si>
  <si>
    <t>RigidType(x) ^ ~SubKind(x) ^ ~Category(x) -&gt; Kind(x)</t>
  </si>
  <si>
    <t>RigidType(x) ^ ~Kind(x) ^ ~Category(x) -&gt; SubKind(x)</t>
  </si>
  <si>
    <t>gUFO Leaves</t>
  </si>
  <si>
    <t>L</t>
  </si>
  <si>
    <t>AntiRigidType(x) ^ ~Phase(x) ^ ~RoleMixin(x) ^ ~PhaseMixin(x) -&gt; Role(x)</t>
  </si>
  <si>
    <t>AntiRigidType(x) ^ ~Role(x) ^ ~RoleMixin(x) ^ ~PhaseMixin(x) -&gt; Phase(x)</t>
  </si>
  <si>
    <t>AntiRigidType(x) ^ ~Role(x) ^ ~Phase(x) ^ ~PhaseMixin(x) -&gt; RoleMixin(x)</t>
  </si>
  <si>
    <t>AntiRigidType(x) ^ ~Role(x) ^ ~Phase(x) ^ ~RoleMixin(x) -&gt; PhaseMixin(x)</t>
  </si>
  <si>
    <t>Sortal(x) ^ ~Phase(x) ^ ~Role(x) ^ ~SubKind(x) -&gt; Kind(x)</t>
  </si>
  <si>
    <t>Sortal(x) ^ ~Kind(x) ^ ~Role(x) ^ ~SubKind(x) -&gt; Phase(x)</t>
  </si>
  <si>
    <t>Sortal(x) ^ ~Kind(x) ^ ~Phase(x) ^ ~SubKind(x) -&gt; Role(x)</t>
  </si>
  <si>
    <t>Sortal(x) ^ ~Kind(x) ^ ~Phase(x) ^ ~Role(x) -&gt; SubKind(x)</t>
  </si>
  <si>
    <t>NonSortal(x) ^ ~PhaseMixin(x) ^ ~RoleMixin(x) ^ ~Mixin(x) -&gt; Category(x)</t>
  </si>
  <si>
    <t>NonSortal(x) ^ ~Category(x) ^ ~RoleMixin(x) ^ ~Mixin(x) -&gt; PhaseMixin(x)</t>
  </si>
  <si>
    <t>NonSortal(x) ^ ~Category(x) ^ ~PhaseMixin(x) ^ ~Mixin(x) -&gt; RoleMixin(x)</t>
  </si>
  <si>
    <t>NonSortal(x) ^ ~Category(x) ^ ~PhaseMixin(x) ^ ~RoleMixin(x) -&gt; Mixin(x)</t>
  </si>
  <si>
    <t>15</t>
  </si>
  <si>
    <t>~Mixin(x) -&gt; ~SemiRigidType</t>
  </si>
  <si>
    <t>\neg Mixin(x) \rightarrow \neg SemiRigidType</t>
  </si>
  <si>
    <t>AntiRigidType(x) \land \neg Phase(x) \land \neg RoleMixin(x) \land \neg PhaseMixin(x) \rightarrow Role(x)</t>
  </si>
  <si>
    <t>AntiRigidType(x) \land \neg Role(x) \land \neg Phase(x) \land \neg PhaseMixin(x) \rightarrow RoleMixin(x)</t>
  </si>
  <si>
    <t>AntiRigidType(x) \land \neg Role(x) \land \neg Phase(x) \land \neg RoleMixin(x) \rightarrow PhaseMixin(x)</t>
  </si>
  <si>
    <t>AntiRigidType(x) \land \neg Role(x) \land \neg RoleMixin(x) \land \neg PhaseMixin(x) \rightarrow Phase(x)</t>
  </si>
  <si>
    <t>NonSortal(x) \land \neg Category(x) \land \neg PhaseMixin(x) \land \neg Mixin(x) \rightarrow RoleMixin(x)</t>
  </si>
  <si>
    <t>NonSortal(x) \land \neg Category(x) \land \neg PhaseMixin(x) \land \neg RoleMixin(x) \rightarrow Mixin(x)</t>
  </si>
  <si>
    <t>NonSortal(x) \land \neg Category(x) \land \neg RoleMixin(x) \land \neg Mixin(x) \rightarrow PhaseMixin(x)</t>
  </si>
  <si>
    <t>NonSortal(x) \land \neg PhaseMixin(x) \land \neg RoleMixin(x) \land \neg Mixin(x) \rightarrow Category(x)</t>
  </si>
  <si>
    <t>RigidType(x) \land \neg Kind(x) \land \neg Category(x) \rightarrow SubKind(x)</t>
  </si>
  <si>
    <t>RigidType(x) \land \neg Kind(x) \land \neg SubKind(x) \rightarrow Category(x)</t>
  </si>
  <si>
    <t>RigidType(x) \land \neg SubKind(x) \land \neg Category(x) \rightarrow Kind(x)</t>
  </si>
  <si>
    <t>Sortal(x) \land \neg Kind(x) \land \neg Phase(x) \land \neg Role(x) \rightarrow SubKind(x)</t>
  </si>
  <si>
    <t>Sortal(x) \land \neg Kind(x) \land \neg Phase(x) \land \neg SubKind(x) \rightarrow Role(x)</t>
  </si>
  <si>
    <t>Sortal(x) \land \neg Kind(x) \land \neg Role(x) \land \neg SubKind(x) \rightarrow Phase(x)</t>
  </si>
  <si>
    <t>Sortal(x) \land \neg Phase(x) \land \neg Role(x) \land \neg SubKind(x) \rightarrow Kind(x)</t>
  </si>
  <si>
    <t>Automatic (forced)</t>
  </si>
  <si>
    <t>Report incompleteness and single possibility.</t>
  </si>
  <si>
    <t>Possible Actions</t>
  </si>
  <si>
    <t>List</t>
  </si>
  <si>
    <t>Definition</t>
  </si>
  <si>
    <t>Considerations</t>
  </si>
  <si>
    <t>TODO</t>
  </si>
  <si>
    <t>Interactive</t>
  </si>
  <si>
    <t>RA01</t>
  </si>
  <si>
    <t>RA02</t>
  </si>
  <si>
    <t>RA03</t>
  </si>
  <si>
    <t>RA04</t>
  </si>
  <si>
    <t>RA05</t>
  </si>
  <si>
    <t>RA06</t>
  </si>
  <si>
    <t>RA07</t>
  </si>
  <si>
    <t>RC01</t>
  </si>
  <si>
    <t>RC02</t>
  </si>
  <si>
    <t>RC03</t>
  </si>
  <si>
    <t>RC04</t>
  </si>
  <si>
    <t>RC05</t>
  </si>
  <si>
    <t>RC06</t>
  </si>
  <si>
    <t>RC07</t>
  </si>
  <si>
    <t>RC08</t>
  </si>
  <si>
    <t>RC09</t>
  </si>
  <si>
    <t>RC10</t>
  </si>
  <si>
    <t>RC11</t>
  </si>
  <si>
    <t>RL01</t>
  </si>
  <si>
    <t>RL02</t>
  </si>
  <si>
    <t>RL03</t>
  </si>
  <si>
    <t>RL04</t>
  </si>
  <si>
    <t>RL05</t>
  </si>
  <si>
    <t>RL06</t>
  </si>
  <si>
    <t>RL07</t>
  </si>
  <si>
    <t>RL08</t>
  </si>
  <si>
    <t>RL09</t>
  </si>
  <si>
    <t>RL10</t>
  </si>
  <si>
    <t>RL11</t>
  </si>
  <si>
    <t>RL12</t>
  </si>
  <si>
    <t>RL13</t>
  </si>
  <si>
    <t>RL14</t>
  </si>
  <si>
    <t>RL15</t>
  </si>
  <si>
    <t>RN01</t>
  </si>
  <si>
    <t>RN02</t>
  </si>
  <si>
    <t>RN03</t>
  </si>
  <si>
    <t>RN04</t>
  </si>
  <si>
    <t>RN05</t>
  </si>
  <si>
    <t>RN06</t>
  </si>
  <si>
    <t>RN07</t>
  </si>
  <si>
    <t>RN08</t>
  </si>
  <si>
    <t>RN09</t>
  </si>
  <si>
    <t>RN10</t>
  </si>
  <si>
    <t>RN11</t>
  </si>
  <si>
    <t>RN12</t>
  </si>
  <si>
    <t>RP01</t>
  </si>
  <si>
    <t>RP02</t>
  </si>
  <si>
    <t>RP03</t>
  </si>
  <si>
    <t>RP04</t>
  </si>
  <si>
    <t>RP05</t>
  </si>
  <si>
    <t>RP06</t>
  </si>
  <si>
    <t>RP07</t>
  </si>
  <si>
    <t>RP08</t>
  </si>
  <si>
    <t>RP09</t>
  </si>
  <si>
    <t>RP10</t>
  </si>
  <si>
    <t>RP11</t>
  </si>
  <si>
    <t>RP12</t>
  </si>
  <si>
    <t>RP13</t>
  </si>
  <si>
    <t>RP14</t>
  </si>
  <si>
    <t>RS01</t>
  </si>
  <si>
    <t>RS02</t>
  </si>
  <si>
    <t>RS03</t>
  </si>
  <si>
    <t>RS04</t>
  </si>
  <si>
    <t>RS05</t>
  </si>
  <si>
    <t>RS06</t>
  </si>
  <si>
    <t>RS07</t>
  </si>
  <si>
    <t>RS08</t>
  </si>
  <si>
    <t>RS09</t>
  </si>
  <si>
    <t>RU01</t>
  </si>
  <si>
    <t>Input</t>
  </si>
  <si>
    <t>Output</t>
  </si>
  <si>
    <t>Formula</t>
  </si>
  <si>
    <t>True</t>
  </si>
  <si>
    <t>False</t>
  </si>
  <si>
    <t>CSV CWA</t>
  </si>
  <si>
    <t>CSV OWA</t>
  </si>
  <si>
    <t>Test</t>
  </si>
  <si>
    <t>a</t>
  </si>
  <si>
    <t>d</t>
  </si>
  <si>
    <t>e</t>
  </si>
  <si>
    <t>i</t>
  </si>
  <si>
    <t>g</t>
  </si>
  <si>
    <t>b</t>
  </si>
  <si>
    <t>c</t>
  </si>
  <si>
    <t>f</t>
  </si>
  <si>
    <t>h</t>
  </si>
  <si>
    <t>j</t>
  </si>
  <si>
    <t>CSV OWAF</t>
  </si>
  <si>
    <t>C.CWA</t>
  </si>
  <si>
    <t>C.OWA</t>
  </si>
  <si>
    <t>C.OWAF</t>
  </si>
  <si>
    <t>R.CWA</t>
  </si>
  <si>
    <t>R.OWA</t>
  </si>
  <si>
    <t>R.OWAF</t>
  </si>
  <si>
    <t>Comments</t>
  </si>
  <si>
    <t>C.OWAF value set as false, but it should be true. This happens because the ordering of the rules. There is an options that results in a valid final discovery, but this is not happening in the current version. Check again in the future.</t>
  </si>
  <si>
    <t>First-Order Logic Rule</t>
  </si>
  <si>
    <t>Rule - Latex format</t>
  </si>
  <si>
    <t>Rule - Markdown format</t>
  </si>
  <si>
    <t>Rule - Overleaf format</t>
  </si>
  <si>
    <t>Rules to support other groups of rules and that are executed multiple times.</t>
  </si>
  <si>
    <t>Rules to support other groups of rules and that are executed only once.</t>
  </si>
  <si>
    <t>Rules applied only when Scior is set up in CWA mode.</t>
  </si>
  <si>
    <t>The rule's consequent part defines a class's final gUFO classification (leaf classification).</t>
  </si>
  <si>
    <t>Rules comprising negative assertions about gUFO classifications on their consequent.</t>
  </si>
  <si>
    <t>Rules comprising positive assertions about gUFO classifications on their consequent.</t>
  </si>
  <si>
    <t>Rules derived from UFO and that comprise universal quantification.</t>
  </si>
  <si>
    <t>Rules derived from UFO and that comprise existential quantification.</t>
  </si>
  <si>
    <t>Rules derived from UFO and that comprise uniqueness quantification.</t>
  </si>
  <si>
    <t>~(E y,z (x != y ^ x != z ^ subClassOf(x,y) ^ subClassOf(z,y)) -&gt; Kind(x))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</si>
</sst>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D4D4D4"/>
      <name val="Consolas"/>
      <family val="3"/>
    </font>
    <font>
      <b/>
      <i/>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font>
    <font>
      <b/>
      <sz val="11"/>
      <name val="Calibri"/>
      <family val="2"/>
      <scheme val="minor"/>
    </font>
    <font>
      <sz val="8"/>
      <name val="Calibri"/>
      <family val="2"/>
      <scheme val="minor"/>
    </font>
    <font>
      <sz val="11"/>
      <name val="Calibri"/>
      <family val="2"/>
      <scheme val="minor"/>
    </font>
    <font>
      <sz val="11"/>
      <color theme="1"/>
      <name val="Calibri"/>
      <family val="2"/>
      <scheme val="minor"/>
    </font>
    <font>
      <sz val="11"/>
      <color rgb="FF9C5700"/>
      <name val="Calibri"/>
      <family val="2"/>
      <scheme val="minor"/>
    </font>
    <font>
      <b/>
      <u/>
      <sz val="11"/>
      <name val="Calibri"/>
      <family val="2"/>
      <scheme val="minor"/>
    </font>
    <font>
      <b/>
      <u/>
      <sz val="11"/>
      <color theme="1"/>
      <name val="Calibri"/>
      <family val="2"/>
      <scheme val="minor"/>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theme="0" tint="-0.14999847407452621"/>
      </patternFill>
    </fill>
    <fill>
      <patternFill patternType="solid">
        <fgColor theme="4"/>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CC"/>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rgb="FF7030A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2" fillId="11" borderId="2" applyNumberFormat="0" applyFont="0" applyAlignment="0" applyProtection="0"/>
  </cellStyleXfs>
  <cellXfs count="32">
    <xf numFmtId="0" fontId="0" fillId="0" borderId="0" xfId="0"/>
    <xf numFmtId="0" fontId="1" fillId="0" borderId="0" xfId="0" applyFont="1"/>
    <xf numFmtId="49" fontId="1" fillId="0" borderId="0" xfId="0" applyNumberFormat="1" applyFont="1"/>
    <xf numFmtId="0" fontId="2" fillId="2" borderId="0" xfId="1"/>
    <xf numFmtId="0" fontId="3" fillId="3" borderId="0" xfId="2"/>
    <xf numFmtId="0" fontId="4" fillId="0" borderId="0" xfId="0" applyFont="1" applyAlignment="1">
      <alignment vertical="center"/>
    </xf>
    <xf numFmtId="0" fontId="5" fillId="0" borderId="0" xfId="0" applyFont="1" applyAlignment="1">
      <alignment horizontal="center"/>
    </xf>
    <xf numFmtId="0" fontId="0" fillId="4" borderId="0" xfId="0" applyFill="1"/>
    <xf numFmtId="0" fontId="0" fillId="5" borderId="0" xfId="0" applyFill="1"/>
    <xf numFmtId="0" fontId="6" fillId="0" borderId="0" xfId="0" applyFont="1"/>
    <xf numFmtId="0" fontId="7" fillId="0" borderId="0" xfId="0" applyFont="1"/>
    <xf numFmtId="0" fontId="0" fillId="0" borderId="1" xfId="0" applyBorder="1"/>
    <xf numFmtId="0" fontId="0" fillId="8" borderId="1" xfId="0" applyFill="1" applyBorder="1" applyAlignment="1">
      <alignment horizontal="center"/>
    </xf>
    <xf numFmtId="0" fontId="8" fillId="6" borderId="1" xfId="0" applyFont="1" applyFill="1" applyBorder="1" applyAlignment="1">
      <alignment horizontal="center"/>
    </xf>
    <xf numFmtId="0" fontId="0" fillId="7" borderId="1" xfId="0" applyFill="1" applyBorder="1" applyAlignment="1">
      <alignment horizontal="center"/>
    </xf>
    <xf numFmtId="0" fontId="0" fillId="9" borderId="1" xfId="0" applyFill="1" applyBorder="1" applyAlignment="1">
      <alignment horizontal="center"/>
    </xf>
    <xf numFmtId="0" fontId="9" fillId="0" borderId="0" xfId="0" applyFont="1"/>
    <xf numFmtId="0" fontId="0" fillId="10" borderId="0" xfId="0" applyFill="1"/>
    <xf numFmtId="49" fontId="0" fillId="0" borderId="0" xfId="0" applyNumberFormat="1"/>
    <xf numFmtId="0" fontId="11" fillId="0" borderId="0" xfId="0" applyFont="1"/>
    <xf numFmtId="49" fontId="11" fillId="0" borderId="0" xfId="0" applyNumberFormat="1" applyFont="1"/>
    <xf numFmtId="0" fontId="11" fillId="0" borderId="1" xfId="0" applyFont="1" applyBorder="1"/>
    <xf numFmtId="0" fontId="0" fillId="12" borderId="1" xfId="0" applyFill="1" applyBorder="1"/>
    <xf numFmtId="0" fontId="13" fillId="11" borderId="2" xfId="3" applyFont="1"/>
    <xf numFmtId="0" fontId="0" fillId="13" borderId="0" xfId="0" applyFill="1"/>
    <xf numFmtId="49"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0" fillId="14" borderId="0" xfId="0" applyFill="1"/>
    <xf numFmtId="0" fontId="0" fillId="15" borderId="0" xfId="0" applyFill="1"/>
    <xf numFmtId="0" fontId="14" fillId="0" borderId="0" xfId="0" applyFont="1"/>
    <xf numFmtId="0" fontId="15" fillId="0" borderId="0" xfId="0" applyFont="1"/>
  </cellXfs>
  <cellStyles count="4">
    <cellStyle name="Bom" xfId="1" builtinId="26"/>
    <cellStyle name="Normal" xfId="0" builtinId="0"/>
    <cellStyle name="Nota" xfId="3" builtinId="10"/>
    <cellStyle name="Ruim" xfId="2" builtinId="27"/>
  </cellStyles>
  <dxfs count="8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font>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font>
        <b/>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font>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font>
        <b/>
      </font>
    </dxf>
    <dxf>
      <numFmt numFmtId="0" formatCode="General"/>
    </dxf>
    <dxf>
      <numFmt numFmtId="30" formatCode="@"/>
      <fill>
        <patternFill patternType="none">
          <fgColor indexed="64"/>
          <bgColor indexed="65"/>
        </patternFill>
      </fil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b/>
        <i val="0"/>
        <strike val="0"/>
        <condense val="0"/>
        <extend val="0"/>
        <outline val="0"/>
        <shadow val="0"/>
        <u val="none"/>
        <vertAlign val="baseline"/>
        <sz val="11"/>
        <color theme="1"/>
        <name val="Calibri"/>
        <family val="2"/>
        <scheme val="minor"/>
      </font>
      <numFmt numFmtId="0" formatCode="General"/>
    </dxf>
    <dxf>
      <font>
        <b/>
      </font>
      <numFmt numFmtId="30" formatCode="@"/>
    </dxf>
    <dxf>
      <numFmt numFmtId="0" formatCode="General"/>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b/>
      </font>
    </dxf>
    <dxf>
      <font>
        <b/>
      </font>
    </dxf>
    <dxf>
      <numFmt numFmtId="0" formatCode="General"/>
    </dxf>
    <dxf>
      <numFmt numFmtId="0" formatCode="General"/>
    </dxf>
    <dxf>
      <font>
        <b/>
      </font>
      <numFmt numFmtId="0" formatCode="General"/>
    </dxf>
    <dxf>
      <numFmt numFmtId="30" formatCode="@"/>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dxf>
    <dxf>
      <numFmt numFmtId="0" formatCode="General"/>
    </dxf>
    <dxf>
      <numFmt numFmtId="0" formatCode="General"/>
    </dxf>
    <dxf>
      <fill>
        <patternFill patternType="none">
          <fgColor indexed="64"/>
          <bgColor auto="1"/>
        </patternFill>
      </fill>
    </dxf>
    <dxf>
      <numFmt numFmtId="30" formatCode="@"/>
    </dxf>
    <dxf>
      <font>
        <b/>
        <i val="0"/>
        <strike val="0"/>
        <condense val="0"/>
        <extend val="0"/>
        <outline val="0"/>
        <shadow val="0"/>
        <u val="none"/>
        <vertAlign val="baseline"/>
        <sz val="11"/>
        <color theme="1"/>
        <name val="Calibri"/>
        <family val="2"/>
        <scheme val="minor"/>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F39" totalsRowShown="0">
  <autoFilter ref="A1:F39" xr:uid="{00000000-0009-0000-0100-000001000000}"/>
  <tableColumns count="6">
    <tableColumn id="1" xr3:uid="{00000000-0010-0000-0000-000001000000}" name="Rule Code" dataDxfId="87"/>
    <tableColumn id="4" xr3:uid="{E96B8EE4-1A33-4E7F-8C7F-1D79606D6962}" name="Done" dataDxfId="86"/>
    <tableColumn id="6" xr3:uid="{7178AAF1-F968-419C-B06D-8A3D05CEE296}" name="First-Order Logic Rule" dataDxfId="85"/>
    <tableColumn id="2" xr3:uid="{00000000-0010-0000-0000-000002000000}" name="Rule - Latex format" dataDxfId="84"/>
    <tableColumn id="5" xr3:uid="{B95F0233-291D-4B97-9CD2-7D693CF45ADF}" name="Overleaf" dataDxfId="83">
      <calculatedColumnFormula>"\item ["&amp;Tabela1[[#This Row],[Rule Code]]&amp;"] $"&amp;Tabela1[[#This Row],[Rule - Latex format]]&amp;"$"</calculatedColumnFormula>
    </tableColumn>
    <tableColumn id="3" xr3:uid="{6EE14B85-7B5F-4CDD-AF19-D1FBD13C923F}" name="Rule - Markdown format" dataDxfId="82">
      <calculatedColumnFormula>"- **"&amp;Tabela1[[#This Row],[Rule Code]]&amp;" :**&amp;ensp; $"&amp;Tabela1[[#This Row],[Rule - Latex format]]&amp;"$"</calculatedColumnFormula>
    </tableColumn>
  </tableColumns>
  <tableStyleInfo name="TableStyleMedium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EE29D9-9F50-45BE-9147-04F8AFB6D820}" name="Table5" displayName="Table5" ref="O1:P3" totalsRowShown="0">
  <autoFilter ref="O1:P3" xr:uid="{0AEE29D9-9F50-45BE-9147-04F8AFB6D820}"/>
  <tableColumns count="2">
    <tableColumn id="1" xr3:uid="{6BA2E94C-C0CF-473F-BD56-314FBACF75C3}" name="Scope"/>
    <tableColumn id="2" xr3:uid="{94399C79-7A89-4FBD-8904-9B1C7CD08B33}" name="Rules"/>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0A7E6B0-8C11-4E1B-A350-F6680BD5764D}" name="Table8" displayName="Table8" ref="D1:I14" totalsRowShown="0">
  <autoFilter ref="D1:I14" xr:uid="{10A7E6B0-8C11-4E1B-A350-F6680BD5764D}"/>
  <sortState xmlns:xlrd2="http://schemas.microsoft.com/office/spreadsheetml/2017/richdata2" ref="D2:I14">
    <sortCondition ref="F1:F12"/>
  </sortState>
  <tableColumns count="6">
    <tableColumn id="1" xr3:uid="{E42AE51E-6A29-44AC-BAA2-89097C9ED8FE}" name="Code" dataDxfId="42"/>
    <tableColumn id="2" xr3:uid="{B6BD2BA0-F2A4-4CE4-AFDD-04DE9124DADB}" name="Includes"/>
    <tableColumn id="3" xr3:uid="{26F5A2FC-0041-4660-9AA1-B525132880C1}" name="Rule Antecedent"/>
    <tableColumn id="4" xr3:uid="{C8FDD239-A07B-4B60-85A3-7DED817946D7}" name="Rule Consequent"/>
    <tableColumn id="5" xr3:uid="{BFA9484D-E09B-4ABB-A831-C47E0B89EB47}" name="Rule" dataDxfId="41">
      <calculatedColumnFormula>Table8[[#This Row],[Rule Antecedent]]&amp;" "&amp;Table8[[#This Row],[Rule Consequent]]</calculatedColumnFormula>
    </tableColumn>
    <tableColumn id="6" xr3:uid="{3DB57714-524E-48F2-8012-7F557555C9A2}" name="Overleaf" dataDxfId="40">
      <calculatedColumnFormula>"\item ["&amp;Table8[[#This Row],[Code]]&amp;"] $"&amp;Table8[[#This Row],[Rule]]&amp;"$"</calculatedColumnFormula>
    </tableColumn>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8737FB2-CE03-465F-BCB8-0AF8501A6AF5}" name="Table9" displayName="Table9" ref="A1:B34" totalsRowShown="0">
  <autoFilter ref="A1:B34" xr:uid="{28737FB2-CE03-465F-BCB8-0AF8501A6AF5}"/>
  <tableColumns count="2">
    <tableColumn id="1" xr3:uid="{507602BE-6953-42B8-908E-3ADF7BA35C30}" name="Original Code"/>
    <tableColumn id="2" xr3:uid="{2FD63DAE-60D7-4823-B1C9-F28F2EA6B187}" name="Aggregated Code" dataDxfId="39"/>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253682-A689-4A00-B360-5943C0AAB441}" name="Table6" displayName="Table6" ref="A1:G37" totalsRowShown="0">
  <autoFilter ref="A1:G37" xr:uid="{C1253682-A689-4A00-B360-5943C0AAB441}"/>
  <sortState xmlns:xlrd2="http://schemas.microsoft.com/office/spreadsheetml/2017/richdata2" ref="A2:G37">
    <sortCondition descending="1" ref="A2:A37"/>
    <sortCondition ref="B2:B37"/>
  </sortState>
  <tableColumns count="7">
    <tableColumn id="5" xr3:uid="{8857CF94-0A4F-45C2-9F26-0E21FC4B090E}" name="Assumption" dataDxfId="38"/>
    <tableColumn id="8" xr3:uid="{A4C711EE-2E76-42BA-A6A5-EFF46E684459}" name="Type" dataDxfId="37"/>
    <tableColumn id="1" xr3:uid="{946CF2DC-6CA4-40AD-BC24-8461D384C530}" name="IS" dataDxfId="36"/>
    <tableColumn id="2" xr3:uid="{F279F7EF-E8E0-49B0-99CB-E455866E0DC4}" name="CAN" dataDxfId="35"/>
    <tableColumn id="3" xr3:uid="{6069C41C-CEE3-4694-BC22-1E5BD7861CFF}" name="Automatic (default)" dataDxfId="34"/>
    <tableColumn id="9" xr3:uid="{6ED976E6-3BEC-4185-BB2F-E0EDA54BD163}" name="Automatic (forced)" dataDxfId="33"/>
    <tableColumn id="4" xr3:uid="{AFC7A5D5-EFD5-480E-A65E-EBE42C25AA27}" name="Interactive"/>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39C8D92-44EC-4D74-A1AA-F45254C6F429}" name="Table13" displayName="Table13" ref="I2:I10" totalsRowShown="0">
  <autoFilter ref="I2:I10" xr:uid="{539C8D92-44EC-4D74-A1AA-F45254C6F429}"/>
  <tableColumns count="1">
    <tableColumn id="1" xr3:uid="{FD41A3FB-D111-4EE7-856E-400A0E3D57F8}" name="Possible Actions"/>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5642307-CB64-4825-82D9-EFD4EB962692}" name="Table14" displayName="Table14" ref="K2:L4" totalsRowShown="0">
  <autoFilter ref="K2:L4" xr:uid="{F5642307-CB64-4825-82D9-EFD4EB962692}"/>
  <tableColumns count="2">
    <tableColumn id="1" xr3:uid="{E1B46E46-0007-4C99-800D-C7E74D93F562}" name="List" dataDxfId="32"/>
    <tableColumn id="2" xr3:uid="{975A4DAC-F7C2-41A8-B0F4-0ABA652572D1}" name="Definition"/>
  </tableColumns>
  <tableStyleInfo name="TableStyleLight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496401-A245-4B2D-AA20-917711A284B9}" name="Table15" displayName="Table15" ref="L6:L9" totalsRowShown="0">
  <autoFilter ref="L6:L9" xr:uid="{F5496401-A245-4B2D-AA20-917711A284B9}"/>
  <tableColumns count="1">
    <tableColumn id="1" xr3:uid="{C0BABCEA-78F4-42AF-8D2C-455BAF877159}" name="Considerations"/>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22E5C7-A3BE-480B-AB39-8F087DC85B33}" name="Table7" displayName="Table7" ref="A1:I75" totalsRowShown="0">
  <autoFilter ref="A1:I75" xr:uid="{5822E5C7-A3BE-480B-AB39-8F087DC85B33}"/>
  <sortState xmlns:xlrd2="http://schemas.microsoft.com/office/spreadsheetml/2017/richdata2" ref="A2:H75">
    <sortCondition ref="E1:E75"/>
  </sortState>
  <tableColumns count="9">
    <tableColumn id="1" xr3:uid="{6FC70939-C5C0-40E5-BF51-66BED1A1A062}" name="Base Rules" dataDxfId="81"/>
    <tableColumn id="15" xr3:uid="{AB9BBC33-909D-455C-83F5-733F99BE95D0}" name="Group" dataDxfId="80"/>
    <tableColumn id="6" xr3:uid="{B1647DE3-D243-4D13-B881-0948E76BCB0B}" name="Group Initial" dataDxfId="79">
      <calculatedColumnFormula>VLOOKUP(Table7[[#This Row],[Group]],Table12[#All],2,FALSE)</calculatedColumnFormula>
    </tableColumn>
    <tableColumn id="7" xr3:uid="{53AC101F-1E73-43E1-8EE1-89B37385D57C}" name="Group Rule Number" dataDxfId="78"/>
    <tableColumn id="8" xr3:uid="{3879D8C0-2A18-4033-8069-84F1C5ED75F0}" name="Rule Code" dataDxfId="77">
      <calculatedColumnFormula>"R"&amp;Table7[[#This Row],[Group Initial]]&amp;Table7[[#This Row],[Group Rule Number]]</calculatedColumnFormula>
    </tableColumn>
    <tableColumn id="2" xr3:uid="{ED7CEE32-D15A-4683-9A56-31C2EC4D2385}" name="First-Order Logic Rule"/>
    <tableColumn id="3" xr3:uid="{CB6B0814-826F-402E-A15D-124786A11444}" name="Rule - Latex format"/>
    <tableColumn id="16" xr3:uid="{CE539D8D-BFC3-4BB8-A66C-514EF0D409F9}" name="Rule - Overleaf format" dataDxfId="76">
      <calculatedColumnFormula>"\item ["&amp;Table7[[#This Row],[Rule Code]]&amp;"] $"&amp;Table7[[#This Row],[Rule - Latex format]]&amp;"$"</calculatedColumnFormula>
    </tableColumn>
    <tableColumn id="4" xr3:uid="{46F53E1D-6812-4896-B0AC-7D57A978DBD6}" name="Rule - Markdown format" dataDxfId="75">
      <calculatedColumnFormula>"- **"&amp;Table7[[#This Row],[Rule Code]]&amp;" :**&amp;ensp; $"&amp;Table7[Rule - Latex format]&amp;"$"</calculatedColumnFormula>
    </tableColumn>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24F500-0061-4612-9A59-B82DDC5F6DDD}" name="Table12" displayName="Table12" ref="K1:M10" totalsRowShown="0">
  <autoFilter ref="K1:M10" xr:uid="{2324F500-0061-4612-9A59-B82DDC5F6DDD}"/>
  <sortState xmlns:xlrd2="http://schemas.microsoft.com/office/spreadsheetml/2017/richdata2" ref="K2:M10">
    <sortCondition ref="K1:K10"/>
  </sortState>
  <tableColumns count="3">
    <tableColumn id="1" xr3:uid="{A8421C45-096B-4D5C-878C-183F3DCC3441}" name="Group" dataDxfId="74"/>
    <tableColumn id="2" xr3:uid="{1064C662-DF85-45CE-A7AE-14416A160EDA}" name="Initial" dataDxfId="73"/>
    <tableColumn id="3" xr3:uid="{1B4BB4C2-9A50-4691-AC9D-AE3AC399C98B}" name="Definition"/>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F73603D-5A37-4727-B4D4-7E8B6CF1A8A2}" name="Table16" displayName="Table16" ref="A1:Q91" totalsRowShown="0">
  <autoFilter ref="A1:Q91" xr:uid="{6F73603D-5A37-4727-B4D4-7E8B6CF1A8A2}"/>
  <sortState xmlns:xlrd2="http://schemas.microsoft.com/office/spreadsheetml/2017/richdata2" ref="A2:Q91">
    <sortCondition ref="A1:A91"/>
  </sortState>
  <tableColumns count="17">
    <tableColumn id="1" xr3:uid="{EFF9E019-3BA7-41FC-9CF7-21D37E197807}" name="Rule" dataDxfId="72"/>
    <tableColumn id="9" xr3:uid="{9036AFA5-42E0-4FEC-9F90-60C5C21FE8C1}" name="Formula" dataDxfId="71">
      <calculatedColumnFormula>VLOOKUP(Table16[[#This Row],[Rule]],Table7[[#All],[Rule Code]:[First-Order Logic Rule]],2,FALSE)</calculatedColumnFormula>
    </tableColumn>
    <tableColumn id="7" xr3:uid="{A7E9BD9A-79EF-41F5-B303-788DADEE83C5}" name="Test" dataDxfId="70">
      <calculatedColumnFormula>"test_"&amp;LOWER(Table16[[#This Row],[Rule]])</calculatedColumnFormula>
    </tableColumn>
    <tableColumn id="11" xr3:uid="{7BD3D9BE-E686-46B9-921A-84F143CE0E14}" name="Variation"/>
    <tableColumn id="2" xr3:uid="{2E3D819A-A5BC-4881-8214-EAB1E995F6AA}" name="Input" dataDxfId="69">
      <calculatedColumnFormula>Table16[[#This Row],[Test]]&amp;Table16[[#This Row],[Variation]]&amp;"_in.ttl"</calculatedColumnFormula>
    </tableColumn>
    <tableColumn id="3" xr3:uid="{BFD2113C-3035-43A0-AC17-3A2B744DBA17}" name="Output" dataDxfId="68">
      <calculatedColumnFormula>Table16[[#This Row],[Test]]&amp;Table16[[#This Row],[Variation]]&amp;"_out.ttl"</calculatedColumnFormula>
    </tableColumn>
    <tableColumn id="6" xr3:uid="{880BBCB8-C208-4BDE-B62D-417B9CC47601}" name="Done" dataDxfId="67"/>
    <tableColumn id="4" xr3:uid="{1B1D5DBA-BDD1-46C2-852F-CB4BE855441E}" name="C.CWA" dataDxfId="66"/>
    <tableColumn id="5" xr3:uid="{3D4496A0-290F-4BF8-AC70-64695A45148F}" name="C.OWA" dataDxfId="65"/>
    <tableColumn id="12" xr3:uid="{27672AFF-42A1-4540-950C-27EEB7A12EC9}" name="C.OWAF" dataDxfId="64"/>
    <tableColumn id="16" xr3:uid="{954020C0-ED09-484F-88DE-01ED0FDB8214}" name="R.CWA" dataDxfId="63"/>
    <tableColumn id="15" xr3:uid="{F738819D-9DB7-441E-8B76-C392D0214EF0}" name="R.OWA" dataDxfId="62"/>
    <tableColumn id="14" xr3:uid="{2648ABFC-FCAF-4560-9185-7471CBDB0E43}" name="R.OWAF" dataDxfId="61"/>
    <tableColumn id="8" xr3:uid="{420C72BD-4B5D-4F93-8C53-C9B8BCE659C9}" name="CSV CWA" dataDxfId="60">
      <calculatedColumnFormula>IF(Table16[[#This Row],[Done]]&lt;&gt;"True","",Table16[[#This Row],[Input]]&amp;","&amp;Table16[[#This Row],[Output]]&amp;",cwa,"&amp;Table16[[#This Row],[C.CWA]]&amp;","&amp;Table16[[#This Row],[R.CWA]])</calculatedColumnFormula>
    </tableColumn>
    <tableColumn id="10" xr3:uid="{5429BFBA-4AC7-4BBC-8BEC-DB1767317936}" name="CSV OWA" dataDxfId="59">
      <calculatedColumnFormula>IF(Table16[[#This Row],[Done]]&lt;&gt;"True","",Table16[[#This Row],[Input]]&amp;","&amp;Table16[[#This Row],[Output]]&amp;",owa,"&amp;Table16[[#This Row],[C.OWA]]&amp;","&amp;Table16[[#This Row],[R.OWA]])</calculatedColumnFormula>
    </tableColumn>
    <tableColumn id="13" xr3:uid="{FCA60C88-A20E-4148-8577-9A557238FB13}" name="CSV OWAF" dataDxfId="58">
      <calculatedColumnFormula>IF(Table16[[#This Row],[Done]]&lt;&gt;"True","",Table16[[#This Row],[Input]]&amp;","&amp;Table16[[#This Row],[Output]]&amp;",owaf,"&amp;Table16[[#This Row],[C.OWAF]]&amp;","&amp;Table16[[#This Row],[R.OWAF]])</calculatedColumnFormula>
    </tableColumn>
    <tableColumn id="17" xr3:uid="{EBD867E6-FF99-4B61-AB02-7F6802DA8FC4}" name="Comments"/>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2" displayName="Tabela2" ref="A1:K77" totalsRowShown="0">
  <autoFilter ref="A1:K77" xr:uid="{00000000-000C-0000-FFFF-FFFF01000000}"/>
  <sortState xmlns:xlrd2="http://schemas.microsoft.com/office/spreadsheetml/2017/richdata2" ref="A2:K77">
    <sortCondition ref="I1:I77"/>
  </sortState>
  <tableColumns count="11">
    <tableColumn id="1" xr3:uid="{00000000-0010-0000-0100-000001000000}" name="Base Rule" dataDxfId="57"/>
    <tableColumn id="6" xr3:uid="{3E858106-0CAA-40E8-AF32-78D478FEABA5}" name="Variation" dataDxfId="56"/>
    <tableColumn id="2" xr3:uid="{00000000-0010-0000-0100-000002000000}" name="Code" dataDxfId="55">
      <calculatedColumnFormula>Tabela2[[#This Row],[Base Rule]]&amp;Tabela2[[#This Row],[First Letters]]&amp;Tabela2[[#This Row],[Variation]]</calculatedColumnFormula>
    </tableColumn>
    <tableColumn id="10" xr3:uid="{5649FB79-0B4D-4CFD-B34E-02D9D2DB4A2C}" name="Aggregated In" dataDxfId="54">
      <calculatedColumnFormula>IF(ISERROR(VLOOKUP(Tabela2[[#This Row],[Code]],Table9[#All],2,FALSE)),"No",VLOOKUP(Tabela2[[#This Row],[Code]],Table9[#All],2,FALSE))</calculatedColumnFormula>
    </tableColumn>
    <tableColumn id="5" xr3:uid="{00000000-0010-0000-0100-000005000000}" name="Category"/>
    <tableColumn id="3" xr3:uid="{00000000-0010-0000-0100-000003000000}" name="Type"/>
    <tableColumn id="9" xr3:uid="{D4755A51-9D85-474B-A809-39841B85A2BA}" name="Range"/>
    <tableColumn id="8" xr3:uid="{0C594E6B-3EFA-4934-9296-5E07B93B40EF}" name="First Letters" dataDxfId="53">
      <calculatedColumnFormula>LEFT(Tabela2[[#This Row],[Type]],1)&amp;LOWER(LEFT(Tabela2[[#This Row],[Range]],1))</calculatedColumnFormula>
    </tableColumn>
    <tableColumn id="4" xr3:uid="{00000000-0010-0000-0100-000004000000}" name="Rule"/>
    <tableColumn id="11" xr3:uid="{6041D7DA-7DD1-4F4C-9DE3-9E6A6867D7A1}" name="CurrentBase" dataDxfId="52">
      <calculatedColumnFormula>Tabela2[[#This Row],[Base Rule]]</calculatedColumnFormula>
    </tableColumn>
    <tableColumn id="7" xr3:uid="{E2DC4436-CD5B-4B1A-9158-17279DD683F6}" name="Overleaf" dataDxfId="51">
      <calculatedColumnFormula>"\item ["&amp;Tabela2[[#This Row],[Code]]&amp;"] $"&amp;Tabela2[[#This Row],[Rule]]&amp;"$"</calculatedColumnFormula>
    </tableColumn>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7867FF-B14B-40E6-BB46-A570086C9ABB}" name="Table3" displayName="Table3" ref="M2:N5" totalsRowShown="0">
  <autoFilter ref="M2:N5" xr:uid="{817867FF-B14B-40E6-BB46-A570086C9ABB}"/>
  <tableColumns count="2">
    <tableColumn id="1" xr3:uid="{315B7C4A-6ED7-4FA3-9986-F662FF925131}" name="Type"/>
    <tableColumn id="2" xr3:uid="{321448D4-E760-4030-A7AC-B9CF87AC9FCE}" name="Description"/>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5C54C3-8414-4B8F-B6DB-35A2DA91E679}" name="Table4" displayName="Table4" ref="M7:N9" totalsRowShown="0">
  <autoFilter ref="M7:N9" xr:uid="{8B5C54C3-8414-4B8F-B6DB-35A2DA91E679}"/>
  <tableColumns count="2">
    <tableColumn id="1" xr3:uid="{DBA48192-CAA1-485C-B269-1398404F67C8}" name="Type"/>
    <tableColumn id="2" xr3:uid="{C0A7A55D-931A-45E4-B615-7CC9310939C4}" name="Description"/>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6293AB7-D703-4252-9E08-A71DB9026F48}" name="Table10" displayName="Table10" ref="A1:H39" totalsRowShown="0">
  <autoFilter ref="A1:H39" xr:uid="{C6293AB7-D703-4252-9E08-A71DB9026F48}"/>
  <tableColumns count="8">
    <tableColumn id="1" xr3:uid="{9452124B-6609-4175-9DD5-6CDF846DCB4F}" name="Code" dataDxfId="50"/>
    <tableColumn id="2" xr3:uid="{0D2DC21F-B93F-46AE-B759-C95340C1E628}" name="Group"/>
    <tableColumn id="3" xr3:uid="{79A7988F-6E6D-4561-A828-A69651AFF50D}" name="Scope"/>
    <tableColumn id="9" xr3:uid="{CDABDB75-770C-40D6-98A7-D6D30A90E681}" name="Implemented"/>
    <tableColumn id="5" xr3:uid="{3B1DEAD9-3F36-4A05-94E0-D0FBA9229670}" name="Derived" dataDxfId="49">
      <calculatedColumnFormula>VLOOKUP(Table10[[#This Row],[Code]],Tabela2[[#All],[Code]:[Rule]],7,FALSE)</calculatedColumnFormula>
    </tableColumn>
    <tableColumn id="6" xr3:uid="{69AC0570-6189-4723-8A3F-A17D471445C4}" name="Aggregated" dataDxfId="48">
      <calculatedColumnFormula>VLOOKUP(Table10[[#This Row],[Code]],Table8[[#All],[Code]:[Rule]],5,FALSE)</calculatedColumnFormula>
    </tableColumn>
    <tableColumn id="7" xr3:uid="{24268341-96E3-4FF1-9782-FED7FB4E6CE8}" name="Fetch Rule" dataDxfId="47">
      <calculatedColumnFormula>IF(ISERROR(Table10[[#This Row],[Derived]]),Table10[[#This Row],[Aggregated]],Table10[[#This Row],[Derived]])</calculatedColumnFormula>
    </tableColumn>
    <tableColumn id="4" xr3:uid="{22CE73B0-98A0-4AB6-A049-B62D6AC96B05}" name="Rule" dataDxfId="46"/>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9CAC87-6309-44D7-9393-2675F280E21D}" name="Table11" displayName="Table11" ref="J1:M6" totalsRowShown="0">
  <autoFilter ref="J1:M6" xr:uid="{2B9CAC87-6309-44D7-9393-2675F280E21D}"/>
  <tableColumns count="4">
    <tableColumn id="1" xr3:uid="{5B20B6BB-7378-465B-B73C-1E66927322D5}" name="#" dataDxfId="45"/>
    <tableColumn id="4" xr3:uid="{47BDADD5-E78E-4A1C-83A3-E08BC15FAE71}" name="Group" dataDxfId="44"/>
    <tableColumn id="3" xr3:uid="{4F7EE427-677E-4799-8469-648C2A8E281D}" name="Rules" dataDxfId="43"/>
    <tableColumn id="2" xr3:uid="{9261D755-766E-4FBB-8D86-5DCCE7EA5286}" name="Executio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 Id="rId5" Type="http://schemas.openxmlformats.org/officeDocument/2006/relationships/table" Target="../tables/table16.xml"/><Relationship Id="rId4"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F39"/>
  <sheetViews>
    <sheetView workbookViewId="0">
      <pane ySplit="1" topLeftCell="A2" activePane="bottomLeft" state="frozen"/>
      <selection pane="bottomLeft" activeCell="C12" sqref="C12"/>
    </sheetView>
  </sheetViews>
  <sheetFormatPr defaultRowHeight="15" x14ac:dyDescent="0.25"/>
  <cols>
    <col min="1" max="1" width="12.28515625" bestFit="1" customWidth="1"/>
    <col min="2" max="2" width="7.85546875" hidden="1" customWidth="1"/>
    <col min="3" max="3" width="139.28515625" bestFit="1" customWidth="1"/>
    <col min="4" max="4" width="183.5703125" hidden="1" customWidth="1"/>
    <col min="5" max="5" width="196.42578125" hidden="1" customWidth="1"/>
    <col min="6" max="6" width="185.5703125" hidden="1" customWidth="1"/>
  </cols>
  <sheetData>
    <row r="1" spans="1:6" x14ac:dyDescent="0.25">
      <c r="A1" t="s">
        <v>333</v>
      </c>
      <c r="B1" t="s">
        <v>80</v>
      </c>
      <c r="C1" t="s">
        <v>633</v>
      </c>
      <c r="D1" t="s">
        <v>634</v>
      </c>
      <c r="E1" t="s">
        <v>91</v>
      </c>
      <c r="F1" t="s">
        <v>635</v>
      </c>
    </row>
    <row r="2" spans="1:6" x14ac:dyDescent="0.25">
      <c r="A2" s="1" t="s">
        <v>32</v>
      </c>
      <c r="B2" s="1" t="s">
        <v>81</v>
      </c>
      <c r="C2" s="18" t="s">
        <v>0</v>
      </c>
      <c r="D2" t="s">
        <v>0</v>
      </c>
      <c r="E2" t="str">
        <f>"\item ["&amp;Tabela1[[#This Row],[Rule Code]]&amp;"] $"&amp;Tabela1[[#This Row],[Rule - Latex format]]&amp;"$"</f>
        <v>\item [R01] $subClassOf(x,x)$</v>
      </c>
      <c r="F2" t="str">
        <f>"- **"&amp;Tabela1[[#This Row],[Rule Code]]&amp;" :**&amp;ensp; $"&amp;Tabela1[[#This Row],[Rule - Latex format]]&amp;"$"</f>
        <v>- **R01 :**&amp;ensp; $subClassOf(x,x)$</v>
      </c>
    </row>
    <row r="3" spans="1:6" x14ac:dyDescent="0.25">
      <c r="A3" s="1" t="s">
        <v>33</v>
      </c>
      <c r="B3" s="1" t="s">
        <v>81</v>
      </c>
      <c r="C3" s="18" t="s">
        <v>336</v>
      </c>
      <c r="D3" t="s">
        <v>1</v>
      </c>
      <c r="E3" t="str">
        <f>"\item ["&amp;Tabela1[[#This Row],[Rule Code]]&amp;"] $"&amp;Tabela1[[#This Row],[Rule - Latex format]]&amp;"$"</f>
        <v>\item [R02] $subClassOf(x,y) \land subClassOf(y,z) \rightarrow subClassOf(x,z)$</v>
      </c>
      <c r="F3" t="str">
        <f>"- **"&amp;Tabela1[[#This Row],[Rule Code]]&amp;" :**&amp;ensp; $"&amp;Tabela1[[#This Row],[Rule - Latex format]]&amp;"$"</f>
        <v>- **R02 :**&amp;ensp; $subClassOf(x,y) \land subClassOf(y,z) \rightarrow subClassOf(x,z)$</v>
      </c>
    </row>
    <row r="4" spans="1:6" x14ac:dyDescent="0.25">
      <c r="A4" s="1" t="s">
        <v>34</v>
      </c>
      <c r="B4" s="1" t="s">
        <v>81</v>
      </c>
      <c r="C4" s="18" t="s">
        <v>405</v>
      </c>
      <c r="D4" t="s">
        <v>2</v>
      </c>
      <c r="E4" t="str">
        <f>"\item ["&amp;Tabela1[[#This Row],[Rule Code]]&amp;"] $"&amp;Tabela1[[#This Row],[Rule - Latex format]]&amp;"$"</f>
        <v>\item [R03] $EndurantType(x) \leftrightarrow RigidType(x) \oplus NonRigidType(x)$</v>
      </c>
      <c r="F4" t="str">
        <f>"- **"&amp;Tabela1[[#This Row],[Rule Code]]&amp;" :**&amp;ensp; $"&amp;Tabela1[[#This Row],[Rule - Latex format]]&amp;"$"</f>
        <v>- **R03 :**&amp;ensp; $EndurantType(x) \leftrightarrow RigidType(x) \oplus NonRigidType(x)$</v>
      </c>
    </row>
    <row r="5" spans="1:6" x14ac:dyDescent="0.25">
      <c r="A5" s="1" t="s">
        <v>35</v>
      </c>
      <c r="B5" s="1" t="s">
        <v>81</v>
      </c>
      <c r="C5" s="18" t="s">
        <v>406</v>
      </c>
      <c r="D5" t="s">
        <v>3</v>
      </c>
      <c r="E5" t="str">
        <f>"\item ["&amp;Tabela1[[#This Row],[Rule Code]]&amp;"] $"&amp;Tabela1[[#This Row],[Rule - Latex format]]&amp;"$"</f>
        <v>\item [R04] $NonRigidType(x) \leftrightarrow AntiRigidType(x) \oplus SemiRigidType(x)$</v>
      </c>
      <c r="F5" t="str">
        <f>"- **"&amp;Tabela1[[#This Row],[Rule Code]]&amp;" :**&amp;ensp; $"&amp;Tabela1[[#This Row],[Rule - Latex format]]&amp;"$"</f>
        <v>- **R04 :**&amp;ensp; $NonRigidType(x) \leftrightarrow AntiRigidType(x) \oplus SemiRigidType(x)$</v>
      </c>
    </row>
    <row r="6" spans="1:6" x14ac:dyDescent="0.25">
      <c r="A6" s="1" t="s">
        <v>36</v>
      </c>
      <c r="B6" s="1" t="s">
        <v>81</v>
      </c>
      <c r="C6" s="18" t="s">
        <v>407</v>
      </c>
      <c r="D6" t="s">
        <v>4</v>
      </c>
      <c r="E6" t="str">
        <f>"\item ["&amp;Tabela1[[#This Row],[Rule Code]]&amp;"] $"&amp;Tabela1[[#This Row],[Rule - Latex format]]&amp;"$"</f>
        <v>\item [R05] $EndurantType(x) \leftrightarrow Sortal(x) \oplus NonSortal(x)$</v>
      </c>
      <c r="F6" t="str">
        <f>"- **"&amp;Tabela1[[#This Row],[Rule Code]]&amp;" :**&amp;ensp; $"&amp;Tabela1[[#This Row],[Rule - Latex format]]&amp;"$"</f>
        <v>- **R05 :**&amp;ensp; $EndurantType(x) \leftrightarrow Sortal(x) \oplus NonSortal(x)$</v>
      </c>
    </row>
    <row r="7" spans="1:6" x14ac:dyDescent="0.25">
      <c r="A7" s="1" t="s">
        <v>37</v>
      </c>
      <c r="B7" s="1" t="s">
        <v>81</v>
      </c>
      <c r="C7" s="18" t="s">
        <v>408</v>
      </c>
      <c r="D7" t="s">
        <v>5</v>
      </c>
      <c r="E7" t="str">
        <f>"\item ["&amp;Tabela1[[#This Row],[Rule Code]]&amp;"] $"&amp;Tabela1[[#This Row],[Rule - Latex format]]&amp;"$"</f>
        <v>\item [R06] $Kind(x) \rightarrow RigidType(x) \land Sortal(x)$</v>
      </c>
      <c r="F7" t="str">
        <f>"- **"&amp;Tabela1[[#This Row],[Rule Code]]&amp;" :**&amp;ensp; $"&amp;Tabela1[[#This Row],[Rule - Latex format]]&amp;"$"</f>
        <v>- **R06 :**&amp;ensp; $Kind(x) \rightarrow RigidType(x) \land Sortal(x)$</v>
      </c>
    </row>
    <row r="8" spans="1:6" x14ac:dyDescent="0.25">
      <c r="A8" s="1" t="s">
        <v>38</v>
      </c>
      <c r="B8" s="1" t="s">
        <v>81</v>
      </c>
      <c r="C8" s="18" t="s">
        <v>409</v>
      </c>
      <c r="D8" t="s">
        <v>6</v>
      </c>
      <c r="E8" t="str">
        <f>"\item ["&amp;Tabela1[[#This Row],[Rule Code]]&amp;"] $"&amp;Tabela1[[#This Row],[Rule - Latex format]]&amp;"$"</f>
        <v>\item [R07] $SubKind(x) \rightarrow RigidType(x) \land Sortal(x)$</v>
      </c>
      <c r="F8" t="str">
        <f>"- **"&amp;Tabela1[[#This Row],[Rule Code]]&amp;" :**&amp;ensp; $"&amp;Tabela1[[#This Row],[Rule - Latex format]]&amp;"$"</f>
        <v>- **R07 :**&amp;ensp; $SubKind(x) \rightarrow RigidType(x) \land Sortal(x)$</v>
      </c>
    </row>
    <row r="9" spans="1:6" x14ac:dyDescent="0.25">
      <c r="A9" s="1" t="s">
        <v>39</v>
      </c>
      <c r="B9" s="1" t="s">
        <v>81</v>
      </c>
      <c r="C9" s="18" t="s">
        <v>425</v>
      </c>
      <c r="D9" t="s">
        <v>7</v>
      </c>
      <c r="E9" t="str">
        <f>"\item ["&amp;Tabela1[[#This Row],[Rule Code]]&amp;"] $"&amp;Tabela1[[#This Row],[Rule - Latex format]]&amp;"$"</f>
        <v>\item [R08] $\nexists x (Kind(x) \land SubKind(x))$</v>
      </c>
      <c r="F9" t="str">
        <f>"- **"&amp;Tabela1[[#This Row],[Rule Code]]&amp;" :**&amp;ensp; $"&amp;Tabela1[[#This Row],[Rule - Latex format]]&amp;"$"</f>
        <v>- **R08 :**&amp;ensp; $\nexists x (Kind(x) \land SubKind(x))$</v>
      </c>
    </row>
    <row r="10" spans="1:6" x14ac:dyDescent="0.25">
      <c r="A10" s="1" t="s">
        <v>40</v>
      </c>
      <c r="B10" s="1" t="s">
        <v>81</v>
      </c>
      <c r="C10" s="18" t="s">
        <v>410</v>
      </c>
      <c r="D10" t="s">
        <v>8</v>
      </c>
      <c r="E10" t="str">
        <f>"\item ["&amp;Tabela1[[#This Row],[Rule Code]]&amp;"] $"&amp;Tabela1[[#This Row],[Rule - Latex format]]&amp;"$"</f>
        <v>\item [R09] $Role(x) \rightarrow AntiRigidType(x) \land Sortal(x)$</v>
      </c>
      <c r="F10" t="str">
        <f>"- **"&amp;Tabela1[[#This Row],[Rule Code]]&amp;" :**&amp;ensp; $"&amp;Tabela1[[#This Row],[Rule - Latex format]]&amp;"$"</f>
        <v>- **R09 :**&amp;ensp; $Role(x) \rightarrow AntiRigidType(x) \land Sortal(x)$</v>
      </c>
    </row>
    <row r="11" spans="1:6" x14ac:dyDescent="0.25">
      <c r="A11" s="1" t="s">
        <v>41</v>
      </c>
      <c r="B11" s="1" t="s">
        <v>81</v>
      </c>
      <c r="C11" s="18" t="s">
        <v>411</v>
      </c>
      <c r="D11" t="s">
        <v>9</v>
      </c>
      <c r="E11" t="str">
        <f>"\item ["&amp;Tabela1[[#This Row],[Rule Code]]&amp;"] $"&amp;Tabela1[[#This Row],[Rule - Latex format]]&amp;"$"</f>
        <v>\item [R10] $Phase(x) \rightarrow AntiRigidType(x) \land Sortal(x)$</v>
      </c>
      <c r="F11" t="str">
        <f>"- **"&amp;Tabela1[[#This Row],[Rule Code]]&amp;" :**&amp;ensp; $"&amp;Tabela1[[#This Row],[Rule - Latex format]]&amp;"$"</f>
        <v>- **R10 :**&amp;ensp; $Phase(x) \rightarrow AntiRigidType(x) \land Sortal(x)$</v>
      </c>
    </row>
    <row r="12" spans="1:6" x14ac:dyDescent="0.25">
      <c r="A12" s="1" t="s">
        <v>42</v>
      </c>
      <c r="B12" s="1" t="s">
        <v>81</v>
      </c>
      <c r="C12" s="18" t="s">
        <v>426</v>
      </c>
      <c r="D12" t="s">
        <v>10</v>
      </c>
      <c r="E12" t="str">
        <f>"\item ["&amp;Tabela1[[#This Row],[Rule Code]]&amp;"] $"&amp;Tabela1[[#This Row],[Rule - Latex format]]&amp;"$"</f>
        <v>\item [R11] $\nexists x (Phase(x) \land Role(x))$</v>
      </c>
      <c r="F12" t="str">
        <f>"- **"&amp;Tabela1[[#This Row],[Rule Code]]&amp;" :**&amp;ensp; $"&amp;Tabela1[[#This Row],[Rule - Latex format]]&amp;"$"</f>
        <v>- **R11 :**&amp;ensp; $\nexists x (Phase(x) \land Role(x))$</v>
      </c>
    </row>
    <row r="13" spans="1:6" x14ac:dyDescent="0.25">
      <c r="A13" s="1" t="s">
        <v>43</v>
      </c>
      <c r="B13" s="1" t="s">
        <v>81</v>
      </c>
      <c r="C13" s="18" t="s">
        <v>412</v>
      </c>
      <c r="D13" t="s">
        <v>11</v>
      </c>
      <c r="E13" t="str">
        <f>"\item ["&amp;Tabela1[[#This Row],[Rule Code]]&amp;"] $"&amp;Tabela1[[#This Row],[Rule - Latex format]]&amp;"$"</f>
        <v>\item [R12] $Category(x) \rightarrow NonSortal(x) \land RigidType(x)$</v>
      </c>
      <c r="F13" t="str">
        <f>"- **"&amp;Tabela1[[#This Row],[Rule Code]]&amp;" :**&amp;ensp; $"&amp;Tabela1[[#This Row],[Rule - Latex format]]&amp;"$"</f>
        <v>- **R12 :**&amp;ensp; $Category(x) \rightarrow NonSortal(x) \land RigidType(x)$</v>
      </c>
    </row>
    <row r="14" spans="1:6" x14ac:dyDescent="0.25">
      <c r="A14" s="1" t="s">
        <v>44</v>
      </c>
      <c r="B14" s="1" t="s">
        <v>81</v>
      </c>
      <c r="C14" s="18" t="s">
        <v>413</v>
      </c>
      <c r="D14" t="s">
        <v>12</v>
      </c>
      <c r="E14" t="str">
        <f>"\item ["&amp;Tabela1[[#This Row],[Rule Code]]&amp;"] $"&amp;Tabela1[[#This Row],[Rule - Latex format]]&amp;"$"</f>
        <v>\item [R13] $RoleMixin(x) \rightarrow NonSortal(x) \land AntiRigidType(x)$</v>
      </c>
      <c r="F14" t="str">
        <f>"- **"&amp;Tabela1[[#This Row],[Rule Code]]&amp;" :**&amp;ensp; $"&amp;Tabela1[[#This Row],[Rule - Latex format]]&amp;"$"</f>
        <v>- **R13 :**&amp;ensp; $RoleMixin(x) \rightarrow NonSortal(x) \land AntiRigidType(x)$</v>
      </c>
    </row>
    <row r="15" spans="1:6" x14ac:dyDescent="0.25">
      <c r="A15" s="1" t="s">
        <v>45</v>
      </c>
      <c r="B15" s="1" t="s">
        <v>81</v>
      </c>
      <c r="C15" s="18" t="s">
        <v>414</v>
      </c>
      <c r="D15" t="s">
        <v>13</v>
      </c>
      <c r="E15" t="str">
        <f>"\item ["&amp;Tabela1[[#This Row],[Rule Code]]&amp;"] $"&amp;Tabela1[[#This Row],[Rule - Latex format]]&amp;"$"</f>
        <v>\item [R14] $PhaseMixin(x) \rightarrow NonSortal(x) \land AntiRigidType(x)$</v>
      </c>
      <c r="F15" t="str">
        <f>"- **"&amp;Tabela1[[#This Row],[Rule Code]]&amp;" :**&amp;ensp; $"&amp;Tabela1[[#This Row],[Rule - Latex format]]&amp;"$"</f>
        <v>- **R14 :**&amp;ensp; $PhaseMixin(x) \rightarrow NonSortal(x) \land AntiRigidType(x)$</v>
      </c>
    </row>
    <row r="16" spans="1:6" x14ac:dyDescent="0.25">
      <c r="A16" s="1" t="s">
        <v>46</v>
      </c>
      <c r="B16" s="1" t="s">
        <v>81</v>
      </c>
      <c r="C16" s="18" t="s">
        <v>427</v>
      </c>
      <c r="D16" t="s">
        <v>14</v>
      </c>
      <c r="E16" t="str">
        <f>"\item ["&amp;Tabela1[[#This Row],[Rule Code]]&amp;"] $"&amp;Tabela1[[#This Row],[Rule - Latex format]]&amp;"$"</f>
        <v>\item [R15] $\nexists x (PhaseMixin(x) \land RoleMixin(x))$</v>
      </c>
      <c r="F16" t="str">
        <f>"- **"&amp;Tabela1[[#This Row],[Rule Code]]&amp;" :**&amp;ensp; $"&amp;Tabela1[[#This Row],[Rule - Latex format]]&amp;"$"</f>
        <v>- **R15 :**&amp;ensp; $\nexists x (PhaseMixin(x) \land RoleMixin(x))$</v>
      </c>
    </row>
    <row r="17" spans="1:6" x14ac:dyDescent="0.25">
      <c r="A17" s="1" t="s">
        <v>47</v>
      </c>
      <c r="B17" s="1" t="s">
        <v>81</v>
      </c>
      <c r="C17" s="18" t="s">
        <v>415</v>
      </c>
      <c r="D17" t="s">
        <v>15</v>
      </c>
      <c r="E17" t="str">
        <f>"\item ["&amp;Tabela1[[#This Row],[Rule Code]]&amp;"] $"&amp;Tabela1[[#This Row],[Rule - Latex format]]&amp;"$"</f>
        <v>\item [R16] $Mixin(x) \rightarrow NonSortal(x) \land SemiRigidType(x)$</v>
      </c>
      <c r="F17" t="str">
        <f>"- **"&amp;Tabela1[[#This Row],[Rule Code]]&amp;" :**&amp;ensp; $"&amp;Tabela1[[#This Row],[Rule - Latex format]]&amp;"$"</f>
        <v>- **R16 :**&amp;ensp; $Mixin(x) \rightarrow NonSortal(x) \land SemiRigidType(x)$</v>
      </c>
    </row>
    <row r="18" spans="1:6" x14ac:dyDescent="0.25">
      <c r="A18" s="1" t="s">
        <v>48</v>
      </c>
      <c r="B18" s="1" t="s">
        <v>81</v>
      </c>
      <c r="C18" s="18" t="s">
        <v>416</v>
      </c>
      <c r="D18" t="s">
        <v>16</v>
      </c>
      <c r="E18" t="str">
        <f>"\item ["&amp;Tabela1[[#This Row],[Rule Code]]&amp;"] $"&amp;Tabela1[[#This Row],[Rule - Latex format]]&amp;"$"</f>
        <v>\item [R17] $RigidType(x) \rightarrow Category(x) \lor Kind(x) \lor SubKind(x)$</v>
      </c>
      <c r="F18" t="str">
        <f>"- **"&amp;Tabela1[[#This Row],[Rule Code]]&amp;" :**&amp;ensp; $"&amp;Tabela1[[#This Row],[Rule - Latex format]]&amp;"$"</f>
        <v>- **R17 :**&amp;ensp; $RigidType(x) \rightarrow Category(x) \lor Kind(x) \lor SubKind(x)$</v>
      </c>
    </row>
    <row r="19" spans="1:6" x14ac:dyDescent="0.25">
      <c r="A19" s="1" t="s">
        <v>49</v>
      </c>
      <c r="B19" s="1" t="s">
        <v>81</v>
      </c>
      <c r="C19" s="18" t="s">
        <v>417</v>
      </c>
      <c r="D19" t="s">
        <v>17</v>
      </c>
      <c r="E19" t="str">
        <f>"\item ["&amp;Tabela1[[#This Row],[Rule Code]]&amp;"] $"&amp;Tabela1[[#This Row],[Rule - Latex format]]&amp;"$"</f>
        <v>\item [R18] $AntiRigidType(x) \rightarrow Role(x) \lor Phase(x) \lor RoleMixin(x) \lor PhaseMixin(x)$</v>
      </c>
      <c r="F19" t="str">
        <f>"- **"&amp;Tabela1[[#This Row],[Rule Code]]&amp;" :**&amp;ensp; $"&amp;Tabela1[[#This Row],[Rule - Latex format]]&amp;"$"</f>
        <v>- **R18 :**&amp;ensp; $AntiRigidType(x) \rightarrow Role(x) \lor Phase(x) \lor RoleMixin(x) \lor PhaseMixin(x)$</v>
      </c>
    </row>
    <row r="20" spans="1:6" x14ac:dyDescent="0.25">
      <c r="A20" s="1" t="s">
        <v>50</v>
      </c>
      <c r="B20" s="1" t="s">
        <v>81</v>
      </c>
      <c r="C20" s="18" t="s">
        <v>418</v>
      </c>
      <c r="D20" t="s">
        <v>18</v>
      </c>
      <c r="E20" t="str">
        <f>"\item ["&amp;Tabela1[[#This Row],[Rule Code]]&amp;"] $"&amp;Tabela1[[#This Row],[Rule - Latex format]]&amp;"$"</f>
        <v>\item [R19] $SemiRigidType(x) \rightarrow Mixin(x)$</v>
      </c>
      <c r="F20" t="str">
        <f>"- **"&amp;Tabela1[[#This Row],[Rule Code]]&amp;" :**&amp;ensp; $"&amp;Tabela1[[#This Row],[Rule - Latex format]]&amp;"$"</f>
        <v>- **R19 :**&amp;ensp; $SemiRigidType(x) \rightarrow Mixin(x)$</v>
      </c>
    </row>
    <row r="21" spans="1:6" x14ac:dyDescent="0.25">
      <c r="A21" s="1" t="s">
        <v>51</v>
      </c>
      <c r="B21" s="1" t="s">
        <v>81</v>
      </c>
      <c r="C21" s="18" t="s">
        <v>419</v>
      </c>
      <c r="D21" t="s">
        <v>19</v>
      </c>
      <c r="E21" t="str">
        <f>"\item ["&amp;Tabela1[[#This Row],[Rule Code]]&amp;"] $"&amp;Tabela1[[#This Row],[Rule - Latex format]]&amp;"$"</f>
        <v>\item [R20] $Sortal(x) \rightarrow Kind(x) \lor Phase(x) \lor Role(x) \lor SubKind(x)$</v>
      </c>
      <c r="F21" t="str">
        <f>"- **"&amp;Tabela1[[#This Row],[Rule Code]]&amp;" :**&amp;ensp; $"&amp;Tabela1[[#This Row],[Rule - Latex format]]&amp;"$"</f>
        <v>- **R20 :**&amp;ensp; $Sortal(x) \rightarrow Kind(x) \lor Phase(x) \lor Role(x) \lor SubKind(x)$</v>
      </c>
    </row>
    <row r="22" spans="1:6" x14ac:dyDescent="0.25">
      <c r="A22" s="1" t="s">
        <v>52</v>
      </c>
      <c r="B22" s="1" t="s">
        <v>81</v>
      </c>
      <c r="C22" s="18" t="s">
        <v>420</v>
      </c>
      <c r="D22" t="s">
        <v>20</v>
      </c>
      <c r="E22" t="str">
        <f>"\item ["&amp;Tabela1[[#This Row],[Rule Code]]&amp;"] $"&amp;Tabela1[[#This Row],[Rule - Latex format]]&amp;"$"</f>
        <v>\item [R21] $NonSortal(x) \rightarrow Category(x) \lor PhaseMixin(x) \lor RoleMixin(x) \lor Mixin(x)$</v>
      </c>
      <c r="F22" t="str">
        <f>"- **"&amp;Tabela1[[#This Row],[Rule Code]]&amp;" :**&amp;ensp; $"&amp;Tabela1[[#This Row],[Rule - Latex format]]&amp;"$"</f>
        <v>- **R21 :**&amp;ensp; $NonSortal(x) \rightarrow Category(x) \lor PhaseMixin(x) \lor RoleMixin(x) \lor Mixin(x)$</v>
      </c>
    </row>
    <row r="23" spans="1:6" x14ac:dyDescent="0.25">
      <c r="A23" s="1" t="s">
        <v>53</v>
      </c>
      <c r="B23" s="1" t="s">
        <v>81</v>
      </c>
      <c r="C23" s="18" t="s">
        <v>361</v>
      </c>
      <c r="D23" t="s">
        <v>21</v>
      </c>
      <c r="E23" t="str">
        <f>"\item ["&amp;Tabela1[[#This Row],[Rule Code]]&amp;"] $"&amp;Tabela1[[#This Row],[Rule - Latex format]]&amp;"$"</f>
        <v>\item [R22] $RigidType(x) \land subClassOf(x,y) \rightarrow \neg AntiRigidType(y)$</v>
      </c>
      <c r="F23" t="str">
        <f>"- **"&amp;Tabela1[[#This Row],[Rule Code]]&amp;" :**&amp;ensp; $"&amp;Tabela1[[#This Row],[Rule - Latex format]]&amp;"$"</f>
        <v>- **R22 :**&amp;ensp; $RigidType(x) \land subClassOf(x,y) \rightarrow \neg AntiRigidType(y)$</v>
      </c>
    </row>
    <row r="24" spans="1:6" x14ac:dyDescent="0.25">
      <c r="A24" s="1" t="s">
        <v>54</v>
      </c>
      <c r="B24" s="1" t="s">
        <v>81</v>
      </c>
      <c r="C24" s="18" t="s">
        <v>362</v>
      </c>
      <c r="D24" t="s">
        <v>22</v>
      </c>
      <c r="E24" t="str">
        <f>"\item ["&amp;Tabela1[[#This Row],[Rule Code]]&amp;"] $"&amp;Tabela1[[#This Row],[Rule - Latex format]]&amp;"$"</f>
        <v>\item [R23] $SemiRigidType(x) \land subClassOf(x,y) \rightarrow \neg AntiRigidType(y)$</v>
      </c>
      <c r="F24" t="str">
        <f>"- **"&amp;Tabela1[[#This Row],[Rule Code]]&amp;" :**&amp;ensp; $"&amp;Tabela1[[#This Row],[Rule - Latex format]]&amp;"$"</f>
        <v>- **R23 :**&amp;ensp; $SemiRigidType(x) \land subClassOf(x,y) \rightarrow \neg AntiRigidType(y)$</v>
      </c>
    </row>
    <row r="25" spans="1:6" x14ac:dyDescent="0.25">
      <c r="A25" s="1" t="s">
        <v>55</v>
      </c>
      <c r="B25" s="1" t="s">
        <v>81</v>
      </c>
      <c r="C25" s="18" t="s">
        <v>369</v>
      </c>
      <c r="D25" t="s">
        <v>127</v>
      </c>
      <c r="E25" t="str">
        <f>"\item ["&amp;Tabela1[[#This Row],[Rule Code]]&amp;"] $"&amp;Tabela1[[#This Row],[Rule - Latex format]]&amp;"$"</f>
        <v>\item [R24] $AntiRigidType(x) \land Sortal(x) \land Category(y) \land subClassOf(x,y) \rightarrow \exists z (RigidType(z) \land Sortal(z) \land subClassOf(x,z) \land subClassOf(z,y))$</v>
      </c>
      <c r="F25" t="str">
        <f>"- **"&amp;Tabela1[[#This Row],[Rule Code]]&amp;" :**&amp;ensp; $"&amp;Tabela1[[#This Row],[Rule - Latex format]]&amp;"$"</f>
        <v>- **R24 :**&amp;ensp; $AntiRigidType(x) \land Sortal(x) \land Category(y) \land subClassOf(x,y) \rightarrow \exists z (RigidType(z) \land Sortal(z) \land subClassOf(x,z) \land subClassOf(z,y))$</v>
      </c>
    </row>
    <row r="26" spans="1:6" x14ac:dyDescent="0.25">
      <c r="A26" s="1" t="s">
        <v>56</v>
      </c>
      <c r="B26" s="1" t="s">
        <v>81</v>
      </c>
      <c r="C26" s="18" t="s">
        <v>421</v>
      </c>
      <c r="D26" t="s">
        <v>23</v>
      </c>
      <c r="E26" t="str">
        <f>"\item ["&amp;Tabela1[[#This Row],[Rule Code]]&amp;"] $"&amp;Tabela1[[#This Row],[Rule - Latex format]]&amp;"$"</f>
        <v>\item [R25] $Mixin(x) \rightarrow \exists y,z (subClassOf(y,x) \land RigidType(y) \land subClassOf(z,x) \land AntiRigidType(z))$</v>
      </c>
      <c r="F26" t="str">
        <f>"- **"&amp;Tabela1[[#This Row],[Rule Code]]&amp;" :**&amp;ensp; $"&amp;Tabela1[[#This Row],[Rule - Latex format]]&amp;"$"</f>
        <v>- **R25 :**&amp;ensp; $Mixin(x) \rightarrow \exists y,z (subClassOf(y,x) \land RigidType(y) \land subClassOf(z,x) \land AntiRigidType(z))$</v>
      </c>
    </row>
    <row r="27" spans="1:6" x14ac:dyDescent="0.25">
      <c r="A27" s="1" t="s">
        <v>57</v>
      </c>
      <c r="B27" s="1" t="s">
        <v>81</v>
      </c>
      <c r="C27" s="18" t="s">
        <v>363</v>
      </c>
      <c r="D27" t="s">
        <v>24</v>
      </c>
      <c r="E27" t="str">
        <f>"\item ["&amp;Tabela1[[#This Row],[Rule Code]]&amp;"] $"&amp;Tabela1[[#This Row],[Rule - Latex format]]&amp;"$"</f>
        <v>\item [R26] $x \neq y \land Kind(x) \land subClassOf(x,y) \rightarrow NonSortal(y)$</v>
      </c>
      <c r="F27" t="str">
        <f>"- **"&amp;Tabela1[[#This Row],[Rule Code]]&amp;" :**&amp;ensp; $"&amp;Tabela1[[#This Row],[Rule - Latex format]]&amp;"$"</f>
        <v>- **R26 :**&amp;ensp; $x \neq y \land Kind(x) \land subClassOf(x,y) \rightarrow NonSortal(y)$</v>
      </c>
    </row>
    <row r="28" spans="1:6" x14ac:dyDescent="0.25">
      <c r="A28" s="1" t="s">
        <v>58</v>
      </c>
      <c r="B28" s="1" t="s">
        <v>81</v>
      </c>
      <c r="C28" s="18" t="s">
        <v>364</v>
      </c>
      <c r="D28" t="s">
        <v>25</v>
      </c>
      <c r="E28" t="str">
        <f>"\item ["&amp;Tabela1[[#This Row],[Rule Code]]&amp;"] $"&amp;Tabela1[[#This Row],[Rule - Latex format]]&amp;"$"</f>
        <v>\item [R27] $NonSortal(x) \land subClassOf(x,y) \rightarrow NonSortal(y)$</v>
      </c>
      <c r="F28" t="str">
        <f>"- **"&amp;Tabela1[[#This Row],[Rule Code]]&amp;" :**&amp;ensp; $"&amp;Tabela1[[#This Row],[Rule - Latex format]]&amp;"$"</f>
        <v>- **R27 :**&amp;ensp; $NonSortal(x) \land subClassOf(x,y) \rightarrow NonSortal(y)$</v>
      </c>
    </row>
    <row r="29" spans="1:6" x14ac:dyDescent="0.25">
      <c r="A29" s="1" t="s">
        <v>59</v>
      </c>
      <c r="B29" s="1" t="s">
        <v>81</v>
      </c>
      <c r="C29" s="18" t="s">
        <v>377</v>
      </c>
      <c r="D29" t="s">
        <v>26</v>
      </c>
      <c r="E29" t="str">
        <f>"\item ["&amp;Tabela1[[#This Row],[Rule Code]]&amp;"] $"&amp;Tabela1[[#This Row],[Rule - Latex format]]&amp;"$"</f>
        <v>\item [R28] $Sortal(x) \rightarrow \exists! y (subClassOf (x,y) \land Kind(y))$</v>
      </c>
      <c r="F29" t="str">
        <f>"- **"&amp;Tabela1[[#This Row],[Rule Code]]&amp;" :**&amp;ensp; $"&amp;Tabela1[[#This Row],[Rule - Latex format]]&amp;"$"</f>
        <v>- **R28 :**&amp;ensp; $Sortal(x) \rightarrow \exists! y (subClassOf (x,y) \land Kind(y))$</v>
      </c>
    </row>
    <row r="30" spans="1:6" x14ac:dyDescent="0.25">
      <c r="A30" s="1" t="s">
        <v>60</v>
      </c>
      <c r="B30" s="1" t="s">
        <v>81</v>
      </c>
      <c r="C30" s="18" t="s">
        <v>422</v>
      </c>
      <c r="D30" t="s">
        <v>27</v>
      </c>
      <c r="E30" t="str">
        <f>"\item ["&amp;Tabela1[[#This Row],[Rule Code]]&amp;"] $"&amp;Tabela1[[#This Row],[Rule - Latex format]]&amp;"$"</f>
        <v>\item [R29] $shareKind(x,y) \leftrightarrow \exists! z (Kind(z) \land subClassOf(x,z) \land subClassOf(y,z))$</v>
      </c>
      <c r="F30" t="str">
        <f>"- **"&amp;Tabela1[[#This Row],[Rule Code]]&amp;" :**&amp;ensp; $"&amp;Tabela1[[#This Row],[Rule - Latex format]]&amp;"$"</f>
        <v>- **R29 :**&amp;ensp; $shareKind(x,y) \leftrightarrow \exists! z (Kind(z) \land subClassOf(x,z) \land subClassOf(y,z))$</v>
      </c>
    </row>
    <row r="31" spans="1:6" x14ac:dyDescent="0.25">
      <c r="A31" s="1" t="s">
        <v>61</v>
      </c>
      <c r="B31" s="1" t="s">
        <v>81</v>
      </c>
      <c r="C31" s="18" t="s">
        <v>423</v>
      </c>
      <c r="D31" t="s">
        <v>74</v>
      </c>
      <c r="E31" t="str">
        <f>"\item ["&amp;Tabela1[[#This Row],[Rule Code]]&amp;"] $"&amp;Tabela1[[#This Row],[Rule - Latex format]]&amp;"$"</f>
        <v>\item [R30] $shareSuperClass(x,y) \leftrightarrow \exists z (subClassOf(x,z) \land subClassOf(y,z))$</v>
      </c>
      <c r="F31" t="str">
        <f>"- **"&amp;Tabela1[[#This Row],[Rule Code]]&amp;" :**&amp;ensp; $"&amp;Tabela1[[#This Row],[Rule - Latex format]]&amp;"$"</f>
        <v>- **R30 :**&amp;ensp; $shareSuperClass(x,y) \leftrightarrow \exists z (subClassOf(x,z) \land subClassOf(y,z))$</v>
      </c>
    </row>
    <row r="32" spans="1:6" hidden="1" x14ac:dyDescent="0.25">
      <c r="A32" s="10" t="s">
        <v>428</v>
      </c>
      <c r="B32" s="4" t="s">
        <v>270</v>
      </c>
      <c r="C32" s="18" t="s">
        <v>429</v>
      </c>
      <c r="D32" t="s">
        <v>430</v>
      </c>
      <c r="E32" t="str">
        <f>"\item ["&amp;Tabela1[[#This Row],[Rule Code]]&amp;"] $"&amp;Tabela1[[#This Row],[Rule - Latex format]]&amp;"$"</f>
        <v>\item [R38] $Phase(x) \land Phase(y) \land x \neq y \land subClassOf(y,x) \rightarrow \exists z (Phase(z) \land z \neq x \land z \neq y \land subClassOf(z,x) \land \neg subClassOf(z,y) \land \neg subClassOf(y,z))$</v>
      </c>
      <c r="F32" t="str">
        <f>"- **"&amp;Tabela1[[#This Row],[Rule Code]]&amp;" :**&amp;ensp; $"&amp;Tabela1[[#This Row],[Rule - Latex format]]&amp;"$"</f>
        <v>- **R38 :**&amp;ensp; $Phase(x) \land Phase(y) \land x \neq y \land subClassOf(y,x) \rightarrow \exists z (Phase(z) \land z \neq x \land z \neq y \land subClassOf(z,x) \land \neg subClassOf(z,y) \land \neg subClassOf(y,z))$</v>
      </c>
    </row>
    <row r="33" spans="1:6" x14ac:dyDescent="0.25">
      <c r="A33" s="1" t="s">
        <v>62</v>
      </c>
      <c r="B33" s="1" t="s">
        <v>81</v>
      </c>
      <c r="C33" s="18" t="s">
        <v>424</v>
      </c>
      <c r="D33" t="s">
        <v>75</v>
      </c>
      <c r="E33" t="str">
        <f>"\item ["&amp;Tabela1[[#This Row],[Rule Code]]&amp;"] $"&amp;Tabela1[[#This Row],[Rule - Latex format]]&amp;"$"</f>
        <v>\item [R31] $NonSortal(x) \rightarrow \exists y, z ( y \neq z \land Sortal(y) \land Sortal(z) \land \neg shareKind(y,z) \land (subClassOf(y,x) \lor shareSuperClass(x,y)) \land (subClassOf(z,x) \lor shareSuperClass(x,z)) )$</v>
      </c>
      <c r="F33" t="str">
        <f>"- **"&amp;Tabela1[[#This Row],[Rule Code]]&amp;" :**&amp;ensp; $"&amp;Tabela1[[#This Row],[Rule - Latex format]]&amp;"$"</f>
        <v>- **R31 :**&amp;ensp; $NonSortal(x) \rightarrow \exists y, z ( y \neq z \land Sortal(y) \land Sortal(z) \land \neg shareKind(y,z) \land (subClassOf(y,x) \lor shareSuperClass(x,y)) \land (subClassOf(z,x) \lor shareSuperClass(x,z)) )$</v>
      </c>
    </row>
    <row r="34" spans="1:6" x14ac:dyDescent="0.25">
      <c r="A34" s="1" t="s">
        <v>63</v>
      </c>
      <c r="B34" s="1" t="s">
        <v>81</v>
      </c>
      <c r="C34" s="18" t="s">
        <v>365</v>
      </c>
      <c r="D34" t="s">
        <v>28</v>
      </c>
      <c r="E34" t="str">
        <f>"\item ["&amp;Tabela1[[#This Row],[Rule Code]]&amp;"] $"&amp;Tabela1[[#This Row],[Rule - Latex format]]&amp;"$"</f>
        <v>\item [R32] $Phase(x) \land subClassOf(x,y) \rightarrow \neg Role(y) \land \neg RoleMixin(y)$</v>
      </c>
      <c r="F34" t="str">
        <f>"- **"&amp;Tabela1[[#This Row],[Rule Code]]&amp;" :**&amp;ensp; $"&amp;Tabela1[[#This Row],[Rule - Latex format]]&amp;"$"</f>
        <v>- **R32 :**&amp;ensp; $Phase(x) \land subClassOf(x,y) \rightarrow \neg Role(y) \land \neg RoleMixin(y)$</v>
      </c>
    </row>
    <row r="35" spans="1:6" x14ac:dyDescent="0.25">
      <c r="A35" s="1" t="s">
        <v>64</v>
      </c>
      <c r="B35" s="1" t="s">
        <v>81</v>
      </c>
      <c r="C35" s="18" t="s">
        <v>366</v>
      </c>
      <c r="D35" t="s">
        <v>29</v>
      </c>
      <c r="E35" t="str">
        <f>"\item ["&amp;Tabela1[[#This Row],[Rule Code]]&amp;"] $"&amp;Tabela1[[#This Row],[Rule - Latex format]]&amp;"$"</f>
        <v>\item [R33] $PhaseMixin(x) \land subClassOf(x,y) \rightarrow \neg RoleMixin(y)$</v>
      </c>
      <c r="F35" t="str">
        <f>"- **"&amp;Tabela1[[#This Row],[Rule Code]]&amp;" :**&amp;ensp; $"&amp;Tabela1[[#This Row],[Rule - Latex format]]&amp;"$"</f>
        <v>- **R33 :**&amp;ensp; $PhaseMixin(x) \land subClassOf(x,y) \rightarrow \neg RoleMixin(y)$</v>
      </c>
    </row>
    <row r="36" spans="1:6" x14ac:dyDescent="0.25">
      <c r="A36" s="1" t="s">
        <v>65</v>
      </c>
      <c r="B36" s="1" t="s">
        <v>81</v>
      </c>
      <c r="C36" s="18" t="s">
        <v>387</v>
      </c>
      <c r="D36" t="s">
        <v>126</v>
      </c>
      <c r="E36" t="str">
        <f>"\item ["&amp;Tabela1[[#This Row],[Rule Code]]&amp;"] $"&amp;Tabela1[[#This Row],[Rule - Latex format]]&amp;"$"</f>
        <v>\item [R34] $Role(x) \land PhaseMixin(y) \land subClassOf(x,y) \rightarrow \exists z (Phase(z) \land subClassOf(x,z) \land subClassOf(z,y))$</v>
      </c>
      <c r="F36" t="str">
        <f>"- **"&amp;Tabela1[[#This Row],[Rule Code]]&amp;" :**&amp;ensp; $"&amp;Tabela1[[#This Row],[Rule - Latex format]]&amp;"$"</f>
        <v>- **R34 :**&amp;ensp; $Role(x) \land PhaseMixin(y) \land subClassOf(x,y) \rightarrow \exists z (Phase(z) \land subClassOf(x,z) \land subClassOf(z,y))$</v>
      </c>
    </row>
    <row r="37" spans="1:6" x14ac:dyDescent="0.25">
      <c r="A37" s="1" t="s">
        <v>66</v>
      </c>
      <c r="B37" s="1" t="s">
        <v>81</v>
      </c>
      <c r="C37" s="18" t="s">
        <v>374</v>
      </c>
      <c r="D37" t="s">
        <v>128</v>
      </c>
      <c r="E37" t="str">
        <f>"\item ["&amp;Tabela1[[#This Row],[Rule Code]]&amp;"] $"&amp;Tabela1[[#This Row],[Rule - Latex format]]&amp;"$"</f>
        <v>\item [R35] $Phase(x) \rightarrow \exists y (Phase (y) \land shareKind(x,y) \land \neg isSubClassOf(x,y) \land \neg isSubClassOf(y,x))$</v>
      </c>
      <c r="F37" t="str">
        <f>"- **"&amp;Tabela1[[#This Row],[Rule Code]]&amp;" :**&amp;ensp; $"&amp;Tabela1[[#This Row],[Rule - Latex format]]&amp;"$"</f>
        <v>- **R35 :**&amp;ensp; $Phase(x) \rightarrow \exists y (Phase (y) \land shareKind(x,y) \land \neg isSubClassOf(x,y) \land \neg isSubClassOf(y,x))$</v>
      </c>
    </row>
    <row r="38" spans="1:6" x14ac:dyDescent="0.25">
      <c r="A38" s="16" t="s">
        <v>67</v>
      </c>
      <c r="B38" s="1" t="s">
        <v>81</v>
      </c>
      <c r="C38" s="18" t="s">
        <v>375</v>
      </c>
      <c r="D38" t="s">
        <v>30</v>
      </c>
      <c r="E38" t="str">
        <f>"\item ["&amp;Tabela1[[#This Row],[Rule Code]]&amp;"] $"&amp;Tabela1[[#This Row],[Rule - Latex format]]&amp;"$"</f>
        <v>\item [R36] $PhaseMixin(x) \rightarrow \exists y (Category (y) \land isSubClassOf(x,y))$</v>
      </c>
      <c r="F38" t="str">
        <f>"- **"&amp;Tabela1[[#This Row],[Rule Code]]&amp;" :**&amp;ensp; $"&amp;Tabela1[[#This Row],[Rule - Latex format]]&amp;"$"</f>
        <v>- **R36 :**&amp;ensp; $PhaseMixin(x) \rightarrow \exists y (Category (y) \land isSubClassOf(x,y))$</v>
      </c>
    </row>
    <row r="39" spans="1:6" x14ac:dyDescent="0.25">
      <c r="A39" s="16" t="s">
        <v>68</v>
      </c>
      <c r="B39" s="1" t="s">
        <v>81</v>
      </c>
      <c r="C39" s="18" t="s">
        <v>376</v>
      </c>
      <c r="D39" t="s">
        <v>129</v>
      </c>
      <c r="E39" t="str">
        <f>"\item ["&amp;Tabela1[[#This Row],[Rule Code]]&amp;"] $"&amp;Tabela1[[#This Row],[Rule - Latex format]]&amp;"$"</f>
        <v>\item [R37] $PhaseMixin(x) \land Category(y) \land subClassOf(x,y) \rightarrow \exists z (PhaseMixin(z) \land \neg isSubClassOf(x,z) \land \neg isSubClassOf(z,x) \land isSubClassOf(z,y))$</v>
      </c>
      <c r="F39" t="str">
        <f>"- **"&amp;Tabela1[[#This Row],[Rule Code]]&amp;" :**&amp;ensp; $"&amp;Tabela1[[#This Row],[Rule - Latex format]]&amp;"$"</f>
        <v>- **R37 :**&amp;ensp; $PhaseMixin(x) \land Category(y) \land subClassOf(x,y) \rightarrow \exists z (PhaseMixin(z) \land \neg isSubClassOf(x,z) \land \neg isSubClassOf(z,x) \land isSubClassOf(z,y))$</v>
      </c>
    </row>
  </sheetData>
  <conditionalFormatting sqref="B2:B39">
    <cfRule type="cellIs" dxfId="31" priority="5" operator="equal">
      <formula>"Yes"</formula>
    </cfRule>
  </conditionalFormatting>
  <dataValidations count="1">
    <dataValidation type="list" allowBlank="1" showInputMessage="1" showErrorMessage="1" sqref="B2:B39" xr:uid="{771DAE1F-31DE-4E4F-8348-93430CC97E85}">
      <formula1>"Yes,No"</formula1>
    </dataValidation>
  </dataValidations>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7CF4B-8FC6-4005-9987-F51C15E232FD}">
  <sheetPr>
    <tabColor theme="9"/>
    <pageSetUpPr fitToPage="1"/>
  </sheetPr>
  <dimension ref="A1:M75"/>
  <sheetViews>
    <sheetView tabSelected="1" zoomScaleNormal="100" workbookViewId="0">
      <pane ySplit="1" topLeftCell="A5" activePane="bottomLeft" state="frozen"/>
      <selection pane="bottomLeft" activeCell="F14" sqref="F14"/>
    </sheetView>
  </sheetViews>
  <sheetFormatPr defaultRowHeight="15" x14ac:dyDescent="0.25"/>
  <cols>
    <col min="1" max="2" width="15.5703125" customWidth="1"/>
    <col min="3" max="4" width="15.5703125" hidden="1" customWidth="1"/>
    <col min="5" max="5" width="15.5703125" customWidth="1"/>
    <col min="6" max="6" width="139.42578125" bestFit="1" customWidth="1"/>
    <col min="7" max="7" width="205.7109375" hidden="1" customWidth="1"/>
    <col min="8" max="8" width="218.42578125" hidden="1" customWidth="1"/>
    <col min="9" max="9" width="231" hidden="1" customWidth="1"/>
    <col min="11" max="11" width="14.28515625" bestFit="1" customWidth="1"/>
    <col min="13" max="13" width="75" bestFit="1" customWidth="1"/>
  </cols>
  <sheetData>
    <row r="1" spans="1:13" x14ac:dyDescent="0.25">
      <c r="A1" t="s">
        <v>359</v>
      </c>
      <c r="B1" t="s">
        <v>73</v>
      </c>
      <c r="C1" t="s">
        <v>473</v>
      </c>
      <c r="D1" t="s">
        <v>474</v>
      </c>
      <c r="E1" t="s">
        <v>333</v>
      </c>
      <c r="F1" t="s">
        <v>633</v>
      </c>
      <c r="G1" t="s">
        <v>634</v>
      </c>
      <c r="H1" t="s">
        <v>636</v>
      </c>
      <c r="I1" t="s">
        <v>635</v>
      </c>
      <c r="K1" t="s">
        <v>73</v>
      </c>
      <c r="L1" t="s">
        <v>467</v>
      </c>
      <c r="M1" t="s">
        <v>533</v>
      </c>
    </row>
    <row r="2" spans="1:13" x14ac:dyDescent="0.25">
      <c r="A2" s="31" t="s">
        <v>368</v>
      </c>
      <c r="B2" t="s">
        <v>360</v>
      </c>
      <c r="C2" t="str">
        <f>VLOOKUP(Table7[[#This Row],[Group]],Table12[#All],2,FALSE)</f>
        <v>A</v>
      </c>
      <c r="D2" s="18" t="s">
        <v>475</v>
      </c>
      <c r="E2" s="1" t="str">
        <f>"R"&amp;Table7[[#This Row],[Group Initial]]&amp;Table7[[#This Row],[Group Rule Number]]</f>
        <v>RA01</v>
      </c>
      <c r="F2" t="s">
        <v>367</v>
      </c>
      <c r="G2" t="s">
        <v>321</v>
      </c>
      <c r="H2" t="str">
        <f>"\item ["&amp;Table7[[#This Row],[Rule Code]]&amp;"] $"&amp;Table7[[#This Row],[Rule - Latex format]]&amp;"$"</f>
        <v>\item [RA01] $Sortal(x) \land subClassOf(y,x) \rightarrow Sortal(y)$</v>
      </c>
      <c r="I2" t="str">
        <f>"- **"&amp;Table7[[#This Row],[Rule Code]]&amp;" :**&amp;ensp; $"&amp;Table7[Rule - Latex format]&amp;"$"</f>
        <v>- **RA01 :**&amp;ensp; $Sortal(x) \land subClassOf(y,x) \rightarrow Sortal(y)$</v>
      </c>
      <c r="K2" s="1" t="s">
        <v>122</v>
      </c>
      <c r="L2" s="1" t="s">
        <v>472</v>
      </c>
      <c r="M2" t="s">
        <v>637</v>
      </c>
    </row>
    <row r="3" spans="1:13" x14ac:dyDescent="0.25">
      <c r="A3" s="1" t="s">
        <v>53</v>
      </c>
      <c r="B3" t="s">
        <v>360</v>
      </c>
      <c r="C3" t="str">
        <f>VLOOKUP(Table7[[#This Row],[Group]],Table12[#All],2,FALSE)</f>
        <v>A</v>
      </c>
      <c r="D3" s="18" t="s">
        <v>476</v>
      </c>
      <c r="E3" s="1" t="str">
        <f>"R"&amp;Table7[[#This Row],[Group Initial]]&amp;Table7[[#This Row],[Group Rule Number]]</f>
        <v>RA02</v>
      </c>
      <c r="F3" t="s">
        <v>361</v>
      </c>
      <c r="G3" t="s">
        <v>21</v>
      </c>
      <c r="H3" t="str">
        <f>"\item ["&amp;Table7[[#This Row],[Rule Code]]&amp;"] $"&amp;Table7[[#This Row],[Rule - Latex format]]&amp;"$"</f>
        <v>\item [RA02] $RigidType(x) \land subClassOf(x,y) \rightarrow \neg AntiRigidType(y)$</v>
      </c>
      <c r="I3" t="str">
        <f>"- **"&amp;Table7[[#This Row],[Rule Code]]&amp;" :**&amp;ensp; $"&amp;Table7[Rule - Latex format]&amp;"$"</f>
        <v>- **RA02 :**&amp;ensp; $RigidType(x) \land subClassOf(x,y) \rightarrow \neg AntiRigidType(y)$</v>
      </c>
      <c r="K3" s="1" t="s">
        <v>70</v>
      </c>
      <c r="L3" s="1" t="s">
        <v>469</v>
      </c>
      <c r="M3" t="s">
        <v>638</v>
      </c>
    </row>
    <row r="4" spans="1:13" x14ac:dyDescent="0.25">
      <c r="A4" s="1" t="s">
        <v>54</v>
      </c>
      <c r="B4" t="s">
        <v>360</v>
      </c>
      <c r="C4" t="str">
        <f>VLOOKUP(Table7[[#This Row],[Group]],Table12[#All],2,FALSE)</f>
        <v>A</v>
      </c>
      <c r="D4" s="18" t="s">
        <v>477</v>
      </c>
      <c r="E4" s="1" t="str">
        <f>"R"&amp;Table7[[#This Row],[Group Initial]]&amp;Table7[[#This Row],[Group Rule Number]]</f>
        <v>RA03</v>
      </c>
      <c r="F4" t="s">
        <v>362</v>
      </c>
      <c r="G4" t="s">
        <v>22</v>
      </c>
      <c r="H4" t="str">
        <f>"\item ["&amp;Table7[[#This Row],[Rule Code]]&amp;"] $"&amp;Table7[[#This Row],[Rule - Latex format]]&amp;"$"</f>
        <v>\item [RA03] $SemiRigidType(x) \land subClassOf(x,y) \rightarrow \neg AntiRigidType(y)$</v>
      </c>
      <c r="I4" t="str">
        <f>"- **"&amp;Table7[[#This Row],[Rule Code]]&amp;" :**&amp;ensp; $"&amp;Table7[Rule - Latex format]&amp;"$"</f>
        <v>- **RA03 :**&amp;ensp; $SemiRigidType(x) \land subClassOf(x,y) \rightarrow \neg AntiRigidType(y)$</v>
      </c>
      <c r="K4" s="1" t="s">
        <v>226</v>
      </c>
      <c r="L4" s="1" t="s">
        <v>466</v>
      </c>
      <c r="M4" t="s">
        <v>639</v>
      </c>
    </row>
    <row r="5" spans="1:13" x14ac:dyDescent="0.25">
      <c r="A5" s="1" t="s">
        <v>57</v>
      </c>
      <c r="B5" t="s">
        <v>360</v>
      </c>
      <c r="C5" t="str">
        <f>VLOOKUP(Table7[[#This Row],[Group]],Table12[#All],2,FALSE)</f>
        <v>A</v>
      </c>
      <c r="D5" s="18" t="s">
        <v>478</v>
      </c>
      <c r="E5" s="1" t="str">
        <f>"R"&amp;Table7[[#This Row],[Group Initial]]&amp;Table7[[#This Row],[Group Rule Number]]</f>
        <v>RA04</v>
      </c>
      <c r="F5" t="s">
        <v>363</v>
      </c>
      <c r="G5" t="s">
        <v>24</v>
      </c>
      <c r="H5" t="str">
        <f>"\item ["&amp;Table7[[#This Row],[Rule Code]]&amp;"] $"&amp;Table7[[#This Row],[Rule - Latex format]]&amp;"$"</f>
        <v>\item [RA04] $x \neq y \land Kind(x) \land subClassOf(x,y) \rightarrow NonSortal(y)$</v>
      </c>
      <c r="I5" t="str">
        <f>"- **"&amp;Table7[[#This Row],[Rule Code]]&amp;" :**&amp;ensp; $"&amp;Table7[Rule - Latex format]&amp;"$"</f>
        <v>- **RA04 :**&amp;ensp; $x \neq y \land Kind(x) \land subClassOf(x,y) \rightarrow NonSortal(y)$</v>
      </c>
      <c r="K5" s="1" t="s">
        <v>497</v>
      </c>
      <c r="L5" s="1" t="s">
        <v>498</v>
      </c>
      <c r="M5" t="s">
        <v>640</v>
      </c>
    </row>
    <row r="6" spans="1:13" x14ac:dyDescent="0.25">
      <c r="A6" s="1" t="s">
        <v>58</v>
      </c>
      <c r="B6" t="s">
        <v>360</v>
      </c>
      <c r="C6" t="str">
        <f>VLOOKUP(Table7[[#This Row],[Group]],Table12[#All],2,FALSE)</f>
        <v>A</v>
      </c>
      <c r="D6" s="18" t="s">
        <v>479</v>
      </c>
      <c r="E6" s="1" t="str">
        <f>"R"&amp;Table7[[#This Row],[Group Initial]]&amp;Table7[[#This Row],[Group Rule Number]]</f>
        <v>RA05</v>
      </c>
      <c r="F6" t="s">
        <v>364</v>
      </c>
      <c r="G6" t="s">
        <v>25</v>
      </c>
      <c r="H6" t="str">
        <f>"\item ["&amp;Table7[[#This Row],[Rule Code]]&amp;"] $"&amp;Table7[[#This Row],[Rule - Latex format]]&amp;"$"</f>
        <v>\item [RA05] $NonSortal(x) \land subClassOf(x,y) \rightarrow NonSortal(y)$</v>
      </c>
      <c r="I6" t="str">
        <f>"- **"&amp;Table7[[#This Row],[Rule Code]]&amp;" :**&amp;ensp; $"&amp;Table7[Rule - Latex format]&amp;"$"</f>
        <v>- **RA05 :**&amp;ensp; $NonSortal(x) \land subClassOf(x,y) \rightarrow NonSortal(y)$</v>
      </c>
      <c r="K6" s="1" t="s">
        <v>462</v>
      </c>
      <c r="L6" s="1" t="s">
        <v>464</v>
      </c>
      <c r="M6" t="s">
        <v>641</v>
      </c>
    </row>
    <row r="7" spans="1:13" x14ac:dyDescent="0.25">
      <c r="A7" s="1" t="s">
        <v>63</v>
      </c>
      <c r="B7" t="s">
        <v>360</v>
      </c>
      <c r="C7" t="str">
        <f>VLOOKUP(Table7[[#This Row],[Group]],Table12[#All],2,FALSE)</f>
        <v>A</v>
      </c>
      <c r="D7" s="18" t="s">
        <v>480</v>
      </c>
      <c r="E7" s="1" t="str">
        <f>"R"&amp;Table7[[#This Row],[Group Initial]]&amp;Table7[[#This Row],[Group Rule Number]]</f>
        <v>RA06</v>
      </c>
      <c r="F7" t="s">
        <v>365</v>
      </c>
      <c r="G7" t="s">
        <v>28</v>
      </c>
      <c r="H7" t="str">
        <f>"\item ["&amp;Table7[[#This Row],[Rule Code]]&amp;"] $"&amp;Table7[[#This Row],[Rule - Latex format]]&amp;"$"</f>
        <v>\item [RA06] $Phase(x) \land subClassOf(x,y) \rightarrow \neg Role(y) \land \neg RoleMixin(y)$</v>
      </c>
      <c r="I7" t="str">
        <f>"- **"&amp;Table7[[#This Row],[Rule Code]]&amp;" :**&amp;ensp; $"&amp;Table7[Rule - Latex format]&amp;"$"</f>
        <v>- **RA06 :**&amp;ensp; $Phase(x) \land subClassOf(x,y) \rightarrow \neg Role(y) \land \neg RoleMixin(y)$</v>
      </c>
      <c r="K7" s="1" t="s">
        <v>463</v>
      </c>
      <c r="L7" s="1" t="s">
        <v>470</v>
      </c>
      <c r="M7" t="s">
        <v>642</v>
      </c>
    </row>
    <row r="8" spans="1:13" x14ac:dyDescent="0.25">
      <c r="A8" s="1" t="s">
        <v>64</v>
      </c>
      <c r="B8" t="s">
        <v>360</v>
      </c>
      <c r="C8" t="str">
        <f>VLOOKUP(Table7[[#This Row],[Group]],Table12[#All],2,FALSE)</f>
        <v>A</v>
      </c>
      <c r="D8" s="18" t="s">
        <v>481</v>
      </c>
      <c r="E8" s="1" t="str">
        <f>"R"&amp;Table7[[#This Row],[Group Initial]]&amp;Table7[[#This Row],[Group Rule Number]]</f>
        <v>RA07</v>
      </c>
      <c r="F8" t="s">
        <v>366</v>
      </c>
      <c r="G8" t="s">
        <v>29</v>
      </c>
      <c r="H8" t="str">
        <f>"\item ["&amp;Table7[[#This Row],[Rule Code]]&amp;"] $"&amp;Table7[[#This Row],[Rule - Latex format]]&amp;"$"</f>
        <v>\item [RA07] $PhaseMixin(x) \land subClassOf(x,y) \rightarrow \neg RoleMixin(y)$</v>
      </c>
      <c r="I8" t="str">
        <f>"- **"&amp;Table7[[#This Row],[Rule Code]]&amp;" :**&amp;ensp; $"&amp;Table7[Rule - Latex format]&amp;"$"</f>
        <v>- **RA07 :**&amp;ensp; $PhaseMixin(x) \land subClassOf(x,y) \rightarrow \neg RoleMixin(y)$</v>
      </c>
      <c r="K8" s="1" t="s">
        <v>360</v>
      </c>
      <c r="L8" s="1" t="s">
        <v>468</v>
      </c>
      <c r="M8" t="s">
        <v>643</v>
      </c>
    </row>
    <row r="9" spans="1:13" x14ac:dyDescent="0.25">
      <c r="A9" s="1" t="s">
        <v>32</v>
      </c>
      <c r="B9" t="s">
        <v>70</v>
      </c>
      <c r="C9" t="str">
        <f>VLOOKUP(Table7[[#This Row],[Group]],Table12[#All],2,FALSE)</f>
        <v>B</v>
      </c>
      <c r="D9" s="18" t="s">
        <v>475</v>
      </c>
      <c r="E9" s="1" t="str">
        <f>"R"&amp;Table7[[#This Row],[Group Initial]]&amp;Table7[[#This Row],[Group Rule Number]]</f>
        <v>RB01</v>
      </c>
      <c r="F9" t="s">
        <v>0</v>
      </c>
      <c r="G9" t="s">
        <v>0</v>
      </c>
      <c r="H9" t="str">
        <f>"\item ["&amp;Table7[[#This Row],[Rule Code]]&amp;"] $"&amp;Table7[[#This Row],[Rule - Latex format]]&amp;"$"</f>
        <v>\item [RB01] $subClassOf(x,x)$</v>
      </c>
      <c r="I9" t="str">
        <f>"- **"&amp;Table7[[#This Row],[Rule Code]]&amp;" :**&amp;ensp; $"&amp;Table7[Rule - Latex format]&amp;"$"</f>
        <v>- **RB01 :**&amp;ensp; $subClassOf(x,x)$</v>
      </c>
      <c r="K9" s="1" t="s">
        <v>291</v>
      </c>
      <c r="L9" s="1" t="s">
        <v>465</v>
      </c>
      <c r="M9" t="s">
        <v>644</v>
      </c>
    </row>
    <row r="10" spans="1:13" x14ac:dyDescent="0.25">
      <c r="A10" s="1" t="s">
        <v>33</v>
      </c>
      <c r="B10" t="s">
        <v>70</v>
      </c>
      <c r="C10" t="str">
        <f>VLOOKUP(Table7[[#This Row],[Group]],Table12[#All],2,FALSE)</f>
        <v>B</v>
      </c>
      <c r="D10" s="18" t="s">
        <v>476</v>
      </c>
      <c r="E10" s="1" t="str">
        <f>"R"&amp;Table7[[#This Row],[Group Initial]]&amp;Table7[[#This Row],[Group Rule Number]]</f>
        <v>RB02</v>
      </c>
      <c r="F10" t="s">
        <v>336</v>
      </c>
      <c r="G10" t="s">
        <v>1</v>
      </c>
      <c r="H10" t="str">
        <f>"\item ["&amp;Table7[[#This Row],[Rule Code]]&amp;"] $"&amp;Table7[[#This Row],[Rule - Latex format]]&amp;"$"</f>
        <v>\item [RB02] $subClassOf(x,y) \land subClassOf(y,z) \rightarrow subClassOf(x,z)$</v>
      </c>
      <c r="I10" t="str">
        <f>"- **"&amp;Table7[[#This Row],[Rule Code]]&amp;" :**&amp;ensp; $"&amp;Table7[Rule - Latex format]&amp;"$"</f>
        <v>- **RB02 :**&amp;ensp; $subClassOf(x,y) \land subClassOf(y,z) \rightarrow subClassOf(x,z)$</v>
      </c>
      <c r="K10" s="1" t="s">
        <v>292</v>
      </c>
      <c r="L10" s="1" t="s">
        <v>471</v>
      </c>
      <c r="M10" t="s">
        <v>645</v>
      </c>
    </row>
    <row r="11" spans="1:13" x14ac:dyDescent="0.25">
      <c r="A11" s="1" t="s">
        <v>61</v>
      </c>
      <c r="B11" t="s">
        <v>70</v>
      </c>
      <c r="C11" t="str">
        <f>VLOOKUP(Table7[[#This Row],[Group]],Table12[#All],2,FALSE)</f>
        <v>B</v>
      </c>
      <c r="D11" s="18" t="s">
        <v>477</v>
      </c>
      <c r="E11" s="1" t="str">
        <f>"R"&amp;Table7[[#This Row],[Group Initial]]&amp;Table7[[#This Row],[Group Rule Number]]</f>
        <v>RB03</v>
      </c>
      <c r="F11" t="s">
        <v>337</v>
      </c>
      <c r="G11" t="s">
        <v>114</v>
      </c>
      <c r="H11" t="str">
        <f>"\item ["&amp;Table7[[#This Row],[Rule Code]]&amp;"] $"&amp;Table7[[#This Row],[Rule - Latex format]]&amp;"$"</f>
        <v>\item [RB03] $subClassOf(x,z) \land subClassOf(y,z) \rightarrow shareSuperClass(x,y)$</v>
      </c>
      <c r="I11" t="str">
        <f>"- **"&amp;Table7[[#This Row],[Rule Code]]&amp;" :**&amp;ensp; $"&amp;Table7[Rule - Latex format]&amp;"$"</f>
        <v>- **RB03 :**&amp;ensp; $subClassOf(x,z) \land subClassOf(y,z) \rightarrow shareSuperClass(x,y)$</v>
      </c>
    </row>
    <row r="12" spans="1:13" x14ac:dyDescent="0.25">
      <c r="A12" s="1" t="s">
        <v>55</v>
      </c>
      <c r="B12" t="s">
        <v>226</v>
      </c>
      <c r="C12" t="str">
        <f>VLOOKUP(Table7[[#This Row],[Group]],Table12[#All],2,FALSE)</f>
        <v>C</v>
      </c>
      <c r="D12" s="18" t="s">
        <v>475</v>
      </c>
      <c r="E12" s="1" t="str">
        <f>"R"&amp;Table7[[#This Row],[Group Initial]]&amp;Table7[[#This Row],[Group Rule Number]]</f>
        <v>RC01</v>
      </c>
      <c r="F12" t="s">
        <v>433</v>
      </c>
      <c r="G12" t="s">
        <v>442</v>
      </c>
      <c r="H12" t="str">
        <f>"\item ["&amp;Table7[[#This Row],[Rule Code]]&amp;"] $"&amp;Table7[[#This Row],[Rule - Latex format]]&amp;"$"</f>
        <v>\item [RC01] $\neg (\exists z (RigidType(z) \land Sortal(z) \land subClassOf(x,z) \land subClassOf(z,y))) \land AntiRigidType(x) \land Sortal(x) \land subClassOf(x,y) \rightarrow \neg Category(y)$</v>
      </c>
      <c r="I12" t="str">
        <f>"- **"&amp;Table7[[#This Row],[Rule Code]]&amp;" :**&amp;ensp; $"&amp;Table7[Rule - Latex format]&amp;"$"</f>
        <v>- **RC01 :**&amp;ensp; $\neg (\exists z (RigidType(z) \land Sortal(z) \land subClassOf(x,z) \land subClassOf(z,y))) \land AntiRigidType(x) \land Sortal(x) \land subClassOf(x,y) \rightarrow \neg Category(y)$</v>
      </c>
    </row>
    <row r="13" spans="1:13" x14ac:dyDescent="0.25">
      <c r="A13" s="1" t="s">
        <v>56</v>
      </c>
      <c r="B13" t="s">
        <v>226</v>
      </c>
      <c r="C13" t="str">
        <f>VLOOKUP(Table7[[#This Row],[Group]],Table12[#All],2,FALSE)</f>
        <v>C</v>
      </c>
      <c r="D13" s="18" t="s">
        <v>476</v>
      </c>
      <c r="E13" s="1" t="str">
        <f>"R"&amp;Table7[[#This Row],[Group Initial]]&amp;Table7[[#This Row],[Group Rule Number]]</f>
        <v>RC02</v>
      </c>
      <c r="F13" t="s">
        <v>441</v>
      </c>
      <c r="G13" t="s">
        <v>443</v>
      </c>
      <c r="H13" t="str">
        <f>"\item ["&amp;Table7[[#This Row],[Rule Code]]&amp;"] $"&amp;Table7[[#This Row],[Rule - Latex format]]&amp;"$"</f>
        <v>\item [RC02] $\neg (\exists y, z (subClassOf(y,x) \land AntiRigidType(y) \land subClassOf(z,x) \land RigidType(z))) \rightarrow \neg Mixin(x)$</v>
      </c>
      <c r="I13" t="str">
        <f>"- **"&amp;Table7[[#This Row],[Rule Code]]&amp;" :**&amp;ensp; $"&amp;Table7[Rule - Latex format]&amp;"$"</f>
        <v>- **RC02 :**&amp;ensp; $\neg (\exists y, z (subClassOf(y,x) \land AntiRigidType(y) \land subClassOf(z,x) \land RigidType(z))) \rightarrow \neg Mixin(x)$</v>
      </c>
    </row>
    <row r="14" spans="1:13" x14ac:dyDescent="0.25">
      <c r="A14" s="1" t="s">
        <v>452</v>
      </c>
      <c r="B14" t="s">
        <v>226</v>
      </c>
      <c r="C14" t="str">
        <f>VLOOKUP(Table7[[#This Row],[Group]],Table12[#All],2,FALSE)</f>
        <v>C</v>
      </c>
      <c r="D14" s="18" t="s">
        <v>477</v>
      </c>
      <c r="E14" s="1" t="str">
        <f>"R"&amp;Table7[[#This Row],[Group Initial]]&amp;Table7[[#This Row],[Group Rule Number]]</f>
        <v>RC03</v>
      </c>
      <c r="F14" t="s">
        <v>646</v>
      </c>
      <c r="G14" t="s">
        <v>453</v>
      </c>
      <c r="H14" t="str">
        <f>"\item ["&amp;Table7[[#This Row],[Rule Code]]&amp;"] $"&amp;Table7[[#This Row],[Rule - Latex format]]&amp;"$"</f>
        <v>\item [RC03] $\neg(\exists y (x \neq y \land subClassOf(x,y)) \rightarrow Kind(x)$</v>
      </c>
      <c r="I14" t="str">
        <f>"- **"&amp;Table7[[#This Row],[Rule Code]]&amp;" :**&amp;ensp; $"&amp;Table7[Rule - Latex format]&amp;"$"</f>
        <v>- **RC03 :**&amp;ensp; $\neg(\exists y (x \neq y \land subClassOf(x,y)) \rightarrow Kind(x)$</v>
      </c>
    </row>
    <row r="15" spans="1:13" x14ac:dyDescent="0.25">
      <c r="A15" s="1" t="s">
        <v>59</v>
      </c>
      <c r="B15" t="s">
        <v>226</v>
      </c>
      <c r="C15" t="str">
        <f>VLOOKUP(Table7[[#This Row],[Group]],Table12[#All],2,FALSE)</f>
        <v>C</v>
      </c>
      <c r="D15" s="18" t="s">
        <v>478</v>
      </c>
      <c r="E15" s="1" t="str">
        <f>"R"&amp;Table7[[#This Row],[Group Initial]]&amp;Table7[[#This Row],[Group Rule Number]]</f>
        <v>RC04</v>
      </c>
      <c r="F15" t="s">
        <v>439</v>
      </c>
      <c r="G15" t="s">
        <v>451</v>
      </c>
      <c r="H15" t="str">
        <f>"\item ["&amp;Table7[[#This Row],[Rule Code]]&amp;"] $"&amp;Table7[[#This Row],[Rule - Latex format]]&amp;"$"</f>
        <v>\item [RC04] $\neg (\exists y (subClassOf (x,y) \land Kind(y))) \rightarrow \neg Sortal(x)$</v>
      </c>
      <c r="I15" t="str">
        <f>"- **"&amp;Table7[[#This Row],[Rule Code]]&amp;" :**&amp;ensp; $"&amp;Table7[Rule - Latex format]&amp;"$"</f>
        <v>- **RC04 :**&amp;ensp; $\neg (\exists y (subClassOf (x,y) \land Kind(y))) \rightarrow \neg Sortal(x)$</v>
      </c>
    </row>
    <row r="16" spans="1:13" x14ac:dyDescent="0.25">
      <c r="A16" s="1" t="s">
        <v>62</v>
      </c>
      <c r="B16" t="s">
        <v>226</v>
      </c>
      <c r="C16" t="str">
        <f>VLOOKUP(Table7[[#This Row],[Group]],Table12[#All],2,FALSE)</f>
        <v>C</v>
      </c>
      <c r="D16" s="18" t="s">
        <v>479</v>
      </c>
      <c r="E16" s="1" t="str">
        <f>"R"&amp;Table7[[#This Row],[Group Initial]]&amp;Table7[[#This Row],[Group Rule Number]]</f>
        <v>RC05</v>
      </c>
      <c r="F16" t="s">
        <v>434</v>
      </c>
      <c r="G16" t="s">
        <v>444</v>
      </c>
      <c r="H16" t="str">
        <f>"\item ["&amp;Table7[[#This Row],[Rule Code]]&amp;"] $"&amp;Table7[[#This Row],[Rule - Latex format]]&amp;"$"</f>
        <v>\item [RC05] $\neg (\exists y, z ( y \neq z \land Sortal(y) \land Sortal(z) \land \neg shareKind(y,z) \land (subClassOf(y,x) v shareSuperClass(x,y))) \land (subClassOf(z,x) v shareSuperClass(x,z))) \rightarrow \neg NonSortal(x)$</v>
      </c>
      <c r="I16" t="str">
        <f>"- **"&amp;Table7[[#This Row],[Rule Code]]&amp;" :**&amp;ensp; $"&amp;Table7[Rule - Latex format]&amp;"$"</f>
        <v>- **RC05 :**&amp;ensp; $\neg (\exists y, z ( y \neq z \land Sortal(y) \land Sortal(z) \land \neg shareKind(y,z) \land (subClassOf(y,x) v shareSuperClass(x,y))) \land (subClassOf(z,x) v shareSuperClass(x,z))) \rightarrow \neg NonSortal(x)$</v>
      </c>
    </row>
    <row r="17" spans="1:9" x14ac:dyDescent="0.25">
      <c r="A17" s="1" t="s">
        <v>65</v>
      </c>
      <c r="B17" t="s">
        <v>226</v>
      </c>
      <c r="C17" t="str">
        <f>VLOOKUP(Table7[[#This Row],[Group]],Table12[#All],2,FALSE)</f>
        <v>C</v>
      </c>
      <c r="D17" s="18" t="s">
        <v>480</v>
      </c>
      <c r="E17" s="1" t="str">
        <f>"R"&amp;Table7[[#This Row],[Group Initial]]&amp;Table7[[#This Row],[Group Rule Number]]</f>
        <v>RC06</v>
      </c>
      <c r="F17" t="s">
        <v>435</v>
      </c>
      <c r="G17" t="s">
        <v>445</v>
      </c>
      <c r="H17" t="str">
        <f>"\item ["&amp;Table7[[#This Row],[Rule Code]]&amp;"] $"&amp;Table7[[#This Row],[Rule - Latex format]]&amp;"$"</f>
        <v>\item [RC06] $\neg (\exists z (Phase(z) \land subClassOf(x,z) \land subClassOf(z,y))) \land Role(x) \land subClassOf(x,y) \rightarrow \neg PhaseMixin(y)$</v>
      </c>
      <c r="I17" t="str">
        <f>"- **"&amp;Table7[[#This Row],[Rule Code]]&amp;" :**&amp;ensp; $"&amp;Table7[Rule - Latex format]&amp;"$"</f>
        <v>- **RC06 :**&amp;ensp; $\neg (\exists z (Phase(z) \land subClassOf(x,z) \land subClassOf(z,y))) \land Role(x) \land subClassOf(x,y) \rightarrow \neg PhaseMixin(y)$</v>
      </c>
    </row>
    <row r="18" spans="1:9" x14ac:dyDescent="0.25">
      <c r="A18" s="1" t="s">
        <v>65</v>
      </c>
      <c r="B18" t="s">
        <v>226</v>
      </c>
      <c r="C18" t="str">
        <f>VLOOKUP(Table7[[#This Row],[Group]],Table12[#All],2,FALSE)</f>
        <v>C</v>
      </c>
      <c r="D18" s="18" t="s">
        <v>481</v>
      </c>
      <c r="E18" s="1" t="str">
        <f>"R"&amp;Table7[[#This Row],[Group Initial]]&amp;Table7[[#This Row],[Group Rule Number]]</f>
        <v>RC07</v>
      </c>
      <c r="F18" t="s">
        <v>436</v>
      </c>
      <c r="G18" t="s">
        <v>446</v>
      </c>
      <c r="H18" t="str">
        <f>"\item ["&amp;Table7[[#This Row],[Rule Code]]&amp;"] $"&amp;Table7[[#This Row],[Rule - Latex format]]&amp;"$"</f>
        <v>\item [RC07] $\neg (\exists z (Phase(z) \land subClassOf(x,z) \land subClassOf(z,y))) \land PhaseMixin(y) \land subClassOf(x,y) \rightarrow \neg Role(x)$</v>
      </c>
      <c r="I18" t="str">
        <f>"- **"&amp;Table7[[#This Row],[Rule Code]]&amp;" :**&amp;ensp; $"&amp;Table7[Rule - Latex format]&amp;"$"</f>
        <v>- **RC07 :**&amp;ensp; $\neg (\exists z (Phase(z) \land subClassOf(x,z) \land subClassOf(z,y))) \land PhaseMixin(y) \land subClassOf(x,y) \rightarrow \neg Role(x)$</v>
      </c>
    </row>
    <row r="19" spans="1:9" x14ac:dyDescent="0.25">
      <c r="A19" s="1" t="s">
        <v>66</v>
      </c>
      <c r="B19" t="s">
        <v>226</v>
      </c>
      <c r="C19" t="str">
        <f>VLOOKUP(Table7[[#This Row],[Group]],Table12[#All],2,FALSE)</f>
        <v>C</v>
      </c>
      <c r="D19" s="18" t="s">
        <v>482</v>
      </c>
      <c r="E19" s="1" t="str">
        <f>"R"&amp;Table7[[#This Row],[Group Initial]]&amp;Table7[[#This Row],[Group Rule Number]]</f>
        <v>RC08</v>
      </c>
      <c r="F19" t="s">
        <v>431</v>
      </c>
      <c r="G19" t="s">
        <v>447</v>
      </c>
      <c r="H19" t="str">
        <f>"\item ["&amp;Table7[[#This Row],[Rule Code]]&amp;"] $"&amp;Table7[[#This Row],[Rule - Latex format]]&amp;"$"</f>
        <v>\item [RC08] $\neg (\exists y (Phase (y) \land shareKind(x,y) \land \neg isSubClassOf(x,y) \land \neg isSubClassOf(y,x))) \rightarrow \neg Phase(x)$</v>
      </c>
      <c r="I19" t="str">
        <f>"- **"&amp;Table7[[#This Row],[Rule Code]]&amp;" :**&amp;ensp; $"&amp;Table7[Rule - Latex format]&amp;"$"</f>
        <v>- **RC08 :**&amp;ensp; $\neg (\exists y (Phase (y) \land shareKind(x,y) \land \neg isSubClassOf(x,y) \land \neg isSubClassOf(y,x))) \rightarrow \neg Phase(x)$</v>
      </c>
    </row>
    <row r="20" spans="1:9" x14ac:dyDescent="0.25">
      <c r="A20" s="1" t="s">
        <v>67</v>
      </c>
      <c r="B20" t="s">
        <v>226</v>
      </c>
      <c r="C20" t="str">
        <f>VLOOKUP(Table7[[#This Row],[Group]],Table12[#All],2,FALSE)</f>
        <v>C</v>
      </c>
      <c r="D20" s="18" t="s">
        <v>483</v>
      </c>
      <c r="E20" s="1" t="str">
        <f>"R"&amp;Table7[[#This Row],[Group Initial]]&amp;Table7[[#This Row],[Group Rule Number]]</f>
        <v>RC09</v>
      </c>
      <c r="F20" t="s">
        <v>432</v>
      </c>
      <c r="G20" t="s">
        <v>448</v>
      </c>
      <c r="H20" t="str">
        <f>"\item ["&amp;Table7[[#This Row],[Rule Code]]&amp;"] $"&amp;Table7[[#This Row],[Rule - Latex format]]&amp;"$"</f>
        <v>\item [RC09] $\neg (\exists y (Category (y) \land isSubClassOf(x,y))) \rightarrow \neg PhaseMixin(x)$</v>
      </c>
      <c r="I20" t="str">
        <f>"- **"&amp;Table7[[#This Row],[Rule Code]]&amp;" :**&amp;ensp; $"&amp;Table7[Rule - Latex format]&amp;"$"</f>
        <v>- **RC09 :**&amp;ensp; $\neg (\exists y (Category (y) \land isSubClassOf(x,y))) \rightarrow \neg PhaseMixin(x)$</v>
      </c>
    </row>
    <row r="21" spans="1:9" x14ac:dyDescent="0.25">
      <c r="A21" s="1" t="s">
        <v>68</v>
      </c>
      <c r="B21" t="s">
        <v>226</v>
      </c>
      <c r="C21" t="str">
        <f>VLOOKUP(Table7[[#This Row],[Group]],Table12[#All],2,FALSE)</f>
        <v>C</v>
      </c>
      <c r="D21" s="18" t="s">
        <v>484</v>
      </c>
      <c r="E21" s="1" t="str">
        <f>"R"&amp;Table7[[#This Row],[Group Initial]]&amp;Table7[[#This Row],[Group Rule Number]]</f>
        <v>RC10</v>
      </c>
      <c r="F21" t="s">
        <v>438</v>
      </c>
      <c r="G21" t="s">
        <v>449</v>
      </c>
      <c r="H21" t="str">
        <f>"\item ["&amp;Table7[[#This Row],[Rule Code]]&amp;"] $"&amp;Table7[[#This Row],[Rule - Latex format]]&amp;"$"</f>
        <v>\item [RC10] $\neg (\exists z (PhaseMixin(z) \land Category(y) \land subClassOf(x,y) \land \neg isSubClassOf(x,z) \land \neg isSubClassOf(z,x) \land isSubClassOf(z,y))) \rightarrow \neg PhaseMixin(x)$</v>
      </c>
      <c r="I21" t="str">
        <f>"- **"&amp;Table7[[#This Row],[Rule Code]]&amp;" :**&amp;ensp; $"&amp;Table7[Rule - Latex format]&amp;"$"</f>
        <v>- **RC10 :**&amp;ensp; $\neg (\exists z (PhaseMixin(z) \land Category(y) \land subClassOf(x,y) \land \neg isSubClassOf(x,z) \land \neg isSubClassOf(z,x) \land isSubClassOf(z,y))) \rightarrow \neg PhaseMixin(x)$</v>
      </c>
    </row>
    <row r="22" spans="1:9" x14ac:dyDescent="0.25">
      <c r="A22" s="1" t="s">
        <v>68</v>
      </c>
      <c r="B22" t="s">
        <v>226</v>
      </c>
      <c r="C22" t="str">
        <f>VLOOKUP(Table7[[#This Row],[Group]],Table12[#All],2,FALSE)</f>
        <v>C</v>
      </c>
      <c r="D22" s="18" t="s">
        <v>485</v>
      </c>
      <c r="E22" s="1" t="str">
        <f>"R"&amp;Table7[[#This Row],[Group Initial]]&amp;Table7[[#This Row],[Group Rule Number]]</f>
        <v>RC11</v>
      </c>
      <c r="F22" t="s">
        <v>437</v>
      </c>
      <c r="G22" t="s">
        <v>450</v>
      </c>
      <c r="H22" t="str">
        <f>"\item ["&amp;Table7[[#This Row],[Rule Code]]&amp;"] $"&amp;Table7[[#This Row],[Rule - Latex format]]&amp;"$"</f>
        <v>\item [RC11] $\neg (\exists z (PhaseMixin(z) \land PhaseMixin(x) \land subClassOf(x,y) \land \neg isSubClassOf(x,z) \land \neg isSubClassOf(z,x) \land isSubClassOf(z,y))) \rightarrow \neg Category(y)$</v>
      </c>
      <c r="I22" t="str">
        <f>"- **"&amp;Table7[[#This Row],[Rule Code]]&amp;" :**&amp;ensp; $"&amp;Table7[Rule - Latex format]&amp;"$"</f>
        <v>- **RC11 :**&amp;ensp; $\neg (\exists z (PhaseMixin(z) \land PhaseMixin(x) \land subClassOf(x,y) \land \neg isSubClassOf(x,z) \land \neg isSubClassOf(z,x) \land isSubClassOf(z,y))) \rightarrow \neg Category(y)$</v>
      </c>
    </row>
    <row r="23" spans="1:9" x14ac:dyDescent="0.25">
      <c r="A23" s="1" t="s">
        <v>48</v>
      </c>
      <c r="B23" t="s">
        <v>497</v>
      </c>
      <c r="C23" t="str">
        <f>VLOOKUP(Table7[[#This Row],[Group]],Table12[#All],2,FALSE)</f>
        <v>L</v>
      </c>
      <c r="D23" s="18" t="s">
        <v>475</v>
      </c>
      <c r="E23" s="1" t="str">
        <f>"R"&amp;Table7[[#This Row],[Group Initial]]&amp;Table7[[#This Row],[Group Rule Number]]</f>
        <v>RL01</v>
      </c>
      <c r="F23" t="s">
        <v>494</v>
      </c>
      <c r="G23" t="s">
        <v>523</v>
      </c>
      <c r="H23" t="str">
        <f>"\item ["&amp;Table7[[#This Row],[Rule Code]]&amp;"] $"&amp;Table7[[#This Row],[Rule - Latex format]]&amp;"$"</f>
        <v>\item [RL01] $RigidType(x) \land \neg Kind(x) \land \neg SubKind(x) \rightarrow Category(x)$</v>
      </c>
      <c r="I23" t="str">
        <f>"- **"&amp;Table7[[#This Row],[Rule Code]]&amp;" :**&amp;ensp; $"&amp;Table7[Rule - Latex format]&amp;"$"</f>
        <v>- **RL01 :**&amp;ensp; $RigidType(x) \land \neg Kind(x) \land \neg SubKind(x) \rightarrow Category(x)$</v>
      </c>
    </row>
    <row r="24" spans="1:9" x14ac:dyDescent="0.25">
      <c r="A24" s="1" t="s">
        <v>48</v>
      </c>
      <c r="B24" t="s">
        <v>497</v>
      </c>
      <c r="C24" t="str">
        <f>VLOOKUP(Table7[[#This Row],[Group]],Table12[#All],2,FALSE)</f>
        <v>L</v>
      </c>
      <c r="D24" s="18" t="s">
        <v>476</v>
      </c>
      <c r="E24" s="1" t="str">
        <f>"R"&amp;Table7[[#This Row],[Group Initial]]&amp;Table7[[#This Row],[Group Rule Number]]</f>
        <v>RL02</v>
      </c>
      <c r="F24" t="s">
        <v>495</v>
      </c>
      <c r="G24" t="s">
        <v>524</v>
      </c>
      <c r="H24" t="str">
        <f>"\item ["&amp;Table7[[#This Row],[Rule Code]]&amp;"] $"&amp;Table7[[#This Row],[Rule - Latex format]]&amp;"$"</f>
        <v>\item [RL02] $RigidType(x) \land \neg SubKind(x) \land \neg Category(x) \rightarrow Kind(x)$</v>
      </c>
      <c r="I24" t="str">
        <f>"- **"&amp;Table7[[#This Row],[Rule Code]]&amp;" :**&amp;ensp; $"&amp;Table7[Rule - Latex format]&amp;"$"</f>
        <v>- **RL02 :**&amp;ensp; $RigidType(x) \land \neg SubKind(x) \land \neg Category(x) \rightarrow Kind(x)$</v>
      </c>
    </row>
    <row r="25" spans="1:9" x14ac:dyDescent="0.25">
      <c r="A25" s="1" t="s">
        <v>48</v>
      </c>
      <c r="B25" t="s">
        <v>497</v>
      </c>
      <c r="C25" t="str">
        <f>VLOOKUP(Table7[[#This Row],[Group]],Table12[#All],2,FALSE)</f>
        <v>L</v>
      </c>
      <c r="D25" s="18" t="s">
        <v>477</v>
      </c>
      <c r="E25" s="1" t="str">
        <f>"R"&amp;Table7[[#This Row],[Group Initial]]&amp;Table7[[#This Row],[Group Rule Number]]</f>
        <v>RL03</v>
      </c>
      <c r="F25" t="s">
        <v>496</v>
      </c>
      <c r="G25" t="s">
        <v>522</v>
      </c>
      <c r="H25" t="str">
        <f>"\item ["&amp;Table7[[#This Row],[Rule Code]]&amp;"] $"&amp;Table7[[#This Row],[Rule - Latex format]]&amp;"$"</f>
        <v>\item [RL03] $RigidType(x) \land \neg Kind(x) \land \neg Category(x) \rightarrow SubKind(x)$</v>
      </c>
      <c r="I25" t="str">
        <f>"- **"&amp;Table7[[#This Row],[Rule Code]]&amp;" :**&amp;ensp; $"&amp;Table7[Rule - Latex format]&amp;"$"</f>
        <v>- **RL03 :**&amp;ensp; $RigidType(x) \land \neg Kind(x) \land \neg Category(x) \rightarrow SubKind(x)$</v>
      </c>
    </row>
    <row r="26" spans="1:9" x14ac:dyDescent="0.25">
      <c r="A26" s="1" t="s">
        <v>49</v>
      </c>
      <c r="B26" t="s">
        <v>497</v>
      </c>
      <c r="C26" t="str">
        <f>VLOOKUP(Table7[[#This Row],[Group]],Table12[#All],2,FALSE)</f>
        <v>L</v>
      </c>
      <c r="D26" s="18" t="s">
        <v>478</v>
      </c>
      <c r="E26" s="1" t="str">
        <f>"R"&amp;Table7[[#This Row],[Group Initial]]&amp;Table7[[#This Row],[Group Rule Number]]</f>
        <v>RL04</v>
      </c>
      <c r="F26" t="s">
        <v>499</v>
      </c>
      <c r="G26" t="s">
        <v>514</v>
      </c>
      <c r="H26" t="str">
        <f>"\item ["&amp;Table7[[#This Row],[Rule Code]]&amp;"] $"&amp;Table7[[#This Row],[Rule - Latex format]]&amp;"$"</f>
        <v>\item [RL04] $AntiRigidType(x) \land \neg Phase(x) \land \neg RoleMixin(x) \land \neg PhaseMixin(x) \rightarrow Role(x)$</v>
      </c>
      <c r="I26" t="str">
        <f>"- **"&amp;Table7[[#This Row],[Rule Code]]&amp;" :**&amp;ensp; $"&amp;Table7[Rule - Latex format]&amp;"$"</f>
        <v>- **RL04 :**&amp;ensp; $AntiRigidType(x) \land \neg Phase(x) \land \neg RoleMixin(x) \land \neg PhaseMixin(x) \rightarrow Role(x)$</v>
      </c>
    </row>
    <row r="27" spans="1:9" x14ac:dyDescent="0.25">
      <c r="A27" s="1" t="s">
        <v>49</v>
      </c>
      <c r="B27" t="s">
        <v>497</v>
      </c>
      <c r="C27" t="str">
        <f>VLOOKUP(Table7[[#This Row],[Group]],Table12[#All],2,FALSE)</f>
        <v>L</v>
      </c>
      <c r="D27" s="18" t="s">
        <v>479</v>
      </c>
      <c r="E27" s="1" t="str">
        <f>"R"&amp;Table7[[#This Row],[Group Initial]]&amp;Table7[[#This Row],[Group Rule Number]]</f>
        <v>RL05</v>
      </c>
      <c r="F27" t="s">
        <v>500</v>
      </c>
      <c r="G27" t="s">
        <v>517</v>
      </c>
      <c r="H27" t="str">
        <f>"\item ["&amp;Table7[[#This Row],[Rule Code]]&amp;"] $"&amp;Table7[[#This Row],[Rule - Latex format]]&amp;"$"</f>
        <v>\item [RL05] $AntiRigidType(x) \land \neg Role(x) \land \neg RoleMixin(x) \land \neg PhaseMixin(x) \rightarrow Phase(x)$</v>
      </c>
      <c r="I27" t="str">
        <f>"- **"&amp;Table7[[#This Row],[Rule Code]]&amp;" :**&amp;ensp; $"&amp;Table7[Rule - Latex format]&amp;"$"</f>
        <v>- **RL05 :**&amp;ensp; $AntiRigidType(x) \land \neg Role(x) \land \neg RoleMixin(x) \land \neg PhaseMixin(x) \rightarrow Phase(x)$</v>
      </c>
    </row>
    <row r="28" spans="1:9" x14ac:dyDescent="0.25">
      <c r="A28" s="1" t="s">
        <v>49</v>
      </c>
      <c r="B28" t="s">
        <v>497</v>
      </c>
      <c r="C28" t="str">
        <f>VLOOKUP(Table7[[#This Row],[Group]],Table12[#All],2,FALSE)</f>
        <v>L</v>
      </c>
      <c r="D28" s="18" t="s">
        <v>480</v>
      </c>
      <c r="E28" s="1" t="str">
        <f>"R"&amp;Table7[[#This Row],[Group Initial]]&amp;Table7[[#This Row],[Group Rule Number]]</f>
        <v>RL06</v>
      </c>
      <c r="F28" t="s">
        <v>501</v>
      </c>
      <c r="G28" t="s">
        <v>515</v>
      </c>
      <c r="H28" t="str">
        <f>"\item ["&amp;Table7[[#This Row],[Rule Code]]&amp;"] $"&amp;Table7[[#This Row],[Rule - Latex format]]&amp;"$"</f>
        <v>\item [RL06] $AntiRigidType(x) \land \neg Role(x) \land \neg Phase(x) \land \neg PhaseMixin(x) \rightarrow RoleMixin(x)$</v>
      </c>
      <c r="I28" t="str">
        <f>"- **"&amp;Table7[[#This Row],[Rule Code]]&amp;" :**&amp;ensp; $"&amp;Table7[Rule - Latex format]&amp;"$"</f>
        <v>- **RL06 :**&amp;ensp; $AntiRigidType(x) \land \neg Role(x) \land \neg Phase(x) \land \neg PhaseMixin(x) \rightarrow RoleMixin(x)$</v>
      </c>
    </row>
    <row r="29" spans="1:9" x14ac:dyDescent="0.25">
      <c r="A29" s="1" t="s">
        <v>49</v>
      </c>
      <c r="B29" t="s">
        <v>497</v>
      </c>
      <c r="C29" t="str">
        <f>VLOOKUP(Table7[[#This Row],[Group]],Table12[#All],2,FALSE)</f>
        <v>L</v>
      </c>
      <c r="D29" s="18" t="s">
        <v>481</v>
      </c>
      <c r="E29" s="1" t="str">
        <f>"R"&amp;Table7[[#This Row],[Group Initial]]&amp;Table7[[#This Row],[Group Rule Number]]</f>
        <v>RL07</v>
      </c>
      <c r="F29" t="s">
        <v>502</v>
      </c>
      <c r="G29" t="s">
        <v>516</v>
      </c>
      <c r="H29" t="str">
        <f>"\item ["&amp;Table7[[#This Row],[Rule Code]]&amp;"] $"&amp;Table7[[#This Row],[Rule - Latex format]]&amp;"$"</f>
        <v>\item [RL07] $AntiRigidType(x) \land \neg Role(x) \land \neg Phase(x) \land \neg RoleMixin(x) \rightarrow PhaseMixin(x)$</v>
      </c>
      <c r="I29" t="str">
        <f>"- **"&amp;Table7[[#This Row],[Rule Code]]&amp;" :**&amp;ensp; $"&amp;Table7[Rule - Latex format]&amp;"$"</f>
        <v>- **RL07 :**&amp;ensp; $AntiRigidType(x) \land \neg Role(x) \land \neg Phase(x) \land \neg RoleMixin(x) \rightarrow PhaseMixin(x)$</v>
      </c>
    </row>
    <row r="30" spans="1:9" x14ac:dyDescent="0.25">
      <c r="A30" s="1" t="s">
        <v>51</v>
      </c>
      <c r="B30" t="s">
        <v>497</v>
      </c>
      <c r="C30" t="str">
        <f>VLOOKUP(Table7[[#This Row],[Group]],Table12[#All],2,FALSE)</f>
        <v>L</v>
      </c>
      <c r="D30" s="18" t="s">
        <v>482</v>
      </c>
      <c r="E30" s="1" t="str">
        <f>"R"&amp;Table7[[#This Row],[Group Initial]]&amp;Table7[[#This Row],[Group Rule Number]]</f>
        <v>RL08</v>
      </c>
      <c r="F30" t="s">
        <v>503</v>
      </c>
      <c r="G30" t="s">
        <v>528</v>
      </c>
      <c r="H30" t="str">
        <f>"\item ["&amp;Table7[[#This Row],[Rule Code]]&amp;"] $"&amp;Table7[[#This Row],[Rule - Latex format]]&amp;"$"</f>
        <v>\item [RL08] $Sortal(x) \land \neg Phase(x) \land \neg Role(x) \land \neg SubKind(x) \rightarrow Kind(x)$</v>
      </c>
      <c r="I30" t="str">
        <f>"- **"&amp;Table7[[#This Row],[Rule Code]]&amp;" :**&amp;ensp; $"&amp;Table7[Rule - Latex format]&amp;"$"</f>
        <v>- **RL08 :**&amp;ensp; $Sortal(x) \land \neg Phase(x) \land \neg Role(x) \land \neg SubKind(x) \rightarrow Kind(x)$</v>
      </c>
    </row>
    <row r="31" spans="1:9" x14ac:dyDescent="0.25">
      <c r="A31" s="1" t="s">
        <v>51</v>
      </c>
      <c r="B31" t="s">
        <v>497</v>
      </c>
      <c r="C31" t="str">
        <f>VLOOKUP(Table7[[#This Row],[Group]],Table12[#All],2,FALSE)</f>
        <v>L</v>
      </c>
      <c r="D31" s="18" t="s">
        <v>483</v>
      </c>
      <c r="E31" s="1" t="str">
        <f>"R"&amp;Table7[[#This Row],[Group Initial]]&amp;Table7[[#This Row],[Group Rule Number]]</f>
        <v>RL09</v>
      </c>
      <c r="F31" t="s">
        <v>504</v>
      </c>
      <c r="G31" t="s">
        <v>527</v>
      </c>
      <c r="H31" t="str">
        <f>"\item ["&amp;Table7[[#This Row],[Rule Code]]&amp;"] $"&amp;Table7[[#This Row],[Rule - Latex format]]&amp;"$"</f>
        <v>\item [RL09] $Sortal(x) \land \neg Kind(x) \land \neg Role(x) \land \neg SubKind(x) \rightarrow Phase(x)$</v>
      </c>
      <c r="I31" t="str">
        <f>"- **"&amp;Table7[[#This Row],[Rule Code]]&amp;" :**&amp;ensp; $"&amp;Table7[Rule - Latex format]&amp;"$"</f>
        <v>- **RL09 :**&amp;ensp; $Sortal(x) \land \neg Kind(x) \land \neg Role(x) \land \neg SubKind(x) \rightarrow Phase(x)$</v>
      </c>
    </row>
    <row r="32" spans="1:9" x14ac:dyDescent="0.25">
      <c r="A32" s="1" t="s">
        <v>51</v>
      </c>
      <c r="B32" t="s">
        <v>497</v>
      </c>
      <c r="C32" t="str">
        <f>VLOOKUP(Table7[[#This Row],[Group]],Table12[#All],2,FALSE)</f>
        <v>L</v>
      </c>
      <c r="D32" s="18" t="s">
        <v>484</v>
      </c>
      <c r="E32" s="1" t="str">
        <f>"R"&amp;Table7[[#This Row],[Group Initial]]&amp;Table7[[#This Row],[Group Rule Number]]</f>
        <v>RL10</v>
      </c>
      <c r="F32" t="s">
        <v>505</v>
      </c>
      <c r="G32" t="s">
        <v>526</v>
      </c>
      <c r="H32" t="str">
        <f>"\item ["&amp;Table7[[#This Row],[Rule Code]]&amp;"] $"&amp;Table7[[#This Row],[Rule - Latex format]]&amp;"$"</f>
        <v>\item [RL10] $Sortal(x) \land \neg Kind(x) \land \neg Phase(x) \land \neg SubKind(x) \rightarrow Role(x)$</v>
      </c>
      <c r="I32" t="str">
        <f>"- **"&amp;Table7[[#This Row],[Rule Code]]&amp;" :**&amp;ensp; $"&amp;Table7[Rule - Latex format]&amp;"$"</f>
        <v>- **RL10 :**&amp;ensp; $Sortal(x) \land \neg Kind(x) \land \neg Phase(x) \land \neg SubKind(x) \rightarrow Role(x)$</v>
      </c>
    </row>
    <row r="33" spans="1:9" x14ac:dyDescent="0.25">
      <c r="A33" s="1" t="s">
        <v>51</v>
      </c>
      <c r="B33" t="s">
        <v>497</v>
      </c>
      <c r="C33" t="str">
        <f>VLOOKUP(Table7[[#This Row],[Group]],Table12[#All],2,FALSE)</f>
        <v>L</v>
      </c>
      <c r="D33" s="18" t="s">
        <v>485</v>
      </c>
      <c r="E33" s="1" t="str">
        <f>"R"&amp;Table7[[#This Row],[Group Initial]]&amp;Table7[[#This Row],[Group Rule Number]]</f>
        <v>RL11</v>
      </c>
      <c r="F33" t="s">
        <v>506</v>
      </c>
      <c r="G33" t="s">
        <v>525</v>
      </c>
      <c r="H33" t="str">
        <f>"\item ["&amp;Table7[[#This Row],[Rule Code]]&amp;"] $"&amp;Table7[[#This Row],[Rule - Latex format]]&amp;"$"</f>
        <v>\item [RL11] $Sortal(x) \land \neg Kind(x) \land \neg Phase(x) \land \neg Role(x) \rightarrow SubKind(x)$</v>
      </c>
      <c r="I33" t="str">
        <f>"- **"&amp;Table7[[#This Row],[Rule Code]]&amp;" :**&amp;ensp; $"&amp;Table7[Rule - Latex format]&amp;"$"</f>
        <v>- **RL11 :**&amp;ensp; $Sortal(x) \land \neg Kind(x) \land \neg Phase(x) \land \neg Role(x) \rightarrow SubKind(x)$</v>
      </c>
    </row>
    <row r="34" spans="1:9" x14ac:dyDescent="0.25">
      <c r="A34" s="1" t="s">
        <v>52</v>
      </c>
      <c r="B34" t="s">
        <v>497</v>
      </c>
      <c r="C34" t="str">
        <f>VLOOKUP(Table7[[#This Row],[Group]],Table12[#All],2,FALSE)</f>
        <v>L</v>
      </c>
      <c r="D34" s="18" t="s">
        <v>486</v>
      </c>
      <c r="E34" s="1" t="str">
        <f>"R"&amp;Table7[[#This Row],[Group Initial]]&amp;Table7[[#This Row],[Group Rule Number]]</f>
        <v>RL12</v>
      </c>
      <c r="F34" t="s">
        <v>507</v>
      </c>
      <c r="G34" t="s">
        <v>521</v>
      </c>
      <c r="H34" t="str">
        <f>"\item ["&amp;Table7[[#This Row],[Rule Code]]&amp;"] $"&amp;Table7[[#This Row],[Rule - Latex format]]&amp;"$"</f>
        <v>\item [RL12] $NonSortal(x) \land \neg PhaseMixin(x) \land \neg RoleMixin(x) \land \neg Mixin(x) \rightarrow Category(x)$</v>
      </c>
      <c r="I34" t="str">
        <f>"- **"&amp;Table7[[#This Row],[Rule Code]]&amp;" :**&amp;ensp; $"&amp;Table7[Rule - Latex format]&amp;"$"</f>
        <v>- **RL12 :**&amp;ensp; $NonSortal(x) \land \neg PhaseMixin(x) \land \neg RoleMixin(x) \land \neg Mixin(x) \rightarrow Category(x)$</v>
      </c>
    </row>
    <row r="35" spans="1:9" x14ac:dyDescent="0.25">
      <c r="A35" s="1" t="s">
        <v>52</v>
      </c>
      <c r="B35" t="s">
        <v>497</v>
      </c>
      <c r="C35" t="str">
        <f>VLOOKUP(Table7[[#This Row],[Group]],Table12[#All],2,FALSE)</f>
        <v>L</v>
      </c>
      <c r="D35" s="18" t="s">
        <v>487</v>
      </c>
      <c r="E35" s="1" t="str">
        <f>"R"&amp;Table7[[#This Row],[Group Initial]]&amp;Table7[[#This Row],[Group Rule Number]]</f>
        <v>RL13</v>
      </c>
      <c r="F35" t="s">
        <v>508</v>
      </c>
      <c r="G35" t="s">
        <v>520</v>
      </c>
      <c r="H35" t="str">
        <f>"\item ["&amp;Table7[[#This Row],[Rule Code]]&amp;"] $"&amp;Table7[[#This Row],[Rule - Latex format]]&amp;"$"</f>
        <v>\item [RL13] $NonSortal(x) \land \neg Category(x) \land \neg RoleMixin(x) \land \neg Mixin(x) \rightarrow PhaseMixin(x)$</v>
      </c>
      <c r="I35" t="str">
        <f>"- **"&amp;Table7[[#This Row],[Rule Code]]&amp;" :**&amp;ensp; $"&amp;Table7[Rule - Latex format]&amp;"$"</f>
        <v>- **RL13 :**&amp;ensp; $NonSortal(x) \land \neg Category(x) \land \neg RoleMixin(x) \land \neg Mixin(x) \rightarrow PhaseMixin(x)$</v>
      </c>
    </row>
    <row r="36" spans="1:9" x14ac:dyDescent="0.25">
      <c r="A36" s="1" t="s">
        <v>52</v>
      </c>
      <c r="B36" t="s">
        <v>497</v>
      </c>
      <c r="C36" t="str">
        <f>VLOOKUP(Table7[[#This Row],[Group]],Table12[#All],2,FALSE)</f>
        <v>L</v>
      </c>
      <c r="D36" s="18" t="s">
        <v>488</v>
      </c>
      <c r="E36" s="1" t="str">
        <f>"R"&amp;Table7[[#This Row],[Group Initial]]&amp;Table7[[#This Row],[Group Rule Number]]</f>
        <v>RL14</v>
      </c>
      <c r="F36" t="s">
        <v>509</v>
      </c>
      <c r="G36" t="s">
        <v>518</v>
      </c>
      <c r="H36" t="str">
        <f>"\item ["&amp;Table7[[#This Row],[Rule Code]]&amp;"] $"&amp;Table7[[#This Row],[Rule - Latex format]]&amp;"$"</f>
        <v>\item [RL14] $NonSortal(x) \land \neg Category(x) \land \neg PhaseMixin(x) \land \neg Mixin(x) \rightarrow RoleMixin(x)$</v>
      </c>
      <c r="I36" t="str">
        <f>"- **"&amp;Table7[[#This Row],[Rule Code]]&amp;" :**&amp;ensp; $"&amp;Table7[Rule - Latex format]&amp;"$"</f>
        <v>- **RL14 :**&amp;ensp; $NonSortal(x) \land \neg Category(x) \land \neg PhaseMixin(x) \land \neg Mixin(x) \rightarrow RoleMixin(x)$</v>
      </c>
    </row>
    <row r="37" spans="1:9" x14ac:dyDescent="0.25">
      <c r="A37" s="1" t="s">
        <v>52</v>
      </c>
      <c r="B37" t="s">
        <v>497</v>
      </c>
      <c r="C37" t="str">
        <f>VLOOKUP(Table7[[#This Row],[Group]],Table12[#All],2,FALSE)</f>
        <v>L</v>
      </c>
      <c r="D37" s="18" t="s">
        <v>511</v>
      </c>
      <c r="E37" s="1" t="str">
        <f>"R"&amp;Table7[[#This Row],[Group Initial]]&amp;Table7[[#This Row],[Group Rule Number]]</f>
        <v>RL15</v>
      </c>
      <c r="F37" t="s">
        <v>510</v>
      </c>
      <c r="G37" t="s">
        <v>519</v>
      </c>
      <c r="H37" t="str">
        <f>"\item ["&amp;Table7[[#This Row],[Rule Code]]&amp;"] $"&amp;Table7[[#This Row],[Rule - Latex format]]&amp;"$"</f>
        <v>\item [RL15] $NonSortal(x) \land \neg Category(x) \land \neg PhaseMixin(x) \land \neg RoleMixin(x) \rightarrow Mixin(x)$</v>
      </c>
      <c r="I37" t="str">
        <f>"- **"&amp;Table7[[#This Row],[Rule Code]]&amp;" :**&amp;ensp; $"&amp;Table7[Rule - Latex format]&amp;"$"</f>
        <v>- **RL15 :**&amp;ensp; $NonSortal(x) \land \neg Category(x) \land \neg PhaseMixin(x) \land \neg RoleMixin(x) \rightarrow Mixin(x)$</v>
      </c>
    </row>
    <row r="38" spans="1:9" x14ac:dyDescent="0.25">
      <c r="A38" s="1" t="s">
        <v>34</v>
      </c>
      <c r="B38" t="s">
        <v>462</v>
      </c>
      <c r="C38" s="19" t="str">
        <f>VLOOKUP(Table7[[#This Row],[Group]],Table12[#All],2,FALSE)</f>
        <v>N</v>
      </c>
      <c r="D38" s="20" t="s">
        <v>475</v>
      </c>
      <c r="E38" s="16" t="str">
        <f>"R"&amp;Table7[[#This Row],[Group Initial]]&amp;Table7[[#This Row],[Group Rule Number]]</f>
        <v>RN01</v>
      </c>
      <c r="F38" t="s">
        <v>353</v>
      </c>
      <c r="G38" t="s">
        <v>324</v>
      </c>
      <c r="H38" t="str">
        <f>"\item ["&amp;Table7[[#This Row],[Rule Code]]&amp;"] $"&amp;Table7[[#This Row],[Rule - Latex format]]&amp;"$"</f>
        <v>\item [RN01] $\neg NonRigidType(x) \rightarrow RigidType(x)$</v>
      </c>
      <c r="I38" t="str">
        <f>"- **"&amp;Table7[[#This Row],[Rule Code]]&amp;" :**&amp;ensp; $"&amp;Table7[Rule - Latex format]&amp;"$"</f>
        <v>- **RN01 :**&amp;ensp; $\neg NonRigidType(x) \rightarrow RigidType(x)$</v>
      </c>
    </row>
    <row r="39" spans="1:9" x14ac:dyDescent="0.25">
      <c r="A39" s="1" t="s">
        <v>401</v>
      </c>
      <c r="B39" t="s">
        <v>462</v>
      </c>
      <c r="C39" t="str">
        <f>VLOOKUP(Table7[[#This Row],[Group]],Table12[#All],2,FALSE)</f>
        <v>N</v>
      </c>
      <c r="D39" s="18" t="s">
        <v>476</v>
      </c>
      <c r="E39" s="1" t="str">
        <f>"R"&amp;Table7[[#This Row],[Group Initial]]&amp;Table7[[#This Row],[Group Rule Number]]</f>
        <v>RN02</v>
      </c>
      <c r="F39" t="s">
        <v>352</v>
      </c>
      <c r="G39" t="s">
        <v>323</v>
      </c>
      <c r="H39" t="str">
        <f>"\item ["&amp;Table7[[#This Row],[Rule Code]]&amp;"] $"&amp;Table7[[#This Row],[Rule - Latex format]]&amp;"$"</f>
        <v>\item [RN02] $\neg AntiRigidType(x) \land \neg SemiRigidType(x) \rightarrow RigidType(x)$</v>
      </c>
      <c r="I39" t="str">
        <f>"- **"&amp;Table7[[#This Row],[Rule Code]]&amp;" :**&amp;ensp; $"&amp;Table7[Rule - Latex format]&amp;"$"</f>
        <v>- **RN02 :**&amp;ensp; $\neg AntiRigidType(x) \land \neg SemiRigidType(x) \rightarrow RigidType(x)$</v>
      </c>
    </row>
    <row r="40" spans="1:9" x14ac:dyDescent="0.25">
      <c r="A40" s="1" t="s">
        <v>404</v>
      </c>
      <c r="B40" t="s">
        <v>462</v>
      </c>
      <c r="C40" t="str">
        <f>VLOOKUP(Table7[[#This Row],[Group]],Table12[#All],2,FALSE)</f>
        <v>N</v>
      </c>
      <c r="D40" s="18" t="s">
        <v>477</v>
      </c>
      <c r="E40" s="1" t="str">
        <f>"R"&amp;Table7[[#This Row],[Group Initial]]&amp;Table7[[#This Row],[Group Rule Number]]</f>
        <v>RN03</v>
      </c>
      <c r="F40" t="s">
        <v>356</v>
      </c>
      <c r="G40" t="s">
        <v>330</v>
      </c>
      <c r="H40" t="str">
        <f>"\item ["&amp;Table7[[#This Row],[Rule Code]]&amp;"] $"&amp;Table7[[#This Row],[Rule - Latex format]]&amp;"$"</f>
        <v>\item [RN03] $\neg Category(x) \land \neg Kind(x) \land \neg SubKind(x) \land \neg Role(x) \land \neg Phase(x) \land \neg RoleMixin(x) \land \neg PhaseMixin(x) \rightarrow SemiRigidType(x)$</v>
      </c>
      <c r="I40" t="str">
        <f>"- **"&amp;Table7[[#This Row],[Rule Code]]&amp;" :**&amp;ensp; $"&amp;Table7[Rule - Latex format]&amp;"$"</f>
        <v>- **RN03 :**&amp;ensp; $\neg Category(x) \land \neg Kind(x) \land \neg SubKind(x) \land \neg Role(x) \land \neg Phase(x) \land \neg RoleMixin(x) \land \neg PhaseMixin(x) \rightarrow SemiRigidType(x)$</v>
      </c>
    </row>
    <row r="41" spans="1:9" x14ac:dyDescent="0.25">
      <c r="A41" s="1" t="s">
        <v>403</v>
      </c>
      <c r="B41" t="s">
        <v>462</v>
      </c>
      <c r="C41" t="str">
        <f>VLOOKUP(Table7[[#This Row],[Group]],Table12[#All],2,FALSE)</f>
        <v>N</v>
      </c>
      <c r="D41" s="20" t="s">
        <v>478</v>
      </c>
      <c r="E41" s="1" t="str">
        <f>"R"&amp;Table7[[#This Row],[Group Initial]]&amp;Table7[[#This Row],[Group Rule Number]]</f>
        <v>RN04</v>
      </c>
      <c r="F41" t="s">
        <v>355</v>
      </c>
      <c r="G41" t="s">
        <v>329</v>
      </c>
      <c r="H41" t="str">
        <f>"\item ["&amp;Table7[[#This Row],[Rule Code]]&amp;"] $"&amp;Table7[[#This Row],[Rule - Latex format]]&amp;"$"</f>
        <v>\item [RN04] $\neg Category(x) \land \neg Kind(x) \land \neg SubKind(x) \land \neg Mixin(x) \rightarrow AntiRigidType(x)$</v>
      </c>
      <c r="I41" t="str">
        <f>"- **"&amp;Table7[[#This Row],[Rule Code]]&amp;" :**&amp;ensp; $"&amp;Table7[Rule - Latex format]&amp;"$"</f>
        <v>- **RN04 :**&amp;ensp; $\neg Category(x) \land \neg Kind(x) \land \neg SubKind(x) \land \neg Mixin(x) \rightarrow AntiRigidType(x)$</v>
      </c>
    </row>
    <row r="42" spans="1:9" x14ac:dyDescent="0.25">
      <c r="A42" s="1" t="s">
        <v>402</v>
      </c>
      <c r="B42" t="s">
        <v>462</v>
      </c>
      <c r="C42" t="str">
        <f>VLOOKUP(Table7[[#This Row],[Group]],Table12[#All],2,FALSE)</f>
        <v>N</v>
      </c>
      <c r="D42" s="18" t="s">
        <v>479</v>
      </c>
      <c r="E42" s="1" t="str">
        <f>"R"&amp;Table7[[#This Row],[Group Initial]]&amp;Table7[[#This Row],[Group Rule Number]]</f>
        <v>RN05</v>
      </c>
      <c r="F42" t="s">
        <v>354</v>
      </c>
      <c r="G42" t="s">
        <v>328</v>
      </c>
      <c r="H42" t="str">
        <f>"\item ["&amp;Table7[[#This Row],[Rule Code]]&amp;"] $"&amp;Table7[[#This Row],[Rule - Latex format]]&amp;"$"</f>
        <v>\item [RN05] $\neg Role(x) \land \neg Phase(x) \land \neg RoleMixin(x) \land \neg PhaseMixin(x) \land \neg Mixin(x) \rightarrow RigidType(x)$</v>
      </c>
      <c r="I42" t="str">
        <f>"- **"&amp;Table7[[#This Row],[Rule Code]]&amp;" :**&amp;ensp; $"&amp;Table7[Rule - Latex format]&amp;"$"</f>
        <v>- **RN05 :**&amp;ensp; $\neg Role(x) \land \neg Phase(x) \land \neg RoleMixin(x) \land \neg PhaseMixin(x) \land \neg Mixin(x) \rightarrow RigidType(x)$</v>
      </c>
    </row>
    <row r="43" spans="1:9" x14ac:dyDescent="0.25">
      <c r="A43" s="1" t="s">
        <v>458</v>
      </c>
      <c r="B43" t="s">
        <v>462</v>
      </c>
      <c r="C43" s="19" t="str">
        <f>VLOOKUP(Table7[[#This Row],[Group]],Table12[#All],2,FALSE)</f>
        <v>N</v>
      </c>
      <c r="D43" s="18" t="s">
        <v>480</v>
      </c>
      <c r="E43" s="16" t="str">
        <f>"R"&amp;Table7[[#This Row],[Group Initial]]&amp;Table7[[#This Row],[Group Rule Number]]</f>
        <v>RN06</v>
      </c>
      <c r="F43" t="s">
        <v>459</v>
      </c>
      <c r="G43" t="s">
        <v>489</v>
      </c>
      <c r="H43" t="str">
        <f>"\item ["&amp;Table7[[#This Row],[Rule Code]]&amp;"] $"&amp;Table7[[#This Row],[Rule - Latex format]]&amp;"$"</f>
        <v>\item [RN06] $\neg RigidType(x) \rightarrow NonRigidType(x) \land \neg Kind(x) \land \neg SubKind(x) \land \neg Category(x)$</v>
      </c>
      <c r="I43" t="str">
        <f>"- **"&amp;Table7[[#This Row],[Rule Code]]&amp;" :**&amp;ensp; $"&amp;Table7[Rule - Latex format]&amp;"$"</f>
        <v>- **RN06 :**&amp;ensp; $\neg RigidType(x) \rightarrow NonRigidType(x) \land \neg Kind(x) \land \neg SubKind(x) \land \neg Category(x)$</v>
      </c>
    </row>
    <row r="44" spans="1:9" x14ac:dyDescent="0.25">
      <c r="A44" s="1" t="s">
        <v>460</v>
      </c>
      <c r="B44" t="s">
        <v>462</v>
      </c>
      <c r="C44" s="19" t="str">
        <f>VLOOKUP(Table7[[#This Row],[Group]],Table12[#All],2,FALSE)</f>
        <v>N</v>
      </c>
      <c r="D44" s="20" t="s">
        <v>481</v>
      </c>
      <c r="E44" s="16" t="str">
        <f>"R"&amp;Table7[[#This Row],[Group Initial]]&amp;Table7[[#This Row],[Group Rule Number]]</f>
        <v>RN07</v>
      </c>
      <c r="F44" t="s">
        <v>461</v>
      </c>
      <c r="G44" t="s">
        <v>490</v>
      </c>
      <c r="H44" t="str">
        <f>"\item ["&amp;Table7[[#This Row],[Rule Code]]&amp;"] $"&amp;Table7[[#This Row],[Rule - Latex format]]&amp;"$"</f>
        <v>\item [RN07] $\neg Sortal(x) \rightarrow NonSortal(x) \land \neg Kind(x) \land \neg SubKind(x) \land \neg Role(x) \land \neg Phase(x)$</v>
      </c>
      <c r="I44" t="str">
        <f>"- **"&amp;Table7[[#This Row],[Rule Code]]&amp;" :**&amp;ensp; $"&amp;Table7[Rule - Latex format]&amp;"$"</f>
        <v>- **RN07 :**&amp;ensp; $\neg Sortal(x) \rightarrow NonSortal(x) \land \neg Kind(x) \land \neg SubKind(x) \land \neg Role(x) \land \neg Phase(x)$</v>
      </c>
    </row>
    <row r="45" spans="1:9" x14ac:dyDescent="0.25">
      <c r="A45" s="1" t="s">
        <v>457</v>
      </c>
      <c r="B45" t="s">
        <v>462</v>
      </c>
      <c r="C45" s="19" t="str">
        <f>VLOOKUP(Table7[[#This Row],[Group]],Table12[#All],2,FALSE)</f>
        <v>N</v>
      </c>
      <c r="D45" s="18" t="s">
        <v>482</v>
      </c>
      <c r="E45" s="16" t="str">
        <f>"R"&amp;Table7[[#This Row],[Group Initial]]&amp;Table7[[#This Row],[Group Rule Number]]</f>
        <v>RN08</v>
      </c>
      <c r="F45" t="s">
        <v>456</v>
      </c>
      <c r="G45" t="s">
        <v>491</v>
      </c>
      <c r="H45" t="str">
        <f>"\item ["&amp;Table7[[#This Row],[Rule Code]]&amp;"] $"&amp;Table7[[#This Row],[Rule - Latex format]]&amp;"$"</f>
        <v>\item [RN08] $\neg NonSortal(x) \rightarrow Sortal(x) \land \neg Category(x) \land \neg PhaseMixin(x) \land \neg RoleMixin(x) \land \neg Mixin(x)$</v>
      </c>
      <c r="I45" t="str">
        <f>"- **"&amp;Table7[[#This Row],[Rule Code]]&amp;" :**&amp;ensp; $"&amp;Table7[Rule - Latex format]&amp;"$"</f>
        <v>- **RN08 :**&amp;ensp; $\neg NonSortal(x) \rightarrow Sortal(x) \land \neg Category(x) \land \neg PhaseMixin(x) \land \neg RoleMixin(x) \land \neg Mixin(x)$</v>
      </c>
    </row>
    <row r="46" spans="1:9" x14ac:dyDescent="0.25">
      <c r="A46" s="1" t="s">
        <v>392</v>
      </c>
      <c r="B46" t="s">
        <v>462</v>
      </c>
      <c r="C46" t="str">
        <f>VLOOKUP(Table7[[#This Row],[Group]],Table12[#All],2,FALSE)</f>
        <v>N</v>
      </c>
      <c r="D46" s="18" t="s">
        <v>483</v>
      </c>
      <c r="E46" s="1" t="str">
        <f>"R"&amp;Table7[[#This Row],[Group Initial]]&amp;Table7[[#This Row],[Group Rule Number]]</f>
        <v>RN09</v>
      </c>
      <c r="F46" t="s">
        <v>357</v>
      </c>
      <c r="G46" t="s">
        <v>331</v>
      </c>
      <c r="H46" t="str">
        <f>"\item ["&amp;Table7[[#This Row],[Rule Code]]&amp;"] $"&amp;Table7[[#This Row],[Rule - Latex format]]&amp;"$"</f>
        <v>\item [RN09] $\neg Kind(x) \land \neg Phase(x) \land \neg Role(x) \land \neg SubKind(x) \rightarrow NonSortal(x)$</v>
      </c>
      <c r="I46" t="str">
        <f>"- **"&amp;Table7[[#This Row],[Rule Code]]&amp;" :**&amp;ensp; $"&amp;Table7[Rule - Latex format]&amp;"$"</f>
        <v>- **RN09 :**&amp;ensp; $\neg Kind(x) \land \neg Phase(x) \land \neg Role(x) \land \neg SubKind(x) \rightarrow NonSortal(x)$</v>
      </c>
    </row>
    <row r="47" spans="1:9" x14ac:dyDescent="0.25">
      <c r="A47" s="1" t="s">
        <v>399</v>
      </c>
      <c r="B47" t="s">
        <v>462</v>
      </c>
      <c r="C47" t="str">
        <f>VLOOKUP(Table7[[#This Row],[Group]],Table12[#All],2,FALSE)</f>
        <v>N</v>
      </c>
      <c r="D47" s="20" t="s">
        <v>484</v>
      </c>
      <c r="E47" s="1" t="str">
        <f>"R"&amp;Table7[[#This Row],[Group Initial]]&amp;Table7[[#This Row],[Group Rule Number]]</f>
        <v>RN10</v>
      </c>
      <c r="F47" t="s">
        <v>358</v>
      </c>
      <c r="G47" t="s">
        <v>332</v>
      </c>
      <c r="H47" t="str">
        <f>"\item ["&amp;Table7[[#This Row],[Rule Code]]&amp;"] $"&amp;Table7[[#This Row],[Rule - Latex format]]&amp;"$"</f>
        <v>\item [RN10] $\neg Category(x) \land \neg PhaseMixin(x) \land \neg RoleMixin(x) \land \neg Mixin(x) \rightarrow Sortal(x)$</v>
      </c>
      <c r="I47" t="str">
        <f>"- **"&amp;Table7[[#This Row],[Rule Code]]&amp;" :**&amp;ensp; $"&amp;Table7[Rule - Latex format]&amp;"$"</f>
        <v>- **RN10 :**&amp;ensp; $\neg Category(x) \land \neg PhaseMixin(x) \land \neg RoleMixin(x) \land \neg Mixin(x) \rightarrow Sortal(x)$</v>
      </c>
    </row>
    <row r="48" spans="1:9" x14ac:dyDescent="0.25">
      <c r="A48" s="1" t="s">
        <v>454</v>
      </c>
      <c r="B48" t="s">
        <v>462</v>
      </c>
      <c r="C48" t="str">
        <f>VLOOKUP(Table7[[#This Row],[Group]],Table12[#All],2,FALSE)</f>
        <v>N</v>
      </c>
      <c r="D48" s="18" t="s">
        <v>485</v>
      </c>
      <c r="E48" s="1" t="str">
        <f>"R"&amp;Table7[[#This Row],[Group Initial]]&amp;Table7[[#This Row],[Group Rule Number]]</f>
        <v>RN11</v>
      </c>
      <c r="F48" t="s">
        <v>455</v>
      </c>
      <c r="G48" t="s">
        <v>492</v>
      </c>
      <c r="H48" t="str">
        <f>"\item ["&amp;Table7[[#This Row],[Rule Code]]&amp;"] $"&amp;Table7[[#This Row],[Rule - Latex format]]&amp;"$"</f>
        <v>\item [RN11] $\neg AntiRigidType(x) \rightarrow \neg Role(x) \land \neg Phase(x) \land \neg RoleMixin(x) \land \neg PhaseMixin(x)$</v>
      </c>
      <c r="I48" t="str">
        <f>"- **"&amp;Table7[[#This Row],[Rule Code]]&amp;" :**&amp;ensp; $"&amp;Table7[Rule - Latex format]&amp;"$"</f>
        <v>- **RN11 :**&amp;ensp; $\neg AntiRigidType(x) \rightarrow \neg Role(x) \land \neg Phase(x) \land \neg RoleMixin(x) \land \neg PhaseMixin(x)$</v>
      </c>
    </row>
    <row r="49" spans="1:9" x14ac:dyDescent="0.25">
      <c r="A49" s="1" t="s">
        <v>50</v>
      </c>
      <c r="B49" t="s">
        <v>462</v>
      </c>
      <c r="C49" t="str">
        <f>VLOOKUP(Table7[[#This Row],[Group]],Table12[#All],2,FALSE)</f>
        <v>N</v>
      </c>
      <c r="D49" s="18" t="s">
        <v>486</v>
      </c>
      <c r="E49" s="1" t="str">
        <f>"R"&amp;Table7[[#This Row],[Group Initial]]&amp;Table7[[#This Row],[Group Rule Number]]</f>
        <v>RN12</v>
      </c>
      <c r="F49" t="s">
        <v>512</v>
      </c>
      <c r="G49" t="s">
        <v>513</v>
      </c>
      <c r="H49" t="str">
        <f>"\item ["&amp;Table7[[#This Row],[Rule Code]]&amp;"] $"&amp;Table7[[#This Row],[Rule - Latex format]]&amp;"$"</f>
        <v>\item [RN12] $\neg Mixin(x) \rightarrow \neg SemiRigidType$</v>
      </c>
      <c r="I49" t="str">
        <f>"- **"&amp;Table7[[#This Row],[Rule Code]]&amp;" :**&amp;ensp; $"&amp;Table7[Rule - Latex format]&amp;"$"</f>
        <v>- **RN12 :**&amp;ensp; $\neg Mixin(x) \rightarrow \neg SemiRigidType$</v>
      </c>
    </row>
    <row r="50" spans="1:9" x14ac:dyDescent="0.25">
      <c r="A50" s="1" t="s">
        <v>34</v>
      </c>
      <c r="B50" t="s">
        <v>463</v>
      </c>
      <c r="C50" s="19" t="str">
        <f>VLOOKUP(Table7[[#This Row],[Group]],Table12[#All],2,FALSE)</f>
        <v>P</v>
      </c>
      <c r="D50" s="20" t="s">
        <v>475</v>
      </c>
      <c r="E50" s="16" t="str">
        <f>"R"&amp;Table7[[#This Row],[Group Initial]]&amp;Table7[[#This Row],[Group Rule Number]]</f>
        <v>RP01</v>
      </c>
      <c r="F50" t="s">
        <v>339</v>
      </c>
      <c r="G50" t="s">
        <v>84</v>
      </c>
      <c r="H50" t="str">
        <f>"\item ["&amp;Table7[[#This Row],[Rule Code]]&amp;"] $"&amp;Table7[[#This Row],[Rule - Latex format]]&amp;"$"</f>
        <v>\item [RP01] $NonRigidType(x) \rightarrow \neg RigidType(x)$</v>
      </c>
      <c r="I50" t="str">
        <f>"- **"&amp;Table7[[#This Row],[Rule Code]]&amp;" :**&amp;ensp; $"&amp;Table7[Rule - Latex format]&amp;"$"</f>
        <v>- **RP01 :**&amp;ensp; $NonRigidType(x) \rightarrow \neg RigidType(x)$</v>
      </c>
    </row>
    <row r="51" spans="1:9" x14ac:dyDescent="0.25">
      <c r="A51" s="1" t="s">
        <v>395</v>
      </c>
      <c r="B51" t="s">
        <v>463</v>
      </c>
      <c r="C51" t="str">
        <f>VLOOKUP(Table7[[#This Row],[Group]],Table12[#All],2,FALSE)</f>
        <v>P</v>
      </c>
      <c r="D51" s="18" t="s">
        <v>476</v>
      </c>
      <c r="E51" s="1" t="str">
        <f>"R"&amp;Table7[[#This Row],[Group Initial]]&amp;Table7[[#This Row],[Group Rule Number]]</f>
        <v>RP02</v>
      </c>
      <c r="F51" t="s">
        <v>338</v>
      </c>
      <c r="G51" t="s">
        <v>384</v>
      </c>
      <c r="H51" t="str">
        <f>"\item ["&amp;Table7[[#This Row],[Rule Code]]&amp;"] $"&amp;Table7[[#This Row],[Rule - Latex format]]&amp;"$"</f>
        <v>\item [RP02] $RigidType(x) \rightarrow \neg NonRigidType(x) \land \neg AntiRigidType(x) \land \neg SemiRigidType(x) \land \neg Role(x) \land \neg Phase(x) \land \neg RoleMixin(x) \land \neg PhaseMixin(x) \land \neg Mixin(x)$</v>
      </c>
      <c r="I51" t="str">
        <f>"- **"&amp;Table7[[#This Row],[Rule Code]]&amp;" :**&amp;ensp; $"&amp;Table7[Rule - Latex format]&amp;"$"</f>
        <v>- **RP02 :**&amp;ensp; $RigidType(x) \rightarrow \neg NonRigidType(x) \land \neg AntiRigidType(x) \land \neg SemiRigidType(x) \land \neg Role(x) \land \neg Phase(x) \land \neg RoleMixin(x) \land \neg PhaseMixin(x) \land \neg Mixin(x)$</v>
      </c>
    </row>
    <row r="52" spans="1:9" x14ac:dyDescent="0.25">
      <c r="A52" s="1" t="s">
        <v>388</v>
      </c>
      <c r="B52" t="s">
        <v>463</v>
      </c>
      <c r="C52" t="str">
        <f>VLOOKUP(Table7[[#This Row],[Group]],Table12[#All],2,FALSE)</f>
        <v>P</v>
      </c>
      <c r="D52" s="18" t="s">
        <v>477</v>
      </c>
      <c r="E52" s="1" t="str">
        <f>"R"&amp;Table7[[#This Row],[Group Initial]]&amp;Table7[[#This Row],[Group Rule Number]]</f>
        <v>RP03</v>
      </c>
      <c r="F52" t="s">
        <v>340</v>
      </c>
      <c r="G52" t="s">
        <v>380</v>
      </c>
      <c r="H52" t="str">
        <f>"\item ["&amp;Table7[[#This Row],[Rule Code]]&amp;"] $"&amp;Table7[[#This Row],[Rule - Latex format]]&amp;"$"</f>
        <v>\item [RP03] $AntiRigidType(x) \rightarrow NonRigidType(x) \land \neg SemiRigidType(x) \land \neg Category(x) \land \neg Kind(x) \land \neg SubKind(x) \land \neg Mixin(x)$</v>
      </c>
      <c r="I52" t="str">
        <f>"- **"&amp;Table7[[#This Row],[Rule Code]]&amp;" :**&amp;ensp; $"&amp;Table7[Rule - Latex format]&amp;"$"</f>
        <v>- **RP03 :**&amp;ensp; $AntiRigidType(x) \rightarrow NonRigidType(x) \land \neg SemiRigidType(x) \land \neg Category(x) \land \neg Kind(x) \land \neg SubKind(x) \land \neg Mixin(x)$</v>
      </c>
    </row>
    <row r="53" spans="1:9" x14ac:dyDescent="0.25">
      <c r="A53" s="1" t="s">
        <v>400</v>
      </c>
      <c r="B53" t="s">
        <v>463</v>
      </c>
      <c r="C53" t="str">
        <f>VLOOKUP(Table7[[#This Row],[Group]],Table12[#All],2,FALSE)</f>
        <v>P</v>
      </c>
      <c r="D53" s="20" t="s">
        <v>478</v>
      </c>
      <c r="E53" s="1" t="str">
        <f>"R"&amp;Table7[[#This Row],[Group Initial]]&amp;Table7[[#This Row],[Group Rule Number]]</f>
        <v>RP04</v>
      </c>
      <c r="F53" t="s">
        <v>341</v>
      </c>
      <c r="G53" t="s">
        <v>383</v>
      </c>
      <c r="H53" t="str">
        <f>"\item ["&amp;Table7[[#This Row],[Rule Code]]&amp;"] $"&amp;Table7[[#This Row],[Rule - Latex format]]&amp;"$"</f>
        <v>\item [RP04] $SemiRigidType(x) \rightarrow Mixin(x) \land NonRigidType(x) \land \neg AntiRigidType(x) \land \neg Category(x) \land \neg Kind(x) \land \neg SubKind(x) \land \neg Role(x) \land \neg Phase(x) \land \neg RoleMixin(x) \land \neg PhaseMixin(x)$</v>
      </c>
      <c r="I53" t="str">
        <f>"- **"&amp;Table7[[#This Row],[Rule Code]]&amp;" :**&amp;ensp; $"&amp;Table7[Rule - Latex format]&amp;"$"</f>
        <v>- **RP04 :**&amp;ensp; $SemiRigidType(x) \rightarrow Mixin(x) \land NonRigidType(x) \land \neg AntiRigidType(x) \land \neg Category(x) \land \neg Kind(x) \land \neg SubKind(x) \land \neg Role(x) \land \neg Phase(x) \land \neg RoleMixin(x) \land \neg PhaseMixin(x)$</v>
      </c>
    </row>
    <row r="54" spans="1:9" x14ac:dyDescent="0.25">
      <c r="A54" s="1" t="s">
        <v>392</v>
      </c>
      <c r="B54" t="s">
        <v>463</v>
      </c>
      <c r="C54" t="str">
        <f>VLOOKUP(Table7[[#This Row],[Group]],Table12[#All],2,FALSE)</f>
        <v>P</v>
      </c>
      <c r="D54" s="18" t="s">
        <v>479</v>
      </c>
      <c r="E54" s="1" t="str">
        <f>"R"&amp;Table7[[#This Row],[Group Initial]]&amp;Table7[[#This Row],[Group Rule Number]]</f>
        <v>RP05</v>
      </c>
      <c r="F54" t="s">
        <v>343</v>
      </c>
      <c r="G54" t="s">
        <v>381</v>
      </c>
      <c r="H54" t="str">
        <f>"\item ["&amp;Table7[[#This Row],[Rule Code]]&amp;"] $"&amp;Table7[[#This Row],[Rule - Latex format]]&amp;"$"</f>
        <v>\item [RP05] $NonSortal(x) \rightarrow \neg Sortal(x) \land \neg Kind(x) \land \neg Phase(x) \land \neg Role(x) \land \neg SubKind(x)$</v>
      </c>
      <c r="I54" t="str">
        <f>"- **"&amp;Table7[[#This Row],[Rule Code]]&amp;" :**&amp;ensp; $"&amp;Table7[Rule - Latex format]&amp;"$"</f>
        <v>- **RP05 :**&amp;ensp; $NonSortal(x) \rightarrow \neg Sortal(x) \land \neg Kind(x) \land \neg Phase(x) \land \neg Role(x) \land \neg SubKind(x)$</v>
      </c>
    </row>
    <row r="55" spans="1:9" x14ac:dyDescent="0.25">
      <c r="A55" s="1" t="s">
        <v>399</v>
      </c>
      <c r="B55" t="s">
        <v>463</v>
      </c>
      <c r="C55" t="str">
        <f>VLOOKUP(Table7[[#This Row],[Group]],Table12[#All],2,FALSE)</f>
        <v>P</v>
      </c>
      <c r="D55" s="18" t="s">
        <v>480</v>
      </c>
      <c r="E55" s="1" t="str">
        <f>"R"&amp;Table7[[#This Row],[Group Initial]]&amp;Table7[[#This Row],[Group Rule Number]]</f>
        <v>RP06</v>
      </c>
      <c r="F55" t="s">
        <v>342</v>
      </c>
      <c r="G55" t="s">
        <v>385</v>
      </c>
      <c r="H55" t="str">
        <f>"\item ["&amp;Table7[[#This Row],[Rule Code]]&amp;"] $"&amp;Table7[[#This Row],[Rule - Latex format]]&amp;"$"</f>
        <v>\item [RP06] $Sortal(x) \rightarrow \neg NonSortal(x) \land \neg Category(x) \land \neg PhaseMixin(x) \land \neg RoleMixin(x) \land \neg Mixin(x)$</v>
      </c>
      <c r="I55" t="str">
        <f>"- **"&amp;Table7[[#This Row],[Rule Code]]&amp;" :**&amp;ensp; $"&amp;Table7[Rule - Latex format]&amp;"$"</f>
        <v>- **RP06 :**&amp;ensp; $Sortal(x) \rightarrow \neg NonSortal(x) \land \neg Category(x) \land \neg PhaseMixin(x) \land \neg RoleMixin(x) \land \neg Mixin(x)$</v>
      </c>
    </row>
    <row r="56" spans="1:9" x14ac:dyDescent="0.25">
      <c r="A56" s="1" t="s">
        <v>390</v>
      </c>
      <c r="B56" t="s">
        <v>463</v>
      </c>
      <c r="C56" t="str">
        <f>VLOOKUP(Table7[[#This Row],[Group]],Table12[#All],2,FALSE)</f>
        <v>P</v>
      </c>
      <c r="D56" s="20" t="s">
        <v>481</v>
      </c>
      <c r="E56" s="1" t="str">
        <f>"R"&amp;Table7[[#This Row],[Group Initial]]&amp;Table7[[#This Row],[Group Rule Number]]</f>
        <v>RP07</v>
      </c>
      <c r="F56" t="s">
        <v>348</v>
      </c>
      <c r="G56" t="s">
        <v>254</v>
      </c>
      <c r="H56" t="str">
        <f>"\item ["&amp;Table7[[#This Row],[Rule Code]]&amp;"] $"&amp;Table7[[#This Row],[Rule - Latex format]]&amp;"$"</f>
        <v>\item [RP07] $Kind(x) \rightarrow RigidType(x) \land Sortal(x) \land \neg Category(x) \land \neg Phase(x) \land \neg Role(x) \land \neg SubKind(x)$</v>
      </c>
      <c r="I56" t="str">
        <f>"- **"&amp;Table7[[#This Row],[Rule Code]]&amp;" :**&amp;ensp; $"&amp;Table7[Rule - Latex format]&amp;"$"</f>
        <v>- **RP07 :**&amp;ensp; $Kind(x) \rightarrow RigidType(x) \land Sortal(x) \land \neg Category(x) \land \neg Phase(x) \land \neg Role(x) \land \neg SubKind(x)$</v>
      </c>
    </row>
    <row r="57" spans="1:9" x14ac:dyDescent="0.25">
      <c r="A57" s="1" t="s">
        <v>398</v>
      </c>
      <c r="B57" t="s">
        <v>463</v>
      </c>
      <c r="C57" t="str">
        <f>VLOOKUP(Table7[[#This Row],[Group]],Table12[#All],2,FALSE)</f>
        <v>P</v>
      </c>
      <c r="D57" s="18" t="s">
        <v>482</v>
      </c>
      <c r="E57" s="1" t="str">
        <f>"R"&amp;Table7[[#This Row],[Group Initial]]&amp;Table7[[#This Row],[Group Rule Number]]</f>
        <v>RP08</v>
      </c>
      <c r="F57" t="s">
        <v>349</v>
      </c>
      <c r="G57" t="s">
        <v>262</v>
      </c>
      <c r="H57" t="str">
        <f>"\item ["&amp;Table7[[#This Row],[Rule Code]]&amp;"] $"&amp;Table7[[#This Row],[Rule - Latex format]]&amp;"$"</f>
        <v>\item [RP08] $SubKind(x) \rightarrow RigidType(x) \land Sortal(x) \land \neg Category(x) \land \neg Kind(x) \land \neg Phase(x) \land \neg Role(x)$</v>
      </c>
      <c r="I57" t="str">
        <f>"- **"&amp;Table7[[#This Row],[Rule Code]]&amp;" :**&amp;ensp; $"&amp;Table7[Rule - Latex format]&amp;"$"</f>
        <v>- **RP08 :**&amp;ensp; $SubKind(x) \rightarrow RigidType(x) \land Sortal(x) \land \neg Category(x) \land \neg Kind(x) \land \neg Phase(x) \land \neg Role(x)$</v>
      </c>
    </row>
    <row r="58" spans="1:9" x14ac:dyDescent="0.25">
      <c r="A58" s="1" t="s">
        <v>396</v>
      </c>
      <c r="B58" t="s">
        <v>463</v>
      </c>
      <c r="C58" t="str">
        <f>VLOOKUP(Table7[[#This Row],[Group]],Table12[#All],2,FALSE)</f>
        <v>P</v>
      </c>
      <c r="D58" s="18" t="s">
        <v>483</v>
      </c>
      <c r="E58" s="1" t="str">
        <f>"R"&amp;Table7[[#This Row],[Group Initial]]&amp;Table7[[#This Row],[Group Rule Number]]</f>
        <v>RP09</v>
      </c>
      <c r="F58" t="s">
        <v>350</v>
      </c>
      <c r="G58" t="s">
        <v>258</v>
      </c>
      <c r="H58" t="str">
        <f>"\item ["&amp;Table7[[#This Row],[Rule Code]]&amp;"] $"&amp;Table7[[#This Row],[Rule - Latex format]]&amp;"$"</f>
        <v>\item [RP09] $Role(x) \rightarrow AntiRigidType(x) \land Sortal(x) \land \neg Kind(x) \land \neg Phase(x) \land \neg PhaseMixin(x) \land \neg RoleMixin(x) \land \neg SubKind(x)$</v>
      </c>
      <c r="I58" t="str">
        <f>"- **"&amp;Table7[[#This Row],[Rule Code]]&amp;" :**&amp;ensp; $"&amp;Table7[Rule - Latex format]&amp;"$"</f>
        <v>- **RP09 :**&amp;ensp; $Role(x) \rightarrow AntiRigidType(x) \land Sortal(x) \land \neg Kind(x) \land \neg Phase(x) \land \neg PhaseMixin(x) \land \neg RoleMixin(x) \land \neg SubKind(x)$</v>
      </c>
    </row>
    <row r="59" spans="1:9" x14ac:dyDescent="0.25">
      <c r="A59" s="1" t="s">
        <v>393</v>
      </c>
      <c r="B59" t="s">
        <v>463</v>
      </c>
      <c r="C59" t="str">
        <f>VLOOKUP(Table7[[#This Row],[Group]],Table12[#All],2,FALSE)</f>
        <v>P</v>
      </c>
      <c r="D59" s="20" t="s">
        <v>484</v>
      </c>
      <c r="E59" s="1" t="str">
        <f>"R"&amp;Table7[[#This Row],[Group Initial]]&amp;Table7[[#This Row],[Group Rule Number]]</f>
        <v>RP10</v>
      </c>
      <c r="F59" t="s">
        <v>351</v>
      </c>
      <c r="G59" t="s">
        <v>382</v>
      </c>
      <c r="H59" t="str">
        <f>"\item ["&amp;Table7[[#This Row],[Rule Code]]&amp;"] $"&amp;Table7[[#This Row],[Rule - Latex format]]&amp;"$"</f>
        <v>\item [RP10] $Phase(x) \rightarrow AntiRigidType(x) \land Sortal(x) \land \neg Kind(x) \land \neg PhaseMixin(x) \land \neg Role(x) \land \neg RoleMixin(x) \land \neg SubKind(x) $</v>
      </c>
      <c r="I59" t="str">
        <f>"- **"&amp;Table7[[#This Row],[Rule Code]]&amp;" :**&amp;ensp; $"&amp;Table7[Rule - Latex format]&amp;"$"</f>
        <v>- **RP10 :**&amp;ensp; $Phase(x) \rightarrow AntiRigidType(x) \land Sortal(x) \land \neg Kind(x) \land \neg PhaseMixin(x) \land \neg Role(x) \land \neg RoleMixin(x) \land \neg SubKind(x) $</v>
      </c>
    </row>
    <row r="60" spans="1:9" x14ac:dyDescent="0.25">
      <c r="A60" s="1" t="s">
        <v>389</v>
      </c>
      <c r="B60" t="s">
        <v>463</v>
      </c>
      <c r="C60" t="str">
        <f>VLOOKUP(Table7[[#This Row],[Group]],Table12[#All],2,FALSE)</f>
        <v>P</v>
      </c>
      <c r="D60" s="18" t="s">
        <v>485</v>
      </c>
      <c r="E60" s="1" t="str">
        <f>"R"&amp;Table7[[#This Row],[Group Initial]]&amp;Table7[[#This Row],[Group Rule Number]]</f>
        <v>RP11</v>
      </c>
      <c r="F60" t="s">
        <v>345</v>
      </c>
      <c r="G60" t="s">
        <v>253</v>
      </c>
      <c r="H60" t="str">
        <f>"\item ["&amp;Table7[[#This Row],[Rule Code]]&amp;"] $"&amp;Table7[[#This Row],[Rule - Latex format]]&amp;"$"</f>
        <v>\item [RP11] $Category(x) \rightarrow NonSortal(x) \land RigidType(x) \land \neg Kind(x) \land \neg Mixin(x) \land \neg PhaseMixin(x) \land \neg RoleMixin(x) \land \neg SubKind(x)$</v>
      </c>
      <c r="I60" t="str">
        <f>"- **"&amp;Table7[[#This Row],[Rule Code]]&amp;" :**&amp;ensp; $"&amp;Table7[Rule - Latex format]&amp;"$"</f>
        <v>- **RP11 :**&amp;ensp; $Category(x) \rightarrow NonSortal(x) \land RigidType(x) \land \neg Kind(x) \land \neg Mixin(x) \land \neg PhaseMixin(x) \land \neg RoleMixin(x) \land \neg SubKind(x)$</v>
      </c>
    </row>
    <row r="61" spans="1:9" x14ac:dyDescent="0.25">
      <c r="A61" s="1" t="s">
        <v>397</v>
      </c>
      <c r="B61" t="s">
        <v>463</v>
      </c>
      <c r="C61" t="str">
        <f>VLOOKUP(Table7[[#This Row],[Group]],Table12[#All],2,FALSE)</f>
        <v>P</v>
      </c>
      <c r="D61" s="18" t="s">
        <v>486</v>
      </c>
      <c r="E61" s="1" t="str">
        <f>"R"&amp;Table7[[#This Row],[Group Initial]]&amp;Table7[[#This Row],[Group Rule Number]]</f>
        <v>RP12</v>
      </c>
      <c r="F61" t="s">
        <v>346</v>
      </c>
      <c r="G61" t="s">
        <v>259</v>
      </c>
      <c r="H61" t="str">
        <f>"\item ["&amp;Table7[[#This Row],[Rule Code]]&amp;"] $"&amp;Table7[[#This Row],[Rule - Latex format]]&amp;"$"</f>
        <v>\item [RP12] $RoleMixin(x) \rightarrow AntiRigidType(x) \land NonSortal(x) \land \neg Category(x) \land \neg Mixin(x) \land \neg Phase(x) \land \neg PhaseMixin(x) \land \neg Role(x)$</v>
      </c>
      <c r="I61" t="str">
        <f>"- **"&amp;Table7[[#This Row],[Rule Code]]&amp;" :**&amp;ensp; $"&amp;Table7[Rule - Latex format]&amp;"$"</f>
        <v>- **RP12 :**&amp;ensp; $RoleMixin(x) \rightarrow AntiRigidType(x) \land NonSortal(x) \land \neg Category(x) \land \neg Mixin(x) \land \neg Phase(x) \land \neg PhaseMixin(x) \land \neg Role(x)$</v>
      </c>
    </row>
    <row r="62" spans="1:9" x14ac:dyDescent="0.25">
      <c r="A62" s="1" t="s">
        <v>394</v>
      </c>
      <c r="B62" t="s">
        <v>463</v>
      </c>
      <c r="C62" t="str">
        <f>VLOOKUP(Table7[[#This Row],[Group]],Table12[#All],2,FALSE)</f>
        <v>P</v>
      </c>
      <c r="D62" s="20" t="s">
        <v>487</v>
      </c>
      <c r="E62" s="1" t="str">
        <f>"R"&amp;Table7[[#This Row],[Group Initial]]&amp;Table7[[#This Row],[Group Rule Number]]</f>
        <v>RP13</v>
      </c>
      <c r="F62" t="s">
        <v>347</v>
      </c>
      <c r="G62" t="s">
        <v>257</v>
      </c>
      <c r="H62" t="str">
        <f>"\item ["&amp;Table7[[#This Row],[Rule Code]]&amp;"] $"&amp;Table7[[#This Row],[Rule - Latex format]]&amp;"$"</f>
        <v>\item [RP13] $PhaseMixin(x) \rightarrow AntiRigidType(x) \land NonSortal(x) \land \neg Category(x) \land \neg Mixin(x) \land \neg Phase(x) \land \neg Role(x) \land \neg RoleMixin(x)$</v>
      </c>
      <c r="I62" t="str">
        <f>"- **"&amp;Table7[[#This Row],[Rule Code]]&amp;" :**&amp;ensp; $"&amp;Table7[Rule - Latex format]&amp;"$"</f>
        <v>- **RP13 :**&amp;ensp; $PhaseMixin(x) \rightarrow AntiRigidType(x) \land NonSortal(x) \land \neg Category(x) \land \neg Mixin(x) \land \neg Phase(x) \land \neg Role(x) \land \neg RoleMixin(x)$</v>
      </c>
    </row>
    <row r="63" spans="1:9" x14ac:dyDescent="0.25">
      <c r="A63" s="1" t="s">
        <v>391</v>
      </c>
      <c r="B63" t="s">
        <v>463</v>
      </c>
      <c r="C63" t="str">
        <f>VLOOKUP(Table7[[#This Row],[Group]],Table12[#All],2,FALSE)</f>
        <v>P</v>
      </c>
      <c r="D63" s="18" t="s">
        <v>488</v>
      </c>
      <c r="E63" s="1" t="str">
        <f>"R"&amp;Table7[[#This Row],[Group Initial]]&amp;Table7[[#This Row],[Group Rule Number]]</f>
        <v>RP14</v>
      </c>
      <c r="F63" t="s">
        <v>344</v>
      </c>
      <c r="G63" t="s">
        <v>255</v>
      </c>
      <c r="H63" t="str">
        <f>"\item ["&amp;Table7[[#This Row],[Rule Code]]&amp;"] $"&amp;Table7[[#This Row],[Rule - Latex format]]&amp;"$"</f>
        <v>\item [RP14] $Mixin(x) \rightarrow NonSortal(x) \land SemiRigidType(x) \land \neg Category(x) \land \neg PhaseMixin(x) \land \neg RoleMixin(x)$</v>
      </c>
      <c r="I63" t="str">
        <f>"- **"&amp;Table7[[#This Row],[Rule Code]]&amp;" :**&amp;ensp; $"&amp;Table7[Rule - Latex format]&amp;"$"</f>
        <v>- **RP14 :**&amp;ensp; $Mixin(x) \rightarrow NonSortal(x) \land SemiRigidType(x) \land \neg Category(x) \land \neg PhaseMixin(x) \land \neg RoleMixin(x)$</v>
      </c>
    </row>
    <row r="64" spans="1:9" x14ac:dyDescent="0.25">
      <c r="A64" s="1" t="s">
        <v>55</v>
      </c>
      <c r="B64" t="s">
        <v>291</v>
      </c>
      <c r="C64" t="str">
        <f>VLOOKUP(Table7[[#This Row],[Group]],Table12[#All],2,FALSE)</f>
        <v>S</v>
      </c>
      <c r="D64" s="18" t="s">
        <v>475</v>
      </c>
      <c r="E64" s="1" t="str">
        <f>"R"&amp;Table7[[#This Row],[Group Initial]]&amp;Table7[[#This Row],[Group Rule Number]]</f>
        <v>RS01</v>
      </c>
      <c r="F64" t="s">
        <v>369</v>
      </c>
      <c r="G64" t="s">
        <v>127</v>
      </c>
      <c r="H64" t="str">
        <f>"\item ["&amp;Table7[[#This Row],[Rule Code]]&amp;"] $"&amp;Table7[[#This Row],[Rule - Latex format]]&amp;"$"</f>
        <v>\item [RS01] $AntiRigidType(x) \land Sortal(x) \land Category(y) \land subClassOf(x,y) \rightarrow \exists z (RigidType(z) \land Sortal(z) \land subClassOf(x,z) \land subClassOf(z,y))$</v>
      </c>
      <c r="I64" t="str">
        <f>"- **"&amp;Table7[[#This Row],[Rule Code]]&amp;" :**&amp;ensp; $"&amp;Table7[Rule - Latex format]&amp;"$"</f>
        <v>- **RS01 :**&amp;ensp; $AntiRigidType(x) \land Sortal(x) \land Category(y) \land subClassOf(x,y) \rightarrow \exists z (RigidType(z) \land Sortal(z) \land subClassOf(x,z) \land subClassOf(z,y))$</v>
      </c>
    </row>
    <row r="65" spans="1:9" x14ac:dyDescent="0.25">
      <c r="A65" s="1" t="s">
        <v>56</v>
      </c>
      <c r="B65" t="s">
        <v>291</v>
      </c>
      <c r="C65" t="str">
        <f>VLOOKUP(Table7[[#This Row],[Group]],Table12[#All],2,FALSE)</f>
        <v>S</v>
      </c>
      <c r="D65" s="18" t="s">
        <v>476</v>
      </c>
      <c r="E65" s="1" t="str">
        <f>"R"&amp;Table7[[#This Row],[Group Initial]]&amp;Table7[[#This Row],[Group Rule Number]]</f>
        <v>RS02</v>
      </c>
      <c r="F65" t="s">
        <v>371</v>
      </c>
      <c r="G65" t="s">
        <v>378</v>
      </c>
      <c r="H65" t="str">
        <f>"\item ["&amp;Table7[[#This Row],[Rule Code]]&amp;"] $"&amp;Table7[[#This Row],[Rule - Latex format]]&amp;"$"</f>
        <v>\item [RS02] $Mixin(x) \rightarrow \exists y (subClassOf(y,x) \land AntiRigidType(y))$</v>
      </c>
      <c r="I65" t="str">
        <f>"- **"&amp;Table7[[#This Row],[Rule Code]]&amp;" :**&amp;ensp; $"&amp;Table7[Rule - Latex format]&amp;"$"</f>
        <v>- **RS02 :**&amp;ensp; $Mixin(x) \rightarrow \exists y (subClassOf(y,x) \land AntiRigidType(y))$</v>
      </c>
    </row>
    <row r="66" spans="1:9" x14ac:dyDescent="0.25">
      <c r="A66" s="1" t="s">
        <v>56</v>
      </c>
      <c r="B66" t="s">
        <v>291</v>
      </c>
      <c r="C66" t="str">
        <f>VLOOKUP(Table7[[#This Row],[Group]],Table12[#All],2,FALSE)</f>
        <v>S</v>
      </c>
      <c r="D66" s="18" t="s">
        <v>477</v>
      </c>
      <c r="E66" s="1" t="str">
        <f>"R"&amp;Table7[[#This Row],[Group Initial]]&amp;Table7[[#This Row],[Group Rule Number]]</f>
        <v>RS03</v>
      </c>
      <c r="F66" t="s">
        <v>370</v>
      </c>
      <c r="G66" t="s">
        <v>111</v>
      </c>
      <c r="H66" t="str">
        <f>"\item ["&amp;Table7[[#This Row],[Rule Code]]&amp;"] $"&amp;Table7[[#This Row],[Rule - Latex format]]&amp;"$"</f>
        <v>\item [RS03] $Mixin(x) \rightarrow \exists y (subClassOf(y,x) \land RigidType(y))$</v>
      </c>
      <c r="I66" t="str">
        <f>"- **"&amp;Table7[[#This Row],[Rule Code]]&amp;" :**&amp;ensp; $"&amp;Table7[Rule - Latex format]&amp;"$"</f>
        <v>- **RS03 :**&amp;ensp; $Mixin(x) \rightarrow \exists y (subClassOf(y,x) \land RigidType(y))$</v>
      </c>
    </row>
    <row r="67" spans="1:9" x14ac:dyDescent="0.25">
      <c r="A67" s="1" t="s">
        <v>62</v>
      </c>
      <c r="B67" s="19" t="s">
        <v>291</v>
      </c>
      <c r="C67" s="19" t="str">
        <f>VLOOKUP(Table7[[#This Row],[Group]],Table12[#All],2,FALSE)</f>
        <v>S</v>
      </c>
      <c r="D67" s="18" t="s">
        <v>478</v>
      </c>
      <c r="E67" s="16" t="str">
        <f>"R"&amp;Table7[[#This Row],[Group Initial]]&amp;Table7[[#This Row],[Group Rule Number]]</f>
        <v>RS04</v>
      </c>
      <c r="F67" t="s">
        <v>372</v>
      </c>
      <c r="G67" t="s">
        <v>117</v>
      </c>
      <c r="H67" t="str">
        <f>"\item ["&amp;Table7[[#This Row],[Rule Code]]&amp;"] $"&amp;Table7[[#This Row],[Rule - Latex format]]&amp;"$"</f>
        <v>\item [RS04] $NonSortal(x) \rightarrow \exists y (Sortal(y) \land (subClassOf(y,x) \lor shareSuperClass(x,y)))$</v>
      </c>
      <c r="I67" t="str">
        <f>"- **"&amp;Table7[[#This Row],[Rule Code]]&amp;" :**&amp;ensp; $"&amp;Table7[Rule - Latex format]&amp;"$"</f>
        <v>- **RS04 :**&amp;ensp; $NonSortal(x) \rightarrow \exists y (Sortal(y) \land (subClassOf(y,x) \lor shareSuperClass(x,y)))$</v>
      </c>
    </row>
    <row r="68" spans="1:9" x14ac:dyDescent="0.25">
      <c r="A68" s="1" t="s">
        <v>62</v>
      </c>
      <c r="B68" s="19" t="s">
        <v>291</v>
      </c>
      <c r="C68" s="19" t="str">
        <f>VLOOKUP(Table7[[#This Row],[Group]],Table12[#All],2,FALSE)</f>
        <v>S</v>
      </c>
      <c r="D68" s="18" t="s">
        <v>479</v>
      </c>
      <c r="E68" s="16" t="str">
        <f>"R"&amp;Table7[[#This Row],[Group Initial]]&amp;Table7[[#This Row],[Group Rule Number]]</f>
        <v>RS05</v>
      </c>
      <c r="F68" t="s">
        <v>373</v>
      </c>
      <c r="G68" t="s">
        <v>386</v>
      </c>
      <c r="H68" t="str">
        <f>"\item ["&amp;Table7[[#This Row],[Rule Code]]&amp;"] $"&amp;Table7[[#This Row],[Rule - Latex format]]&amp;"$"</f>
        <v>\item [RS05] $NonSortal(x) \land Sortal(y) \land (subClassOf(y,x) \lor shareSuperClass(x,y)) \rightarrow \exists z (y \neq z \land Sortal(z) \land \neg shareKind(y,z) \land (subClassOf(z,x) \lor shareSuperClass(x,z)))$</v>
      </c>
      <c r="I68" t="str">
        <f>"- **"&amp;Table7[[#This Row],[Rule Code]]&amp;" :**&amp;ensp; $"&amp;Table7[Rule - Latex format]&amp;"$"</f>
        <v>- **RS05 :**&amp;ensp; $NonSortal(x) \land Sortal(y) \land (subClassOf(y,x) \lor shareSuperClass(x,y)) \rightarrow \exists z (y \neq z \land Sortal(z) \land \neg shareKind(y,z) \land (subClassOf(z,x) \lor shareSuperClass(x,z)))$</v>
      </c>
    </row>
    <row r="69" spans="1:9" x14ac:dyDescent="0.25">
      <c r="A69" s="1" t="s">
        <v>65</v>
      </c>
      <c r="B69" t="s">
        <v>291</v>
      </c>
      <c r="C69" t="str">
        <f>VLOOKUP(Table7[[#This Row],[Group]],Table12[#All],2,FALSE)</f>
        <v>S</v>
      </c>
      <c r="D69" s="18" t="s">
        <v>480</v>
      </c>
      <c r="E69" s="1" t="str">
        <f>"R"&amp;Table7[[#This Row],[Group Initial]]&amp;Table7[[#This Row],[Group Rule Number]]</f>
        <v>RS06</v>
      </c>
      <c r="F69" t="s">
        <v>387</v>
      </c>
      <c r="G69" t="s">
        <v>126</v>
      </c>
      <c r="H69" t="str">
        <f>"\item ["&amp;Table7[[#This Row],[Rule Code]]&amp;"] $"&amp;Table7[[#This Row],[Rule - Latex format]]&amp;"$"</f>
        <v>\item [RS06] $Role(x) \land PhaseMixin(y) \land subClassOf(x,y) \rightarrow \exists z (Phase(z) \land subClassOf(x,z) \land subClassOf(z,y))$</v>
      </c>
      <c r="I69" t="str">
        <f>"- **"&amp;Table7[[#This Row],[Rule Code]]&amp;" :**&amp;ensp; $"&amp;Table7[Rule - Latex format]&amp;"$"</f>
        <v>- **RS06 :**&amp;ensp; $Role(x) \land PhaseMixin(y) \land subClassOf(x,y) \rightarrow \exists z (Phase(z) \land subClassOf(x,z) \land subClassOf(z,y))$</v>
      </c>
    </row>
    <row r="70" spans="1:9" x14ac:dyDescent="0.25">
      <c r="A70" s="16" t="s">
        <v>66</v>
      </c>
      <c r="B70" t="s">
        <v>291</v>
      </c>
      <c r="C70" t="str">
        <f>VLOOKUP(Table7[[#This Row],[Group]],Table12[#All],2,FALSE)</f>
        <v>S</v>
      </c>
      <c r="D70" s="18" t="s">
        <v>481</v>
      </c>
      <c r="E70" s="1" t="str">
        <f>"R"&amp;Table7[[#This Row],[Group Initial]]&amp;Table7[[#This Row],[Group Rule Number]]</f>
        <v>RS07</v>
      </c>
      <c r="F70" t="s">
        <v>374</v>
      </c>
      <c r="G70" t="s">
        <v>128</v>
      </c>
      <c r="H70" t="str">
        <f>"\item ["&amp;Table7[[#This Row],[Rule Code]]&amp;"] $"&amp;Table7[[#This Row],[Rule - Latex format]]&amp;"$"</f>
        <v>\item [RS07] $Phase(x) \rightarrow \exists y (Phase (y) \land shareKind(x,y) \land \neg isSubClassOf(x,y) \land \neg isSubClassOf(y,x))$</v>
      </c>
      <c r="I70" t="str">
        <f>"- **"&amp;Table7[[#This Row],[Rule Code]]&amp;" :**&amp;ensp; $"&amp;Table7[Rule - Latex format]&amp;"$"</f>
        <v>- **RS07 :**&amp;ensp; $Phase(x) \rightarrow \exists y (Phase (y) \land shareKind(x,y) \land \neg isSubClassOf(x,y) \land \neg isSubClassOf(y,x))$</v>
      </c>
    </row>
    <row r="71" spans="1:9" x14ac:dyDescent="0.25">
      <c r="A71" s="16" t="s">
        <v>67</v>
      </c>
      <c r="B71" t="s">
        <v>291</v>
      </c>
      <c r="C71" t="str">
        <f>VLOOKUP(Table7[[#This Row],[Group]],Table12[#All],2,FALSE)</f>
        <v>S</v>
      </c>
      <c r="D71" s="18" t="s">
        <v>482</v>
      </c>
      <c r="E71" s="1" t="str">
        <f>"R"&amp;Table7[[#This Row],[Group Initial]]&amp;Table7[[#This Row],[Group Rule Number]]</f>
        <v>RS08</v>
      </c>
      <c r="F71" t="s">
        <v>375</v>
      </c>
      <c r="G71" t="s">
        <v>30</v>
      </c>
      <c r="H71" t="str">
        <f>"\item ["&amp;Table7[[#This Row],[Rule Code]]&amp;"] $"&amp;Table7[[#This Row],[Rule - Latex format]]&amp;"$"</f>
        <v>\item [RS08] $PhaseMixin(x) \rightarrow \exists y (Category (y) \land isSubClassOf(x,y))$</v>
      </c>
      <c r="I71" t="str">
        <f>"- **"&amp;Table7[[#This Row],[Rule Code]]&amp;" :**&amp;ensp; $"&amp;Table7[Rule - Latex format]&amp;"$"</f>
        <v>- **RS08 :**&amp;ensp; $PhaseMixin(x) \rightarrow \exists y (Category (y) \land isSubClassOf(x,y))$</v>
      </c>
    </row>
    <row r="72" spans="1:9" x14ac:dyDescent="0.25">
      <c r="A72" s="16" t="s">
        <v>68</v>
      </c>
      <c r="B72" t="s">
        <v>291</v>
      </c>
      <c r="C72" t="str">
        <f>VLOOKUP(Table7[[#This Row],[Group]],Table12[#All],2,FALSE)</f>
        <v>S</v>
      </c>
      <c r="D72" s="18" t="s">
        <v>483</v>
      </c>
      <c r="E72" s="1" t="str">
        <f>"R"&amp;Table7[[#This Row],[Group Initial]]&amp;Table7[[#This Row],[Group Rule Number]]</f>
        <v>RS09</v>
      </c>
      <c r="F72" t="s">
        <v>376</v>
      </c>
      <c r="G72" t="s">
        <v>129</v>
      </c>
      <c r="H72" t="str">
        <f>"\item ["&amp;Table7[[#This Row],[Rule Code]]&amp;"] $"&amp;Table7[[#This Row],[Rule - Latex format]]&amp;"$"</f>
        <v>\item [RS09] $PhaseMixin(x) \land Category(y) \land subClassOf(x,y) \rightarrow \exists z (PhaseMixin(z) \land \neg isSubClassOf(x,z) \land \neg isSubClassOf(z,x) \land isSubClassOf(z,y))$</v>
      </c>
      <c r="I72" t="str">
        <f>"- **"&amp;Table7[[#This Row],[Rule Code]]&amp;" :**&amp;ensp; $"&amp;Table7[Rule - Latex format]&amp;"$"</f>
        <v>- **RS09 :**&amp;ensp; $PhaseMixin(x) \land Category(y) \land subClassOf(x,y) \rightarrow \exists z (PhaseMixin(z) \land \neg isSubClassOf(x,z) \land \neg isSubClassOf(z,x) \land isSubClassOf(z,y))$</v>
      </c>
    </row>
    <row r="73" spans="1:9" x14ac:dyDescent="0.25">
      <c r="A73" s="1" t="s">
        <v>59</v>
      </c>
      <c r="B73" t="s">
        <v>292</v>
      </c>
      <c r="C73" t="str">
        <f>VLOOKUP(Table7[[#This Row],[Group]],Table12[#All],2,FALSE)</f>
        <v>U</v>
      </c>
      <c r="D73" s="18" t="s">
        <v>475</v>
      </c>
      <c r="E73" s="1" t="str">
        <f>"R"&amp;Table7[[#This Row],[Group Initial]]&amp;Table7[[#This Row],[Group Rule Number]]</f>
        <v>RU01</v>
      </c>
      <c r="F73" t="s">
        <v>377</v>
      </c>
      <c r="G73" t="s">
        <v>26</v>
      </c>
      <c r="H73" t="str">
        <f>"\item ["&amp;Table7[[#This Row],[Rule Code]]&amp;"] $"&amp;Table7[[#This Row],[Rule - Latex format]]&amp;"$"</f>
        <v>\item [RU01] $Sortal(x) \rightarrow \exists! y (subClassOf (x,y) \land Kind(y))$</v>
      </c>
      <c r="I73" t="str">
        <f>"- **"&amp;Table7[[#This Row],[Rule Code]]&amp;" :**&amp;ensp; $"&amp;Table7[Rule - Latex format]&amp;"$"</f>
        <v>- **RU01 :**&amp;ensp; $Sortal(x) \rightarrow \exists! y (subClassOf (x,y) \land Kind(y))$</v>
      </c>
    </row>
    <row r="74" spans="1:9" x14ac:dyDescent="0.25">
      <c r="A74" s="1" t="s">
        <v>60</v>
      </c>
      <c r="B74" s="19" t="s">
        <v>122</v>
      </c>
      <c r="C74" s="19" t="str">
        <f>VLOOKUP(Table7[[#This Row],[Group]],Table12[#All],2,FALSE)</f>
        <v>X</v>
      </c>
      <c r="D74" s="20" t="s">
        <v>475</v>
      </c>
      <c r="E74" s="16" t="str">
        <f>"R"&amp;Table7[[#This Row],[Group Initial]]&amp;Table7[[#This Row],[Group Rule Number]]</f>
        <v>RX01</v>
      </c>
      <c r="F74" t="s">
        <v>334</v>
      </c>
      <c r="G74" t="s">
        <v>113</v>
      </c>
      <c r="H74" t="str">
        <f>"\item ["&amp;Table7[[#This Row],[Rule Code]]&amp;"] $"&amp;Table7[[#This Row],[Rule - Latex format]]&amp;"$"</f>
        <v>\item [RX01] $Kind(z) \land subClassOf(x,z) \land subClassOf(y,z) \rightarrow shareKind(x,y)$</v>
      </c>
      <c r="I74" t="str">
        <f>"- **"&amp;Table7[[#This Row],[Rule Code]]&amp;" :**&amp;ensp; $"&amp;Table7[Rule - Latex format]&amp;"$"</f>
        <v>- **RX01 :**&amp;ensp; $Kind(z) \land subClassOf(x,z) \land subClassOf(y,z) \rightarrow shareKind(x,y)$</v>
      </c>
    </row>
    <row r="75" spans="1:9" x14ac:dyDescent="0.25">
      <c r="A75" s="1" t="s">
        <v>60</v>
      </c>
      <c r="B75" s="19" t="s">
        <v>122</v>
      </c>
      <c r="C75" s="19" t="str">
        <f>VLOOKUP(Table7[[#This Row],[Group]],Table12[#All],2,FALSE)</f>
        <v>X</v>
      </c>
      <c r="D75" s="20" t="s">
        <v>476</v>
      </c>
      <c r="E75" s="30" t="str">
        <f>"R"&amp;Table7[[#This Row],[Group Initial]]&amp;Table7[[#This Row],[Group Rule Number]]</f>
        <v>RX02</v>
      </c>
      <c r="F75" t="s">
        <v>335</v>
      </c>
      <c r="G75" t="s">
        <v>130</v>
      </c>
      <c r="H75" t="str">
        <f>"\item ["&amp;Table7[[#This Row],[Rule Code]]&amp;"] $"&amp;Table7[[#This Row],[Rule - Latex format]]&amp;"$"</f>
        <v>\item [RX02] $Kind(z) \land subClassOf(x,z) \land shareKind(x,y) \rightarrow subClassOf(y,z)$</v>
      </c>
      <c r="I75" t="str">
        <f>"- **"&amp;Table7[[#This Row],[Rule Code]]&amp;" :**&amp;ensp; $"&amp;Table7[Rule - Latex format]&amp;"$"</f>
        <v>- **RX02 :**&amp;ensp; $Kind(z) \land subClassOf(x,z) \land shareKind(x,y) \rightarrow subClassOf(y,z)$</v>
      </c>
    </row>
  </sheetData>
  <phoneticPr fontId="10" type="noConversion"/>
  <conditionalFormatting sqref="E2:E75">
    <cfRule type="duplicateValues" dxfId="30" priority="1"/>
  </conditionalFormatting>
  <pageMargins left="0.7" right="0.7" top="0.75" bottom="0.75" header="0.3" footer="0.3"/>
  <pageSetup paperSize="9" scale="71" orientation="landscape" r:id="rId1"/>
  <ignoredErrors>
    <ignoredError sqref="D2:D75" numberStoredAsText="1"/>
  </ignoredErrors>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09CF-4099-4C26-BEF3-AAB7622F4AE5}">
  <sheetPr>
    <tabColor theme="5"/>
  </sheetPr>
  <dimension ref="A1:Q91"/>
  <sheetViews>
    <sheetView workbookViewId="0">
      <pane ySplit="1" topLeftCell="A2" activePane="bottomLeft" state="frozen"/>
      <selection pane="bottomLeft"/>
    </sheetView>
  </sheetViews>
  <sheetFormatPr defaultRowHeight="15" x14ac:dyDescent="0.25"/>
  <cols>
    <col min="1" max="1" width="8.28515625" customWidth="1"/>
    <col min="2" max="2" width="130.85546875" customWidth="1"/>
    <col min="3" max="4" width="10.7109375" customWidth="1"/>
    <col min="5" max="6" width="17.7109375" customWidth="1"/>
    <col min="7" max="13" width="10.7109375" customWidth="1"/>
    <col min="14" max="16" width="45.7109375" customWidth="1"/>
    <col min="17" max="17" width="12.85546875" bestFit="1" customWidth="1"/>
  </cols>
  <sheetData>
    <row r="1" spans="1:17" x14ac:dyDescent="0.25">
      <c r="A1" t="s">
        <v>71</v>
      </c>
      <c r="B1" t="s">
        <v>608</v>
      </c>
      <c r="C1" t="s">
        <v>613</v>
      </c>
      <c r="D1" t="s">
        <v>82</v>
      </c>
      <c r="E1" t="s">
        <v>606</v>
      </c>
      <c r="F1" t="s">
        <v>607</v>
      </c>
      <c r="G1" s="29" t="s">
        <v>80</v>
      </c>
      <c r="H1" s="24" t="s">
        <v>625</v>
      </c>
      <c r="I1" s="24" t="s">
        <v>626</v>
      </c>
      <c r="J1" s="24" t="s">
        <v>627</v>
      </c>
      <c r="K1" s="28" t="s">
        <v>628</v>
      </c>
      <c r="L1" s="28" t="s">
        <v>629</v>
      </c>
      <c r="M1" s="28" t="s">
        <v>630</v>
      </c>
      <c r="N1" t="s">
        <v>611</v>
      </c>
      <c r="O1" t="s">
        <v>612</v>
      </c>
      <c r="P1" t="s">
        <v>624</v>
      </c>
      <c r="Q1" s="29" t="s">
        <v>631</v>
      </c>
    </row>
    <row r="2" spans="1:17" x14ac:dyDescent="0.25">
      <c r="A2" s="1" t="s">
        <v>537</v>
      </c>
      <c r="B2" t="str">
        <f>VLOOKUP(Table16[[#This Row],[Rule]],Table7[[#All],[Rule Code]:[First-Order Logic Rule]],2,FALSE)</f>
        <v>Sortal(x) ^ subClassOf(y,x) -&gt; Sortal(y)</v>
      </c>
      <c r="C2" t="str">
        <f>"test_"&amp;LOWER(Table16[[#This Row],[Rule]])</f>
        <v>test_ra01</v>
      </c>
      <c r="E2" t="str">
        <f>Table16[[#This Row],[Test]]&amp;Table16[[#This Row],[Variation]]&amp;"_in.ttl"</f>
        <v>test_ra01_in.ttl</v>
      </c>
      <c r="F2" t="str">
        <f>Table16[[#This Row],[Test]]&amp;Table16[[#This Row],[Variation]]&amp;"_out.ttl"</f>
        <v>test_ra01_out.ttl</v>
      </c>
      <c r="G2" s="25" t="s">
        <v>609</v>
      </c>
      <c r="H2" s="25" t="s">
        <v>609</v>
      </c>
      <c r="I2" s="25" t="s">
        <v>609</v>
      </c>
      <c r="J2" s="25" t="s">
        <v>609</v>
      </c>
      <c r="K2" s="25" t="s">
        <v>609</v>
      </c>
      <c r="L2" s="25" t="s">
        <v>609</v>
      </c>
      <c r="M2" s="25" t="s">
        <v>609</v>
      </c>
      <c r="N2" s="26" t="str">
        <f>IF(Table16[[#This Row],[Done]]&lt;&gt;"True","",Table16[[#This Row],[Input]]&amp;","&amp;Table16[[#This Row],[Output]]&amp;",cwa,"&amp;Table16[[#This Row],[C.CWA]]&amp;","&amp;Table16[[#This Row],[R.CWA]])</f>
        <v>test_ra01_in.ttl,test_ra01_out.ttl,cwa,True,True</v>
      </c>
      <c r="O2" s="26" t="str">
        <f>IF(Table16[[#This Row],[Done]]&lt;&gt;"True","",Table16[[#This Row],[Input]]&amp;","&amp;Table16[[#This Row],[Output]]&amp;",owa,"&amp;Table16[[#This Row],[C.OWA]]&amp;","&amp;Table16[[#This Row],[R.OWA]])</f>
        <v>test_ra01_in.ttl,test_ra01_out.ttl,owa,True,True</v>
      </c>
      <c r="P2" s="26" t="str">
        <f>IF(Table16[[#This Row],[Done]]&lt;&gt;"True","",Table16[[#This Row],[Input]]&amp;","&amp;Table16[[#This Row],[Output]]&amp;",owaf,"&amp;Table16[[#This Row],[C.OWAF]]&amp;","&amp;Table16[[#This Row],[R.OWAF]])</f>
        <v>test_ra01_in.ttl,test_ra01_out.ttl,owaf,True,True</v>
      </c>
    </row>
    <row r="3" spans="1:17" x14ac:dyDescent="0.25">
      <c r="A3" s="1" t="s">
        <v>538</v>
      </c>
      <c r="B3" t="str">
        <f>VLOOKUP(Table16[[#This Row],[Rule]],Table7[[#All],[Rule Code]:[First-Order Logic Rule]],2,FALSE)</f>
        <v>RigidType(x) ^ subClassOf(x,y) -&gt; ~AntiRigidType(y)</v>
      </c>
      <c r="C3" t="str">
        <f>"test_"&amp;LOWER(Table16[[#This Row],[Rule]])</f>
        <v>test_ra02</v>
      </c>
      <c r="E3" t="str">
        <f>Table16[[#This Row],[Test]]&amp;Table16[[#This Row],[Variation]]&amp;"_in.ttl"</f>
        <v>test_ra02_in.ttl</v>
      </c>
      <c r="F3" t="str">
        <f>Table16[[#This Row],[Test]]&amp;Table16[[#This Row],[Variation]]&amp;"_out.ttl"</f>
        <v>test_ra02_out.ttl</v>
      </c>
      <c r="G3" s="25" t="s">
        <v>609</v>
      </c>
      <c r="H3" s="25" t="s">
        <v>609</v>
      </c>
      <c r="I3" s="25" t="s">
        <v>609</v>
      </c>
      <c r="J3" s="25" t="s">
        <v>609</v>
      </c>
      <c r="K3" s="25" t="s">
        <v>609</v>
      </c>
      <c r="L3" s="25" t="s">
        <v>609</v>
      </c>
      <c r="M3" s="25" t="s">
        <v>609</v>
      </c>
      <c r="N3" s="26" t="str">
        <f>IF(Table16[[#This Row],[Done]]&lt;&gt;"True","",Table16[[#This Row],[Input]]&amp;","&amp;Table16[[#This Row],[Output]]&amp;",cwa,"&amp;Table16[[#This Row],[C.CWA]]&amp;","&amp;Table16[[#This Row],[R.CWA]])</f>
        <v>test_ra02_in.ttl,test_ra02_out.ttl,cwa,True,True</v>
      </c>
      <c r="O3" s="26" t="str">
        <f>IF(Table16[[#This Row],[Done]]&lt;&gt;"True","",Table16[[#This Row],[Input]]&amp;","&amp;Table16[[#This Row],[Output]]&amp;",owa,"&amp;Table16[[#This Row],[C.OWA]]&amp;","&amp;Table16[[#This Row],[R.OWA]])</f>
        <v>test_ra02_in.ttl,test_ra02_out.ttl,owa,True,True</v>
      </c>
      <c r="P3" s="26" t="str">
        <f>IF(Table16[[#This Row],[Done]]&lt;&gt;"True","",Table16[[#This Row],[Input]]&amp;","&amp;Table16[[#This Row],[Output]]&amp;",owaf,"&amp;Table16[[#This Row],[C.OWAF]]&amp;","&amp;Table16[[#This Row],[R.OWAF]])</f>
        <v>test_ra02_in.ttl,test_ra02_out.ttl,owaf,True,True</v>
      </c>
    </row>
    <row r="4" spans="1:17" x14ac:dyDescent="0.25">
      <c r="A4" s="1" t="s">
        <v>539</v>
      </c>
      <c r="B4" t="str">
        <f>VLOOKUP(Table16[[#This Row],[Rule]],Table7[[#All],[Rule Code]:[First-Order Logic Rule]],2,FALSE)</f>
        <v>SemiRigidType(x) ^ subClassOf(x,y) -&gt; ~AntiRigidType(y)</v>
      </c>
      <c r="C4" t="str">
        <f>"test_"&amp;LOWER(Table16[[#This Row],[Rule]])</f>
        <v>test_ra03</v>
      </c>
      <c r="E4" t="str">
        <f>Table16[[#This Row],[Test]]&amp;Table16[[#This Row],[Variation]]&amp;"_in.ttl"</f>
        <v>test_ra03_in.ttl</v>
      </c>
      <c r="F4" t="str">
        <f>Table16[[#This Row],[Test]]&amp;Table16[[#This Row],[Variation]]&amp;"_out.ttl"</f>
        <v>test_ra03_out.ttl</v>
      </c>
      <c r="G4" s="25" t="s">
        <v>609</v>
      </c>
      <c r="H4" s="25" t="s">
        <v>610</v>
      </c>
      <c r="I4" s="25" t="s">
        <v>609</v>
      </c>
      <c r="J4" s="25" t="s">
        <v>609</v>
      </c>
      <c r="K4" s="25" t="s">
        <v>609</v>
      </c>
      <c r="L4" s="25" t="s">
        <v>609</v>
      </c>
      <c r="M4" s="25" t="s">
        <v>609</v>
      </c>
      <c r="N4" s="26" t="str">
        <f>IF(Table16[[#This Row],[Done]]&lt;&gt;"True","",Table16[[#This Row],[Input]]&amp;","&amp;Table16[[#This Row],[Output]]&amp;",cwa,"&amp;Table16[[#This Row],[C.CWA]]&amp;","&amp;Table16[[#This Row],[R.CWA]])</f>
        <v>test_ra03_in.ttl,test_ra03_out.ttl,cwa,False,True</v>
      </c>
      <c r="O4" s="26" t="str">
        <f>IF(Table16[[#This Row],[Done]]&lt;&gt;"True","",Table16[[#This Row],[Input]]&amp;","&amp;Table16[[#This Row],[Output]]&amp;",owa,"&amp;Table16[[#This Row],[C.OWA]]&amp;","&amp;Table16[[#This Row],[R.OWA]])</f>
        <v>test_ra03_in.ttl,test_ra03_out.ttl,owa,True,True</v>
      </c>
      <c r="P4" s="26" t="str">
        <f>IF(Table16[[#This Row],[Done]]&lt;&gt;"True","",Table16[[#This Row],[Input]]&amp;","&amp;Table16[[#This Row],[Output]]&amp;",owaf,"&amp;Table16[[#This Row],[C.OWAF]]&amp;","&amp;Table16[[#This Row],[R.OWAF]])</f>
        <v>test_ra03_in.ttl,test_ra03_out.ttl,owaf,True,True</v>
      </c>
    </row>
    <row r="5" spans="1:17" x14ac:dyDescent="0.25">
      <c r="A5" s="1" t="s">
        <v>540</v>
      </c>
      <c r="B5" t="str">
        <f>VLOOKUP(Table16[[#This Row],[Rule]],Table7[[#All],[Rule Code]:[First-Order Logic Rule]],2,FALSE)</f>
        <v>x != y ^ Kind(x) ^ subClassOf(x,y) -&gt; NonSortal(y)</v>
      </c>
      <c r="C5" t="str">
        <f>"test_"&amp;LOWER(Table16[[#This Row],[Rule]])</f>
        <v>test_ra04</v>
      </c>
      <c r="E5" t="str">
        <f>Table16[[#This Row],[Test]]&amp;Table16[[#This Row],[Variation]]&amp;"_in.ttl"</f>
        <v>test_ra04_in.ttl</v>
      </c>
      <c r="F5" t="str">
        <f>Table16[[#This Row],[Test]]&amp;Table16[[#This Row],[Variation]]&amp;"_out.ttl"</f>
        <v>test_ra04_out.ttl</v>
      </c>
      <c r="G5" s="25" t="s">
        <v>609</v>
      </c>
      <c r="H5" s="25" t="s">
        <v>610</v>
      </c>
      <c r="I5" s="25" t="s">
        <v>609</v>
      </c>
      <c r="J5" s="25" t="s">
        <v>609</v>
      </c>
      <c r="K5" s="25" t="s">
        <v>609</v>
      </c>
      <c r="L5" s="25" t="s">
        <v>609</v>
      </c>
      <c r="M5" s="25" t="s">
        <v>609</v>
      </c>
      <c r="N5" s="26" t="str">
        <f>IF(Table16[[#This Row],[Done]]&lt;&gt;"True","",Table16[[#This Row],[Input]]&amp;","&amp;Table16[[#This Row],[Output]]&amp;",cwa,"&amp;Table16[[#This Row],[C.CWA]]&amp;","&amp;Table16[[#This Row],[R.CWA]])</f>
        <v>test_ra04_in.ttl,test_ra04_out.ttl,cwa,False,True</v>
      </c>
      <c r="O5" s="26" t="str">
        <f>IF(Table16[[#This Row],[Done]]&lt;&gt;"True","",Table16[[#This Row],[Input]]&amp;","&amp;Table16[[#This Row],[Output]]&amp;",owa,"&amp;Table16[[#This Row],[C.OWA]]&amp;","&amp;Table16[[#This Row],[R.OWA]])</f>
        <v>test_ra04_in.ttl,test_ra04_out.ttl,owa,True,True</v>
      </c>
      <c r="P5" s="26" t="str">
        <f>IF(Table16[[#This Row],[Done]]&lt;&gt;"True","",Table16[[#This Row],[Input]]&amp;","&amp;Table16[[#This Row],[Output]]&amp;",owaf,"&amp;Table16[[#This Row],[C.OWAF]]&amp;","&amp;Table16[[#This Row],[R.OWAF]])</f>
        <v>test_ra04_in.ttl,test_ra04_out.ttl,owaf,True,True</v>
      </c>
    </row>
    <row r="6" spans="1:17" x14ac:dyDescent="0.25">
      <c r="A6" s="1" t="s">
        <v>541</v>
      </c>
      <c r="B6" t="str">
        <f>VLOOKUP(Table16[[#This Row],[Rule]],Table7[[#All],[Rule Code]:[First-Order Logic Rule]],2,FALSE)</f>
        <v>NonSortal(x) ^ subClassOf(x,y) -&gt; NonSortal(y)</v>
      </c>
      <c r="C6" t="str">
        <f>"test_"&amp;LOWER(Table16[[#This Row],[Rule]])</f>
        <v>test_ra05</v>
      </c>
      <c r="E6" t="str">
        <f>Table16[[#This Row],[Test]]&amp;Table16[[#This Row],[Variation]]&amp;"_in.ttl"</f>
        <v>test_ra05_in.ttl</v>
      </c>
      <c r="F6" t="str">
        <f>Table16[[#This Row],[Test]]&amp;Table16[[#This Row],[Variation]]&amp;"_out.ttl"</f>
        <v>test_ra05_out.ttl</v>
      </c>
      <c r="G6" s="25" t="s">
        <v>609</v>
      </c>
      <c r="H6" s="25" t="s">
        <v>610</v>
      </c>
      <c r="I6" s="25" t="s">
        <v>609</v>
      </c>
      <c r="J6" s="25" t="s">
        <v>609</v>
      </c>
      <c r="K6" s="25" t="s">
        <v>609</v>
      </c>
      <c r="L6" s="25" t="s">
        <v>609</v>
      </c>
      <c r="M6" s="25" t="s">
        <v>609</v>
      </c>
      <c r="N6" s="26" t="str">
        <f>IF(Table16[[#This Row],[Done]]&lt;&gt;"True","",Table16[[#This Row],[Input]]&amp;","&amp;Table16[[#This Row],[Output]]&amp;",cwa,"&amp;Table16[[#This Row],[C.CWA]]&amp;","&amp;Table16[[#This Row],[R.CWA]])</f>
        <v>test_ra05_in.ttl,test_ra05_out.ttl,cwa,False,True</v>
      </c>
      <c r="O6" s="26" t="str">
        <f>IF(Table16[[#This Row],[Done]]&lt;&gt;"True","",Table16[[#This Row],[Input]]&amp;","&amp;Table16[[#This Row],[Output]]&amp;",owa,"&amp;Table16[[#This Row],[C.OWA]]&amp;","&amp;Table16[[#This Row],[R.OWA]])</f>
        <v>test_ra05_in.ttl,test_ra05_out.ttl,owa,True,True</v>
      </c>
      <c r="P6" s="26" t="str">
        <f>IF(Table16[[#This Row],[Done]]&lt;&gt;"True","",Table16[[#This Row],[Input]]&amp;","&amp;Table16[[#This Row],[Output]]&amp;",owaf,"&amp;Table16[[#This Row],[C.OWAF]]&amp;","&amp;Table16[[#This Row],[R.OWAF]])</f>
        <v>test_ra05_in.ttl,test_ra05_out.ttl,owaf,True,True</v>
      </c>
    </row>
    <row r="7" spans="1:17" x14ac:dyDescent="0.25">
      <c r="A7" s="1" t="s">
        <v>542</v>
      </c>
      <c r="B7" t="str">
        <f>VLOOKUP(Table16[[#This Row],[Rule]],Table7[[#All],[Rule Code]:[First-Order Logic Rule]],2,FALSE)</f>
        <v>Phase(x) ^ subClassOf(x,y) -&gt; ~Role(y) ^ ~RoleMixin(y)</v>
      </c>
      <c r="C7" t="str">
        <f>"test_"&amp;LOWER(Table16[[#This Row],[Rule]])</f>
        <v>test_ra06</v>
      </c>
      <c r="E7" t="str">
        <f>Table16[[#This Row],[Test]]&amp;Table16[[#This Row],[Variation]]&amp;"_in.ttl"</f>
        <v>test_ra06_in.ttl</v>
      </c>
      <c r="F7" t="str">
        <f>Table16[[#This Row],[Test]]&amp;Table16[[#This Row],[Variation]]&amp;"_out.ttl"</f>
        <v>test_ra06_out.ttl</v>
      </c>
      <c r="G7" s="25" t="s">
        <v>609</v>
      </c>
      <c r="H7" s="25" t="s">
        <v>610</v>
      </c>
      <c r="I7" s="25" t="s">
        <v>609</v>
      </c>
      <c r="J7" s="25" t="s">
        <v>609</v>
      </c>
      <c r="K7" s="25" t="s">
        <v>609</v>
      </c>
      <c r="L7" s="25" t="s">
        <v>609</v>
      </c>
      <c r="M7" s="25" t="s">
        <v>609</v>
      </c>
      <c r="N7" s="26" t="str">
        <f>IF(Table16[[#This Row],[Done]]&lt;&gt;"True","",Table16[[#This Row],[Input]]&amp;","&amp;Table16[[#This Row],[Output]]&amp;",cwa,"&amp;Table16[[#This Row],[C.CWA]]&amp;","&amp;Table16[[#This Row],[R.CWA]])</f>
        <v>test_ra06_in.ttl,test_ra06_out.ttl,cwa,False,True</v>
      </c>
      <c r="O7" s="26" t="str">
        <f>IF(Table16[[#This Row],[Done]]&lt;&gt;"True","",Table16[[#This Row],[Input]]&amp;","&amp;Table16[[#This Row],[Output]]&amp;",owa,"&amp;Table16[[#This Row],[C.OWA]]&amp;","&amp;Table16[[#This Row],[R.OWA]])</f>
        <v>test_ra06_in.ttl,test_ra06_out.ttl,owa,True,True</v>
      </c>
      <c r="P7" s="26" t="str">
        <f>IF(Table16[[#This Row],[Done]]&lt;&gt;"True","",Table16[[#This Row],[Input]]&amp;","&amp;Table16[[#This Row],[Output]]&amp;",owaf,"&amp;Table16[[#This Row],[C.OWAF]]&amp;","&amp;Table16[[#This Row],[R.OWAF]])</f>
        <v>test_ra06_in.ttl,test_ra06_out.ttl,owaf,True,True</v>
      </c>
    </row>
    <row r="8" spans="1:17" x14ac:dyDescent="0.25">
      <c r="A8" s="1" t="s">
        <v>543</v>
      </c>
      <c r="B8" t="str">
        <f>VLOOKUP(Table16[[#This Row],[Rule]],Table7[[#All],[Rule Code]:[First-Order Logic Rule]],2,FALSE)</f>
        <v>PhaseMixin(x) ^ subClassOf(x,y) -&gt; ~RoleMixin(y)</v>
      </c>
      <c r="C8" t="str">
        <f>"test_"&amp;LOWER(Table16[[#This Row],[Rule]])</f>
        <v>test_ra07</v>
      </c>
      <c r="E8" t="str">
        <f>Table16[[#This Row],[Test]]&amp;Table16[[#This Row],[Variation]]&amp;"_in.ttl"</f>
        <v>test_ra07_in.ttl</v>
      </c>
      <c r="F8" t="str">
        <f>Table16[[#This Row],[Test]]&amp;Table16[[#This Row],[Variation]]&amp;"_out.ttl"</f>
        <v>test_ra07_out.ttl</v>
      </c>
      <c r="G8" s="25" t="s">
        <v>609</v>
      </c>
      <c r="H8" s="25" t="s">
        <v>610</v>
      </c>
      <c r="I8" s="25" t="s">
        <v>609</v>
      </c>
      <c r="J8" s="25" t="s">
        <v>609</v>
      </c>
      <c r="K8" s="25" t="s">
        <v>609</v>
      </c>
      <c r="L8" s="25" t="s">
        <v>609</v>
      </c>
      <c r="M8" s="25" t="s">
        <v>609</v>
      </c>
      <c r="N8" s="26" t="str">
        <f>IF(Table16[[#This Row],[Done]]&lt;&gt;"True","",Table16[[#This Row],[Input]]&amp;","&amp;Table16[[#This Row],[Output]]&amp;",cwa,"&amp;Table16[[#This Row],[C.CWA]]&amp;","&amp;Table16[[#This Row],[R.CWA]])</f>
        <v>test_ra07_in.ttl,test_ra07_out.ttl,cwa,False,True</v>
      </c>
      <c r="O8" s="26" t="str">
        <f>IF(Table16[[#This Row],[Done]]&lt;&gt;"True","",Table16[[#This Row],[Input]]&amp;","&amp;Table16[[#This Row],[Output]]&amp;",owa,"&amp;Table16[[#This Row],[C.OWA]]&amp;","&amp;Table16[[#This Row],[R.OWA]])</f>
        <v>test_ra07_in.ttl,test_ra07_out.ttl,owa,True,True</v>
      </c>
      <c r="P8" s="26" t="str">
        <f>IF(Table16[[#This Row],[Done]]&lt;&gt;"True","",Table16[[#This Row],[Input]]&amp;","&amp;Table16[[#This Row],[Output]]&amp;",owaf,"&amp;Table16[[#This Row],[C.OWAF]]&amp;","&amp;Table16[[#This Row],[R.OWAF]])</f>
        <v>test_ra07_in.ttl,test_ra07_out.ttl,owaf,True,True</v>
      </c>
    </row>
    <row r="9" spans="1:17" x14ac:dyDescent="0.25">
      <c r="A9" s="1" t="s">
        <v>544</v>
      </c>
      <c r="B9" t="str">
        <f>VLOOKUP(Table16[[#This Row],[Rule]],Table7[[#All],[Rule Code]:[First-Order Logic Rule]],2,FALSE)</f>
        <v>~(E z (RigidType(z) ^ Sortal(z) ^ subClassOf(x,z) ^ subClassOf(z,y))) ^ AntiRigidType(x) ^ Sortal(x) ^ subClassOf(x,y) -&gt; ~Category(y)</v>
      </c>
      <c r="C9" t="str">
        <f>"test_"&amp;LOWER(Table16[[#This Row],[Rule]])</f>
        <v>test_rc01</v>
      </c>
      <c r="E9" t="str">
        <f>Table16[[#This Row],[Test]]&amp;Table16[[#This Row],[Variation]]&amp;"_in.ttl"</f>
        <v>test_rc01_in.ttl</v>
      </c>
      <c r="F9" t="str">
        <f>Table16[[#This Row],[Test]]&amp;Table16[[#This Row],[Variation]]&amp;"_out.ttl"</f>
        <v>test_rc01_out.ttl</v>
      </c>
      <c r="G9" s="25"/>
      <c r="H9" s="25"/>
      <c r="I9" s="25"/>
      <c r="J9" s="25"/>
      <c r="K9" s="25"/>
      <c r="L9" s="25"/>
      <c r="M9" s="25"/>
      <c r="N9" s="26" t="str">
        <f>IF(Table16[[#This Row],[Done]]&lt;&gt;"True","",Table16[[#This Row],[Input]]&amp;","&amp;Table16[[#This Row],[Output]]&amp;",cwa,"&amp;Table16[[#This Row],[C.CWA]]&amp;","&amp;Table16[[#This Row],[R.CWA]])</f>
        <v/>
      </c>
      <c r="O9" s="26" t="str">
        <f>IF(Table16[[#This Row],[Done]]&lt;&gt;"True","",Table16[[#This Row],[Input]]&amp;","&amp;Table16[[#This Row],[Output]]&amp;",owa,"&amp;Table16[[#This Row],[C.OWA]]&amp;","&amp;Table16[[#This Row],[R.OWA]])</f>
        <v/>
      </c>
      <c r="P9" s="27" t="str">
        <f>IF(Table16[[#This Row],[Done]]&lt;&gt;"True","",Table16[[#This Row],[Input]]&amp;","&amp;Table16[[#This Row],[Output]]&amp;",owaf,"&amp;Table16[[#This Row],[C.OWAF]]&amp;","&amp;Table16[[#This Row],[R.OWAF]])</f>
        <v/>
      </c>
    </row>
    <row r="10" spans="1:17" x14ac:dyDescent="0.25">
      <c r="A10" s="1" t="s">
        <v>545</v>
      </c>
      <c r="B10" t="str">
        <f>VLOOKUP(Table16[[#This Row],[Rule]],Table7[[#All],[Rule Code]:[First-Order Logic Rule]],2,FALSE)</f>
        <v>~(E y, z (subClassOf(y,x) ^ AntiRigidType(y) ^ subClassOf(z,x) ^ RigidType(z))) -&gt; ~Mixin(x)</v>
      </c>
      <c r="C10" t="str">
        <f>"test_"&amp;LOWER(Table16[[#This Row],[Rule]])</f>
        <v>test_rc02</v>
      </c>
      <c r="E10" t="str">
        <f>Table16[[#This Row],[Test]]&amp;Table16[[#This Row],[Variation]]&amp;"_in.ttl"</f>
        <v>test_rc02_in.ttl</v>
      </c>
      <c r="F10" t="str">
        <f>Table16[[#This Row],[Test]]&amp;Table16[[#This Row],[Variation]]&amp;"_out.ttl"</f>
        <v>test_rc02_out.ttl</v>
      </c>
      <c r="G10" s="25"/>
      <c r="H10" s="25"/>
      <c r="I10" s="25"/>
      <c r="J10" s="25"/>
      <c r="K10" s="25"/>
      <c r="L10" s="25"/>
      <c r="M10" s="25"/>
      <c r="N10" s="26" t="str">
        <f>IF(Table16[[#This Row],[Done]]&lt;&gt;"True","",Table16[[#This Row],[Input]]&amp;","&amp;Table16[[#This Row],[Output]]&amp;",cwa,"&amp;Table16[[#This Row],[C.CWA]]&amp;","&amp;Table16[[#This Row],[R.CWA]])</f>
        <v/>
      </c>
      <c r="O10" s="26" t="str">
        <f>IF(Table16[[#This Row],[Done]]&lt;&gt;"True","",Table16[[#This Row],[Input]]&amp;","&amp;Table16[[#This Row],[Output]]&amp;",owa,"&amp;Table16[[#This Row],[C.OWA]]&amp;","&amp;Table16[[#This Row],[R.OWA]])</f>
        <v/>
      </c>
      <c r="P10" s="27" t="str">
        <f>IF(Table16[[#This Row],[Done]]&lt;&gt;"True","",Table16[[#This Row],[Input]]&amp;","&amp;Table16[[#This Row],[Output]]&amp;",owaf,"&amp;Table16[[#This Row],[C.OWAF]]&amp;","&amp;Table16[[#This Row],[R.OWAF]])</f>
        <v/>
      </c>
    </row>
    <row r="11" spans="1:17" x14ac:dyDescent="0.25">
      <c r="A11" s="1" t="s">
        <v>546</v>
      </c>
      <c r="B11" t="str">
        <f>VLOOKUP(Table16[[#This Row],[Rule]],Table7[[#All],[Rule Code]:[First-Order Logic Rule]],2,FALSE)</f>
        <v>~(E y,z (x != y ^ x != z ^ subClassOf(x,y) ^ subClassOf(z,y)) -&gt; Kind(x))</v>
      </c>
      <c r="C11" t="str">
        <f>"test_"&amp;LOWER(Table16[[#This Row],[Rule]])</f>
        <v>test_rc03</v>
      </c>
      <c r="E11" t="str">
        <f>Table16[[#This Row],[Test]]&amp;Table16[[#This Row],[Variation]]&amp;"_in.ttl"</f>
        <v>test_rc03_in.ttl</v>
      </c>
      <c r="F11" t="str">
        <f>Table16[[#This Row],[Test]]&amp;Table16[[#This Row],[Variation]]&amp;"_out.ttl"</f>
        <v>test_rc03_out.ttl</v>
      </c>
      <c r="G11" s="25"/>
      <c r="H11" s="25"/>
      <c r="I11" s="25"/>
      <c r="J11" s="25"/>
      <c r="K11" s="25"/>
      <c r="L11" s="25"/>
      <c r="M11" s="25"/>
      <c r="N11" s="26" t="str">
        <f>IF(Table16[[#This Row],[Done]]&lt;&gt;"True","",Table16[[#This Row],[Input]]&amp;","&amp;Table16[[#This Row],[Output]]&amp;",cwa,"&amp;Table16[[#This Row],[C.CWA]]&amp;","&amp;Table16[[#This Row],[R.CWA]])</f>
        <v/>
      </c>
      <c r="O11" s="26" t="str">
        <f>IF(Table16[[#This Row],[Done]]&lt;&gt;"True","",Table16[[#This Row],[Input]]&amp;","&amp;Table16[[#This Row],[Output]]&amp;",owa,"&amp;Table16[[#This Row],[C.OWA]]&amp;","&amp;Table16[[#This Row],[R.OWA]])</f>
        <v/>
      </c>
      <c r="P11" s="27" t="str">
        <f>IF(Table16[[#This Row],[Done]]&lt;&gt;"True","",Table16[[#This Row],[Input]]&amp;","&amp;Table16[[#This Row],[Output]]&amp;",owaf,"&amp;Table16[[#This Row],[C.OWAF]]&amp;","&amp;Table16[[#This Row],[R.OWAF]])</f>
        <v/>
      </c>
    </row>
    <row r="12" spans="1:17" x14ac:dyDescent="0.25">
      <c r="A12" s="1" t="s">
        <v>547</v>
      </c>
      <c r="B12" t="str">
        <f>VLOOKUP(Table16[[#This Row],[Rule]],Table7[[#All],[Rule Code]:[First-Order Logic Rule]],2,FALSE)</f>
        <v>~(E y (subClassOf (x,y) ^ Kind(y))) -&gt; ~Sortal(x)</v>
      </c>
      <c r="C12" t="str">
        <f>"test_"&amp;LOWER(Table16[[#This Row],[Rule]])</f>
        <v>test_rc04</v>
      </c>
      <c r="E12" t="str">
        <f>Table16[[#This Row],[Test]]&amp;Table16[[#This Row],[Variation]]&amp;"_in.ttl"</f>
        <v>test_rc04_in.ttl</v>
      </c>
      <c r="F12" t="str">
        <f>Table16[[#This Row],[Test]]&amp;Table16[[#This Row],[Variation]]&amp;"_out.ttl"</f>
        <v>test_rc04_out.ttl</v>
      </c>
      <c r="G12" s="25"/>
      <c r="H12" s="25"/>
      <c r="I12" s="25"/>
      <c r="J12" s="25"/>
      <c r="K12" s="25"/>
      <c r="L12" s="25"/>
      <c r="M12" s="25"/>
      <c r="N12" s="26" t="str">
        <f>IF(Table16[[#This Row],[Done]]&lt;&gt;"True","",Table16[[#This Row],[Input]]&amp;","&amp;Table16[[#This Row],[Output]]&amp;",cwa,"&amp;Table16[[#This Row],[C.CWA]]&amp;","&amp;Table16[[#This Row],[R.CWA]])</f>
        <v/>
      </c>
      <c r="O12" s="26" t="str">
        <f>IF(Table16[[#This Row],[Done]]&lt;&gt;"True","",Table16[[#This Row],[Input]]&amp;","&amp;Table16[[#This Row],[Output]]&amp;",owa,"&amp;Table16[[#This Row],[C.OWA]]&amp;","&amp;Table16[[#This Row],[R.OWA]])</f>
        <v/>
      </c>
      <c r="P12" s="27" t="str">
        <f>IF(Table16[[#This Row],[Done]]&lt;&gt;"True","",Table16[[#This Row],[Input]]&amp;","&amp;Table16[[#This Row],[Output]]&amp;",owaf,"&amp;Table16[[#This Row],[C.OWAF]]&amp;","&amp;Table16[[#This Row],[R.OWAF]])</f>
        <v/>
      </c>
    </row>
    <row r="13" spans="1:17" x14ac:dyDescent="0.25">
      <c r="A13" s="1" t="s">
        <v>548</v>
      </c>
      <c r="B13" t="str">
        <f>VLOOKUP(Table16[[#This Row],[Rule]],Table7[[#All],[Rule Code]:[First-Order Logic Rule]],2,FALSE)</f>
        <v>~(E y, z ( y != z ^ Sortal(y) ^ Sortal(z) ^ ~shareKind(y,z) ^ (subClassOf(y,x) v shareSuperClass(x,y))) ^ (subClassOf(z,x) v shareSuperClass(x,z))) -&gt; ~NonSortal(x)</v>
      </c>
      <c r="C13" t="str">
        <f>"test_"&amp;LOWER(Table16[[#This Row],[Rule]])</f>
        <v>test_rc05</v>
      </c>
      <c r="E13" t="str">
        <f>Table16[[#This Row],[Test]]&amp;Table16[[#This Row],[Variation]]&amp;"_in.ttl"</f>
        <v>test_rc05_in.ttl</v>
      </c>
      <c r="F13" t="str">
        <f>Table16[[#This Row],[Test]]&amp;Table16[[#This Row],[Variation]]&amp;"_out.ttl"</f>
        <v>test_rc05_out.ttl</v>
      </c>
      <c r="G13" s="25"/>
      <c r="H13" s="25"/>
      <c r="I13" s="25"/>
      <c r="J13" s="25"/>
      <c r="K13" s="25"/>
      <c r="L13" s="25"/>
      <c r="M13" s="25"/>
      <c r="N13" s="26" t="str">
        <f>IF(Table16[[#This Row],[Done]]&lt;&gt;"True","",Table16[[#This Row],[Input]]&amp;","&amp;Table16[[#This Row],[Output]]&amp;",cwa,"&amp;Table16[[#This Row],[C.CWA]]&amp;","&amp;Table16[[#This Row],[R.CWA]])</f>
        <v/>
      </c>
      <c r="O13" s="26" t="str">
        <f>IF(Table16[[#This Row],[Done]]&lt;&gt;"True","",Table16[[#This Row],[Input]]&amp;","&amp;Table16[[#This Row],[Output]]&amp;",owa,"&amp;Table16[[#This Row],[C.OWA]]&amp;","&amp;Table16[[#This Row],[R.OWA]])</f>
        <v/>
      </c>
      <c r="P13" s="27" t="str">
        <f>IF(Table16[[#This Row],[Done]]&lt;&gt;"True","",Table16[[#This Row],[Input]]&amp;","&amp;Table16[[#This Row],[Output]]&amp;",owaf,"&amp;Table16[[#This Row],[C.OWAF]]&amp;","&amp;Table16[[#This Row],[R.OWAF]])</f>
        <v/>
      </c>
    </row>
    <row r="14" spans="1:17" x14ac:dyDescent="0.25">
      <c r="A14" s="1" t="s">
        <v>549</v>
      </c>
      <c r="B14" t="str">
        <f>VLOOKUP(Table16[[#This Row],[Rule]],Table7[[#All],[Rule Code]:[First-Order Logic Rule]],2,FALSE)</f>
        <v>~(E z (Phase(z) ^ subClassOf(x,z) ^ subClassOf(z,y))) ^ Role(x) ^ subClassOf(x,y) -&gt; ~PhaseMixin(y)</v>
      </c>
      <c r="C14" t="str">
        <f>"test_"&amp;LOWER(Table16[[#This Row],[Rule]])</f>
        <v>test_rc06</v>
      </c>
      <c r="E14" t="str">
        <f>Table16[[#This Row],[Test]]&amp;Table16[[#This Row],[Variation]]&amp;"_in.ttl"</f>
        <v>test_rc06_in.ttl</v>
      </c>
      <c r="F14" t="str">
        <f>Table16[[#This Row],[Test]]&amp;Table16[[#This Row],[Variation]]&amp;"_out.ttl"</f>
        <v>test_rc06_out.ttl</v>
      </c>
      <c r="G14" s="25"/>
      <c r="H14" s="25"/>
      <c r="I14" s="25"/>
      <c r="J14" s="25"/>
      <c r="K14" s="25"/>
      <c r="L14" s="25"/>
      <c r="M14" s="25"/>
      <c r="N14" s="26" t="str">
        <f>IF(Table16[[#This Row],[Done]]&lt;&gt;"True","",Table16[[#This Row],[Input]]&amp;","&amp;Table16[[#This Row],[Output]]&amp;",cwa,"&amp;Table16[[#This Row],[C.CWA]]&amp;","&amp;Table16[[#This Row],[R.CWA]])</f>
        <v/>
      </c>
      <c r="O14" s="26" t="str">
        <f>IF(Table16[[#This Row],[Done]]&lt;&gt;"True","",Table16[[#This Row],[Input]]&amp;","&amp;Table16[[#This Row],[Output]]&amp;",owa,"&amp;Table16[[#This Row],[C.OWA]]&amp;","&amp;Table16[[#This Row],[R.OWA]])</f>
        <v/>
      </c>
      <c r="P14" s="27" t="str">
        <f>IF(Table16[[#This Row],[Done]]&lt;&gt;"True","",Table16[[#This Row],[Input]]&amp;","&amp;Table16[[#This Row],[Output]]&amp;",owaf,"&amp;Table16[[#This Row],[C.OWAF]]&amp;","&amp;Table16[[#This Row],[R.OWAF]])</f>
        <v/>
      </c>
    </row>
    <row r="15" spans="1:17" x14ac:dyDescent="0.25">
      <c r="A15" s="1" t="s">
        <v>550</v>
      </c>
      <c r="B15" t="str">
        <f>VLOOKUP(Table16[[#This Row],[Rule]],Table7[[#All],[Rule Code]:[First-Order Logic Rule]],2,FALSE)</f>
        <v>~(E z (Phase(z) ^ subClassOf(x,z) ^ subClassOf(z,y))) ^ PhaseMixin(y) ^ subClassOf(x,y) -&gt; ~Role(x)</v>
      </c>
      <c r="C15" t="str">
        <f>"test_"&amp;LOWER(Table16[[#This Row],[Rule]])</f>
        <v>test_rc07</v>
      </c>
      <c r="E15" t="str">
        <f>Table16[[#This Row],[Test]]&amp;Table16[[#This Row],[Variation]]&amp;"_in.ttl"</f>
        <v>test_rc07_in.ttl</v>
      </c>
      <c r="F15" t="str">
        <f>Table16[[#This Row],[Test]]&amp;Table16[[#This Row],[Variation]]&amp;"_out.ttl"</f>
        <v>test_rc07_out.ttl</v>
      </c>
      <c r="G15" s="25"/>
      <c r="H15" s="25"/>
      <c r="I15" s="25"/>
      <c r="J15" s="25"/>
      <c r="K15" s="25"/>
      <c r="L15" s="25"/>
      <c r="M15" s="25"/>
      <c r="N15" s="26" t="str">
        <f>IF(Table16[[#This Row],[Done]]&lt;&gt;"True","",Table16[[#This Row],[Input]]&amp;","&amp;Table16[[#This Row],[Output]]&amp;",cwa,"&amp;Table16[[#This Row],[C.CWA]]&amp;","&amp;Table16[[#This Row],[R.CWA]])</f>
        <v/>
      </c>
      <c r="O15" s="26" t="str">
        <f>IF(Table16[[#This Row],[Done]]&lt;&gt;"True","",Table16[[#This Row],[Input]]&amp;","&amp;Table16[[#This Row],[Output]]&amp;",owa,"&amp;Table16[[#This Row],[C.OWA]]&amp;","&amp;Table16[[#This Row],[R.OWA]])</f>
        <v/>
      </c>
      <c r="P15" s="27" t="str">
        <f>IF(Table16[[#This Row],[Done]]&lt;&gt;"True","",Table16[[#This Row],[Input]]&amp;","&amp;Table16[[#This Row],[Output]]&amp;",owaf,"&amp;Table16[[#This Row],[C.OWAF]]&amp;","&amp;Table16[[#This Row],[R.OWAF]])</f>
        <v/>
      </c>
    </row>
    <row r="16" spans="1:17" x14ac:dyDescent="0.25">
      <c r="A16" s="1" t="s">
        <v>551</v>
      </c>
      <c r="B16" t="str">
        <f>VLOOKUP(Table16[[#This Row],[Rule]],Table7[[#All],[Rule Code]:[First-Order Logic Rule]],2,FALSE)</f>
        <v>~(E y (Phase (y) ^ shareKind(x,y) ^ ~isSubClassOf(x,y) ^ ~isSubClassOf(y,x))) -&gt; ~Phase(x)</v>
      </c>
      <c r="C16" t="str">
        <f>"test_"&amp;LOWER(Table16[[#This Row],[Rule]])</f>
        <v>test_rc08</v>
      </c>
      <c r="E16" t="str">
        <f>Table16[[#This Row],[Test]]&amp;Table16[[#This Row],[Variation]]&amp;"_in.ttl"</f>
        <v>test_rc08_in.ttl</v>
      </c>
      <c r="F16" t="str">
        <f>Table16[[#This Row],[Test]]&amp;Table16[[#This Row],[Variation]]&amp;"_out.ttl"</f>
        <v>test_rc08_out.ttl</v>
      </c>
      <c r="G16" s="25"/>
      <c r="H16" s="25"/>
      <c r="I16" s="25"/>
      <c r="J16" s="25"/>
      <c r="K16" s="25"/>
      <c r="L16" s="25"/>
      <c r="M16" s="25"/>
      <c r="N16" s="26" t="str">
        <f>IF(Table16[[#This Row],[Done]]&lt;&gt;"True","",Table16[[#This Row],[Input]]&amp;","&amp;Table16[[#This Row],[Output]]&amp;",cwa,"&amp;Table16[[#This Row],[C.CWA]]&amp;","&amp;Table16[[#This Row],[R.CWA]])</f>
        <v/>
      </c>
      <c r="O16" s="26" t="str">
        <f>IF(Table16[[#This Row],[Done]]&lt;&gt;"True","",Table16[[#This Row],[Input]]&amp;","&amp;Table16[[#This Row],[Output]]&amp;",owa,"&amp;Table16[[#This Row],[C.OWA]]&amp;","&amp;Table16[[#This Row],[R.OWA]])</f>
        <v/>
      </c>
      <c r="P16" s="27" t="str">
        <f>IF(Table16[[#This Row],[Done]]&lt;&gt;"True","",Table16[[#This Row],[Input]]&amp;","&amp;Table16[[#This Row],[Output]]&amp;",owaf,"&amp;Table16[[#This Row],[C.OWAF]]&amp;","&amp;Table16[[#This Row],[R.OWAF]])</f>
        <v/>
      </c>
    </row>
    <row r="17" spans="1:16" x14ac:dyDescent="0.25">
      <c r="A17" s="1" t="s">
        <v>552</v>
      </c>
      <c r="B17" t="str">
        <f>VLOOKUP(Table16[[#This Row],[Rule]],Table7[[#All],[Rule Code]:[First-Order Logic Rule]],2,FALSE)</f>
        <v>~(E y (Category (y) ^ isSubClassOf(x,y))) -&gt; ~PhaseMixin(x)</v>
      </c>
      <c r="C17" t="str">
        <f>"test_"&amp;LOWER(Table16[[#This Row],[Rule]])</f>
        <v>test_rc09</v>
      </c>
      <c r="E17" t="str">
        <f>Table16[[#This Row],[Test]]&amp;Table16[[#This Row],[Variation]]&amp;"_in.ttl"</f>
        <v>test_rc09_in.ttl</v>
      </c>
      <c r="F17" t="str">
        <f>Table16[[#This Row],[Test]]&amp;Table16[[#This Row],[Variation]]&amp;"_out.ttl"</f>
        <v>test_rc09_out.ttl</v>
      </c>
      <c r="G17" s="25"/>
      <c r="H17" s="25"/>
      <c r="I17" s="25"/>
      <c r="J17" s="25"/>
      <c r="K17" s="25"/>
      <c r="L17" s="25"/>
      <c r="M17" s="25"/>
      <c r="N17" s="26" t="str">
        <f>IF(Table16[[#This Row],[Done]]&lt;&gt;"True","",Table16[[#This Row],[Input]]&amp;","&amp;Table16[[#This Row],[Output]]&amp;",cwa,"&amp;Table16[[#This Row],[C.CWA]]&amp;","&amp;Table16[[#This Row],[R.CWA]])</f>
        <v/>
      </c>
      <c r="O17" s="26" t="str">
        <f>IF(Table16[[#This Row],[Done]]&lt;&gt;"True","",Table16[[#This Row],[Input]]&amp;","&amp;Table16[[#This Row],[Output]]&amp;",owa,"&amp;Table16[[#This Row],[C.OWA]]&amp;","&amp;Table16[[#This Row],[R.OWA]])</f>
        <v/>
      </c>
      <c r="P17" s="27" t="str">
        <f>IF(Table16[[#This Row],[Done]]&lt;&gt;"True","",Table16[[#This Row],[Input]]&amp;","&amp;Table16[[#This Row],[Output]]&amp;",owaf,"&amp;Table16[[#This Row],[C.OWAF]]&amp;","&amp;Table16[[#This Row],[R.OWAF]])</f>
        <v/>
      </c>
    </row>
    <row r="18" spans="1:16" x14ac:dyDescent="0.25">
      <c r="A18" s="1" t="s">
        <v>553</v>
      </c>
      <c r="B18" t="str">
        <f>VLOOKUP(Table16[[#This Row],[Rule]],Table7[[#All],[Rule Code]:[First-Order Logic Rule]],2,FALSE)</f>
        <v>~(E z (PhaseMixin(z) ^ Category(y) ^ subClassOf(x,y) ^ ~isSubClassOf(x,z) ^ ~isSubClassOf(z,x) ^ isSubClassOf(z,y))) -&gt; ~PhaseMixin(x)</v>
      </c>
      <c r="C18" t="str">
        <f>"test_"&amp;LOWER(Table16[[#This Row],[Rule]])</f>
        <v>test_rc10</v>
      </c>
      <c r="E18" t="str">
        <f>Table16[[#This Row],[Test]]&amp;Table16[[#This Row],[Variation]]&amp;"_in.ttl"</f>
        <v>test_rc10_in.ttl</v>
      </c>
      <c r="F18" t="str">
        <f>Table16[[#This Row],[Test]]&amp;Table16[[#This Row],[Variation]]&amp;"_out.ttl"</f>
        <v>test_rc10_out.ttl</v>
      </c>
      <c r="G18" s="25"/>
      <c r="H18" s="25"/>
      <c r="I18" s="25"/>
      <c r="J18" s="25"/>
      <c r="K18" s="25"/>
      <c r="L18" s="25"/>
      <c r="M18" s="25"/>
      <c r="N18" s="26" t="str">
        <f>IF(Table16[[#This Row],[Done]]&lt;&gt;"True","",Table16[[#This Row],[Input]]&amp;","&amp;Table16[[#This Row],[Output]]&amp;",cwa,"&amp;Table16[[#This Row],[C.CWA]]&amp;","&amp;Table16[[#This Row],[R.CWA]])</f>
        <v/>
      </c>
      <c r="O18" s="26" t="str">
        <f>IF(Table16[[#This Row],[Done]]&lt;&gt;"True","",Table16[[#This Row],[Input]]&amp;","&amp;Table16[[#This Row],[Output]]&amp;",owa,"&amp;Table16[[#This Row],[C.OWA]]&amp;","&amp;Table16[[#This Row],[R.OWA]])</f>
        <v/>
      </c>
      <c r="P18" s="27" t="str">
        <f>IF(Table16[[#This Row],[Done]]&lt;&gt;"True","",Table16[[#This Row],[Input]]&amp;","&amp;Table16[[#This Row],[Output]]&amp;",owaf,"&amp;Table16[[#This Row],[C.OWAF]]&amp;","&amp;Table16[[#This Row],[R.OWAF]])</f>
        <v/>
      </c>
    </row>
    <row r="19" spans="1:16" x14ac:dyDescent="0.25">
      <c r="A19" s="1" t="s">
        <v>554</v>
      </c>
      <c r="B19" t="str">
        <f>VLOOKUP(Table16[[#This Row],[Rule]],Table7[[#All],[Rule Code]:[First-Order Logic Rule]],2,FALSE)</f>
        <v>~(E z (PhaseMixin(z) ^ PhaseMixin(x) ^ subClassOf(x,y) ^ ~isSubClassOf(x,z) ^ ~isSubClassOf(z,x) ^ isSubClassOf(z,y))) -&gt; ~Category(y)</v>
      </c>
      <c r="C19" t="str">
        <f>"test_"&amp;LOWER(Table16[[#This Row],[Rule]])</f>
        <v>test_rc11</v>
      </c>
      <c r="E19" t="str">
        <f>Table16[[#This Row],[Test]]&amp;Table16[[#This Row],[Variation]]&amp;"_in.ttl"</f>
        <v>test_rc11_in.ttl</v>
      </c>
      <c r="F19" t="str">
        <f>Table16[[#This Row],[Test]]&amp;Table16[[#This Row],[Variation]]&amp;"_out.ttl"</f>
        <v>test_rc11_out.ttl</v>
      </c>
      <c r="G19" s="25"/>
      <c r="H19" s="25"/>
      <c r="I19" s="25"/>
      <c r="J19" s="25"/>
      <c r="K19" s="25"/>
      <c r="L19" s="25"/>
      <c r="M19" s="25"/>
      <c r="N19" s="26" t="str">
        <f>IF(Table16[[#This Row],[Done]]&lt;&gt;"True","",Table16[[#This Row],[Input]]&amp;","&amp;Table16[[#This Row],[Output]]&amp;",cwa,"&amp;Table16[[#This Row],[C.CWA]]&amp;","&amp;Table16[[#This Row],[R.CWA]])</f>
        <v/>
      </c>
      <c r="O19" s="26" t="str">
        <f>IF(Table16[[#This Row],[Done]]&lt;&gt;"True","",Table16[[#This Row],[Input]]&amp;","&amp;Table16[[#This Row],[Output]]&amp;",owa,"&amp;Table16[[#This Row],[C.OWA]]&amp;","&amp;Table16[[#This Row],[R.OWA]])</f>
        <v/>
      </c>
      <c r="P19" s="27" t="str">
        <f>IF(Table16[[#This Row],[Done]]&lt;&gt;"True","",Table16[[#This Row],[Input]]&amp;","&amp;Table16[[#This Row],[Output]]&amp;",owaf,"&amp;Table16[[#This Row],[C.OWAF]]&amp;","&amp;Table16[[#This Row],[R.OWAF]])</f>
        <v/>
      </c>
    </row>
    <row r="20" spans="1:16" x14ac:dyDescent="0.25">
      <c r="A20" s="1" t="s">
        <v>555</v>
      </c>
      <c r="B20" t="str">
        <f>VLOOKUP(Table16[[#This Row],[Rule]],Table7[[#All],[Rule Code]:[First-Order Logic Rule]],2,FALSE)</f>
        <v>RigidType(x) ^ ~Kind(x) ^ ~SubKind(x) -&gt; Category(x)</v>
      </c>
      <c r="C20" t="str">
        <f>"test_"&amp;LOWER(Table16[[#This Row],[Rule]])</f>
        <v>test_rl01</v>
      </c>
      <c r="E20" t="str">
        <f>Table16[[#This Row],[Test]]&amp;Table16[[#This Row],[Variation]]&amp;"_in.ttl"</f>
        <v>test_rl01_in.ttl</v>
      </c>
      <c r="F20" t="str">
        <f>Table16[[#This Row],[Test]]&amp;Table16[[#This Row],[Variation]]&amp;"_out.ttl"</f>
        <v>test_rl01_out.ttl</v>
      </c>
      <c r="G20" s="25" t="s">
        <v>609</v>
      </c>
      <c r="H20" s="25" t="s">
        <v>610</v>
      </c>
      <c r="I20" s="25" t="s">
        <v>609</v>
      </c>
      <c r="J20" s="25" t="s">
        <v>609</v>
      </c>
      <c r="K20" s="25" t="s">
        <v>609</v>
      </c>
      <c r="L20" s="25" t="s">
        <v>609</v>
      </c>
      <c r="M20" s="25" t="s">
        <v>609</v>
      </c>
      <c r="N20" s="26" t="str">
        <f>IF(Table16[[#This Row],[Done]]&lt;&gt;"True","",Table16[[#This Row],[Input]]&amp;","&amp;Table16[[#This Row],[Output]]&amp;",cwa,"&amp;Table16[[#This Row],[C.CWA]]&amp;","&amp;Table16[[#This Row],[R.CWA]])</f>
        <v>test_rl01_in.ttl,test_rl01_out.ttl,cwa,False,True</v>
      </c>
      <c r="O20" s="26" t="str">
        <f>IF(Table16[[#This Row],[Done]]&lt;&gt;"True","",Table16[[#This Row],[Input]]&amp;","&amp;Table16[[#This Row],[Output]]&amp;",owa,"&amp;Table16[[#This Row],[C.OWA]]&amp;","&amp;Table16[[#This Row],[R.OWA]])</f>
        <v>test_rl01_in.ttl,test_rl01_out.ttl,owa,True,True</v>
      </c>
      <c r="P20" s="26" t="str">
        <f>IF(Table16[[#This Row],[Done]]&lt;&gt;"True","",Table16[[#This Row],[Input]]&amp;","&amp;Table16[[#This Row],[Output]]&amp;",owaf,"&amp;Table16[[#This Row],[C.OWAF]]&amp;","&amp;Table16[[#This Row],[R.OWAF]])</f>
        <v>test_rl01_in.ttl,test_rl01_out.ttl,owaf,True,True</v>
      </c>
    </row>
    <row r="21" spans="1:16" x14ac:dyDescent="0.25">
      <c r="A21" s="1" t="s">
        <v>556</v>
      </c>
      <c r="B21" t="str">
        <f>VLOOKUP(Table16[[#This Row],[Rule]],Table7[[#All],[Rule Code]:[First-Order Logic Rule]],2,FALSE)</f>
        <v>RigidType(x) ^ ~SubKind(x) ^ ~Category(x) -&gt; Kind(x)</v>
      </c>
      <c r="C21" t="str">
        <f>"test_"&amp;LOWER(Table16[[#This Row],[Rule]])</f>
        <v>test_rl02</v>
      </c>
      <c r="E21" t="str">
        <f>Table16[[#This Row],[Test]]&amp;Table16[[#This Row],[Variation]]&amp;"_in.ttl"</f>
        <v>test_rl02_in.ttl</v>
      </c>
      <c r="F21" t="str">
        <f>Table16[[#This Row],[Test]]&amp;Table16[[#This Row],[Variation]]&amp;"_out.ttl"</f>
        <v>test_rl02_out.ttl</v>
      </c>
      <c r="G21" s="25" t="s">
        <v>609</v>
      </c>
      <c r="H21" s="25" t="s">
        <v>609</v>
      </c>
      <c r="I21" s="25" t="s">
        <v>609</v>
      </c>
      <c r="J21" s="25" t="s">
        <v>609</v>
      </c>
      <c r="K21" s="25" t="s">
        <v>609</v>
      </c>
      <c r="L21" s="25" t="s">
        <v>609</v>
      </c>
      <c r="M21" s="25" t="s">
        <v>609</v>
      </c>
      <c r="N21" s="26" t="str">
        <f>IF(Table16[[#This Row],[Done]]&lt;&gt;"True","",Table16[[#This Row],[Input]]&amp;","&amp;Table16[[#This Row],[Output]]&amp;",cwa,"&amp;Table16[[#This Row],[C.CWA]]&amp;","&amp;Table16[[#This Row],[R.CWA]])</f>
        <v>test_rl02_in.ttl,test_rl02_out.ttl,cwa,True,True</v>
      </c>
      <c r="O21" s="26" t="str">
        <f>IF(Table16[[#This Row],[Done]]&lt;&gt;"True","",Table16[[#This Row],[Input]]&amp;","&amp;Table16[[#This Row],[Output]]&amp;",owa,"&amp;Table16[[#This Row],[C.OWA]]&amp;","&amp;Table16[[#This Row],[R.OWA]])</f>
        <v>test_rl02_in.ttl,test_rl02_out.ttl,owa,True,True</v>
      </c>
      <c r="P21" s="26" t="str">
        <f>IF(Table16[[#This Row],[Done]]&lt;&gt;"True","",Table16[[#This Row],[Input]]&amp;","&amp;Table16[[#This Row],[Output]]&amp;",owaf,"&amp;Table16[[#This Row],[C.OWAF]]&amp;","&amp;Table16[[#This Row],[R.OWAF]])</f>
        <v>test_rl02_in.ttl,test_rl02_out.ttl,owaf,True,True</v>
      </c>
    </row>
    <row r="22" spans="1:16" x14ac:dyDescent="0.25">
      <c r="A22" s="1" t="s">
        <v>557</v>
      </c>
      <c r="B22" t="str">
        <f>VLOOKUP(Table16[[#This Row],[Rule]],Table7[[#All],[Rule Code]:[First-Order Logic Rule]],2,FALSE)</f>
        <v>RigidType(x) ^ ~Kind(x) ^ ~Category(x) -&gt; SubKind(x)</v>
      </c>
      <c r="C22" t="str">
        <f>"test_"&amp;LOWER(Table16[[#This Row],[Rule]])</f>
        <v>test_rl03</v>
      </c>
      <c r="E22" t="str">
        <f>Table16[[#This Row],[Test]]&amp;Table16[[#This Row],[Variation]]&amp;"_in.ttl"</f>
        <v>test_rl03_in.ttl</v>
      </c>
      <c r="F22" t="str">
        <f>Table16[[#This Row],[Test]]&amp;Table16[[#This Row],[Variation]]&amp;"_out.ttl"</f>
        <v>test_rl03_out.ttl</v>
      </c>
      <c r="G22" s="25" t="s">
        <v>609</v>
      </c>
      <c r="H22" s="25" t="s">
        <v>610</v>
      </c>
      <c r="I22" s="25" t="s">
        <v>609</v>
      </c>
      <c r="J22" s="25" t="s">
        <v>609</v>
      </c>
      <c r="K22" s="25" t="s">
        <v>609</v>
      </c>
      <c r="L22" s="25" t="s">
        <v>609</v>
      </c>
      <c r="M22" s="25" t="s">
        <v>609</v>
      </c>
      <c r="N22" s="26" t="str">
        <f>IF(Table16[[#This Row],[Done]]&lt;&gt;"True","",Table16[[#This Row],[Input]]&amp;","&amp;Table16[[#This Row],[Output]]&amp;",cwa,"&amp;Table16[[#This Row],[C.CWA]]&amp;","&amp;Table16[[#This Row],[R.CWA]])</f>
        <v>test_rl03_in.ttl,test_rl03_out.ttl,cwa,False,True</v>
      </c>
      <c r="O22" s="26" t="str">
        <f>IF(Table16[[#This Row],[Done]]&lt;&gt;"True","",Table16[[#This Row],[Input]]&amp;","&amp;Table16[[#This Row],[Output]]&amp;",owa,"&amp;Table16[[#This Row],[C.OWA]]&amp;","&amp;Table16[[#This Row],[R.OWA]])</f>
        <v>test_rl03_in.ttl,test_rl03_out.ttl,owa,True,True</v>
      </c>
      <c r="P22" s="26" t="str">
        <f>IF(Table16[[#This Row],[Done]]&lt;&gt;"True","",Table16[[#This Row],[Input]]&amp;","&amp;Table16[[#This Row],[Output]]&amp;",owaf,"&amp;Table16[[#This Row],[C.OWAF]]&amp;","&amp;Table16[[#This Row],[R.OWAF]])</f>
        <v>test_rl03_in.ttl,test_rl03_out.ttl,owaf,True,True</v>
      </c>
    </row>
    <row r="23" spans="1:16" x14ac:dyDescent="0.25">
      <c r="A23" s="1" t="s">
        <v>558</v>
      </c>
      <c r="B23" t="str">
        <f>VLOOKUP(Table16[[#This Row],[Rule]],Table7[[#All],[Rule Code]:[First-Order Logic Rule]],2,FALSE)</f>
        <v>AntiRigidType(x) ^ ~Phase(x) ^ ~RoleMixin(x) ^ ~PhaseMixin(x) -&gt; Role(x)</v>
      </c>
      <c r="C23" t="str">
        <f>"test_"&amp;LOWER(Table16[[#This Row],[Rule]])</f>
        <v>test_rl04</v>
      </c>
      <c r="E23" t="str">
        <f>Table16[[#This Row],[Test]]&amp;Table16[[#This Row],[Variation]]&amp;"_in.ttl"</f>
        <v>test_rl04_in.ttl</v>
      </c>
      <c r="F23" t="str">
        <f>Table16[[#This Row],[Test]]&amp;Table16[[#This Row],[Variation]]&amp;"_out.ttl"</f>
        <v>test_rl04_out.ttl</v>
      </c>
      <c r="G23" s="25" t="s">
        <v>609</v>
      </c>
      <c r="H23" s="25" t="s">
        <v>610</v>
      </c>
      <c r="I23" s="25" t="s">
        <v>609</v>
      </c>
      <c r="J23" s="25" t="s">
        <v>609</v>
      </c>
      <c r="K23" s="25" t="s">
        <v>609</v>
      </c>
      <c r="L23" s="25" t="s">
        <v>609</v>
      </c>
      <c r="M23" s="25" t="s">
        <v>609</v>
      </c>
      <c r="N23" s="26" t="str">
        <f>IF(Table16[[#This Row],[Done]]&lt;&gt;"True","",Table16[[#This Row],[Input]]&amp;","&amp;Table16[[#This Row],[Output]]&amp;",cwa,"&amp;Table16[[#This Row],[C.CWA]]&amp;","&amp;Table16[[#This Row],[R.CWA]])</f>
        <v>test_rl04_in.ttl,test_rl04_out.ttl,cwa,False,True</v>
      </c>
      <c r="O23" s="26" t="str">
        <f>IF(Table16[[#This Row],[Done]]&lt;&gt;"True","",Table16[[#This Row],[Input]]&amp;","&amp;Table16[[#This Row],[Output]]&amp;",owa,"&amp;Table16[[#This Row],[C.OWA]]&amp;","&amp;Table16[[#This Row],[R.OWA]])</f>
        <v>test_rl04_in.ttl,test_rl04_out.ttl,owa,True,True</v>
      </c>
      <c r="P23" s="26" t="str">
        <f>IF(Table16[[#This Row],[Done]]&lt;&gt;"True","",Table16[[#This Row],[Input]]&amp;","&amp;Table16[[#This Row],[Output]]&amp;",owaf,"&amp;Table16[[#This Row],[C.OWAF]]&amp;","&amp;Table16[[#This Row],[R.OWAF]])</f>
        <v>test_rl04_in.ttl,test_rl04_out.ttl,owaf,True,True</v>
      </c>
    </row>
    <row r="24" spans="1:16" x14ac:dyDescent="0.25">
      <c r="A24" s="1" t="s">
        <v>559</v>
      </c>
      <c r="B24" t="str">
        <f>VLOOKUP(Table16[[#This Row],[Rule]],Table7[[#All],[Rule Code]:[First-Order Logic Rule]],2,FALSE)</f>
        <v>AntiRigidType(x) ^ ~Role(x) ^ ~RoleMixin(x) ^ ~PhaseMixin(x) -&gt; Phase(x)</v>
      </c>
      <c r="C24" t="str">
        <f>"test_"&amp;LOWER(Table16[[#This Row],[Rule]])</f>
        <v>test_rl05</v>
      </c>
      <c r="E24" t="str">
        <f>Table16[[#This Row],[Test]]&amp;Table16[[#This Row],[Variation]]&amp;"_in.ttl"</f>
        <v>test_rl05_in.ttl</v>
      </c>
      <c r="F24" t="str">
        <f>Table16[[#This Row],[Test]]&amp;Table16[[#This Row],[Variation]]&amp;"_out.ttl"</f>
        <v>test_rl05_out.ttl</v>
      </c>
      <c r="G24" s="25" t="s">
        <v>609</v>
      </c>
      <c r="H24" s="25" t="s">
        <v>610</v>
      </c>
      <c r="I24" s="25" t="s">
        <v>609</v>
      </c>
      <c r="J24" s="25" t="s">
        <v>609</v>
      </c>
      <c r="K24" s="25" t="s">
        <v>609</v>
      </c>
      <c r="L24" s="25" t="s">
        <v>609</v>
      </c>
      <c r="M24" s="25" t="s">
        <v>609</v>
      </c>
      <c r="N24" s="26" t="str">
        <f>IF(Table16[[#This Row],[Done]]&lt;&gt;"True","",Table16[[#This Row],[Input]]&amp;","&amp;Table16[[#This Row],[Output]]&amp;",cwa,"&amp;Table16[[#This Row],[C.CWA]]&amp;","&amp;Table16[[#This Row],[R.CWA]])</f>
        <v>test_rl05_in.ttl,test_rl05_out.ttl,cwa,False,True</v>
      </c>
      <c r="O24" s="26" t="str">
        <f>IF(Table16[[#This Row],[Done]]&lt;&gt;"True","",Table16[[#This Row],[Input]]&amp;","&amp;Table16[[#This Row],[Output]]&amp;",owa,"&amp;Table16[[#This Row],[C.OWA]]&amp;","&amp;Table16[[#This Row],[R.OWA]])</f>
        <v>test_rl05_in.ttl,test_rl05_out.ttl,owa,True,True</v>
      </c>
      <c r="P24" s="26" t="str">
        <f>IF(Table16[[#This Row],[Done]]&lt;&gt;"True","",Table16[[#This Row],[Input]]&amp;","&amp;Table16[[#This Row],[Output]]&amp;",owaf,"&amp;Table16[[#This Row],[C.OWAF]]&amp;","&amp;Table16[[#This Row],[R.OWAF]])</f>
        <v>test_rl05_in.ttl,test_rl05_out.ttl,owaf,True,True</v>
      </c>
    </row>
    <row r="25" spans="1:16" x14ac:dyDescent="0.25">
      <c r="A25" s="1" t="s">
        <v>560</v>
      </c>
      <c r="B25" t="str">
        <f>VLOOKUP(Table16[[#This Row],[Rule]],Table7[[#All],[Rule Code]:[First-Order Logic Rule]],2,FALSE)</f>
        <v>AntiRigidType(x) ^ ~Role(x) ^ ~Phase(x) ^ ~PhaseMixin(x) -&gt; RoleMixin(x)</v>
      </c>
      <c r="C25" t="str">
        <f>"test_"&amp;LOWER(Table16[[#This Row],[Rule]])</f>
        <v>test_rl06</v>
      </c>
      <c r="E25" t="str">
        <f>Table16[[#This Row],[Test]]&amp;Table16[[#This Row],[Variation]]&amp;"_in.ttl"</f>
        <v>test_rl06_in.ttl</v>
      </c>
      <c r="F25" t="str">
        <f>Table16[[#This Row],[Test]]&amp;Table16[[#This Row],[Variation]]&amp;"_out.ttl"</f>
        <v>test_rl06_out.ttl</v>
      </c>
      <c r="G25" s="25" t="s">
        <v>609</v>
      </c>
      <c r="H25" s="25" t="s">
        <v>610</v>
      </c>
      <c r="I25" s="25" t="s">
        <v>609</v>
      </c>
      <c r="J25" s="25" t="s">
        <v>609</v>
      </c>
      <c r="K25" s="25" t="s">
        <v>609</v>
      </c>
      <c r="L25" s="25" t="s">
        <v>609</v>
      </c>
      <c r="M25" s="25" t="s">
        <v>609</v>
      </c>
      <c r="N25" s="26" t="str">
        <f>IF(Table16[[#This Row],[Done]]&lt;&gt;"True","",Table16[[#This Row],[Input]]&amp;","&amp;Table16[[#This Row],[Output]]&amp;",cwa,"&amp;Table16[[#This Row],[C.CWA]]&amp;","&amp;Table16[[#This Row],[R.CWA]])</f>
        <v>test_rl06_in.ttl,test_rl06_out.ttl,cwa,False,True</v>
      </c>
      <c r="O25" s="26" t="str">
        <f>IF(Table16[[#This Row],[Done]]&lt;&gt;"True","",Table16[[#This Row],[Input]]&amp;","&amp;Table16[[#This Row],[Output]]&amp;",owa,"&amp;Table16[[#This Row],[C.OWA]]&amp;","&amp;Table16[[#This Row],[R.OWA]])</f>
        <v>test_rl06_in.ttl,test_rl06_out.ttl,owa,True,True</v>
      </c>
      <c r="P25" s="26" t="str">
        <f>IF(Table16[[#This Row],[Done]]&lt;&gt;"True","",Table16[[#This Row],[Input]]&amp;","&amp;Table16[[#This Row],[Output]]&amp;",owaf,"&amp;Table16[[#This Row],[C.OWAF]]&amp;","&amp;Table16[[#This Row],[R.OWAF]])</f>
        <v>test_rl06_in.ttl,test_rl06_out.ttl,owaf,True,True</v>
      </c>
    </row>
    <row r="26" spans="1:16" x14ac:dyDescent="0.25">
      <c r="A26" s="1" t="s">
        <v>561</v>
      </c>
      <c r="B26" t="str">
        <f>VLOOKUP(Table16[[#This Row],[Rule]],Table7[[#All],[Rule Code]:[First-Order Logic Rule]],2,FALSE)</f>
        <v>AntiRigidType(x) ^ ~Role(x) ^ ~Phase(x) ^ ~RoleMixin(x) -&gt; PhaseMixin(x)</v>
      </c>
      <c r="C26" t="str">
        <f>"test_"&amp;LOWER(Table16[[#This Row],[Rule]])</f>
        <v>test_rl07</v>
      </c>
      <c r="E26" t="str">
        <f>Table16[[#This Row],[Test]]&amp;Table16[[#This Row],[Variation]]&amp;"_in.ttl"</f>
        <v>test_rl07_in.ttl</v>
      </c>
      <c r="F26" t="str">
        <f>Table16[[#This Row],[Test]]&amp;Table16[[#This Row],[Variation]]&amp;"_out.ttl"</f>
        <v>test_rl07_out.ttl</v>
      </c>
      <c r="G26" s="25" t="s">
        <v>609</v>
      </c>
      <c r="H26" s="25" t="s">
        <v>610</v>
      </c>
      <c r="I26" s="25" t="s">
        <v>609</v>
      </c>
      <c r="J26" s="25" t="s">
        <v>609</v>
      </c>
      <c r="K26" s="25" t="s">
        <v>609</v>
      </c>
      <c r="L26" s="25" t="s">
        <v>609</v>
      </c>
      <c r="M26" s="25" t="s">
        <v>609</v>
      </c>
      <c r="N26" s="26" t="str">
        <f>IF(Table16[[#This Row],[Done]]&lt;&gt;"True","",Table16[[#This Row],[Input]]&amp;","&amp;Table16[[#This Row],[Output]]&amp;",cwa,"&amp;Table16[[#This Row],[C.CWA]]&amp;","&amp;Table16[[#This Row],[R.CWA]])</f>
        <v>test_rl07_in.ttl,test_rl07_out.ttl,cwa,False,True</v>
      </c>
      <c r="O26" s="26" t="str">
        <f>IF(Table16[[#This Row],[Done]]&lt;&gt;"True","",Table16[[#This Row],[Input]]&amp;","&amp;Table16[[#This Row],[Output]]&amp;",owa,"&amp;Table16[[#This Row],[C.OWA]]&amp;","&amp;Table16[[#This Row],[R.OWA]])</f>
        <v>test_rl07_in.ttl,test_rl07_out.ttl,owa,True,True</v>
      </c>
      <c r="P26" s="26" t="str">
        <f>IF(Table16[[#This Row],[Done]]&lt;&gt;"True","",Table16[[#This Row],[Input]]&amp;","&amp;Table16[[#This Row],[Output]]&amp;",owaf,"&amp;Table16[[#This Row],[C.OWAF]]&amp;","&amp;Table16[[#This Row],[R.OWAF]])</f>
        <v>test_rl07_in.ttl,test_rl07_out.ttl,owaf,True,True</v>
      </c>
    </row>
    <row r="27" spans="1:16" x14ac:dyDescent="0.25">
      <c r="A27" s="1" t="s">
        <v>562</v>
      </c>
      <c r="B27" t="str">
        <f>VLOOKUP(Table16[[#This Row],[Rule]],Table7[[#All],[Rule Code]:[First-Order Logic Rule]],2,FALSE)</f>
        <v>Sortal(x) ^ ~Phase(x) ^ ~Role(x) ^ ~SubKind(x) -&gt; Kind(x)</v>
      </c>
      <c r="C27" t="str">
        <f>"test_"&amp;LOWER(Table16[[#This Row],[Rule]])</f>
        <v>test_rl08</v>
      </c>
      <c r="E27" t="str">
        <f>Table16[[#This Row],[Test]]&amp;Table16[[#This Row],[Variation]]&amp;"_in.ttl"</f>
        <v>test_rl08_in.ttl</v>
      </c>
      <c r="F27" t="str">
        <f>Table16[[#This Row],[Test]]&amp;Table16[[#This Row],[Variation]]&amp;"_out.ttl"</f>
        <v>test_rl08_out.ttl</v>
      </c>
      <c r="G27" s="25" t="s">
        <v>609</v>
      </c>
      <c r="H27" s="25" t="s">
        <v>609</v>
      </c>
      <c r="I27" s="25" t="s">
        <v>609</v>
      </c>
      <c r="J27" s="25" t="s">
        <v>609</v>
      </c>
      <c r="K27" s="25" t="s">
        <v>609</v>
      </c>
      <c r="L27" s="25" t="s">
        <v>609</v>
      </c>
      <c r="M27" s="25" t="s">
        <v>609</v>
      </c>
      <c r="N27" s="26" t="str">
        <f>IF(Table16[[#This Row],[Done]]&lt;&gt;"True","",Table16[[#This Row],[Input]]&amp;","&amp;Table16[[#This Row],[Output]]&amp;",cwa,"&amp;Table16[[#This Row],[C.CWA]]&amp;","&amp;Table16[[#This Row],[R.CWA]])</f>
        <v>test_rl08_in.ttl,test_rl08_out.ttl,cwa,True,True</v>
      </c>
      <c r="O27" s="26" t="str">
        <f>IF(Table16[[#This Row],[Done]]&lt;&gt;"True","",Table16[[#This Row],[Input]]&amp;","&amp;Table16[[#This Row],[Output]]&amp;",owa,"&amp;Table16[[#This Row],[C.OWA]]&amp;","&amp;Table16[[#This Row],[R.OWA]])</f>
        <v>test_rl08_in.ttl,test_rl08_out.ttl,owa,True,True</v>
      </c>
      <c r="P27" s="26" t="str">
        <f>IF(Table16[[#This Row],[Done]]&lt;&gt;"True","",Table16[[#This Row],[Input]]&amp;","&amp;Table16[[#This Row],[Output]]&amp;",owaf,"&amp;Table16[[#This Row],[C.OWAF]]&amp;","&amp;Table16[[#This Row],[R.OWAF]])</f>
        <v>test_rl08_in.ttl,test_rl08_out.ttl,owaf,True,True</v>
      </c>
    </row>
    <row r="28" spans="1:16" x14ac:dyDescent="0.25">
      <c r="A28" s="1" t="s">
        <v>563</v>
      </c>
      <c r="B28" t="str">
        <f>VLOOKUP(Table16[[#This Row],[Rule]],Table7[[#All],[Rule Code]:[First-Order Logic Rule]],2,FALSE)</f>
        <v>Sortal(x) ^ ~Kind(x) ^ ~Role(x) ^ ~SubKind(x) -&gt; Phase(x)</v>
      </c>
      <c r="C28" t="str">
        <f>"test_"&amp;LOWER(Table16[[#This Row],[Rule]])</f>
        <v>test_rl09</v>
      </c>
      <c r="E28" t="str">
        <f>Table16[[#This Row],[Test]]&amp;Table16[[#This Row],[Variation]]&amp;"_in.ttl"</f>
        <v>test_rl09_in.ttl</v>
      </c>
      <c r="F28" t="str">
        <f>Table16[[#This Row],[Test]]&amp;Table16[[#This Row],[Variation]]&amp;"_out.ttl"</f>
        <v>test_rl09_out.ttl</v>
      </c>
      <c r="G28" s="25" t="s">
        <v>609</v>
      </c>
      <c r="H28" s="25" t="s">
        <v>610</v>
      </c>
      <c r="I28" s="25" t="s">
        <v>609</v>
      </c>
      <c r="J28" s="25" t="s">
        <v>609</v>
      </c>
      <c r="K28" s="25" t="s">
        <v>609</v>
      </c>
      <c r="L28" s="25" t="s">
        <v>609</v>
      </c>
      <c r="M28" s="25" t="s">
        <v>609</v>
      </c>
      <c r="N28" s="26" t="str">
        <f>IF(Table16[[#This Row],[Done]]&lt;&gt;"True","",Table16[[#This Row],[Input]]&amp;","&amp;Table16[[#This Row],[Output]]&amp;",cwa,"&amp;Table16[[#This Row],[C.CWA]]&amp;","&amp;Table16[[#This Row],[R.CWA]])</f>
        <v>test_rl09_in.ttl,test_rl09_out.ttl,cwa,False,True</v>
      </c>
      <c r="O28" s="26" t="str">
        <f>IF(Table16[[#This Row],[Done]]&lt;&gt;"True","",Table16[[#This Row],[Input]]&amp;","&amp;Table16[[#This Row],[Output]]&amp;",owa,"&amp;Table16[[#This Row],[C.OWA]]&amp;","&amp;Table16[[#This Row],[R.OWA]])</f>
        <v>test_rl09_in.ttl,test_rl09_out.ttl,owa,True,True</v>
      </c>
      <c r="P28" s="26" t="str">
        <f>IF(Table16[[#This Row],[Done]]&lt;&gt;"True","",Table16[[#This Row],[Input]]&amp;","&amp;Table16[[#This Row],[Output]]&amp;",owaf,"&amp;Table16[[#This Row],[C.OWAF]]&amp;","&amp;Table16[[#This Row],[R.OWAF]])</f>
        <v>test_rl09_in.ttl,test_rl09_out.ttl,owaf,True,True</v>
      </c>
    </row>
    <row r="29" spans="1:16" x14ac:dyDescent="0.25">
      <c r="A29" s="1" t="s">
        <v>564</v>
      </c>
      <c r="B29" t="str">
        <f>VLOOKUP(Table16[[#This Row],[Rule]],Table7[[#All],[Rule Code]:[First-Order Logic Rule]],2,FALSE)</f>
        <v>Sortal(x) ^ ~Kind(x) ^ ~Phase(x) ^ ~SubKind(x) -&gt; Role(x)</v>
      </c>
      <c r="C29" t="str">
        <f>"test_"&amp;LOWER(Table16[[#This Row],[Rule]])</f>
        <v>test_rl10</v>
      </c>
      <c r="E29" t="str">
        <f>Table16[[#This Row],[Test]]&amp;Table16[[#This Row],[Variation]]&amp;"_in.ttl"</f>
        <v>test_rl10_in.ttl</v>
      </c>
      <c r="F29" t="str">
        <f>Table16[[#This Row],[Test]]&amp;Table16[[#This Row],[Variation]]&amp;"_out.ttl"</f>
        <v>test_rl10_out.ttl</v>
      </c>
      <c r="G29" s="25" t="s">
        <v>609</v>
      </c>
      <c r="H29" s="25" t="s">
        <v>610</v>
      </c>
      <c r="I29" s="25" t="s">
        <v>609</v>
      </c>
      <c r="J29" s="25" t="s">
        <v>609</v>
      </c>
      <c r="K29" s="25" t="s">
        <v>609</v>
      </c>
      <c r="L29" s="25" t="s">
        <v>609</v>
      </c>
      <c r="M29" s="25" t="s">
        <v>609</v>
      </c>
      <c r="N29" s="26" t="str">
        <f>IF(Table16[[#This Row],[Done]]&lt;&gt;"True","",Table16[[#This Row],[Input]]&amp;","&amp;Table16[[#This Row],[Output]]&amp;",cwa,"&amp;Table16[[#This Row],[C.CWA]]&amp;","&amp;Table16[[#This Row],[R.CWA]])</f>
        <v>test_rl10_in.ttl,test_rl10_out.ttl,cwa,False,True</v>
      </c>
      <c r="O29" s="26" t="str">
        <f>IF(Table16[[#This Row],[Done]]&lt;&gt;"True","",Table16[[#This Row],[Input]]&amp;","&amp;Table16[[#This Row],[Output]]&amp;",owa,"&amp;Table16[[#This Row],[C.OWA]]&amp;","&amp;Table16[[#This Row],[R.OWA]])</f>
        <v>test_rl10_in.ttl,test_rl10_out.ttl,owa,True,True</v>
      </c>
      <c r="P29" s="26" t="str">
        <f>IF(Table16[[#This Row],[Done]]&lt;&gt;"True","",Table16[[#This Row],[Input]]&amp;","&amp;Table16[[#This Row],[Output]]&amp;",owaf,"&amp;Table16[[#This Row],[C.OWAF]]&amp;","&amp;Table16[[#This Row],[R.OWAF]])</f>
        <v>test_rl10_in.ttl,test_rl10_out.ttl,owaf,True,True</v>
      </c>
    </row>
    <row r="30" spans="1:16" x14ac:dyDescent="0.25">
      <c r="A30" s="1" t="s">
        <v>565</v>
      </c>
      <c r="B30" t="str">
        <f>VLOOKUP(Table16[[#This Row],[Rule]],Table7[[#All],[Rule Code]:[First-Order Logic Rule]],2,FALSE)</f>
        <v>Sortal(x) ^ ~Kind(x) ^ ~Phase(x) ^ ~Role(x) -&gt; SubKind(x)</v>
      </c>
      <c r="C30" t="str">
        <f>"test_"&amp;LOWER(Table16[[#This Row],[Rule]])</f>
        <v>test_rl11</v>
      </c>
      <c r="E30" t="str">
        <f>Table16[[#This Row],[Test]]&amp;Table16[[#This Row],[Variation]]&amp;"_in.ttl"</f>
        <v>test_rl11_in.ttl</v>
      </c>
      <c r="F30" t="str">
        <f>Table16[[#This Row],[Test]]&amp;Table16[[#This Row],[Variation]]&amp;"_out.ttl"</f>
        <v>test_rl11_out.ttl</v>
      </c>
      <c r="G30" s="25" t="s">
        <v>609</v>
      </c>
      <c r="H30" s="25" t="s">
        <v>610</v>
      </c>
      <c r="I30" s="25" t="s">
        <v>609</v>
      </c>
      <c r="J30" s="25" t="s">
        <v>609</v>
      </c>
      <c r="K30" s="25" t="s">
        <v>609</v>
      </c>
      <c r="L30" s="25" t="s">
        <v>609</v>
      </c>
      <c r="M30" s="25" t="s">
        <v>609</v>
      </c>
      <c r="N30" s="26" t="str">
        <f>IF(Table16[[#This Row],[Done]]&lt;&gt;"True","",Table16[[#This Row],[Input]]&amp;","&amp;Table16[[#This Row],[Output]]&amp;",cwa,"&amp;Table16[[#This Row],[C.CWA]]&amp;","&amp;Table16[[#This Row],[R.CWA]])</f>
        <v>test_rl11_in.ttl,test_rl11_out.ttl,cwa,False,True</v>
      </c>
      <c r="O30" s="26" t="str">
        <f>IF(Table16[[#This Row],[Done]]&lt;&gt;"True","",Table16[[#This Row],[Input]]&amp;","&amp;Table16[[#This Row],[Output]]&amp;",owa,"&amp;Table16[[#This Row],[C.OWA]]&amp;","&amp;Table16[[#This Row],[R.OWA]])</f>
        <v>test_rl11_in.ttl,test_rl11_out.ttl,owa,True,True</v>
      </c>
      <c r="P30" s="26" t="str">
        <f>IF(Table16[[#This Row],[Done]]&lt;&gt;"True","",Table16[[#This Row],[Input]]&amp;","&amp;Table16[[#This Row],[Output]]&amp;",owaf,"&amp;Table16[[#This Row],[C.OWAF]]&amp;","&amp;Table16[[#This Row],[R.OWAF]])</f>
        <v>test_rl11_in.ttl,test_rl11_out.ttl,owaf,True,True</v>
      </c>
    </row>
    <row r="31" spans="1:16" x14ac:dyDescent="0.25">
      <c r="A31" s="1" t="s">
        <v>566</v>
      </c>
      <c r="B31" t="str">
        <f>VLOOKUP(Table16[[#This Row],[Rule]],Table7[[#All],[Rule Code]:[First-Order Logic Rule]],2,FALSE)</f>
        <v>NonSortal(x) ^ ~PhaseMixin(x) ^ ~RoleMixin(x) ^ ~Mixin(x) -&gt; Category(x)</v>
      </c>
      <c r="C31" t="str">
        <f>"test_"&amp;LOWER(Table16[[#This Row],[Rule]])</f>
        <v>test_rl12</v>
      </c>
      <c r="E31" t="str">
        <f>Table16[[#This Row],[Test]]&amp;Table16[[#This Row],[Variation]]&amp;"_in.ttl"</f>
        <v>test_rl12_in.ttl</v>
      </c>
      <c r="F31" t="str">
        <f>Table16[[#This Row],[Test]]&amp;Table16[[#This Row],[Variation]]&amp;"_out.ttl"</f>
        <v>test_rl12_out.ttl</v>
      </c>
      <c r="G31" s="25" t="s">
        <v>609</v>
      </c>
      <c r="H31" s="25" t="s">
        <v>610</v>
      </c>
      <c r="I31" s="25" t="s">
        <v>609</v>
      </c>
      <c r="J31" s="25" t="s">
        <v>609</v>
      </c>
      <c r="K31" s="25" t="s">
        <v>609</v>
      </c>
      <c r="L31" s="25" t="s">
        <v>609</v>
      </c>
      <c r="M31" s="25" t="s">
        <v>609</v>
      </c>
      <c r="N31" s="26" t="str">
        <f>IF(Table16[[#This Row],[Done]]&lt;&gt;"True","",Table16[[#This Row],[Input]]&amp;","&amp;Table16[[#This Row],[Output]]&amp;",cwa,"&amp;Table16[[#This Row],[C.CWA]]&amp;","&amp;Table16[[#This Row],[R.CWA]])</f>
        <v>test_rl12_in.ttl,test_rl12_out.ttl,cwa,False,True</v>
      </c>
      <c r="O31" s="26" t="str">
        <f>IF(Table16[[#This Row],[Done]]&lt;&gt;"True","",Table16[[#This Row],[Input]]&amp;","&amp;Table16[[#This Row],[Output]]&amp;",owa,"&amp;Table16[[#This Row],[C.OWA]]&amp;","&amp;Table16[[#This Row],[R.OWA]])</f>
        <v>test_rl12_in.ttl,test_rl12_out.ttl,owa,True,True</v>
      </c>
      <c r="P31" s="26" t="str">
        <f>IF(Table16[[#This Row],[Done]]&lt;&gt;"True","",Table16[[#This Row],[Input]]&amp;","&amp;Table16[[#This Row],[Output]]&amp;",owaf,"&amp;Table16[[#This Row],[C.OWAF]]&amp;","&amp;Table16[[#This Row],[R.OWAF]])</f>
        <v>test_rl12_in.ttl,test_rl12_out.ttl,owaf,True,True</v>
      </c>
    </row>
    <row r="32" spans="1:16" x14ac:dyDescent="0.25">
      <c r="A32" s="1" t="s">
        <v>567</v>
      </c>
      <c r="B32" t="str">
        <f>VLOOKUP(Table16[[#This Row],[Rule]],Table7[[#All],[Rule Code]:[First-Order Logic Rule]],2,FALSE)</f>
        <v>NonSortal(x) ^ ~Category(x) ^ ~RoleMixin(x) ^ ~Mixin(x) -&gt; PhaseMixin(x)</v>
      </c>
      <c r="C32" t="str">
        <f>"test_"&amp;LOWER(Table16[[#This Row],[Rule]])</f>
        <v>test_rl13</v>
      </c>
      <c r="E32" t="str">
        <f>Table16[[#This Row],[Test]]&amp;Table16[[#This Row],[Variation]]&amp;"_in.ttl"</f>
        <v>test_rl13_in.ttl</v>
      </c>
      <c r="F32" t="str">
        <f>Table16[[#This Row],[Test]]&amp;Table16[[#This Row],[Variation]]&amp;"_out.ttl"</f>
        <v>test_rl13_out.ttl</v>
      </c>
      <c r="G32" s="25" t="s">
        <v>609</v>
      </c>
      <c r="H32" s="25" t="s">
        <v>610</v>
      </c>
      <c r="I32" s="25" t="s">
        <v>609</v>
      </c>
      <c r="J32" s="25" t="s">
        <v>609</v>
      </c>
      <c r="K32" s="25" t="s">
        <v>609</v>
      </c>
      <c r="L32" s="25" t="s">
        <v>609</v>
      </c>
      <c r="M32" s="25" t="s">
        <v>609</v>
      </c>
      <c r="N32" s="26" t="str">
        <f>IF(Table16[[#This Row],[Done]]&lt;&gt;"True","",Table16[[#This Row],[Input]]&amp;","&amp;Table16[[#This Row],[Output]]&amp;",cwa,"&amp;Table16[[#This Row],[C.CWA]]&amp;","&amp;Table16[[#This Row],[R.CWA]])</f>
        <v>test_rl13_in.ttl,test_rl13_out.ttl,cwa,False,True</v>
      </c>
      <c r="O32" s="26" t="str">
        <f>IF(Table16[[#This Row],[Done]]&lt;&gt;"True","",Table16[[#This Row],[Input]]&amp;","&amp;Table16[[#This Row],[Output]]&amp;",owa,"&amp;Table16[[#This Row],[C.OWA]]&amp;","&amp;Table16[[#This Row],[R.OWA]])</f>
        <v>test_rl13_in.ttl,test_rl13_out.ttl,owa,True,True</v>
      </c>
      <c r="P32" s="26" t="str">
        <f>IF(Table16[[#This Row],[Done]]&lt;&gt;"True","",Table16[[#This Row],[Input]]&amp;","&amp;Table16[[#This Row],[Output]]&amp;",owaf,"&amp;Table16[[#This Row],[C.OWAF]]&amp;","&amp;Table16[[#This Row],[R.OWAF]])</f>
        <v>test_rl13_in.ttl,test_rl13_out.ttl,owaf,True,True</v>
      </c>
    </row>
    <row r="33" spans="1:16" x14ac:dyDescent="0.25">
      <c r="A33" s="1" t="s">
        <v>568</v>
      </c>
      <c r="B33" t="str">
        <f>VLOOKUP(Table16[[#This Row],[Rule]],Table7[[#All],[Rule Code]:[First-Order Logic Rule]],2,FALSE)</f>
        <v>NonSortal(x) ^ ~Category(x) ^ ~PhaseMixin(x) ^ ~Mixin(x) -&gt; RoleMixin(x)</v>
      </c>
      <c r="C33" t="str">
        <f>"test_"&amp;LOWER(Table16[[#This Row],[Rule]])</f>
        <v>test_rl14</v>
      </c>
      <c r="E33" t="str">
        <f>Table16[[#This Row],[Test]]&amp;Table16[[#This Row],[Variation]]&amp;"_in.ttl"</f>
        <v>test_rl14_in.ttl</v>
      </c>
      <c r="F33" t="str">
        <f>Table16[[#This Row],[Test]]&amp;Table16[[#This Row],[Variation]]&amp;"_out.ttl"</f>
        <v>test_rl14_out.ttl</v>
      </c>
      <c r="G33" s="25" t="s">
        <v>609</v>
      </c>
      <c r="H33" s="25" t="s">
        <v>610</v>
      </c>
      <c r="I33" s="25" t="s">
        <v>609</v>
      </c>
      <c r="J33" s="25" t="s">
        <v>609</v>
      </c>
      <c r="K33" s="25" t="s">
        <v>609</v>
      </c>
      <c r="L33" s="25" t="s">
        <v>609</v>
      </c>
      <c r="M33" s="25" t="s">
        <v>609</v>
      </c>
      <c r="N33" s="26" t="str">
        <f>IF(Table16[[#This Row],[Done]]&lt;&gt;"True","",Table16[[#This Row],[Input]]&amp;","&amp;Table16[[#This Row],[Output]]&amp;",cwa,"&amp;Table16[[#This Row],[C.CWA]]&amp;","&amp;Table16[[#This Row],[R.CWA]])</f>
        <v>test_rl14_in.ttl,test_rl14_out.ttl,cwa,False,True</v>
      </c>
      <c r="O33" s="26" t="str">
        <f>IF(Table16[[#This Row],[Done]]&lt;&gt;"True","",Table16[[#This Row],[Input]]&amp;","&amp;Table16[[#This Row],[Output]]&amp;",owa,"&amp;Table16[[#This Row],[C.OWA]]&amp;","&amp;Table16[[#This Row],[R.OWA]])</f>
        <v>test_rl14_in.ttl,test_rl14_out.ttl,owa,True,True</v>
      </c>
      <c r="P33" s="26" t="str">
        <f>IF(Table16[[#This Row],[Done]]&lt;&gt;"True","",Table16[[#This Row],[Input]]&amp;","&amp;Table16[[#This Row],[Output]]&amp;",owaf,"&amp;Table16[[#This Row],[C.OWAF]]&amp;","&amp;Table16[[#This Row],[R.OWAF]])</f>
        <v>test_rl14_in.ttl,test_rl14_out.ttl,owaf,True,True</v>
      </c>
    </row>
    <row r="34" spans="1:16" x14ac:dyDescent="0.25">
      <c r="A34" s="1" t="s">
        <v>569</v>
      </c>
      <c r="B34" t="str">
        <f>VLOOKUP(Table16[[#This Row],[Rule]],Table7[[#All],[Rule Code]:[First-Order Logic Rule]],2,FALSE)</f>
        <v>NonSortal(x) ^ ~Category(x) ^ ~PhaseMixin(x) ^ ~RoleMixin(x) -&gt; Mixin(x)</v>
      </c>
      <c r="C34" t="str">
        <f>"test_"&amp;LOWER(Table16[[#This Row],[Rule]])</f>
        <v>test_rl15</v>
      </c>
      <c r="E34" t="str">
        <f>Table16[[#This Row],[Test]]&amp;Table16[[#This Row],[Variation]]&amp;"_in.ttl"</f>
        <v>test_rl15_in.ttl</v>
      </c>
      <c r="F34" t="str">
        <f>Table16[[#This Row],[Test]]&amp;Table16[[#This Row],[Variation]]&amp;"_out.ttl"</f>
        <v>test_rl15_out.ttl</v>
      </c>
      <c r="G34" s="25" t="s">
        <v>609</v>
      </c>
      <c r="H34" s="25" t="s">
        <v>610</v>
      </c>
      <c r="I34" s="25" t="s">
        <v>609</v>
      </c>
      <c r="J34" s="25" t="s">
        <v>609</v>
      </c>
      <c r="K34" s="25" t="s">
        <v>609</v>
      </c>
      <c r="L34" s="25" t="s">
        <v>609</v>
      </c>
      <c r="M34" s="25" t="s">
        <v>609</v>
      </c>
      <c r="N34" s="26" t="str">
        <f>IF(Table16[[#This Row],[Done]]&lt;&gt;"True","",Table16[[#This Row],[Input]]&amp;","&amp;Table16[[#This Row],[Output]]&amp;",cwa,"&amp;Table16[[#This Row],[C.CWA]]&amp;","&amp;Table16[[#This Row],[R.CWA]])</f>
        <v>test_rl15_in.ttl,test_rl15_out.ttl,cwa,False,True</v>
      </c>
      <c r="O34" s="26" t="str">
        <f>IF(Table16[[#This Row],[Done]]&lt;&gt;"True","",Table16[[#This Row],[Input]]&amp;","&amp;Table16[[#This Row],[Output]]&amp;",owa,"&amp;Table16[[#This Row],[C.OWA]]&amp;","&amp;Table16[[#This Row],[R.OWA]])</f>
        <v>test_rl15_in.ttl,test_rl15_out.ttl,owa,True,True</v>
      </c>
      <c r="P34" s="26" t="str">
        <f>IF(Table16[[#This Row],[Done]]&lt;&gt;"True","",Table16[[#This Row],[Input]]&amp;","&amp;Table16[[#This Row],[Output]]&amp;",owaf,"&amp;Table16[[#This Row],[C.OWAF]]&amp;","&amp;Table16[[#This Row],[R.OWAF]])</f>
        <v>test_rl15_in.ttl,test_rl15_out.ttl,owaf,True,True</v>
      </c>
    </row>
    <row r="35" spans="1:16" x14ac:dyDescent="0.25">
      <c r="A35" s="1" t="s">
        <v>570</v>
      </c>
      <c r="B35" t="str">
        <f>VLOOKUP(Table16[[#This Row],[Rule]],Table7[[#All],[Rule Code]:[First-Order Logic Rule]],2,FALSE)</f>
        <v xml:space="preserve">~NonRigidType(x) -&gt; RigidType(x) </v>
      </c>
      <c r="C35" t="str">
        <f>"test_"&amp;LOWER(Table16[[#This Row],[Rule]])</f>
        <v>test_rn01</v>
      </c>
      <c r="E35" t="str">
        <f>Table16[[#This Row],[Test]]&amp;Table16[[#This Row],[Variation]]&amp;"_in.ttl"</f>
        <v>test_rn01_in.ttl</v>
      </c>
      <c r="F35" t="str">
        <f>Table16[[#This Row],[Test]]&amp;Table16[[#This Row],[Variation]]&amp;"_out.ttl"</f>
        <v>test_rn01_out.ttl</v>
      </c>
      <c r="G35" s="25" t="s">
        <v>609</v>
      </c>
      <c r="H35" s="25" t="s">
        <v>609</v>
      </c>
      <c r="I35" s="25" t="s">
        <v>609</v>
      </c>
      <c r="J35" s="25" t="s">
        <v>609</v>
      </c>
      <c r="K35" s="25" t="s">
        <v>609</v>
      </c>
      <c r="L35" s="25" t="s">
        <v>609</v>
      </c>
      <c r="M35" s="25" t="s">
        <v>609</v>
      </c>
      <c r="N35" s="26" t="str">
        <f>IF(Table16[[#This Row],[Done]]&lt;&gt;"True","",Table16[[#This Row],[Input]]&amp;","&amp;Table16[[#This Row],[Output]]&amp;",cwa,"&amp;Table16[[#This Row],[C.CWA]]&amp;","&amp;Table16[[#This Row],[R.CWA]])</f>
        <v>test_rn01_in.ttl,test_rn01_out.ttl,cwa,True,True</v>
      </c>
      <c r="O35" s="26" t="str">
        <f>IF(Table16[[#This Row],[Done]]&lt;&gt;"True","",Table16[[#This Row],[Input]]&amp;","&amp;Table16[[#This Row],[Output]]&amp;",owa,"&amp;Table16[[#This Row],[C.OWA]]&amp;","&amp;Table16[[#This Row],[R.OWA]])</f>
        <v>test_rn01_in.ttl,test_rn01_out.ttl,owa,True,True</v>
      </c>
      <c r="P35" s="26" t="str">
        <f>IF(Table16[[#This Row],[Done]]&lt;&gt;"True","",Table16[[#This Row],[Input]]&amp;","&amp;Table16[[#This Row],[Output]]&amp;",owaf,"&amp;Table16[[#This Row],[C.OWAF]]&amp;","&amp;Table16[[#This Row],[R.OWAF]])</f>
        <v>test_rn01_in.ttl,test_rn01_out.ttl,owaf,True,True</v>
      </c>
    </row>
    <row r="36" spans="1:16" x14ac:dyDescent="0.25">
      <c r="A36" s="1" t="s">
        <v>571</v>
      </c>
      <c r="B36" t="str">
        <f>VLOOKUP(Table16[[#This Row],[Rule]],Table7[[#All],[Rule Code]:[First-Order Logic Rule]],2,FALSE)</f>
        <v xml:space="preserve">~AntiRigidType(x) ^ ~SemiRigidType(x) -&gt; RigidType(x) </v>
      </c>
      <c r="C36" t="str">
        <f>"test_"&amp;LOWER(Table16[[#This Row],[Rule]])</f>
        <v>test_rn02</v>
      </c>
      <c r="E36" t="str">
        <f>Table16[[#This Row],[Test]]&amp;Table16[[#This Row],[Variation]]&amp;"_in.ttl"</f>
        <v>test_rn02_in.ttl</v>
      </c>
      <c r="F36" t="str">
        <f>Table16[[#This Row],[Test]]&amp;Table16[[#This Row],[Variation]]&amp;"_out.ttl"</f>
        <v>test_rn02_out.ttl</v>
      </c>
      <c r="G36" s="25" t="s">
        <v>609</v>
      </c>
      <c r="H36" s="25" t="s">
        <v>609</v>
      </c>
      <c r="I36" s="25" t="s">
        <v>609</v>
      </c>
      <c r="J36" s="25" t="s">
        <v>609</v>
      </c>
      <c r="K36" s="25" t="s">
        <v>609</v>
      </c>
      <c r="L36" s="25" t="s">
        <v>609</v>
      </c>
      <c r="M36" s="25" t="s">
        <v>609</v>
      </c>
      <c r="N36" s="26" t="str">
        <f>IF(Table16[[#This Row],[Done]]&lt;&gt;"True","",Table16[[#This Row],[Input]]&amp;","&amp;Table16[[#This Row],[Output]]&amp;",cwa,"&amp;Table16[[#This Row],[C.CWA]]&amp;","&amp;Table16[[#This Row],[R.CWA]])</f>
        <v>test_rn02_in.ttl,test_rn02_out.ttl,cwa,True,True</v>
      </c>
      <c r="O36" s="26" t="str">
        <f>IF(Table16[[#This Row],[Done]]&lt;&gt;"True","",Table16[[#This Row],[Input]]&amp;","&amp;Table16[[#This Row],[Output]]&amp;",owa,"&amp;Table16[[#This Row],[C.OWA]]&amp;","&amp;Table16[[#This Row],[R.OWA]])</f>
        <v>test_rn02_in.ttl,test_rn02_out.ttl,owa,True,True</v>
      </c>
      <c r="P36" s="26" t="str">
        <f>IF(Table16[[#This Row],[Done]]&lt;&gt;"True","",Table16[[#This Row],[Input]]&amp;","&amp;Table16[[#This Row],[Output]]&amp;",owaf,"&amp;Table16[[#This Row],[C.OWAF]]&amp;","&amp;Table16[[#This Row],[R.OWAF]])</f>
        <v>test_rn02_in.ttl,test_rn02_out.ttl,owaf,True,True</v>
      </c>
    </row>
    <row r="37" spans="1:16" x14ac:dyDescent="0.25">
      <c r="A37" s="1" t="s">
        <v>572</v>
      </c>
      <c r="B37" t="str">
        <f>VLOOKUP(Table16[[#This Row],[Rule]],Table7[[#All],[Rule Code]:[First-Order Logic Rule]],2,FALSE)</f>
        <v>~Category(x) ^ ~Kind(x) ^ ~SubKind(x) ^ ~Role(x) ^ ~Phase(x) ^ ~RoleMixin(x) ^ ~PhaseMixin(x) -&gt; SemiRigidType(x)</v>
      </c>
      <c r="C37" t="str">
        <f>"test_"&amp;LOWER(Table16[[#This Row],[Rule]])</f>
        <v>test_rn03</v>
      </c>
      <c r="E37" t="str">
        <f>Table16[[#This Row],[Test]]&amp;Table16[[#This Row],[Variation]]&amp;"_in.ttl"</f>
        <v>test_rn03_in.ttl</v>
      </c>
      <c r="F37" t="str">
        <f>Table16[[#This Row],[Test]]&amp;Table16[[#This Row],[Variation]]&amp;"_out.ttl"</f>
        <v>test_rn03_out.ttl</v>
      </c>
      <c r="G37" s="25" t="s">
        <v>609</v>
      </c>
      <c r="H37" s="25" t="s">
        <v>610</v>
      </c>
      <c r="I37" s="25" t="s">
        <v>609</v>
      </c>
      <c r="J37" s="25" t="s">
        <v>609</v>
      </c>
      <c r="K37" s="25" t="s">
        <v>609</v>
      </c>
      <c r="L37" s="25" t="s">
        <v>609</v>
      </c>
      <c r="M37" s="25" t="s">
        <v>609</v>
      </c>
      <c r="N37" s="26" t="str">
        <f>IF(Table16[[#This Row],[Done]]&lt;&gt;"True","",Table16[[#This Row],[Input]]&amp;","&amp;Table16[[#This Row],[Output]]&amp;",cwa,"&amp;Table16[[#This Row],[C.CWA]]&amp;","&amp;Table16[[#This Row],[R.CWA]])</f>
        <v>test_rn03_in.ttl,test_rn03_out.ttl,cwa,False,True</v>
      </c>
      <c r="O37" s="26" t="str">
        <f>IF(Table16[[#This Row],[Done]]&lt;&gt;"True","",Table16[[#This Row],[Input]]&amp;","&amp;Table16[[#This Row],[Output]]&amp;",owa,"&amp;Table16[[#This Row],[C.OWA]]&amp;","&amp;Table16[[#This Row],[R.OWA]])</f>
        <v>test_rn03_in.ttl,test_rn03_out.ttl,owa,True,True</v>
      </c>
      <c r="P37" s="26" t="str">
        <f>IF(Table16[[#This Row],[Done]]&lt;&gt;"True","",Table16[[#This Row],[Input]]&amp;","&amp;Table16[[#This Row],[Output]]&amp;",owaf,"&amp;Table16[[#This Row],[C.OWAF]]&amp;","&amp;Table16[[#This Row],[R.OWAF]])</f>
        <v>test_rn03_in.ttl,test_rn03_out.ttl,owaf,True,True</v>
      </c>
    </row>
    <row r="38" spans="1:16" x14ac:dyDescent="0.25">
      <c r="A38" s="1" t="s">
        <v>573</v>
      </c>
      <c r="B38" t="str">
        <f>VLOOKUP(Table16[[#This Row],[Rule]],Table7[[#All],[Rule Code]:[First-Order Logic Rule]],2,FALSE)</f>
        <v xml:space="preserve">~Category(x) ^ ~Kind(x) ^ ~SubKind(x) ^ ~Mixin(x) -&gt; AntiRigidType(x) </v>
      </c>
      <c r="C38" t="str">
        <f>"test_"&amp;LOWER(Table16[[#This Row],[Rule]])</f>
        <v>test_rn04</v>
      </c>
      <c r="E38" t="str">
        <f>Table16[[#This Row],[Test]]&amp;Table16[[#This Row],[Variation]]&amp;"_in.ttl"</f>
        <v>test_rn04_in.ttl</v>
      </c>
      <c r="F38" t="str">
        <f>Table16[[#This Row],[Test]]&amp;Table16[[#This Row],[Variation]]&amp;"_out.ttl"</f>
        <v>test_rn04_out.ttl</v>
      </c>
      <c r="G38" s="25" t="s">
        <v>609</v>
      </c>
      <c r="H38" s="25" t="s">
        <v>610</v>
      </c>
      <c r="I38" s="25" t="s">
        <v>609</v>
      </c>
      <c r="J38" s="25" t="s">
        <v>609</v>
      </c>
      <c r="K38" s="25" t="s">
        <v>609</v>
      </c>
      <c r="L38" s="25" t="s">
        <v>609</v>
      </c>
      <c r="M38" s="25" t="s">
        <v>609</v>
      </c>
      <c r="N38" s="26" t="str">
        <f>IF(Table16[[#This Row],[Done]]&lt;&gt;"True","",Table16[[#This Row],[Input]]&amp;","&amp;Table16[[#This Row],[Output]]&amp;",cwa,"&amp;Table16[[#This Row],[C.CWA]]&amp;","&amp;Table16[[#This Row],[R.CWA]])</f>
        <v>test_rn04_in.ttl,test_rn04_out.ttl,cwa,False,True</v>
      </c>
      <c r="O38" s="26" t="str">
        <f>IF(Table16[[#This Row],[Done]]&lt;&gt;"True","",Table16[[#This Row],[Input]]&amp;","&amp;Table16[[#This Row],[Output]]&amp;",owa,"&amp;Table16[[#This Row],[C.OWA]]&amp;","&amp;Table16[[#This Row],[R.OWA]])</f>
        <v>test_rn04_in.ttl,test_rn04_out.ttl,owa,True,True</v>
      </c>
      <c r="P38" s="26" t="str">
        <f>IF(Table16[[#This Row],[Done]]&lt;&gt;"True","",Table16[[#This Row],[Input]]&amp;","&amp;Table16[[#This Row],[Output]]&amp;",owaf,"&amp;Table16[[#This Row],[C.OWAF]]&amp;","&amp;Table16[[#This Row],[R.OWAF]])</f>
        <v>test_rn04_in.ttl,test_rn04_out.ttl,owaf,True,True</v>
      </c>
    </row>
    <row r="39" spans="1:16" x14ac:dyDescent="0.25">
      <c r="A39" s="1" t="s">
        <v>574</v>
      </c>
      <c r="B39" t="str">
        <f>VLOOKUP(Table16[[#This Row],[Rule]],Table7[[#All],[Rule Code]:[First-Order Logic Rule]],2,FALSE)</f>
        <v xml:space="preserve">~Role(x) ^ ~Phase(x) ^ ~RoleMixin(x) ^ ~PhaseMixin(x) ^ ~Mixin(x) -&gt; RigidType(x) </v>
      </c>
      <c r="C39" t="str">
        <f>"test_"&amp;LOWER(Table16[[#This Row],[Rule]])</f>
        <v>test_rn05</v>
      </c>
      <c r="E39" t="str">
        <f>Table16[[#This Row],[Test]]&amp;Table16[[#This Row],[Variation]]&amp;"_in.ttl"</f>
        <v>test_rn05_in.ttl</v>
      </c>
      <c r="F39" t="str">
        <f>Table16[[#This Row],[Test]]&amp;Table16[[#This Row],[Variation]]&amp;"_out.ttl"</f>
        <v>test_rn05_out.ttl</v>
      </c>
      <c r="G39" s="25" t="s">
        <v>609</v>
      </c>
      <c r="H39" s="25" t="s">
        <v>609</v>
      </c>
      <c r="I39" s="25" t="s">
        <v>609</v>
      </c>
      <c r="J39" s="25" t="s">
        <v>609</v>
      </c>
      <c r="K39" s="25" t="s">
        <v>609</v>
      </c>
      <c r="L39" s="25" t="s">
        <v>609</v>
      </c>
      <c r="M39" s="25" t="s">
        <v>609</v>
      </c>
      <c r="N39" s="26" t="str">
        <f>IF(Table16[[#This Row],[Done]]&lt;&gt;"True","",Table16[[#This Row],[Input]]&amp;","&amp;Table16[[#This Row],[Output]]&amp;",cwa,"&amp;Table16[[#This Row],[C.CWA]]&amp;","&amp;Table16[[#This Row],[R.CWA]])</f>
        <v>test_rn05_in.ttl,test_rn05_out.ttl,cwa,True,True</v>
      </c>
      <c r="O39" s="26" t="str">
        <f>IF(Table16[[#This Row],[Done]]&lt;&gt;"True","",Table16[[#This Row],[Input]]&amp;","&amp;Table16[[#This Row],[Output]]&amp;",owa,"&amp;Table16[[#This Row],[C.OWA]]&amp;","&amp;Table16[[#This Row],[R.OWA]])</f>
        <v>test_rn05_in.ttl,test_rn05_out.ttl,owa,True,True</v>
      </c>
      <c r="P39" s="26" t="str">
        <f>IF(Table16[[#This Row],[Done]]&lt;&gt;"True","",Table16[[#This Row],[Input]]&amp;","&amp;Table16[[#This Row],[Output]]&amp;",owaf,"&amp;Table16[[#This Row],[C.OWAF]]&amp;","&amp;Table16[[#This Row],[R.OWAF]])</f>
        <v>test_rn05_in.ttl,test_rn05_out.ttl,owaf,True,True</v>
      </c>
    </row>
    <row r="40" spans="1:16" x14ac:dyDescent="0.25">
      <c r="A40" s="1" t="s">
        <v>575</v>
      </c>
      <c r="B40" t="str">
        <f>VLOOKUP(Table16[[#This Row],[Rule]],Table7[[#All],[Rule Code]:[First-Order Logic Rule]],2,FALSE)</f>
        <v>~RigidType(x) -&gt; NonRigidType(x) ^ ~Kind(x) ^ ~SubKind(x) ^ ~Category(x)</v>
      </c>
      <c r="C40" t="str">
        <f>"test_"&amp;LOWER(Table16[[#This Row],[Rule]])</f>
        <v>test_rn06</v>
      </c>
      <c r="E40" t="str">
        <f>Table16[[#This Row],[Test]]&amp;Table16[[#This Row],[Variation]]&amp;"_in.ttl"</f>
        <v>test_rn06_in.ttl</v>
      </c>
      <c r="F40" t="str">
        <f>Table16[[#This Row],[Test]]&amp;Table16[[#This Row],[Variation]]&amp;"_out.ttl"</f>
        <v>test_rn06_out.ttl</v>
      </c>
      <c r="G40" s="25" t="s">
        <v>609</v>
      </c>
      <c r="H40" s="25" t="s">
        <v>610</v>
      </c>
      <c r="I40" s="25" t="s">
        <v>609</v>
      </c>
      <c r="J40" s="25" t="s">
        <v>609</v>
      </c>
      <c r="K40" s="25" t="s">
        <v>609</v>
      </c>
      <c r="L40" s="25" t="s">
        <v>609</v>
      </c>
      <c r="M40" s="25" t="s">
        <v>609</v>
      </c>
      <c r="N40" s="26" t="str">
        <f>IF(Table16[[#This Row],[Done]]&lt;&gt;"True","",Table16[[#This Row],[Input]]&amp;","&amp;Table16[[#This Row],[Output]]&amp;",cwa,"&amp;Table16[[#This Row],[C.CWA]]&amp;","&amp;Table16[[#This Row],[R.CWA]])</f>
        <v>test_rn06_in.ttl,test_rn06_out.ttl,cwa,False,True</v>
      </c>
      <c r="O40" s="26" t="str">
        <f>IF(Table16[[#This Row],[Done]]&lt;&gt;"True","",Table16[[#This Row],[Input]]&amp;","&amp;Table16[[#This Row],[Output]]&amp;",owa,"&amp;Table16[[#This Row],[C.OWA]]&amp;","&amp;Table16[[#This Row],[R.OWA]])</f>
        <v>test_rn06_in.ttl,test_rn06_out.ttl,owa,True,True</v>
      </c>
      <c r="P40" s="26" t="str">
        <f>IF(Table16[[#This Row],[Done]]&lt;&gt;"True","",Table16[[#This Row],[Input]]&amp;","&amp;Table16[[#This Row],[Output]]&amp;",owaf,"&amp;Table16[[#This Row],[C.OWAF]]&amp;","&amp;Table16[[#This Row],[R.OWAF]])</f>
        <v>test_rn06_in.ttl,test_rn06_out.ttl,owaf,True,True</v>
      </c>
    </row>
    <row r="41" spans="1:16" x14ac:dyDescent="0.25">
      <c r="A41" s="1" t="s">
        <v>576</v>
      </c>
      <c r="B41" t="str">
        <f>VLOOKUP(Table16[[#This Row],[Rule]],Table7[[#All],[Rule Code]:[First-Order Logic Rule]],2,FALSE)</f>
        <v>~Sortal(x) -&gt; NonSortal(x) ^ ~Kind(x) ^ ~SubKind(x) ^ ~Role(x) ^ ~Phase(x)</v>
      </c>
      <c r="C41" t="str">
        <f>"test_"&amp;LOWER(Table16[[#This Row],[Rule]])</f>
        <v>test_rn07</v>
      </c>
      <c r="E41" t="str">
        <f>Table16[[#This Row],[Test]]&amp;Table16[[#This Row],[Variation]]&amp;"_in.ttl"</f>
        <v>test_rn07_in.ttl</v>
      </c>
      <c r="F41" t="str">
        <f>Table16[[#This Row],[Test]]&amp;Table16[[#This Row],[Variation]]&amp;"_out.ttl"</f>
        <v>test_rn07_out.ttl</v>
      </c>
      <c r="G41" s="25" t="s">
        <v>609</v>
      </c>
      <c r="H41" s="25" t="s">
        <v>610</v>
      </c>
      <c r="I41" s="25" t="s">
        <v>609</v>
      </c>
      <c r="J41" s="25" t="s">
        <v>609</v>
      </c>
      <c r="K41" s="25" t="s">
        <v>609</v>
      </c>
      <c r="L41" s="25" t="s">
        <v>609</v>
      </c>
      <c r="M41" s="25" t="s">
        <v>609</v>
      </c>
      <c r="N41" s="26" t="str">
        <f>IF(Table16[[#This Row],[Done]]&lt;&gt;"True","",Table16[[#This Row],[Input]]&amp;","&amp;Table16[[#This Row],[Output]]&amp;",cwa,"&amp;Table16[[#This Row],[C.CWA]]&amp;","&amp;Table16[[#This Row],[R.CWA]])</f>
        <v>test_rn07_in.ttl,test_rn07_out.ttl,cwa,False,True</v>
      </c>
      <c r="O41" s="26" t="str">
        <f>IF(Table16[[#This Row],[Done]]&lt;&gt;"True","",Table16[[#This Row],[Input]]&amp;","&amp;Table16[[#This Row],[Output]]&amp;",owa,"&amp;Table16[[#This Row],[C.OWA]]&amp;","&amp;Table16[[#This Row],[R.OWA]])</f>
        <v>test_rn07_in.ttl,test_rn07_out.ttl,owa,True,True</v>
      </c>
      <c r="P41" s="26" t="str">
        <f>IF(Table16[[#This Row],[Done]]&lt;&gt;"True","",Table16[[#This Row],[Input]]&amp;","&amp;Table16[[#This Row],[Output]]&amp;",owaf,"&amp;Table16[[#This Row],[C.OWAF]]&amp;","&amp;Table16[[#This Row],[R.OWAF]])</f>
        <v>test_rn07_in.ttl,test_rn07_out.ttl,owaf,True,True</v>
      </c>
    </row>
    <row r="42" spans="1:16" x14ac:dyDescent="0.25">
      <c r="A42" s="1" t="s">
        <v>577</v>
      </c>
      <c r="B42" t="str">
        <f>VLOOKUP(Table16[[#This Row],[Rule]],Table7[[#All],[Rule Code]:[First-Order Logic Rule]],2,FALSE)</f>
        <v>~NonSortal(x) -&gt; Sortal(x) ^ ~Category(x) ^ ~PhaseMixin(x) ^ ~RoleMixin(x) ^ ~Mixin(x)</v>
      </c>
      <c r="C42" t="str">
        <f>"test_"&amp;LOWER(Table16[[#This Row],[Rule]])</f>
        <v>test_rn08</v>
      </c>
      <c r="E42" t="str">
        <f>Table16[[#This Row],[Test]]&amp;Table16[[#This Row],[Variation]]&amp;"_in.ttl"</f>
        <v>test_rn08_in.ttl</v>
      </c>
      <c r="F42" t="str">
        <f>Table16[[#This Row],[Test]]&amp;Table16[[#This Row],[Variation]]&amp;"_out.ttl"</f>
        <v>test_rn08_out.ttl</v>
      </c>
      <c r="G42" s="25" t="s">
        <v>609</v>
      </c>
      <c r="H42" s="25" t="s">
        <v>609</v>
      </c>
      <c r="I42" s="25" t="s">
        <v>609</v>
      </c>
      <c r="J42" s="25" t="s">
        <v>609</v>
      </c>
      <c r="K42" s="25" t="s">
        <v>609</v>
      </c>
      <c r="L42" s="25" t="s">
        <v>609</v>
      </c>
      <c r="M42" s="25" t="s">
        <v>609</v>
      </c>
      <c r="N42" s="26" t="str">
        <f>IF(Table16[[#This Row],[Done]]&lt;&gt;"True","",Table16[[#This Row],[Input]]&amp;","&amp;Table16[[#This Row],[Output]]&amp;",cwa,"&amp;Table16[[#This Row],[C.CWA]]&amp;","&amp;Table16[[#This Row],[R.CWA]])</f>
        <v>test_rn08_in.ttl,test_rn08_out.ttl,cwa,True,True</v>
      </c>
      <c r="O42" s="26" t="str">
        <f>IF(Table16[[#This Row],[Done]]&lt;&gt;"True","",Table16[[#This Row],[Input]]&amp;","&amp;Table16[[#This Row],[Output]]&amp;",owa,"&amp;Table16[[#This Row],[C.OWA]]&amp;","&amp;Table16[[#This Row],[R.OWA]])</f>
        <v>test_rn08_in.ttl,test_rn08_out.ttl,owa,True,True</v>
      </c>
      <c r="P42" s="26" t="str">
        <f>IF(Table16[[#This Row],[Done]]&lt;&gt;"True","",Table16[[#This Row],[Input]]&amp;","&amp;Table16[[#This Row],[Output]]&amp;",owaf,"&amp;Table16[[#This Row],[C.OWAF]]&amp;","&amp;Table16[[#This Row],[R.OWAF]])</f>
        <v>test_rn08_in.ttl,test_rn08_out.ttl,owaf,True,True</v>
      </c>
    </row>
    <row r="43" spans="1:16" x14ac:dyDescent="0.25">
      <c r="A43" s="1" t="s">
        <v>578</v>
      </c>
      <c r="B43" t="str">
        <f>VLOOKUP(Table16[[#This Row],[Rule]],Table7[[#All],[Rule Code]:[First-Order Logic Rule]],2,FALSE)</f>
        <v>~Kind(x) ^ ~Phase(x) ^ ~Role(x) ^ ~SubKind(x) -&gt; NonSortal(x)</v>
      </c>
      <c r="C43" t="str">
        <f>"test_"&amp;LOWER(Table16[[#This Row],[Rule]])</f>
        <v>test_rn09</v>
      </c>
      <c r="E43" t="str">
        <f>Table16[[#This Row],[Test]]&amp;Table16[[#This Row],[Variation]]&amp;"_in.ttl"</f>
        <v>test_rn09_in.ttl</v>
      </c>
      <c r="F43" t="str">
        <f>Table16[[#This Row],[Test]]&amp;Table16[[#This Row],[Variation]]&amp;"_out.ttl"</f>
        <v>test_rn09_out.ttl</v>
      </c>
      <c r="G43" s="25" t="s">
        <v>609</v>
      </c>
      <c r="H43" s="25" t="s">
        <v>610</v>
      </c>
      <c r="I43" s="25" t="s">
        <v>609</v>
      </c>
      <c r="J43" s="25" t="s">
        <v>609</v>
      </c>
      <c r="K43" s="25" t="s">
        <v>609</v>
      </c>
      <c r="L43" s="25" t="s">
        <v>609</v>
      </c>
      <c r="M43" s="25" t="s">
        <v>609</v>
      </c>
      <c r="N43" s="26" t="str">
        <f>IF(Table16[[#This Row],[Done]]&lt;&gt;"True","",Table16[[#This Row],[Input]]&amp;","&amp;Table16[[#This Row],[Output]]&amp;",cwa,"&amp;Table16[[#This Row],[C.CWA]]&amp;","&amp;Table16[[#This Row],[R.CWA]])</f>
        <v>test_rn09_in.ttl,test_rn09_out.ttl,cwa,False,True</v>
      </c>
      <c r="O43" s="26" t="str">
        <f>IF(Table16[[#This Row],[Done]]&lt;&gt;"True","",Table16[[#This Row],[Input]]&amp;","&amp;Table16[[#This Row],[Output]]&amp;",owa,"&amp;Table16[[#This Row],[C.OWA]]&amp;","&amp;Table16[[#This Row],[R.OWA]])</f>
        <v>test_rn09_in.ttl,test_rn09_out.ttl,owa,True,True</v>
      </c>
      <c r="P43" s="26" t="str">
        <f>IF(Table16[[#This Row],[Done]]&lt;&gt;"True","",Table16[[#This Row],[Input]]&amp;","&amp;Table16[[#This Row],[Output]]&amp;",owaf,"&amp;Table16[[#This Row],[C.OWAF]]&amp;","&amp;Table16[[#This Row],[R.OWAF]])</f>
        <v>test_rn09_in.ttl,test_rn09_out.ttl,owaf,True,True</v>
      </c>
    </row>
    <row r="44" spans="1:16" x14ac:dyDescent="0.25">
      <c r="A44" s="1" t="s">
        <v>579</v>
      </c>
      <c r="B44" t="str">
        <f>VLOOKUP(Table16[[#This Row],[Rule]],Table7[[#All],[Rule Code]:[First-Order Logic Rule]],2,FALSE)</f>
        <v>~Category(x) ^ ~PhaseMixin(x) ^ ~RoleMixin(x) ^ ~Mixin(x) -&gt; Sortal(x)</v>
      </c>
      <c r="C44" t="str">
        <f>"test_"&amp;LOWER(Table16[[#This Row],[Rule]])</f>
        <v>test_rn10</v>
      </c>
      <c r="E44" t="str">
        <f>Table16[[#This Row],[Test]]&amp;Table16[[#This Row],[Variation]]&amp;"_in.ttl"</f>
        <v>test_rn10_in.ttl</v>
      </c>
      <c r="F44" t="str">
        <f>Table16[[#This Row],[Test]]&amp;Table16[[#This Row],[Variation]]&amp;"_out.ttl"</f>
        <v>test_rn10_out.ttl</v>
      </c>
      <c r="G44" s="25" t="s">
        <v>609</v>
      </c>
      <c r="H44" s="25" t="s">
        <v>609</v>
      </c>
      <c r="I44" s="25" t="s">
        <v>609</v>
      </c>
      <c r="J44" s="25" t="s">
        <v>609</v>
      </c>
      <c r="K44" s="25" t="s">
        <v>609</v>
      </c>
      <c r="L44" s="25" t="s">
        <v>609</v>
      </c>
      <c r="M44" s="25" t="s">
        <v>609</v>
      </c>
      <c r="N44" s="26" t="str">
        <f>IF(Table16[[#This Row],[Done]]&lt;&gt;"True","",Table16[[#This Row],[Input]]&amp;","&amp;Table16[[#This Row],[Output]]&amp;",cwa,"&amp;Table16[[#This Row],[C.CWA]]&amp;","&amp;Table16[[#This Row],[R.CWA]])</f>
        <v>test_rn10_in.ttl,test_rn10_out.ttl,cwa,True,True</v>
      </c>
      <c r="O44" s="26" t="str">
        <f>IF(Table16[[#This Row],[Done]]&lt;&gt;"True","",Table16[[#This Row],[Input]]&amp;","&amp;Table16[[#This Row],[Output]]&amp;",owa,"&amp;Table16[[#This Row],[C.OWA]]&amp;","&amp;Table16[[#This Row],[R.OWA]])</f>
        <v>test_rn10_in.ttl,test_rn10_out.ttl,owa,True,True</v>
      </c>
      <c r="P44" s="26" t="str">
        <f>IF(Table16[[#This Row],[Done]]&lt;&gt;"True","",Table16[[#This Row],[Input]]&amp;","&amp;Table16[[#This Row],[Output]]&amp;",owaf,"&amp;Table16[[#This Row],[C.OWAF]]&amp;","&amp;Table16[[#This Row],[R.OWAF]])</f>
        <v>test_rn10_in.ttl,test_rn10_out.ttl,owaf,True,True</v>
      </c>
    </row>
    <row r="45" spans="1:16" x14ac:dyDescent="0.25">
      <c r="A45" s="1" t="s">
        <v>580</v>
      </c>
      <c r="B45" t="str">
        <f>VLOOKUP(Table16[[#This Row],[Rule]],Table7[[#All],[Rule Code]:[First-Order Logic Rule]],2,FALSE)</f>
        <v>~AntiRigidType(x) -&gt; ~Role(x) ^ ~Phase(x) ^ ~RoleMixin(x) ^ ~PhaseMixin(x)</v>
      </c>
      <c r="C45" t="str">
        <f>"test_"&amp;LOWER(Table16[[#This Row],[Rule]])</f>
        <v>test_rn11</v>
      </c>
      <c r="E45" t="str">
        <f>Table16[[#This Row],[Test]]&amp;Table16[[#This Row],[Variation]]&amp;"_in.ttl"</f>
        <v>test_rn11_in.ttl</v>
      </c>
      <c r="F45" t="str">
        <f>Table16[[#This Row],[Test]]&amp;Table16[[#This Row],[Variation]]&amp;"_out.ttl"</f>
        <v>test_rn11_out.ttl</v>
      </c>
      <c r="G45" s="25" t="s">
        <v>609</v>
      </c>
      <c r="H45" s="25" t="s">
        <v>609</v>
      </c>
      <c r="I45" s="25" t="s">
        <v>609</v>
      </c>
      <c r="J45" s="25" t="s">
        <v>609</v>
      </c>
      <c r="K45" s="25" t="s">
        <v>609</v>
      </c>
      <c r="L45" s="25" t="s">
        <v>609</v>
      </c>
      <c r="M45" s="25" t="s">
        <v>609</v>
      </c>
      <c r="N45" s="26" t="str">
        <f>IF(Table16[[#This Row],[Done]]&lt;&gt;"True","",Table16[[#This Row],[Input]]&amp;","&amp;Table16[[#This Row],[Output]]&amp;",cwa,"&amp;Table16[[#This Row],[C.CWA]]&amp;","&amp;Table16[[#This Row],[R.CWA]])</f>
        <v>test_rn11_in.ttl,test_rn11_out.ttl,cwa,True,True</v>
      </c>
      <c r="O45" s="26" t="str">
        <f>IF(Table16[[#This Row],[Done]]&lt;&gt;"True","",Table16[[#This Row],[Input]]&amp;","&amp;Table16[[#This Row],[Output]]&amp;",owa,"&amp;Table16[[#This Row],[C.OWA]]&amp;","&amp;Table16[[#This Row],[R.OWA]])</f>
        <v>test_rn11_in.ttl,test_rn11_out.ttl,owa,True,True</v>
      </c>
      <c r="P45" s="26" t="str">
        <f>IF(Table16[[#This Row],[Done]]&lt;&gt;"True","",Table16[[#This Row],[Input]]&amp;","&amp;Table16[[#This Row],[Output]]&amp;",owaf,"&amp;Table16[[#This Row],[C.OWAF]]&amp;","&amp;Table16[[#This Row],[R.OWAF]])</f>
        <v>test_rn11_in.ttl,test_rn11_out.ttl,owaf,True,True</v>
      </c>
    </row>
    <row r="46" spans="1:16" x14ac:dyDescent="0.25">
      <c r="A46" s="1" t="s">
        <v>581</v>
      </c>
      <c r="B46" t="str">
        <f>VLOOKUP(Table16[[#This Row],[Rule]],Table7[[#All],[Rule Code]:[First-Order Logic Rule]],2,FALSE)</f>
        <v>~Mixin(x) -&gt; ~SemiRigidType</v>
      </c>
      <c r="C46" t="str">
        <f>"test_"&amp;LOWER(Table16[[#This Row],[Rule]])</f>
        <v>test_rn12</v>
      </c>
      <c r="E46" t="str">
        <f>Table16[[#This Row],[Test]]&amp;Table16[[#This Row],[Variation]]&amp;"_in.ttl"</f>
        <v>test_rn12_in.ttl</v>
      </c>
      <c r="F46" t="str">
        <f>Table16[[#This Row],[Test]]&amp;Table16[[#This Row],[Variation]]&amp;"_out.ttl"</f>
        <v>test_rn12_out.ttl</v>
      </c>
      <c r="G46" s="25" t="s">
        <v>609</v>
      </c>
      <c r="H46" s="25" t="s">
        <v>609</v>
      </c>
      <c r="I46" s="25" t="s">
        <v>609</v>
      </c>
      <c r="J46" s="25" t="s">
        <v>609</v>
      </c>
      <c r="K46" s="25" t="s">
        <v>609</v>
      </c>
      <c r="L46" s="25" t="s">
        <v>609</v>
      </c>
      <c r="M46" s="25" t="s">
        <v>609</v>
      </c>
      <c r="N46" s="26" t="str">
        <f>IF(Table16[[#This Row],[Done]]&lt;&gt;"True","",Table16[[#This Row],[Input]]&amp;","&amp;Table16[[#This Row],[Output]]&amp;",cwa,"&amp;Table16[[#This Row],[C.CWA]]&amp;","&amp;Table16[[#This Row],[R.CWA]])</f>
        <v>test_rn12_in.ttl,test_rn12_out.ttl,cwa,True,True</v>
      </c>
      <c r="O46" s="26" t="str">
        <f>IF(Table16[[#This Row],[Done]]&lt;&gt;"True","",Table16[[#This Row],[Input]]&amp;","&amp;Table16[[#This Row],[Output]]&amp;",owa,"&amp;Table16[[#This Row],[C.OWA]]&amp;","&amp;Table16[[#This Row],[R.OWA]])</f>
        <v>test_rn12_in.ttl,test_rn12_out.ttl,owa,True,True</v>
      </c>
      <c r="P46" s="26" t="str">
        <f>IF(Table16[[#This Row],[Done]]&lt;&gt;"True","",Table16[[#This Row],[Input]]&amp;","&amp;Table16[[#This Row],[Output]]&amp;",owaf,"&amp;Table16[[#This Row],[C.OWAF]]&amp;","&amp;Table16[[#This Row],[R.OWAF]])</f>
        <v>test_rn12_in.ttl,test_rn12_out.ttl,owaf,True,True</v>
      </c>
    </row>
    <row r="47" spans="1:16" x14ac:dyDescent="0.25">
      <c r="A47" s="1" t="s">
        <v>582</v>
      </c>
      <c r="B47" t="str">
        <f>VLOOKUP(Table16[[#This Row],[Rule]],Table7[[#All],[Rule Code]:[First-Order Logic Rule]],2,FALSE)</f>
        <v xml:space="preserve">NonRigidType(x) -&gt; ~RigidType(x) </v>
      </c>
      <c r="C47" t="str">
        <f>"test_"&amp;LOWER(Table16[[#This Row],[Rule]])</f>
        <v>test_rp01</v>
      </c>
      <c r="E47" t="str">
        <f>Table16[[#This Row],[Test]]&amp;Table16[[#This Row],[Variation]]&amp;"_in.ttl"</f>
        <v>test_rp01_in.ttl</v>
      </c>
      <c r="F47" t="str">
        <f>Table16[[#This Row],[Test]]&amp;Table16[[#This Row],[Variation]]&amp;"_out.ttl"</f>
        <v>test_rp01_out.ttl</v>
      </c>
      <c r="G47" s="25" t="s">
        <v>609</v>
      </c>
      <c r="H47" s="25" t="s">
        <v>610</v>
      </c>
      <c r="I47" s="25" t="s">
        <v>609</v>
      </c>
      <c r="J47" s="25" t="s">
        <v>609</v>
      </c>
      <c r="K47" s="25" t="s">
        <v>609</v>
      </c>
      <c r="L47" s="25" t="s">
        <v>609</v>
      </c>
      <c r="M47" s="25" t="s">
        <v>609</v>
      </c>
      <c r="N47" s="26" t="str">
        <f>IF(Table16[[#This Row],[Done]]&lt;&gt;"True","",Table16[[#This Row],[Input]]&amp;","&amp;Table16[[#This Row],[Output]]&amp;",cwa,"&amp;Table16[[#This Row],[C.CWA]]&amp;","&amp;Table16[[#This Row],[R.CWA]])</f>
        <v>test_rp01_in.ttl,test_rp01_out.ttl,cwa,False,True</v>
      </c>
      <c r="O47" s="26" t="str">
        <f>IF(Table16[[#This Row],[Done]]&lt;&gt;"True","",Table16[[#This Row],[Input]]&amp;","&amp;Table16[[#This Row],[Output]]&amp;",owa,"&amp;Table16[[#This Row],[C.OWA]]&amp;","&amp;Table16[[#This Row],[R.OWA]])</f>
        <v>test_rp01_in.ttl,test_rp01_out.ttl,owa,True,True</v>
      </c>
      <c r="P47" s="26" t="str">
        <f>IF(Table16[[#This Row],[Done]]&lt;&gt;"True","",Table16[[#This Row],[Input]]&amp;","&amp;Table16[[#This Row],[Output]]&amp;",owaf,"&amp;Table16[[#This Row],[C.OWAF]]&amp;","&amp;Table16[[#This Row],[R.OWAF]])</f>
        <v>test_rp01_in.ttl,test_rp01_out.ttl,owaf,True,True</v>
      </c>
    </row>
    <row r="48" spans="1:16" x14ac:dyDescent="0.25">
      <c r="A48" s="1" t="s">
        <v>583</v>
      </c>
      <c r="B48" t="str">
        <f>VLOOKUP(Table16[[#This Row],[Rule]],Table7[[#All],[Rule Code]:[First-Order Logic Rule]],2,FALSE)</f>
        <v xml:space="preserve">RigidType(x) -&gt; ~NonRigidType(x) ^ ~AntiRigidType(x) ^ ~SemiRigidType(x) ^ ~Role(x) ^ ~Phase(x) ^ ~RoleMixin(x) ^ ~PhaseMixin(x) ^ ~Mixin(x) </v>
      </c>
      <c r="C48" t="str">
        <f>"test_"&amp;LOWER(Table16[[#This Row],[Rule]])</f>
        <v>test_rp02</v>
      </c>
      <c r="E48" t="str">
        <f>Table16[[#This Row],[Test]]&amp;Table16[[#This Row],[Variation]]&amp;"_in.ttl"</f>
        <v>test_rp02_in.ttl</v>
      </c>
      <c r="F48" t="str">
        <f>Table16[[#This Row],[Test]]&amp;Table16[[#This Row],[Variation]]&amp;"_out.ttl"</f>
        <v>test_rp02_out.ttl</v>
      </c>
      <c r="G48" s="25" t="s">
        <v>609</v>
      </c>
      <c r="H48" s="25" t="s">
        <v>609</v>
      </c>
      <c r="I48" s="25" t="s">
        <v>609</v>
      </c>
      <c r="J48" s="25" t="s">
        <v>609</v>
      </c>
      <c r="K48" s="25" t="s">
        <v>609</v>
      </c>
      <c r="L48" s="25" t="s">
        <v>609</v>
      </c>
      <c r="M48" s="25" t="s">
        <v>609</v>
      </c>
      <c r="N48" s="26" t="str">
        <f>IF(Table16[[#This Row],[Done]]&lt;&gt;"True","",Table16[[#This Row],[Input]]&amp;","&amp;Table16[[#This Row],[Output]]&amp;",cwa,"&amp;Table16[[#This Row],[C.CWA]]&amp;","&amp;Table16[[#This Row],[R.CWA]])</f>
        <v>test_rp02_in.ttl,test_rp02_out.ttl,cwa,True,True</v>
      </c>
      <c r="O48" s="26" t="str">
        <f>IF(Table16[[#This Row],[Done]]&lt;&gt;"True","",Table16[[#This Row],[Input]]&amp;","&amp;Table16[[#This Row],[Output]]&amp;",owa,"&amp;Table16[[#This Row],[C.OWA]]&amp;","&amp;Table16[[#This Row],[R.OWA]])</f>
        <v>test_rp02_in.ttl,test_rp02_out.ttl,owa,True,True</v>
      </c>
      <c r="P48" s="26" t="str">
        <f>IF(Table16[[#This Row],[Done]]&lt;&gt;"True","",Table16[[#This Row],[Input]]&amp;","&amp;Table16[[#This Row],[Output]]&amp;",owaf,"&amp;Table16[[#This Row],[C.OWAF]]&amp;","&amp;Table16[[#This Row],[R.OWAF]])</f>
        <v>test_rp02_in.ttl,test_rp02_out.ttl,owaf,True,True</v>
      </c>
    </row>
    <row r="49" spans="1:16" x14ac:dyDescent="0.25">
      <c r="A49" s="1" t="s">
        <v>584</v>
      </c>
      <c r="B49" t="str">
        <f>VLOOKUP(Table16[[#This Row],[Rule]],Table7[[#All],[Rule Code]:[First-Order Logic Rule]],2,FALSE)</f>
        <v xml:space="preserve">AntiRigidType(x) -&gt; NonRigidType(x) ^ ~SemiRigidType(x) ^ ~Category(x) ^ ~Kind(x) ^ ~SubKind(x) ^ ~Mixin(x) </v>
      </c>
      <c r="C49" t="str">
        <f>"test_"&amp;LOWER(Table16[[#This Row],[Rule]])</f>
        <v>test_rp03</v>
      </c>
      <c r="E49" t="str">
        <f>Table16[[#This Row],[Test]]&amp;Table16[[#This Row],[Variation]]&amp;"_in.ttl"</f>
        <v>test_rp03_in.ttl</v>
      </c>
      <c r="F49" t="str">
        <f>Table16[[#This Row],[Test]]&amp;Table16[[#This Row],[Variation]]&amp;"_out.ttl"</f>
        <v>test_rp03_out.ttl</v>
      </c>
      <c r="G49" s="25" t="s">
        <v>609</v>
      </c>
      <c r="H49" s="25" t="s">
        <v>610</v>
      </c>
      <c r="I49" s="25" t="s">
        <v>609</v>
      </c>
      <c r="J49" s="25" t="s">
        <v>609</v>
      </c>
      <c r="K49" s="25" t="s">
        <v>609</v>
      </c>
      <c r="L49" s="25" t="s">
        <v>609</v>
      </c>
      <c r="M49" s="25" t="s">
        <v>609</v>
      </c>
      <c r="N49" s="26" t="str">
        <f>IF(Table16[[#This Row],[Done]]&lt;&gt;"True","",Table16[[#This Row],[Input]]&amp;","&amp;Table16[[#This Row],[Output]]&amp;",cwa,"&amp;Table16[[#This Row],[C.CWA]]&amp;","&amp;Table16[[#This Row],[R.CWA]])</f>
        <v>test_rp03_in.ttl,test_rp03_out.ttl,cwa,False,True</v>
      </c>
      <c r="O49" s="26" t="str">
        <f>IF(Table16[[#This Row],[Done]]&lt;&gt;"True","",Table16[[#This Row],[Input]]&amp;","&amp;Table16[[#This Row],[Output]]&amp;",owa,"&amp;Table16[[#This Row],[C.OWA]]&amp;","&amp;Table16[[#This Row],[R.OWA]])</f>
        <v>test_rp03_in.ttl,test_rp03_out.ttl,owa,True,True</v>
      </c>
      <c r="P49" s="26" t="str">
        <f>IF(Table16[[#This Row],[Done]]&lt;&gt;"True","",Table16[[#This Row],[Input]]&amp;","&amp;Table16[[#This Row],[Output]]&amp;",owaf,"&amp;Table16[[#This Row],[C.OWAF]]&amp;","&amp;Table16[[#This Row],[R.OWAF]])</f>
        <v>test_rp03_in.ttl,test_rp03_out.ttl,owaf,True,True</v>
      </c>
    </row>
    <row r="50" spans="1:16" x14ac:dyDescent="0.25">
      <c r="A50" s="1" t="s">
        <v>585</v>
      </c>
      <c r="B50" t="str">
        <f>VLOOKUP(Table16[[#This Row],[Rule]],Table7[[#All],[Rule Code]:[First-Order Logic Rule]],2,FALSE)</f>
        <v xml:space="preserve">SemiRigidType(x) -&gt; Mixin(x) ^ NonRigidType(x) ^ ~AntiRigidType(x) ^ ~Category(x) ^ ~Kind(x) ^ ~SubKind(x) ^ ~Role(x) ^ ~Phase(x) ^ ~RoleMixin(x) ^ ~PhaseMixin(x) </v>
      </c>
      <c r="C50" t="str">
        <f>"test_"&amp;LOWER(Table16[[#This Row],[Rule]])</f>
        <v>test_rp04</v>
      </c>
      <c r="E50" t="str">
        <f>Table16[[#This Row],[Test]]&amp;Table16[[#This Row],[Variation]]&amp;"_in.ttl"</f>
        <v>test_rp04_in.ttl</v>
      </c>
      <c r="F50" t="str">
        <f>Table16[[#This Row],[Test]]&amp;Table16[[#This Row],[Variation]]&amp;"_out.ttl"</f>
        <v>test_rp04_out.ttl</v>
      </c>
      <c r="G50" s="25" t="s">
        <v>609</v>
      </c>
      <c r="H50" s="25" t="s">
        <v>610</v>
      </c>
      <c r="I50" s="25" t="s">
        <v>609</v>
      </c>
      <c r="J50" s="25" t="s">
        <v>609</v>
      </c>
      <c r="K50" s="25" t="s">
        <v>609</v>
      </c>
      <c r="L50" s="25" t="s">
        <v>609</v>
      </c>
      <c r="M50" s="25" t="s">
        <v>609</v>
      </c>
      <c r="N50" s="26" t="str">
        <f>IF(Table16[[#This Row],[Done]]&lt;&gt;"True","",Table16[[#This Row],[Input]]&amp;","&amp;Table16[[#This Row],[Output]]&amp;",cwa,"&amp;Table16[[#This Row],[C.CWA]]&amp;","&amp;Table16[[#This Row],[R.CWA]])</f>
        <v>test_rp04_in.ttl,test_rp04_out.ttl,cwa,False,True</v>
      </c>
      <c r="O50" s="26" t="str">
        <f>IF(Table16[[#This Row],[Done]]&lt;&gt;"True","",Table16[[#This Row],[Input]]&amp;","&amp;Table16[[#This Row],[Output]]&amp;",owa,"&amp;Table16[[#This Row],[C.OWA]]&amp;","&amp;Table16[[#This Row],[R.OWA]])</f>
        <v>test_rp04_in.ttl,test_rp04_out.ttl,owa,True,True</v>
      </c>
      <c r="P50" s="26" t="str">
        <f>IF(Table16[[#This Row],[Done]]&lt;&gt;"True","",Table16[[#This Row],[Input]]&amp;","&amp;Table16[[#This Row],[Output]]&amp;",owaf,"&amp;Table16[[#This Row],[C.OWAF]]&amp;","&amp;Table16[[#This Row],[R.OWAF]])</f>
        <v>test_rp04_in.ttl,test_rp04_out.ttl,owaf,True,True</v>
      </c>
    </row>
    <row r="51" spans="1:16" x14ac:dyDescent="0.25">
      <c r="A51" s="1" t="s">
        <v>586</v>
      </c>
      <c r="B51" t="str">
        <f>VLOOKUP(Table16[[#This Row],[Rule]],Table7[[#All],[Rule Code]:[First-Order Logic Rule]],2,FALSE)</f>
        <v xml:space="preserve">NonSortal(x) -&gt; ~Sortal(x) ^ ~Kind(x) ^ ~Phase(x) ^ ~Role(x) ^ ~SubKind(x) </v>
      </c>
      <c r="C51" t="str">
        <f>"test_"&amp;LOWER(Table16[[#This Row],[Rule]])</f>
        <v>test_rp05</v>
      </c>
      <c r="E51" t="str">
        <f>Table16[[#This Row],[Test]]&amp;Table16[[#This Row],[Variation]]&amp;"_in.ttl"</f>
        <v>test_rp05_in.ttl</v>
      </c>
      <c r="F51" t="str">
        <f>Table16[[#This Row],[Test]]&amp;Table16[[#This Row],[Variation]]&amp;"_out.ttl"</f>
        <v>test_rp05_out.ttl</v>
      </c>
      <c r="G51" s="25" t="s">
        <v>609</v>
      </c>
      <c r="H51" s="25" t="s">
        <v>610</v>
      </c>
      <c r="I51" s="25" t="s">
        <v>609</v>
      </c>
      <c r="J51" s="25" t="s">
        <v>609</v>
      </c>
      <c r="K51" s="25" t="s">
        <v>609</v>
      </c>
      <c r="L51" s="25" t="s">
        <v>609</v>
      </c>
      <c r="M51" s="25" t="s">
        <v>609</v>
      </c>
      <c r="N51" s="26" t="str">
        <f>IF(Table16[[#This Row],[Done]]&lt;&gt;"True","",Table16[[#This Row],[Input]]&amp;","&amp;Table16[[#This Row],[Output]]&amp;",cwa,"&amp;Table16[[#This Row],[C.CWA]]&amp;","&amp;Table16[[#This Row],[R.CWA]])</f>
        <v>test_rp05_in.ttl,test_rp05_out.ttl,cwa,False,True</v>
      </c>
      <c r="O51" s="26" t="str">
        <f>IF(Table16[[#This Row],[Done]]&lt;&gt;"True","",Table16[[#This Row],[Input]]&amp;","&amp;Table16[[#This Row],[Output]]&amp;",owa,"&amp;Table16[[#This Row],[C.OWA]]&amp;","&amp;Table16[[#This Row],[R.OWA]])</f>
        <v>test_rp05_in.ttl,test_rp05_out.ttl,owa,True,True</v>
      </c>
      <c r="P51" s="26" t="str">
        <f>IF(Table16[[#This Row],[Done]]&lt;&gt;"True","",Table16[[#This Row],[Input]]&amp;","&amp;Table16[[#This Row],[Output]]&amp;",owaf,"&amp;Table16[[#This Row],[C.OWAF]]&amp;","&amp;Table16[[#This Row],[R.OWAF]])</f>
        <v>test_rp05_in.ttl,test_rp05_out.ttl,owaf,True,True</v>
      </c>
    </row>
    <row r="52" spans="1:16" x14ac:dyDescent="0.25">
      <c r="A52" s="1" t="s">
        <v>587</v>
      </c>
      <c r="B52" t="str">
        <f>VLOOKUP(Table16[[#This Row],[Rule]],Table7[[#All],[Rule Code]:[First-Order Logic Rule]],2,FALSE)</f>
        <v xml:space="preserve">Sortal(x) -&gt; ~NonSortal(x) ^ ~Category(x) ^ ~PhaseMixin(x) ^ ~RoleMixin(x) ^ ~Mixin(x) </v>
      </c>
      <c r="C52" t="str">
        <f>"test_"&amp;LOWER(Table16[[#This Row],[Rule]])</f>
        <v>test_rp06</v>
      </c>
      <c r="E52" t="str">
        <f>Table16[[#This Row],[Test]]&amp;Table16[[#This Row],[Variation]]&amp;"_in.ttl"</f>
        <v>test_rp06_in.ttl</v>
      </c>
      <c r="F52" t="str">
        <f>Table16[[#This Row],[Test]]&amp;Table16[[#This Row],[Variation]]&amp;"_out.ttl"</f>
        <v>test_rp06_out.ttl</v>
      </c>
      <c r="G52" s="25" t="s">
        <v>609</v>
      </c>
      <c r="H52" s="25" t="s">
        <v>609</v>
      </c>
      <c r="I52" s="25" t="s">
        <v>609</v>
      </c>
      <c r="J52" s="25" t="s">
        <v>609</v>
      </c>
      <c r="K52" s="25" t="s">
        <v>609</v>
      </c>
      <c r="L52" s="25" t="s">
        <v>609</v>
      </c>
      <c r="M52" s="25" t="s">
        <v>609</v>
      </c>
      <c r="N52" s="26" t="str">
        <f>IF(Table16[[#This Row],[Done]]&lt;&gt;"True","",Table16[[#This Row],[Input]]&amp;","&amp;Table16[[#This Row],[Output]]&amp;",cwa,"&amp;Table16[[#This Row],[C.CWA]]&amp;","&amp;Table16[[#This Row],[R.CWA]])</f>
        <v>test_rp06_in.ttl,test_rp06_out.ttl,cwa,True,True</v>
      </c>
      <c r="O52" s="26" t="str">
        <f>IF(Table16[[#This Row],[Done]]&lt;&gt;"True","",Table16[[#This Row],[Input]]&amp;","&amp;Table16[[#This Row],[Output]]&amp;",owa,"&amp;Table16[[#This Row],[C.OWA]]&amp;","&amp;Table16[[#This Row],[R.OWA]])</f>
        <v>test_rp06_in.ttl,test_rp06_out.ttl,owa,True,True</v>
      </c>
      <c r="P52" s="26" t="str">
        <f>IF(Table16[[#This Row],[Done]]&lt;&gt;"True","",Table16[[#This Row],[Input]]&amp;","&amp;Table16[[#This Row],[Output]]&amp;",owaf,"&amp;Table16[[#This Row],[C.OWAF]]&amp;","&amp;Table16[[#This Row],[R.OWAF]])</f>
        <v>test_rp06_in.ttl,test_rp06_out.ttl,owaf,True,True</v>
      </c>
    </row>
    <row r="53" spans="1:16" x14ac:dyDescent="0.25">
      <c r="A53" s="1" t="s">
        <v>588</v>
      </c>
      <c r="B53" t="str">
        <f>VLOOKUP(Table16[[#This Row],[Rule]],Table7[[#All],[Rule Code]:[First-Order Logic Rule]],2,FALSE)</f>
        <v xml:space="preserve">Kind(x) -&gt; RigidType(x) ^ Sortal(x) ^ ~Category(x) ^ ~Phase(x) ^ ~Role(x) ^ ~SubKind(x) </v>
      </c>
      <c r="C53" t="str">
        <f>"test_"&amp;LOWER(Table16[[#This Row],[Rule]])</f>
        <v>test_rp07</v>
      </c>
      <c r="E53" t="str">
        <f>Table16[[#This Row],[Test]]&amp;Table16[[#This Row],[Variation]]&amp;"_in.ttl"</f>
        <v>test_rp07_in.ttl</v>
      </c>
      <c r="F53" t="str">
        <f>Table16[[#This Row],[Test]]&amp;Table16[[#This Row],[Variation]]&amp;"_out.ttl"</f>
        <v>test_rp07_out.ttl</v>
      </c>
      <c r="G53" s="25" t="s">
        <v>609</v>
      </c>
      <c r="H53" s="25" t="s">
        <v>609</v>
      </c>
      <c r="I53" s="25" t="s">
        <v>609</v>
      </c>
      <c r="J53" s="25" t="s">
        <v>609</v>
      </c>
      <c r="K53" s="25" t="s">
        <v>609</v>
      </c>
      <c r="L53" s="25" t="s">
        <v>609</v>
      </c>
      <c r="M53" s="25" t="s">
        <v>609</v>
      </c>
      <c r="N53" s="26" t="str">
        <f>IF(Table16[[#This Row],[Done]]&lt;&gt;"True","",Table16[[#This Row],[Input]]&amp;","&amp;Table16[[#This Row],[Output]]&amp;",cwa,"&amp;Table16[[#This Row],[C.CWA]]&amp;","&amp;Table16[[#This Row],[R.CWA]])</f>
        <v>test_rp07_in.ttl,test_rp07_out.ttl,cwa,True,True</v>
      </c>
      <c r="O53" s="26" t="str">
        <f>IF(Table16[[#This Row],[Done]]&lt;&gt;"True","",Table16[[#This Row],[Input]]&amp;","&amp;Table16[[#This Row],[Output]]&amp;",owa,"&amp;Table16[[#This Row],[C.OWA]]&amp;","&amp;Table16[[#This Row],[R.OWA]])</f>
        <v>test_rp07_in.ttl,test_rp07_out.ttl,owa,True,True</v>
      </c>
      <c r="P53" s="26" t="str">
        <f>IF(Table16[[#This Row],[Done]]&lt;&gt;"True","",Table16[[#This Row],[Input]]&amp;","&amp;Table16[[#This Row],[Output]]&amp;",owaf,"&amp;Table16[[#This Row],[C.OWAF]]&amp;","&amp;Table16[[#This Row],[R.OWAF]])</f>
        <v>test_rp07_in.ttl,test_rp07_out.ttl,owaf,True,True</v>
      </c>
    </row>
    <row r="54" spans="1:16" x14ac:dyDescent="0.25">
      <c r="A54" s="1" t="s">
        <v>589</v>
      </c>
      <c r="B54" t="str">
        <f>VLOOKUP(Table16[[#This Row],[Rule]],Table7[[#All],[Rule Code]:[First-Order Logic Rule]],2,FALSE)</f>
        <v xml:space="preserve">SubKind(x) -&gt; RigidType(x) ^ Sortal(x) ^ ~Category(x) ^ ~Kind(x) ^ ~Phase(x) ^ ~Role(x) </v>
      </c>
      <c r="C54" t="str">
        <f>"test_"&amp;LOWER(Table16[[#This Row],[Rule]])</f>
        <v>test_rp08</v>
      </c>
      <c r="E54" t="str">
        <f>Table16[[#This Row],[Test]]&amp;Table16[[#This Row],[Variation]]&amp;"_in.ttl"</f>
        <v>test_rp08_in.ttl</v>
      </c>
      <c r="F54" t="str">
        <f>Table16[[#This Row],[Test]]&amp;Table16[[#This Row],[Variation]]&amp;"_out.ttl"</f>
        <v>test_rp08_out.ttl</v>
      </c>
      <c r="G54" s="25" t="s">
        <v>609</v>
      </c>
      <c r="H54" s="25" t="s">
        <v>610</v>
      </c>
      <c r="I54" s="25" t="s">
        <v>609</v>
      </c>
      <c r="J54" s="25" t="s">
        <v>609</v>
      </c>
      <c r="K54" s="25" t="s">
        <v>609</v>
      </c>
      <c r="L54" s="25" t="s">
        <v>609</v>
      </c>
      <c r="M54" s="25" t="s">
        <v>609</v>
      </c>
      <c r="N54" s="26" t="str">
        <f>IF(Table16[[#This Row],[Done]]&lt;&gt;"True","",Table16[[#This Row],[Input]]&amp;","&amp;Table16[[#This Row],[Output]]&amp;",cwa,"&amp;Table16[[#This Row],[C.CWA]]&amp;","&amp;Table16[[#This Row],[R.CWA]])</f>
        <v>test_rp08_in.ttl,test_rp08_out.ttl,cwa,False,True</v>
      </c>
      <c r="O54" s="26" t="str">
        <f>IF(Table16[[#This Row],[Done]]&lt;&gt;"True","",Table16[[#This Row],[Input]]&amp;","&amp;Table16[[#This Row],[Output]]&amp;",owa,"&amp;Table16[[#This Row],[C.OWA]]&amp;","&amp;Table16[[#This Row],[R.OWA]])</f>
        <v>test_rp08_in.ttl,test_rp08_out.ttl,owa,True,True</v>
      </c>
      <c r="P54" s="26" t="str">
        <f>IF(Table16[[#This Row],[Done]]&lt;&gt;"True","",Table16[[#This Row],[Input]]&amp;","&amp;Table16[[#This Row],[Output]]&amp;",owaf,"&amp;Table16[[#This Row],[C.OWAF]]&amp;","&amp;Table16[[#This Row],[R.OWAF]])</f>
        <v>test_rp08_in.ttl,test_rp08_out.ttl,owaf,True,True</v>
      </c>
    </row>
    <row r="55" spans="1:16" x14ac:dyDescent="0.25">
      <c r="A55" s="1" t="s">
        <v>590</v>
      </c>
      <c r="B55" t="str">
        <f>VLOOKUP(Table16[[#This Row],[Rule]],Table7[[#All],[Rule Code]:[First-Order Logic Rule]],2,FALSE)</f>
        <v xml:space="preserve">Role(x) -&gt; AntiRigidType(x) ^ Sortal(x) ^ ~Kind(x) ^ ~Phase(x) ^ ~PhaseMixin(x) ^ ~RoleMixin(x) ^ ~SubKind(x) </v>
      </c>
      <c r="C55" t="str">
        <f>"test_"&amp;LOWER(Table16[[#This Row],[Rule]])</f>
        <v>test_rp09</v>
      </c>
      <c r="E55" t="str">
        <f>Table16[[#This Row],[Test]]&amp;Table16[[#This Row],[Variation]]&amp;"_in.ttl"</f>
        <v>test_rp09_in.ttl</v>
      </c>
      <c r="F55" t="str">
        <f>Table16[[#This Row],[Test]]&amp;Table16[[#This Row],[Variation]]&amp;"_out.ttl"</f>
        <v>test_rp09_out.ttl</v>
      </c>
      <c r="G55" s="25" t="s">
        <v>609</v>
      </c>
      <c r="H55" s="25" t="s">
        <v>610</v>
      </c>
      <c r="I55" s="25" t="s">
        <v>609</v>
      </c>
      <c r="J55" s="25" t="s">
        <v>609</v>
      </c>
      <c r="K55" s="25" t="s">
        <v>609</v>
      </c>
      <c r="L55" s="25" t="s">
        <v>609</v>
      </c>
      <c r="M55" s="25" t="s">
        <v>609</v>
      </c>
      <c r="N55" s="26" t="str">
        <f>IF(Table16[[#This Row],[Done]]&lt;&gt;"True","",Table16[[#This Row],[Input]]&amp;","&amp;Table16[[#This Row],[Output]]&amp;",cwa,"&amp;Table16[[#This Row],[C.CWA]]&amp;","&amp;Table16[[#This Row],[R.CWA]])</f>
        <v>test_rp09_in.ttl,test_rp09_out.ttl,cwa,False,True</v>
      </c>
      <c r="O55" s="26" t="str">
        <f>IF(Table16[[#This Row],[Done]]&lt;&gt;"True","",Table16[[#This Row],[Input]]&amp;","&amp;Table16[[#This Row],[Output]]&amp;",owa,"&amp;Table16[[#This Row],[C.OWA]]&amp;","&amp;Table16[[#This Row],[R.OWA]])</f>
        <v>test_rp09_in.ttl,test_rp09_out.ttl,owa,True,True</v>
      </c>
      <c r="P55" s="26" t="str">
        <f>IF(Table16[[#This Row],[Done]]&lt;&gt;"True","",Table16[[#This Row],[Input]]&amp;","&amp;Table16[[#This Row],[Output]]&amp;",owaf,"&amp;Table16[[#This Row],[C.OWAF]]&amp;","&amp;Table16[[#This Row],[R.OWAF]])</f>
        <v>test_rp09_in.ttl,test_rp09_out.ttl,owaf,True,True</v>
      </c>
    </row>
    <row r="56" spans="1:16" x14ac:dyDescent="0.25">
      <c r="A56" s="1" t="s">
        <v>591</v>
      </c>
      <c r="B56" t="str">
        <f>VLOOKUP(Table16[[#This Row],[Rule]],Table7[[#All],[Rule Code]:[First-Order Logic Rule]],2,FALSE)</f>
        <v xml:space="preserve">Phase(x) -&gt; AntiRigidType(x) ^ Sortal(x) ^ ~Kind(x) ^ ~PhaseMixin(x) ^ ~Role(x) ^ ~RoleMixin(x) ^ ~SubKind(x)  </v>
      </c>
      <c r="C56" t="str">
        <f>"test_"&amp;LOWER(Table16[[#This Row],[Rule]])</f>
        <v>test_rp10</v>
      </c>
      <c r="E56" t="str">
        <f>Table16[[#This Row],[Test]]&amp;Table16[[#This Row],[Variation]]&amp;"_in.ttl"</f>
        <v>test_rp10_in.ttl</v>
      </c>
      <c r="F56" t="str">
        <f>Table16[[#This Row],[Test]]&amp;Table16[[#This Row],[Variation]]&amp;"_out.ttl"</f>
        <v>test_rp10_out.ttl</v>
      </c>
      <c r="G56" s="25" t="s">
        <v>609</v>
      </c>
      <c r="H56" s="25" t="s">
        <v>610</v>
      </c>
      <c r="I56" s="25" t="s">
        <v>609</v>
      </c>
      <c r="J56" s="25" t="s">
        <v>609</v>
      </c>
      <c r="K56" s="25" t="s">
        <v>609</v>
      </c>
      <c r="L56" s="25" t="s">
        <v>609</v>
      </c>
      <c r="M56" s="25" t="s">
        <v>609</v>
      </c>
      <c r="N56" s="26" t="str">
        <f>IF(Table16[[#This Row],[Done]]&lt;&gt;"True","",Table16[[#This Row],[Input]]&amp;","&amp;Table16[[#This Row],[Output]]&amp;",cwa,"&amp;Table16[[#This Row],[C.CWA]]&amp;","&amp;Table16[[#This Row],[R.CWA]])</f>
        <v>test_rp10_in.ttl,test_rp10_out.ttl,cwa,False,True</v>
      </c>
      <c r="O56" s="26" t="str">
        <f>IF(Table16[[#This Row],[Done]]&lt;&gt;"True","",Table16[[#This Row],[Input]]&amp;","&amp;Table16[[#This Row],[Output]]&amp;",owa,"&amp;Table16[[#This Row],[C.OWA]]&amp;","&amp;Table16[[#This Row],[R.OWA]])</f>
        <v>test_rp10_in.ttl,test_rp10_out.ttl,owa,True,True</v>
      </c>
      <c r="P56" s="26" t="str">
        <f>IF(Table16[[#This Row],[Done]]&lt;&gt;"True","",Table16[[#This Row],[Input]]&amp;","&amp;Table16[[#This Row],[Output]]&amp;",owaf,"&amp;Table16[[#This Row],[C.OWAF]]&amp;","&amp;Table16[[#This Row],[R.OWAF]])</f>
        <v>test_rp10_in.ttl,test_rp10_out.ttl,owaf,True,True</v>
      </c>
    </row>
    <row r="57" spans="1:16" x14ac:dyDescent="0.25">
      <c r="A57" s="1" t="s">
        <v>592</v>
      </c>
      <c r="B57" t="str">
        <f>VLOOKUP(Table16[[#This Row],[Rule]],Table7[[#All],[Rule Code]:[First-Order Logic Rule]],2,FALSE)</f>
        <v xml:space="preserve">Category(x) -&gt; NonSortal(x) ^ RigidType(x) ^ ~Kind(x) ^ ~Mixin(x) ^ ~PhaseMixin(x) ^ ~RoleMixin(x) ^ ~SubKind(x) </v>
      </c>
      <c r="C57" t="str">
        <f>"test_"&amp;LOWER(Table16[[#This Row],[Rule]])</f>
        <v>test_rp11</v>
      </c>
      <c r="E57" t="str">
        <f>Table16[[#This Row],[Test]]&amp;Table16[[#This Row],[Variation]]&amp;"_in.ttl"</f>
        <v>test_rp11_in.ttl</v>
      </c>
      <c r="F57" t="str">
        <f>Table16[[#This Row],[Test]]&amp;Table16[[#This Row],[Variation]]&amp;"_out.ttl"</f>
        <v>test_rp11_out.ttl</v>
      </c>
      <c r="G57" s="25" t="s">
        <v>609</v>
      </c>
      <c r="H57" s="25" t="s">
        <v>610</v>
      </c>
      <c r="I57" s="25" t="s">
        <v>609</v>
      </c>
      <c r="J57" s="25" t="s">
        <v>609</v>
      </c>
      <c r="K57" s="25" t="s">
        <v>609</v>
      </c>
      <c r="L57" s="25" t="s">
        <v>609</v>
      </c>
      <c r="M57" s="25" t="s">
        <v>609</v>
      </c>
      <c r="N57" s="26" t="str">
        <f>IF(Table16[[#This Row],[Done]]&lt;&gt;"True","",Table16[[#This Row],[Input]]&amp;","&amp;Table16[[#This Row],[Output]]&amp;",cwa,"&amp;Table16[[#This Row],[C.CWA]]&amp;","&amp;Table16[[#This Row],[R.CWA]])</f>
        <v>test_rp11_in.ttl,test_rp11_out.ttl,cwa,False,True</v>
      </c>
      <c r="O57" s="26" t="str">
        <f>IF(Table16[[#This Row],[Done]]&lt;&gt;"True","",Table16[[#This Row],[Input]]&amp;","&amp;Table16[[#This Row],[Output]]&amp;",owa,"&amp;Table16[[#This Row],[C.OWA]]&amp;","&amp;Table16[[#This Row],[R.OWA]])</f>
        <v>test_rp11_in.ttl,test_rp11_out.ttl,owa,True,True</v>
      </c>
      <c r="P57" s="26" t="str">
        <f>IF(Table16[[#This Row],[Done]]&lt;&gt;"True","",Table16[[#This Row],[Input]]&amp;","&amp;Table16[[#This Row],[Output]]&amp;",owaf,"&amp;Table16[[#This Row],[C.OWAF]]&amp;","&amp;Table16[[#This Row],[R.OWAF]])</f>
        <v>test_rp11_in.ttl,test_rp11_out.ttl,owaf,True,True</v>
      </c>
    </row>
    <row r="58" spans="1:16" x14ac:dyDescent="0.25">
      <c r="A58" s="1" t="s">
        <v>593</v>
      </c>
      <c r="B58" t="str">
        <f>VLOOKUP(Table16[[#This Row],[Rule]],Table7[[#All],[Rule Code]:[First-Order Logic Rule]],2,FALSE)</f>
        <v xml:space="preserve">RoleMixin(x) -&gt; AntiRigidType(x) ^ NonSortal(x) ^ ~Category(x) ^ ~Mixin(x) ^ ~Phase(x) ^ ~PhaseMixin(x) ^ ~Role(x) </v>
      </c>
      <c r="C58" t="str">
        <f>"test_"&amp;LOWER(Table16[[#This Row],[Rule]])</f>
        <v>test_rp12</v>
      </c>
      <c r="E58" t="str">
        <f>Table16[[#This Row],[Test]]&amp;Table16[[#This Row],[Variation]]&amp;"_in.ttl"</f>
        <v>test_rp12_in.ttl</v>
      </c>
      <c r="F58" t="str">
        <f>Table16[[#This Row],[Test]]&amp;Table16[[#This Row],[Variation]]&amp;"_out.ttl"</f>
        <v>test_rp12_out.ttl</v>
      </c>
      <c r="G58" s="25" t="s">
        <v>609</v>
      </c>
      <c r="H58" s="25" t="s">
        <v>610</v>
      </c>
      <c r="I58" s="25" t="s">
        <v>609</v>
      </c>
      <c r="J58" s="25" t="s">
        <v>609</v>
      </c>
      <c r="K58" s="25" t="s">
        <v>609</v>
      </c>
      <c r="L58" s="25" t="s">
        <v>609</v>
      </c>
      <c r="M58" s="25" t="s">
        <v>609</v>
      </c>
      <c r="N58" s="26" t="str">
        <f>IF(Table16[[#This Row],[Done]]&lt;&gt;"True","",Table16[[#This Row],[Input]]&amp;","&amp;Table16[[#This Row],[Output]]&amp;",cwa,"&amp;Table16[[#This Row],[C.CWA]]&amp;","&amp;Table16[[#This Row],[R.CWA]])</f>
        <v>test_rp12_in.ttl,test_rp12_out.ttl,cwa,False,True</v>
      </c>
      <c r="O58" s="26" t="str">
        <f>IF(Table16[[#This Row],[Done]]&lt;&gt;"True","",Table16[[#This Row],[Input]]&amp;","&amp;Table16[[#This Row],[Output]]&amp;",owa,"&amp;Table16[[#This Row],[C.OWA]]&amp;","&amp;Table16[[#This Row],[R.OWA]])</f>
        <v>test_rp12_in.ttl,test_rp12_out.ttl,owa,True,True</v>
      </c>
      <c r="P58" s="26" t="str">
        <f>IF(Table16[[#This Row],[Done]]&lt;&gt;"True","",Table16[[#This Row],[Input]]&amp;","&amp;Table16[[#This Row],[Output]]&amp;",owaf,"&amp;Table16[[#This Row],[C.OWAF]]&amp;","&amp;Table16[[#This Row],[R.OWAF]])</f>
        <v>test_rp12_in.ttl,test_rp12_out.ttl,owaf,True,True</v>
      </c>
    </row>
    <row r="59" spans="1:16" x14ac:dyDescent="0.25">
      <c r="A59" s="1" t="s">
        <v>594</v>
      </c>
      <c r="B59" t="str">
        <f>VLOOKUP(Table16[[#This Row],[Rule]],Table7[[#All],[Rule Code]:[First-Order Logic Rule]],2,FALSE)</f>
        <v xml:space="preserve">PhaseMixin(x) -&gt; AntiRigidType(x) ^ NonSortal(x) ^ ~Category(x) ^ ~Mixin(x) ^ ~Phase(x) ^ ~Role(x) ^ ~RoleMixin(x) </v>
      </c>
      <c r="C59" t="str">
        <f>"test_"&amp;LOWER(Table16[[#This Row],[Rule]])</f>
        <v>test_rp13</v>
      </c>
      <c r="E59" t="str">
        <f>Table16[[#This Row],[Test]]&amp;Table16[[#This Row],[Variation]]&amp;"_in.ttl"</f>
        <v>test_rp13_in.ttl</v>
      </c>
      <c r="F59" t="str">
        <f>Table16[[#This Row],[Test]]&amp;Table16[[#This Row],[Variation]]&amp;"_out.ttl"</f>
        <v>test_rp13_out.ttl</v>
      </c>
      <c r="G59" s="25" t="s">
        <v>609</v>
      </c>
      <c r="H59" s="25" t="s">
        <v>610</v>
      </c>
      <c r="I59" s="25" t="s">
        <v>609</v>
      </c>
      <c r="J59" s="25" t="s">
        <v>609</v>
      </c>
      <c r="K59" s="25" t="s">
        <v>609</v>
      </c>
      <c r="L59" s="25" t="s">
        <v>609</v>
      </c>
      <c r="M59" s="25" t="s">
        <v>609</v>
      </c>
      <c r="N59" s="26" t="str">
        <f>IF(Table16[[#This Row],[Done]]&lt;&gt;"True","",Table16[[#This Row],[Input]]&amp;","&amp;Table16[[#This Row],[Output]]&amp;",cwa,"&amp;Table16[[#This Row],[C.CWA]]&amp;","&amp;Table16[[#This Row],[R.CWA]])</f>
        <v>test_rp13_in.ttl,test_rp13_out.ttl,cwa,False,True</v>
      </c>
      <c r="O59" s="26" t="str">
        <f>IF(Table16[[#This Row],[Done]]&lt;&gt;"True","",Table16[[#This Row],[Input]]&amp;","&amp;Table16[[#This Row],[Output]]&amp;",owa,"&amp;Table16[[#This Row],[C.OWA]]&amp;","&amp;Table16[[#This Row],[R.OWA]])</f>
        <v>test_rp13_in.ttl,test_rp13_out.ttl,owa,True,True</v>
      </c>
      <c r="P59" s="26" t="str">
        <f>IF(Table16[[#This Row],[Done]]&lt;&gt;"True","",Table16[[#This Row],[Input]]&amp;","&amp;Table16[[#This Row],[Output]]&amp;",owaf,"&amp;Table16[[#This Row],[C.OWAF]]&amp;","&amp;Table16[[#This Row],[R.OWAF]])</f>
        <v>test_rp13_in.ttl,test_rp13_out.ttl,owaf,True,True</v>
      </c>
    </row>
    <row r="60" spans="1:16" x14ac:dyDescent="0.25">
      <c r="A60" s="1" t="s">
        <v>595</v>
      </c>
      <c r="B60" t="str">
        <f>VLOOKUP(Table16[[#This Row],[Rule]],Table7[[#All],[Rule Code]:[First-Order Logic Rule]],2,FALSE)</f>
        <v xml:space="preserve">Mixin(x) -&gt; NonSortal(x) ^ SemiRigidType(x) ^ ~Category(x) ^ ~PhaseMixin(x) ^ ~RoleMixin(x) </v>
      </c>
      <c r="C60" t="str">
        <f>"test_"&amp;LOWER(Table16[[#This Row],[Rule]])</f>
        <v>test_rp14</v>
      </c>
      <c r="E60" t="str">
        <f>Table16[[#This Row],[Test]]&amp;Table16[[#This Row],[Variation]]&amp;"_in.ttl"</f>
        <v>test_rp14_in.ttl</v>
      </c>
      <c r="F60" t="str">
        <f>Table16[[#This Row],[Test]]&amp;Table16[[#This Row],[Variation]]&amp;"_out.ttl"</f>
        <v>test_rp14_out.ttl</v>
      </c>
      <c r="G60" s="25" t="s">
        <v>609</v>
      </c>
      <c r="H60" s="25" t="s">
        <v>610</v>
      </c>
      <c r="I60" s="25" t="s">
        <v>609</v>
      </c>
      <c r="J60" s="25" t="s">
        <v>609</v>
      </c>
      <c r="K60" s="25" t="s">
        <v>609</v>
      </c>
      <c r="L60" s="25" t="s">
        <v>609</v>
      </c>
      <c r="M60" s="25" t="s">
        <v>609</v>
      </c>
      <c r="N60" s="26" t="str">
        <f>IF(Table16[[#This Row],[Done]]&lt;&gt;"True","",Table16[[#This Row],[Input]]&amp;","&amp;Table16[[#This Row],[Output]]&amp;",cwa,"&amp;Table16[[#This Row],[C.CWA]]&amp;","&amp;Table16[[#This Row],[R.CWA]])</f>
        <v>test_rp14_in.ttl,test_rp14_out.ttl,cwa,False,True</v>
      </c>
      <c r="O60" s="26" t="str">
        <f>IF(Table16[[#This Row],[Done]]&lt;&gt;"True","",Table16[[#This Row],[Input]]&amp;","&amp;Table16[[#This Row],[Output]]&amp;",owa,"&amp;Table16[[#This Row],[C.OWA]]&amp;","&amp;Table16[[#This Row],[R.OWA]])</f>
        <v>test_rp14_in.ttl,test_rp14_out.ttl,owa,True,True</v>
      </c>
      <c r="P60" s="26" t="str">
        <f>IF(Table16[[#This Row],[Done]]&lt;&gt;"True","",Table16[[#This Row],[Input]]&amp;","&amp;Table16[[#This Row],[Output]]&amp;",owaf,"&amp;Table16[[#This Row],[C.OWAF]]&amp;","&amp;Table16[[#This Row],[R.OWAF]])</f>
        <v>test_rp14_in.ttl,test_rp14_out.ttl,owaf,True,True</v>
      </c>
    </row>
    <row r="61" spans="1:16" x14ac:dyDescent="0.25">
      <c r="A61" s="1" t="s">
        <v>596</v>
      </c>
      <c r="B61" t="str">
        <f>VLOOKUP(Table16[[#This Row],[Rule]],Table7[[#All],[Rule Code]:[First-Order Logic Rule]],2,FALSE)</f>
        <v>AntiRigidType(x) ^ Sortal(x) ^ Category(y) ^ subClassOf(x,y) -&gt; E z (RigidType(z) ^ Sortal(z) ^ subClassOf(x,z) ^ subClassOf(z,y))</v>
      </c>
      <c r="C61" t="str">
        <f>"test_"&amp;LOWER(Table16[[#This Row],[Rule]])</f>
        <v>test_rs01</v>
      </c>
      <c r="D61" t="s">
        <v>614</v>
      </c>
      <c r="E61" t="str">
        <f>Table16[[#This Row],[Test]]&amp;Table16[[#This Row],[Variation]]&amp;"_in.ttl"</f>
        <v>test_rs01a_in.ttl</v>
      </c>
      <c r="F61" t="str">
        <f>Table16[[#This Row],[Test]]&amp;Table16[[#This Row],[Variation]]&amp;"_out.ttl"</f>
        <v>test_rs01a_out.ttl</v>
      </c>
      <c r="G61" s="25" t="s">
        <v>609</v>
      </c>
      <c r="H61" s="25" t="s">
        <v>610</v>
      </c>
      <c r="I61" s="25" t="s">
        <v>609</v>
      </c>
      <c r="J61" s="25" t="s">
        <v>609</v>
      </c>
      <c r="K61" s="25" t="s">
        <v>609</v>
      </c>
      <c r="L61" s="25" t="s">
        <v>609</v>
      </c>
      <c r="M61" s="25" t="s">
        <v>609</v>
      </c>
      <c r="N61" s="26" t="str">
        <f>IF(Table16[[#This Row],[Done]]&lt;&gt;"True","",Table16[[#This Row],[Input]]&amp;","&amp;Table16[[#This Row],[Output]]&amp;",cwa,"&amp;Table16[[#This Row],[C.CWA]]&amp;","&amp;Table16[[#This Row],[R.CWA]])</f>
        <v>test_rs01a_in.ttl,test_rs01a_out.ttl,cwa,False,True</v>
      </c>
      <c r="O61" s="26" t="str">
        <f>IF(Table16[[#This Row],[Done]]&lt;&gt;"True","",Table16[[#This Row],[Input]]&amp;","&amp;Table16[[#This Row],[Output]]&amp;",owa,"&amp;Table16[[#This Row],[C.OWA]]&amp;","&amp;Table16[[#This Row],[R.OWA]])</f>
        <v>test_rs01a_in.ttl,test_rs01a_out.ttl,owa,True,True</v>
      </c>
      <c r="P61" s="26" t="str">
        <f>IF(Table16[[#This Row],[Done]]&lt;&gt;"True","",Table16[[#This Row],[Input]]&amp;","&amp;Table16[[#This Row],[Output]]&amp;",owaf,"&amp;Table16[[#This Row],[C.OWAF]]&amp;","&amp;Table16[[#This Row],[R.OWAF]])</f>
        <v>test_rs01a_in.ttl,test_rs01a_out.ttl,owaf,True,True</v>
      </c>
    </row>
    <row r="62" spans="1:16" x14ac:dyDescent="0.25">
      <c r="A62" s="1" t="s">
        <v>596</v>
      </c>
      <c r="B62" t="str">
        <f>VLOOKUP(Table16[[#This Row],[Rule]],Table7[[#All],[Rule Code]:[First-Order Logic Rule]],2,FALSE)</f>
        <v>AntiRigidType(x) ^ Sortal(x) ^ Category(y) ^ subClassOf(x,y) -&gt; E z (RigidType(z) ^ Sortal(z) ^ subClassOf(x,z) ^ subClassOf(z,y))</v>
      </c>
      <c r="C62" t="str">
        <f>"test_"&amp;LOWER(Table16[[#This Row],[Rule]])</f>
        <v>test_rs01</v>
      </c>
      <c r="D62" t="s">
        <v>619</v>
      </c>
      <c r="E62" t="str">
        <f>Table16[[#This Row],[Test]]&amp;Table16[[#This Row],[Variation]]&amp;"_in.ttl"</f>
        <v>test_rs01b_in.ttl</v>
      </c>
      <c r="F62" t="str">
        <f>Table16[[#This Row],[Test]]&amp;Table16[[#This Row],[Variation]]&amp;"_out.ttl"</f>
        <v>test_rs01b_out.ttl</v>
      </c>
      <c r="G62" s="25" t="s">
        <v>609</v>
      </c>
      <c r="H62" s="25" t="s">
        <v>610</v>
      </c>
      <c r="I62" s="25" t="s">
        <v>609</v>
      </c>
      <c r="J62" s="25" t="s">
        <v>609</v>
      </c>
      <c r="K62" s="25" t="s">
        <v>609</v>
      </c>
      <c r="L62" s="25" t="s">
        <v>610</v>
      </c>
      <c r="M62" s="25" t="s">
        <v>609</v>
      </c>
      <c r="N62" s="26" t="str">
        <f>IF(Table16[[#This Row],[Done]]&lt;&gt;"True","",Table16[[#This Row],[Input]]&amp;","&amp;Table16[[#This Row],[Output]]&amp;",cwa,"&amp;Table16[[#This Row],[C.CWA]]&amp;","&amp;Table16[[#This Row],[R.CWA]])</f>
        <v>test_rs01b_in.ttl,test_rs01b_out.ttl,cwa,False,True</v>
      </c>
      <c r="O62" s="26" t="str">
        <f>IF(Table16[[#This Row],[Done]]&lt;&gt;"True","",Table16[[#This Row],[Input]]&amp;","&amp;Table16[[#This Row],[Output]]&amp;",owa,"&amp;Table16[[#This Row],[C.OWA]]&amp;","&amp;Table16[[#This Row],[R.OWA]])</f>
        <v>test_rs01b_in.ttl,test_rs01b_out.ttl,owa,True,False</v>
      </c>
      <c r="P62" s="26" t="str">
        <f>IF(Table16[[#This Row],[Done]]&lt;&gt;"True","",Table16[[#This Row],[Input]]&amp;","&amp;Table16[[#This Row],[Output]]&amp;",owaf,"&amp;Table16[[#This Row],[C.OWAF]]&amp;","&amp;Table16[[#This Row],[R.OWAF]])</f>
        <v>test_rs01b_in.ttl,test_rs01b_out.ttl,owaf,True,True</v>
      </c>
    </row>
    <row r="63" spans="1:16" x14ac:dyDescent="0.25">
      <c r="A63" s="1" t="s">
        <v>596</v>
      </c>
      <c r="B63" t="str">
        <f>VLOOKUP(Table16[[#This Row],[Rule]],Table7[[#All],[Rule Code]:[First-Order Logic Rule]],2,FALSE)</f>
        <v>AntiRigidType(x) ^ Sortal(x) ^ Category(y) ^ subClassOf(x,y) -&gt; E z (RigidType(z) ^ Sortal(z) ^ subClassOf(x,z) ^ subClassOf(z,y))</v>
      </c>
      <c r="C63" t="str">
        <f>"test_"&amp;LOWER(Table16[[#This Row],[Rule]])</f>
        <v>test_rs01</v>
      </c>
      <c r="D63" t="s">
        <v>620</v>
      </c>
      <c r="E63" t="str">
        <f>Table16[[#This Row],[Test]]&amp;Table16[[#This Row],[Variation]]&amp;"_in.ttl"</f>
        <v>test_rs01c_in.ttl</v>
      </c>
      <c r="F63" t="str">
        <f>Table16[[#This Row],[Test]]&amp;Table16[[#This Row],[Variation]]&amp;"_out.ttl"</f>
        <v>test_rs01c_out.ttl</v>
      </c>
      <c r="G63" s="25" t="s">
        <v>609</v>
      </c>
      <c r="H63" s="25" t="s">
        <v>610</v>
      </c>
      <c r="I63" s="25" t="s">
        <v>609</v>
      </c>
      <c r="J63" s="25" t="s">
        <v>609</v>
      </c>
      <c r="K63" s="25" t="s">
        <v>609</v>
      </c>
      <c r="L63" s="25" t="s">
        <v>609</v>
      </c>
      <c r="M63" s="25" t="s">
        <v>609</v>
      </c>
      <c r="N63" s="26" t="str">
        <f>IF(Table16[[#This Row],[Done]]&lt;&gt;"True","",Table16[[#This Row],[Input]]&amp;","&amp;Table16[[#This Row],[Output]]&amp;",cwa,"&amp;Table16[[#This Row],[C.CWA]]&amp;","&amp;Table16[[#This Row],[R.CWA]])</f>
        <v>test_rs01c_in.ttl,test_rs01c_out.ttl,cwa,False,True</v>
      </c>
      <c r="O63" s="26" t="str">
        <f>IF(Table16[[#This Row],[Done]]&lt;&gt;"True","",Table16[[#This Row],[Input]]&amp;","&amp;Table16[[#This Row],[Output]]&amp;",owa,"&amp;Table16[[#This Row],[C.OWA]]&amp;","&amp;Table16[[#This Row],[R.OWA]])</f>
        <v>test_rs01c_in.ttl,test_rs01c_out.ttl,owa,True,True</v>
      </c>
      <c r="P63" s="26" t="str">
        <f>IF(Table16[[#This Row],[Done]]&lt;&gt;"True","",Table16[[#This Row],[Input]]&amp;","&amp;Table16[[#This Row],[Output]]&amp;",owaf,"&amp;Table16[[#This Row],[C.OWAF]]&amp;","&amp;Table16[[#This Row],[R.OWAF]])</f>
        <v>test_rs01c_in.ttl,test_rs01c_out.ttl,owaf,True,True</v>
      </c>
    </row>
    <row r="64" spans="1:16" x14ac:dyDescent="0.25">
      <c r="A64" s="1" t="s">
        <v>596</v>
      </c>
      <c r="B64" t="str">
        <f>VLOOKUP(Table16[[#This Row],[Rule]],Table7[[#All],[Rule Code]:[First-Order Logic Rule]],2,FALSE)</f>
        <v>AntiRigidType(x) ^ Sortal(x) ^ Category(y) ^ subClassOf(x,y) -&gt; E z (RigidType(z) ^ Sortal(z) ^ subClassOf(x,z) ^ subClassOf(z,y))</v>
      </c>
      <c r="C64" t="str">
        <f>"test_"&amp;LOWER(Table16[[#This Row],[Rule]])</f>
        <v>test_rs01</v>
      </c>
      <c r="D64" t="s">
        <v>615</v>
      </c>
      <c r="E64" t="str">
        <f>Table16[[#This Row],[Test]]&amp;Table16[[#This Row],[Variation]]&amp;"_in.ttl"</f>
        <v>test_rs01d_in.ttl</v>
      </c>
      <c r="F64" t="str">
        <f>Table16[[#This Row],[Test]]&amp;Table16[[#This Row],[Variation]]&amp;"_out.ttl"</f>
        <v>test_rs01d_out.ttl</v>
      </c>
      <c r="G64" s="25" t="s">
        <v>609</v>
      </c>
      <c r="H64" s="25" t="s">
        <v>610</v>
      </c>
      <c r="I64" s="25" t="s">
        <v>609</v>
      </c>
      <c r="J64" s="25" t="s">
        <v>609</v>
      </c>
      <c r="K64" s="25" t="s">
        <v>609</v>
      </c>
      <c r="L64" s="25" t="s">
        <v>609</v>
      </c>
      <c r="M64" s="25" t="s">
        <v>609</v>
      </c>
      <c r="N64" s="26" t="str">
        <f>IF(Table16[[#This Row],[Done]]&lt;&gt;"True","",Table16[[#This Row],[Input]]&amp;","&amp;Table16[[#This Row],[Output]]&amp;",cwa,"&amp;Table16[[#This Row],[C.CWA]]&amp;","&amp;Table16[[#This Row],[R.CWA]])</f>
        <v>test_rs01d_in.ttl,test_rs01d_out.ttl,cwa,False,True</v>
      </c>
      <c r="O64" s="26" t="str">
        <f>IF(Table16[[#This Row],[Done]]&lt;&gt;"True","",Table16[[#This Row],[Input]]&amp;","&amp;Table16[[#This Row],[Output]]&amp;",owa,"&amp;Table16[[#This Row],[C.OWA]]&amp;","&amp;Table16[[#This Row],[R.OWA]])</f>
        <v>test_rs01d_in.ttl,test_rs01d_out.ttl,owa,True,True</v>
      </c>
      <c r="P64" s="26" t="str">
        <f>IF(Table16[[#This Row],[Done]]&lt;&gt;"True","",Table16[[#This Row],[Input]]&amp;","&amp;Table16[[#This Row],[Output]]&amp;",owaf,"&amp;Table16[[#This Row],[C.OWAF]]&amp;","&amp;Table16[[#This Row],[R.OWAF]])</f>
        <v>test_rs01d_in.ttl,test_rs01d_out.ttl,owaf,True,True</v>
      </c>
    </row>
    <row r="65" spans="1:17" x14ac:dyDescent="0.25">
      <c r="A65" s="1" t="s">
        <v>596</v>
      </c>
      <c r="B65" t="str">
        <f>VLOOKUP(Table16[[#This Row],[Rule]],Table7[[#All],[Rule Code]:[First-Order Logic Rule]],2,FALSE)</f>
        <v>AntiRigidType(x) ^ Sortal(x) ^ Category(y) ^ subClassOf(x,y) -&gt; E z (RigidType(z) ^ Sortal(z) ^ subClassOf(x,z) ^ subClassOf(z,y))</v>
      </c>
      <c r="C65" t="str">
        <f>"test_"&amp;LOWER(Table16[[#This Row],[Rule]])</f>
        <v>test_rs01</v>
      </c>
      <c r="D65" t="s">
        <v>616</v>
      </c>
      <c r="E65" t="str">
        <f>Table16[[#This Row],[Test]]&amp;Table16[[#This Row],[Variation]]&amp;"_in.ttl"</f>
        <v>test_rs01e_in.ttl</v>
      </c>
      <c r="F65" t="str">
        <f>Table16[[#This Row],[Test]]&amp;Table16[[#This Row],[Variation]]&amp;"_out.ttl"</f>
        <v>test_rs01e_out.ttl</v>
      </c>
      <c r="G65" s="25" t="s">
        <v>609</v>
      </c>
      <c r="H65" s="25" t="s">
        <v>609</v>
      </c>
      <c r="I65" s="25" t="s">
        <v>609</v>
      </c>
      <c r="J65" s="25" t="s">
        <v>609</v>
      </c>
      <c r="K65" s="25" t="s">
        <v>609</v>
      </c>
      <c r="L65" s="25" t="s">
        <v>610</v>
      </c>
      <c r="M65" s="25" t="s">
        <v>609</v>
      </c>
      <c r="N65" s="26" t="str">
        <f>IF(Table16[[#This Row],[Done]]&lt;&gt;"True","",Table16[[#This Row],[Input]]&amp;","&amp;Table16[[#This Row],[Output]]&amp;",cwa,"&amp;Table16[[#This Row],[C.CWA]]&amp;","&amp;Table16[[#This Row],[R.CWA]])</f>
        <v>test_rs01e_in.ttl,test_rs01e_out.ttl,cwa,True,True</v>
      </c>
      <c r="O65" s="26" t="str">
        <f>IF(Table16[[#This Row],[Done]]&lt;&gt;"True","",Table16[[#This Row],[Input]]&amp;","&amp;Table16[[#This Row],[Output]]&amp;",owa,"&amp;Table16[[#This Row],[C.OWA]]&amp;","&amp;Table16[[#This Row],[R.OWA]])</f>
        <v>test_rs01e_in.ttl,test_rs01e_out.ttl,owa,True,False</v>
      </c>
      <c r="P65" s="27" t="str">
        <f>IF(Table16[[#This Row],[Done]]&lt;&gt;"True","",Table16[[#This Row],[Input]]&amp;","&amp;Table16[[#This Row],[Output]]&amp;",owaf,"&amp;Table16[[#This Row],[C.OWAF]]&amp;","&amp;Table16[[#This Row],[R.OWAF]])</f>
        <v>test_rs01e_in.ttl,test_rs01e_out.ttl,owaf,True,True</v>
      </c>
    </row>
    <row r="66" spans="1:17" x14ac:dyDescent="0.25">
      <c r="A66" s="1" t="s">
        <v>597</v>
      </c>
      <c r="B66" t="str">
        <f>VLOOKUP(Table16[[#This Row],[Rule]],Table7[[#All],[Rule Code]:[First-Order Logic Rule]],2,FALSE)</f>
        <v>Mixin(x) -&gt; E y (subClassOf(y,x) ^ AntiRigidType(y))</v>
      </c>
      <c r="C66" t="str">
        <f>"test_"&amp;LOWER(Table16[[#This Row],[Rule]])</f>
        <v>test_rs02</v>
      </c>
      <c r="E66" t="str">
        <f>Table16[[#This Row],[Test]]&amp;Table16[[#This Row],[Variation]]&amp;"_in.ttl"</f>
        <v>test_rs02_in.ttl</v>
      </c>
      <c r="F66" t="str">
        <f>Table16[[#This Row],[Test]]&amp;Table16[[#This Row],[Variation]]&amp;"_out.ttl"</f>
        <v>test_rs02_out.ttl</v>
      </c>
      <c r="G66" s="25"/>
      <c r="H66" s="25"/>
      <c r="I66" s="25"/>
      <c r="J66" s="25"/>
      <c r="K66" s="25"/>
      <c r="L66" s="25"/>
      <c r="M66" s="25"/>
      <c r="N66" s="26" t="str">
        <f>IF(Table16[[#This Row],[Done]]&lt;&gt;"True","",Table16[[#This Row],[Input]]&amp;","&amp;Table16[[#This Row],[Output]]&amp;",cwa,"&amp;Table16[[#This Row],[C.CWA]]&amp;","&amp;Table16[[#This Row],[R.CWA]])</f>
        <v/>
      </c>
      <c r="O66" s="26" t="str">
        <f>IF(Table16[[#This Row],[Done]]&lt;&gt;"True","",Table16[[#This Row],[Input]]&amp;","&amp;Table16[[#This Row],[Output]]&amp;",owa,"&amp;Table16[[#This Row],[C.OWA]]&amp;","&amp;Table16[[#This Row],[R.OWA]])</f>
        <v/>
      </c>
      <c r="P66" s="27" t="str">
        <f>IF(Table16[[#This Row],[Done]]&lt;&gt;"True","",Table16[[#This Row],[Input]]&amp;","&amp;Table16[[#This Row],[Output]]&amp;",owaf,"&amp;Table16[[#This Row],[C.OWAF]]&amp;","&amp;Table16[[#This Row],[R.OWAF]])</f>
        <v/>
      </c>
    </row>
    <row r="67" spans="1:17" x14ac:dyDescent="0.25">
      <c r="A67" s="1" t="s">
        <v>598</v>
      </c>
      <c r="B67" t="str">
        <f>VLOOKUP(Table16[[#This Row],[Rule]],Table7[[#All],[Rule Code]:[First-Order Logic Rule]],2,FALSE)</f>
        <v>Mixin(x) -&gt; E y (subClassOf(y,x) ^ RigidType(y))</v>
      </c>
      <c r="C67" t="str">
        <f>"test_"&amp;LOWER(Table16[[#This Row],[Rule]])</f>
        <v>test_rs03</v>
      </c>
      <c r="E67" t="str">
        <f>Table16[[#This Row],[Test]]&amp;Table16[[#This Row],[Variation]]&amp;"_in.ttl"</f>
        <v>test_rs03_in.ttl</v>
      </c>
      <c r="F67" t="str">
        <f>Table16[[#This Row],[Test]]&amp;Table16[[#This Row],[Variation]]&amp;"_out.ttl"</f>
        <v>test_rs03_out.ttl</v>
      </c>
      <c r="G67" s="25"/>
      <c r="H67" s="25"/>
      <c r="I67" s="25"/>
      <c r="J67" s="25"/>
      <c r="K67" s="25"/>
      <c r="L67" s="25"/>
      <c r="M67" s="25"/>
      <c r="N67" s="26" t="str">
        <f>IF(Table16[[#This Row],[Done]]&lt;&gt;"True","",Table16[[#This Row],[Input]]&amp;","&amp;Table16[[#This Row],[Output]]&amp;",cwa,"&amp;Table16[[#This Row],[C.CWA]]&amp;","&amp;Table16[[#This Row],[R.CWA]])</f>
        <v/>
      </c>
      <c r="O67" s="26" t="str">
        <f>IF(Table16[[#This Row],[Done]]&lt;&gt;"True","",Table16[[#This Row],[Input]]&amp;","&amp;Table16[[#This Row],[Output]]&amp;",owa,"&amp;Table16[[#This Row],[C.OWA]]&amp;","&amp;Table16[[#This Row],[R.OWA]])</f>
        <v/>
      </c>
      <c r="P67" s="27" t="str">
        <f>IF(Table16[[#This Row],[Done]]&lt;&gt;"True","",Table16[[#This Row],[Input]]&amp;","&amp;Table16[[#This Row],[Output]]&amp;",owaf,"&amp;Table16[[#This Row],[C.OWAF]]&amp;","&amp;Table16[[#This Row],[R.OWAF]])</f>
        <v/>
      </c>
    </row>
    <row r="68" spans="1:17" x14ac:dyDescent="0.25">
      <c r="A68" s="1" t="s">
        <v>599</v>
      </c>
      <c r="B68" t="str">
        <f>VLOOKUP(Table16[[#This Row],[Rule]],Table7[[#All],[Rule Code]:[First-Order Logic Rule]],2,FALSE)</f>
        <v>NonSortal(x) -&gt; E y (Sortal(y) ^ (subClassOf(y,x) v shareSuperClass(x,y)))</v>
      </c>
      <c r="C68" t="str">
        <f>"test_"&amp;LOWER(Table16[[#This Row],[Rule]])</f>
        <v>test_rs04</v>
      </c>
      <c r="E68" t="str">
        <f>Table16[[#This Row],[Test]]&amp;Table16[[#This Row],[Variation]]&amp;"_in.ttl"</f>
        <v>test_rs04_in.ttl</v>
      </c>
      <c r="F68" t="str">
        <f>Table16[[#This Row],[Test]]&amp;Table16[[#This Row],[Variation]]&amp;"_out.ttl"</f>
        <v>test_rs04_out.ttl</v>
      </c>
      <c r="G68" s="25"/>
      <c r="H68" s="25"/>
      <c r="I68" s="25"/>
      <c r="J68" s="25"/>
      <c r="K68" s="25"/>
      <c r="L68" s="25"/>
      <c r="M68" s="25"/>
      <c r="N68" s="26" t="str">
        <f>IF(Table16[[#This Row],[Done]]&lt;&gt;"True","",Table16[[#This Row],[Input]]&amp;","&amp;Table16[[#This Row],[Output]]&amp;",cwa,"&amp;Table16[[#This Row],[C.CWA]]&amp;","&amp;Table16[[#This Row],[R.CWA]])</f>
        <v/>
      </c>
      <c r="O68" s="26" t="str">
        <f>IF(Table16[[#This Row],[Done]]&lt;&gt;"True","",Table16[[#This Row],[Input]]&amp;","&amp;Table16[[#This Row],[Output]]&amp;",owa,"&amp;Table16[[#This Row],[C.OWA]]&amp;","&amp;Table16[[#This Row],[R.OWA]])</f>
        <v/>
      </c>
      <c r="P68" s="27" t="str">
        <f>IF(Table16[[#This Row],[Done]]&lt;&gt;"True","",Table16[[#This Row],[Input]]&amp;","&amp;Table16[[#This Row],[Output]]&amp;",owaf,"&amp;Table16[[#This Row],[C.OWAF]]&amp;","&amp;Table16[[#This Row],[R.OWAF]])</f>
        <v/>
      </c>
    </row>
    <row r="69" spans="1:17" x14ac:dyDescent="0.25">
      <c r="A69" s="1" t="s">
        <v>600</v>
      </c>
      <c r="B69" t="str">
        <f>VLOOKUP(Table16[[#This Row],[Rule]],Table7[[#All],[Rule Code]:[First-Order Logic Rule]],2,FALSE)</f>
        <v>NonSortal(x) ^ Sortal(y) ^ (subClassOf(y,x) v shareSuperClass(x,y)) -&gt; E z (y != z ^ Sortal(z) ^ ~shareKind(y,z) ^ (subClassOf(z,x) v shareSuperClass(x,z)))</v>
      </c>
      <c r="C69" t="str">
        <f>"test_"&amp;LOWER(Table16[[#This Row],[Rule]])</f>
        <v>test_rs05</v>
      </c>
      <c r="E69" t="str">
        <f>Table16[[#This Row],[Test]]&amp;Table16[[#This Row],[Variation]]&amp;"_in.ttl"</f>
        <v>test_rs05_in.ttl</v>
      </c>
      <c r="F69" t="str">
        <f>Table16[[#This Row],[Test]]&amp;Table16[[#This Row],[Variation]]&amp;"_out.ttl"</f>
        <v>test_rs05_out.ttl</v>
      </c>
      <c r="G69" s="25"/>
      <c r="H69" s="25"/>
      <c r="I69" s="25"/>
      <c r="J69" s="25"/>
      <c r="K69" s="25"/>
      <c r="L69" s="25"/>
      <c r="M69" s="25"/>
      <c r="N69" s="26" t="str">
        <f>IF(Table16[[#This Row],[Done]]&lt;&gt;"True","",Table16[[#This Row],[Input]]&amp;","&amp;Table16[[#This Row],[Output]]&amp;",cwa,"&amp;Table16[[#This Row],[C.CWA]]&amp;","&amp;Table16[[#This Row],[R.CWA]])</f>
        <v/>
      </c>
      <c r="O69" s="26" t="str">
        <f>IF(Table16[[#This Row],[Done]]&lt;&gt;"True","",Table16[[#This Row],[Input]]&amp;","&amp;Table16[[#This Row],[Output]]&amp;",owa,"&amp;Table16[[#This Row],[C.OWA]]&amp;","&amp;Table16[[#This Row],[R.OWA]])</f>
        <v/>
      </c>
      <c r="P69" s="27" t="str">
        <f>IF(Table16[[#This Row],[Done]]&lt;&gt;"True","",Table16[[#This Row],[Input]]&amp;","&amp;Table16[[#This Row],[Output]]&amp;",owaf,"&amp;Table16[[#This Row],[C.OWAF]]&amp;","&amp;Table16[[#This Row],[R.OWAF]])</f>
        <v/>
      </c>
    </row>
    <row r="70" spans="1:17" x14ac:dyDescent="0.25">
      <c r="A70" s="1" t="s">
        <v>601</v>
      </c>
      <c r="B70" t="s">
        <v>387</v>
      </c>
      <c r="C70" t="str">
        <f>"test_"&amp;LOWER(Table16[[#This Row],[Rule]])</f>
        <v>test_rs06</v>
      </c>
      <c r="D70" t="s">
        <v>614</v>
      </c>
      <c r="E70" t="str">
        <f>Table16[[#This Row],[Test]]&amp;Table16[[#This Row],[Variation]]&amp;"_in.ttl"</f>
        <v>test_rs06a_in.ttl</v>
      </c>
      <c r="F70" t="str">
        <f>Table16[[#This Row],[Test]]&amp;Table16[[#This Row],[Variation]]&amp;"_out.ttl"</f>
        <v>test_rs06a_out.ttl</v>
      </c>
      <c r="G70" s="25" t="s">
        <v>609</v>
      </c>
      <c r="H70" s="25" t="s">
        <v>610</v>
      </c>
      <c r="I70" s="25" t="s">
        <v>609</v>
      </c>
      <c r="J70" s="25" t="s">
        <v>609</v>
      </c>
      <c r="K70" s="25" t="s">
        <v>609</v>
      </c>
      <c r="L70" s="25" t="s">
        <v>609</v>
      </c>
      <c r="M70" s="25" t="s">
        <v>609</v>
      </c>
      <c r="N70" s="26" t="str">
        <f>IF(Table16[[#This Row],[Done]]&lt;&gt;"True","",Table16[[#This Row],[Input]]&amp;","&amp;Table16[[#This Row],[Output]]&amp;",cwa,"&amp;Table16[[#This Row],[C.CWA]]&amp;","&amp;Table16[[#This Row],[R.CWA]])</f>
        <v>test_rs06a_in.ttl,test_rs06a_out.ttl,cwa,False,True</v>
      </c>
      <c r="O70" s="26" t="str">
        <f>IF(Table16[[#This Row],[Done]]&lt;&gt;"True","",Table16[[#This Row],[Input]]&amp;","&amp;Table16[[#This Row],[Output]]&amp;",owa,"&amp;Table16[[#This Row],[C.OWA]]&amp;","&amp;Table16[[#This Row],[R.OWA]])</f>
        <v>test_rs06a_in.ttl,test_rs06a_out.ttl,owa,True,True</v>
      </c>
      <c r="P70" t="str">
        <f>IF(Table16[[#This Row],[Done]]&lt;&gt;"True","",Table16[[#This Row],[Input]]&amp;","&amp;Table16[[#This Row],[Output]]&amp;",owaf,"&amp;Table16[[#This Row],[C.OWAF]]&amp;","&amp;Table16[[#This Row],[R.OWAF]])</f>
        <v>test_rs06a_in.ttl,test_rs06a_out.ttl,owaf,True,True</v>
      </c>
    </row>
    <row r="71" spans="1:17" x14ac:dyDescent="0.25">
      <c r="A71" s="1" t="s">
        <v>601</v>
      </c>
      <c r="B71" t="str">
        <f>VLOOKUP(Table16[[#This Row],[Rule]],Table7[[#All],[Rule Code]:[First-Order Logic Rule]],2,FALSE)</f>
        <v>Role(x) ^ PhaseMixin(y) ^ subClassOf(x,y) -&gt; E z (Phase(z) ^ subClassOf(x,z) ^ subClassOf(z,y))</v>
      </c>
      <c r="C71" t="str">
        <f>"test_"&amp;LOWER(Table16[[#This Row],[Rule]])</f>
        <v>test_rs06</v>
      </c>
      <c r="D71" t="s">
        <v>619</v>
      </c>
      <c r="E71" t="str">
        <f>Table16[[#This Row],[Test]]&amp;Table16[[#This Row],[Variation]]&amp;"_in.ttl"</f>
        <v>test_rs06b_in.ttl</v>
      </c>
      <c r="F71" t="str">
        <f>Table16[[#This Row],[Test]]&amp;Table16[[#This Row],[Variation]]&amp;"_out.ttl"</f>
        <v>test_rs06b_out.ttl</v>
      </c>
      <c r="G71" s="25" t="s">
        <v>609</v>
      </c>
      <c r="H71" s="25" t="s">
        <v>610</v>
      </c>
      <c r="I71" s="25" t="s">
        <v>609</v>
      </c>
      <c r="J71" s="25" t="s">
        <v>610</v>
      </c>
      <c r="K71" s="25" t="s">
        <v>609</v>
      </c>
      <c r="L71" s="25" t="s">
        <v>610</v>
      </c>
      <c r="M71" s="25" t="s">
        <v>609</v>
      </c>
      <c r="N71" s="26" t="str">
        <f>IF(Table16[[#This Row],[Done]]&lt;&gt;"True","",Table16[[#This Row],[Input]]&amp;","&amp;Table16[[#This Row],[Output]]&amp;",cwa,"&amp;Table16[[#This Row],[C.CWA]]&amp;","&amp;Table16[[#This Row],[R.CWA]])</f>
        <v>test_rs06b_in.ttl,test_rs06b_out.ttl,cwa,False,True</v>
      </c>
      <c r="O71" s="26" t="str">
        <f>IF(Table16[[#This Row],[Done]]&lt;&gt;"True","",Table16[[#This Row],[Input]]&amp;","&amp;Table16[[#This Row],[Output]]&amp;",owa,"&amp;Table16[[#This Row],[C.OWA]]&amp;","&amp;Table16[[#This Row],[R.OWA]])</f>
        <v>test_rs06b_in.ttl,test_rs06b_out.ttl,owa,True,False</v>
      </c>
      <c r="P71" t="str">
        <f>IF(Table16[[#This Row],[Done]]&lt;&gt;"True","",Table16[[#This Row],[Input]]&amp;","&amp;Table16[[#This Row],[Output]]&amp;",owaf,"&amp;Table16[[#This Row],[C.OWAF]]&amp;","&amp;Table16[[#This Row],[R.OWAF]])</f>
        <v>test_rs06b_in.ttl,test_rs06b_out.ttl,owaf,False,True</v>
      </c>
      <c r="Q71" t="s">
        <v>632</v>
      </c>
    </row>
    <row r="72" spans="1:17" x14ac:dyDescent="0.25">
      <c r="A72" s="1" t="s">
        <v>601</v>
      </c>
      <c r="B72" t="str">
        <f>VLOOKUP(Table16[[#This Row],[Rule]],Table7[[#All],[Rule Code]:[First-Order Logic Rule]],2,FALSE)</f>
        <v>Role(x) ^ PhaseMixin(y) ^ subClassOf(x,y) -&gt; E z (Phase(z) ^ subClassOf(x,z) ^ subClassOf(z,y))</v>
      </c>
      <c r="C72" t="str">
        <f>"test_"&amp;LOWER(Table16[[#This Row],[Rule]])</f>
        <v>test_rs06</v>
      </c>
      <c r="D72" t="s">
        <v>620</v>
      </c>
      <c r="E72" t="str">
        <f>Table16[[#This Row],[Test]]&amp;Table16[[#This Row],[Variation]]&amp;"_in.ttl"</f>
        <v>test_rs06c_in.ttl</v>
      </c>
      <c r="F72" t="str">
        <f>Table16[[#This Row],[Test]]&amp;Table16[[#This Row],[Variation]]&amp;"_out.ttl"</f>
        <v>test_rs06c_out.ttl</v>
      </c>
      <c r="G72" s="25" t="s">
        <v>609</v>
      </c>
      <c r="H72" s="25" t="s">
        <v>610</v>
      </c>
      <c r="I72" s="25" t="s">
        <v>609</v>
      </c>
      <c r="J72" s="25" t="s">
        <v>609</v>
      </c>
      <c r="K72" s="25" t="s">
        <v>609</v>
      </c>
      <c r="L72" s="25" t="s">
        <v>609</v>
      </c>
      <c r="M72" s="25" t="s">
        <v>609</v>
      </c>
      <c r="N72" s="26" t="str">
        <f>IF(Table16[[#This Row],[Done]]&lt;&gt;"True","",Table16[[#This Row],[Input]]&amp;","&amp;Table16[[#This Row],[Output]]&amp;",cwa,"&amp;Table16[[#This Row],[C.CWA]]&amp;","&amp;Table16[[#This Row],[R.CWA]])</f>
        <v>test_rs06c_in.ttl,test_rs06c_out.ttl,cwa,False,True</v>
      </c>
      <c r="O72" s="26" t="str">
        <f>IF(Table16[[#This Row],[Done]]&lt;&gt;"True","",Table16[[#This Row],[Input]]&amp;","&amp;Table16[[#This Row],[Output]]&amp;",owa,"&amp;Table16[[#This Row],[C.OWA]]&amp;","&amp;Table16[[#This Row],[R.OWA]])</f>
        <v>test_rs06c_in.ttl,test_rs06c_out.ttl,owa,True,True</v>
      </c>
      <c r="P72" t="str">
        <f>IF(Table16[[#This Row],[Done]]&lt;&gt;"True","",Table16[[#This Row],[Input]]&amp;","&amp;Table16[[#This Row],[Output]]&amp;",owaf,"&amp;Table16[[#This Row],[C.OWAF]]&amp;","&amp;Table16[[#This Row],[R.OWAF]])</f>
        <v>test_rs06c_in.ttl,test_rs06c_out.ttl,owaf,True,True</v>
      </c>
    </row>
    <row r="73" spans="1:17" x14ac:dyDescent="0.25">
      <c r="A73" s="1" t="s">
        <v>601</v>
      </c>
      <c r="B73" t="str">
        <f>VLOOKUP(Table16[[#This Row],[Rule]],Table7[[#All],[Rule Code]:[First-Order Logic Rule]],2,FALSE)</f>
        <v>Role(x) ^ PhaseMixin(y) ^ subClassOf(x,y) -&gt; E z (Phase(z) ^ subClassOf(x,z) ^ subClassOf(z,y))</v>
      </c>
      <c r="C73" t="str">
        <f>"test_"&amp;LOWER(Table16[[#This Row],[Rule]])</f>
        <v>test_rs06</v>
      </c>
      <c r="D73" t="s">
        <v>615</v>
      </c>
      <c r="E73" t="str">
        <f>Table16[[#This Row],[Test]]&amp;Table16[[#This Row],[Variation]]&amp;"_in.ttl"</f>
        <v>test_rs06d_in.ttl</v>
      </c>
      <c r="F73" t="str">
        <f>Table16[[#This Row],[Test]]&amp;Table16[[#This Row],[Variation]]&amp;"_out.ttl"</f>
        <v>test_rs06d_out.ttl</v>
      </c>
      <c r="G73" s="25" t="s">
        <v>609</v>
      </c>
      <c r="H73" s="25" t="s">
        <v>610</v>
      </c>
      <c r="I73" s="25" t="s">
        <v>610</v>
      </c>
      <c r="J73" s="25" t="s">
        <v>610</v>
      </c>
      <c r="K73" s="25" t="s">
        <v>609</v>
      </c>
      <c r="L73" s="25" t="s">
        <v>609</v>
      </c>
      <c r="M73" s="25" t="s">
        <v>609</v>
      </c>
      <c r="N73" s="26" t="str">
        <f>IF(Table16[[#This Row],[Done]]&lt;&gt;"True","",Table16[[#This Row],[Input]]&amp;","&amp;Table16[[#This Row],[Output]]&amp;",cwa,"&amp;Table16[[#This Row],[C.CWA]]&amp;","&amp;Table16[[#This Row],[R.CWA]])</f>
        <v>test_rs06d_in.ttl,test_rs06d_out.ttl,cwa,False,True</v>
      </c>
      <c r="O73" s="26" t="str">
        <f>IF(Table16[[#This Row],[Done]]&lt;&gt;"True","",Table16[[#This Row],[Input]]&amp;","&amp;Table16[[#This Row],[Output]]&amp;",owa,"&amp;Table16[[#This Row],[C.OWA]]&amp;","&amp;Table16[[#This Row],[R.OWA]])</f>
        <v>test_rs06d_in.ttl,test_rs06d_out.ttl,owa,False,True</v>
      </c>
      <c r="P73" t="str">
        <f>IF(Table16[[#This Row],[Done]]&lt;&gt;"True","",Table16[[#This Row],[Input]]&amp;","&amp;Table16[[#This Row],[Output]]&amp;",owaf,"&amp;Table16[[#This Row],[C.OWAF]]&amp;","&amp;Table16[[#This Row],[R.OWAF]])</f>
        <v>test_rs06d_in.ttl,test_rs06d_out.ttl,owaf,False,True</v>
      </c>
    </row>
    <row r="74" spans="1:17" x14ac:dyDescent="0.25">
      <c r="A74" s="1" t="s">
        <v>601</v>
      </c>
      <c r="B74" t="str">
        <f>VLOOKUP(Table16[[#This Row],[Rule]],Table7[[#All],[Rule Code]:[First-Order Logic Rule]],2,FALSE)</f>
        <v>Role(x) ^ PhaseMixin(y) ^ subClassOf(x,y) -&gt; E z (Phase(z) ^ subClassOf(x,z) ^ subClassOf(z,y))</v>
      </c>
      <c r="C74" t="str">
        <f>"test_"&amp;LOWER(Table16[[#This Row],[Rule]])</f>
        <v>test_rs06</v>
      </c>
      <c r="D74" t="s">
        <v>616</v>
      </c>
      <c r="E74" t="str">
        <f>Table16[[#This Row],[Test]]&amp;Table16[[#This Row],[Variation]]&amp;"_in.ttl"</f>
        <v>test_rs06e_in.ttl</v>
      </c>
      <c r="F74" t="str">
        <f>Table16[[#This Row],[Test]]&amp;Table16[[#This Row],[Variation]]&amp;"_out.ttl"</f>
        <v>test_rs06e_out.ttl</v>
      </c>
      <c r="G74" s="25" t="s">
        <v>609</v>
      </c>
      <c r="H74" s="25" t="s">
        <v>610</v>
      </c>
      <c r="I74" s="25" t="s">
        <v>610</v>
      </c>
      <c r="J74" s="25" t="s">
        <v>610</v>
      </c>
      <c r="K74" s="25" t="s">
        <v>609</v>
      </c>
      <c r="L74" s="25" t="s">
        <v>609</v>
      </c>
      <c r="M74" s="25" t="s">
        <v>609</v>
      </c>
      <c r="N74" s="26" t="str">
        <f>IF(Table16[[#This Row],[Done]]&lt;&gt;"True","",Table16[[#This Row],[Input]]&amp;","&amp;Table16[[#This Row],[Output]]&amp;",cwa,"&amp;Table16[[#This Row],[C.CWA]]&amp;","&amp;Table16[[#This Row],[R.CWA]])</f>
        <v>test_rs06e_in.ttl,test_rs06e_out.ttl,cwa,False,True</v>
      </c>
      <c r="O74" s="26" t="str">
        <f>IF(Table16[[#This Row],[Done]]&lt;&gt;"True","",Table16[[#This Row],[Input]]&amp;","&amp;Table16[[#This Row],[Output]]&amp;",owa,"&amp;Table16[[#This Row],[C.OWA]]&amp;","&amp;Table16[[#This Row],[R.OWA]])</f>
        <v>test_rs06e_in.ttl,test_rs06e_out.ttl,owa,False,True</v>
      </c>
      <c r="P74" t="str">
        <f>IF(Table16[[#This Row],[Done]]&lt;&gt;"True","",Table16[[#This Row],[Input]]&amp;","&amp;Table16[[#This Row],[Output]]&amp;",owaf,"&amp;Table16[[#This Row],[C.OWAF]]&amp;","&amp;Table16[[#This Row],[R.OWAF]])</f>
        <v>test_rs06e_in.ttl,test_rs06e_out.ttl,owaf,False,True</v>
      </c>
    </row>
    <row r="75" spans="1:17" x14ac:dyDescent="0.25">
      <c r="A75" s="1" t="s">
        <v>601</v>
      </c>
      <c r="B75" t="str">
        <f>VLOOKUP(Table16[[#This Row],[Rule]],Table7[[#All],[Rule Code]:[First-Order Logic Rule]],2,FALSE)</f>
        <v>Role(x) ^ PhaseMixin(y) ^ subClassOf(x,y) -&gt; E z (Phase(z) ^ subClassOf(x,z) ^ subClassOf(z,y))</v>
      </c>
      <c r="C75" t="str">
        <f>"test_"&amp;LOWER(Table16[[#This Row],[Rule]])</f>
        <v>test_rs06</v>
      </c>
      <c r="D75" t="s">
        <v>621</v>
      </c>
      <c r="E75" t="str">
        <f>Table16[[#This Row],[Test]]&amp;Table16[[#This Row],[Variation]]&amp;"_in.ttl"</f>
        <v>test_rs06f_in.ttl</v>
      </c>
      <c r="F75" t="str">
        <f>Table16[[#This Row],[Test]]&amp;Table16[[#This Row],[Variation]]&amp;"_out.ttl"</f>
        <v>test_rs06f_out.ttl</v>
      </c>
      <c r="G75" s="25" t="s">
        <v>609</v>
      </c>
      <c r="H75" s="25" t="s">
        <v>610</v>
      </c>
      <c r="I75" s="25" t="s">
        <v>610</v>
      </c>
      <c r="J75" s="25" t="s">
        <v>610</v>
      </c>
      <c r="K75" s="25" t="s">
        <v>609</v>
      </c>
      <c r="L75" s="25" t="s">
        <v>609</v>
      </c>
      <c r="M75" s="25" t="s">
        <v>609</v>
      </c>
      <c r="N75" s="26" t="str">
        <f>IF(Table16[[#This Row],[Done]]&lt;&gt;"True","",Table16[[#This Row],[Input]]&amp;","&amp;Table16[[#This Row],[Output]]&amp;",cwa,"&amp;Table16[[#This Row],[C.CWA]]&amp;","&amp;Table16[[#This Row],[R.CWA]])</f>
        <v>test_rs06f_in.ttl,test_rs06f_out.ttl,cwa,False,True</v>
      </c>
      <c r="O75" s="26" t="str">
        <f>IF(Table16[[#This Row],[Done]]&lt;&gt;"True","",Table16[[#This Row],[Input]]&amp;","&amp;Table16[[#This Row],[Output]]&amp;",owa,"&amp;Table16[[#This Row],[C.OWA]]&amp;","&amp;Table16[[#This Row],[R.OWA]])</f>
        <v>test_rs06f_in.ttl,test_rs06f_out.ttl,owa,False,True</v>
      </c>
      <c r="P75" t="str">
        <f>IF(Table16[[#This Row],[Done]]&lt;&gt;"True","",Table16[[#This Row],[Input]]&amp;","&amp;Table16[[#This Row],[Output]]&amp;",owaf,"&amp;Table16[[#This Row],[C.OWAF]]&amp;","&amp;Table16[[#This Row],[R.OWAF]])</f>
        <v>test_rs06f_in.ttl,test_rs06f_out.ttl,owaf,False,True</v>
      </c>
    </row>
    <row r="76" spans="1:17" x14ac:dyDescent="0.25">
      <c r="A76" s="1" t="s">
        <v>601</v>
      </c>
      <c r="B76" t="str">
        <f>VLOOKUP(Table16[[#This Row],[Rule]],Table7[[#All],[Rule Code]:[First-Order Logic Rule]],2,FALSE)</f>
        <v>Role(x) ^ PhaseMixin(y) ^ subClassOf(x,y) -&gt; E z (Phase(z) ^ subClassOf(x,z) ^ subClassOf(z,y))</v>
      </c>
      <c r="C76" t="str">
        <f>"test_"&amp;LOWER(Table16[[#This Row],[Rule]])</f>
        <v>test_rs06</v>
      </c>
      <c r="D76" t="s">
        <v>618</v>
      </c>
      <c r="E76" t="str">
        <f>Table16[[#This Row],[Test]]&amp;Table16[[#This Row],[Variation]]&amp;"_in.ttl"</f>
        <v>test_rs06g_in.ttl</v>
      </c>
      <c r="F76" t="str">
        <f>Table16[[#This Row],[Test]]&amp;Table16[[#This Row],[Variation]]&amp;"_out.ttl"</f>
        <v>test_rs06g_out.ttl</v>
      </c>
      <c r="G76" s="25" t="s">
        <v>609</v>
      </c>
      <c r="H76" s="25" t="s">
        <v>610</v>
      </c>
      <c r="I76" s="25" t="s">
        <v>610</v>
      </c>
      <c r="J76" s="25" t="s">
        <v>610</v>
      </c>
      <c r="K76" s="25" t="s">
        <v>609</v>
      </c>
      <c r="L76" s="25" t="s">
        <v>609</v>
      </c>
      <c r="M76" s="25" t="s">
        <v>609</v>
      </c>
      <c r="N76" s="26" t="str">
        <f>IF(Table16[[#This Row],[Done]]&lt;&gt;"True","",Table16[[#This Row],[Input]]&amp;","&amp;Table16[[#This Row],[Output]]&amp;",cwa,"&amp;Table16[[#This Row],[C.CWA]]&amp;","&amp;Table16[[#This Row],[R.CWA]])</f>
        <v>test_rs06g_in.ttl,test_rs06g_out.ttl,cwa,False,True</v>
      </c>
      <c r="O76" s="26" t="str">
        <f>IF(Table16[[#This Row],[Done]]&lt;&gt;"True","",Table16[[#This Row],[Input]]&amp;","&amp;Table16[[#This Row],[Output]]&amp;",owa,"&amp;Table16[[#This Row],[C.OWA]]&amp;","&amp;Table16[[#This Row],[R.OWA]])</f>
        <v>test_rs06g_in.ttl,test_rs06g_out.ttl,owa,False,True</v>
      </c>
      <c r="P76" t="str">
        <f>IF(Table16[[#This Row],[Done]]&lt;&gt;"True","",Table16[[#This Row],[Input]]&amp;","&amp;Table16[[#This Row],[Output]]&amp;",owaf,"&amp;Table16[[#This Row],[C.OWAF]]&amp;","&amp;Table16[[#This Row],[R.OWAF]])</f>
        <v>test_rs06g_in.ttl,test_rs06g_out.ttl,owaf,False,True</v>
      </c>
    </row>
    <row r="77" spans="1:17" x14ac:dyDescent="0.25">
      <c r="A77" s="1" t="s">
        <v>601</v>
      </c>
      <c r="B77" t="str">
        <f>VLOOKUP(Table16[[#This Row],[Rule]],Table7[[#All],[Rule Code]:[First-Order Logic Rule]],2,FALSE)</f>
        <v>Role(x) ^ PhaseMixin(y) ^ subClassOf(x,y) -&gt; E z (Phase(z) ^ subClassOf(x,z) ^ subClassOf(z,y))</v>
      </c>
      <c r="C77" t="str">
        <f>"test_"&amp;LOWER(Table16[[#This Row],[Rule]])</f>
        <v>test_rs06</v>
      </c>
      <c r="D77" t="s">
        <v>622</v>
      </c>
      <c r="E77" t="str">
        <f>Table16[[#This Row],[Test]]&amp;Table16[[#This Row],[Variation]]&amp;"_in.ttl"</f>
        <v>test_rs06h_in.ttl</v>
      </c>
      <c r="F77" t="str">
        <f>Table16[[#This Row],[Test]]&amp;Table16[[#This Row],[Variation]]&amp;"_out.ttl"</f>
        <v>test_rs06h_out.ttl</v>
      </c>
      <c r="G77" s="25" t="s">
        <v>609</v>
      </c>
      <c r="H77" s="25" t="s">
        <v>610</v>
      </c>
      <c r="I77" s="25" t="s">
        <v>609</v>
      </c>
      <c r="J77" s="25" t="s">
        <v>609</v>
      </c>
      <c r="K77" s="25" t="s">
        <v>609</v>
      </c>
      <c r="L77" s="25" t="s">
        <v>609</v>
      </c>
      <c r="M77" s="25" t="s">
        <v>609</v>
      </c>
      <c r="N77" s="26" t="str">
        <f>IF(Table16[[#This Row],[Done]]&lt;&gt;"True","",Table16[[#This Row],[Input]]&amp;","&amp;Table16[[#This Row],[Output]]&amp;",cwa,"&amp;Table16[[#This Row],[C.CWA]]&amp;","&amp;Table16[[#This Row],[R.CWA]])</f>
        <v>test_rs06h_in.ttl,test_rs06h_out.ttl,cwa,False,True</v>
      </c>
      <c r="O77" s="26" t="str">
        <f>IF(Table16[[#This Row],[Done]]&lt;&gt;"True","",Table16[[#This Row],[Input]]&amp;","&amp;Table16[[#This Row],[Output]]&amp;",owa,"&amp;Table16[[#This Row],[C.OWA]]&amp;","&amp;Table16[[#This Row],[R.OWA]])</f>
        <v>test_rs06h_in.ttl,test_rs06h_out.ttl,owa,True,True</v>
      </c>
      <c r="P77" t="str">
        <f>IF(Table16[[#This Row],[Done]]&lt;&gt;"True","",Table16[[#This Row],[Input]]&amp;","&amp;Table16[[#This Row],[Output]]&amp;",owaf,"&amp;Table16[[#This Row],[C.OWAF]]&amp;","&amp;Table16[[#This Row],[R.OWAF]])</f>
        <v>test_rs06h_in.ttl,test_rs06h_out.ttl,owaf,True,True</v>
      </c>
    </row>
    <row r="78" spans="1:17" x14ac:dyDescent="0.25">
      <c r="A78" s="1" t="s">
        <v>601</v>
      </c>
      <c r="B78" t="str">
        <f>VLOOKUP(Table16[[#This Row],[Rule]],Table7[[#All],[Rule Code]:[First-Order Logic Rule]],2,FALSE)</f>
        <v>Role(x) ^ PhaseMixin(y) ^ subClassOf(x,y) -&gt; E z (Phase(z) ^ subClassOf(x,z) ^ subClassOf(z,y))</v>
      </c>
      <c r="C78" t="str">
        <f>"test_"&amp;LOWER(Table16[[#This Row],[Rule]])</f>
        <v>test_rs06</v>
      </c>
      <c r="D78" t="s">
        <v>617</v>
      </c>
      <c r="E78" t="str">
        <f>Table16[[#This Row],[Test]]&amp;Table16[[#This Row],[Variation]]&amp;"_in.ttl"</f>
        <v>test_rs06i_in.ttl</v>
      </c>
      <c r="F78" t="str">
        <f>Table16[[#This Row],[Test]]&amp;Table16[[#This Row],[Variation]]&amp;"_out.ttl"</f>
        <v>test_rs06i_out.ttl</v>
      </c>
      <c r="G78" s="25" t="s">
        <v>609</v>
      </c>
      <c r="H78" s="25" t="s">
        <v>610</v>
      </c>
      <c r="I78" s="25" t="s">
        <v>609</v>
      </c>
      <c r="J78" s="25" t="s">
        <v>610</v>
      </c>
      <c r="K78" s="25" t="s">
        <v>609</v>
      </c>
      <c r="L78" s="25" t="s">
        <v>610</v>
      </c>
      <c r="M78" s="25" t="s">
        <v>609</v>
      </c>
      <c r="N78" s="26" t="str">
        <f>IF(Table16[[#This Row],[Done]]&lt;&gt;"True","",Table16[[#This Row],[Input]]&amp;","&amp;Table16[[#This Row],[Output]]&amp;",cwa,"&amp;Table16[[#This Row],[C.CWA]]&amp;","&amp;Table16[[#This Row],[R.CWA]])</f>
        <v>test_rs06i_in.ttl,test_rs06i_out.ttl,cwa,False,True</v>
      </c>
      <c r="O78" s="26" t="str">
        <f>IF(Table16[[#This Row],[Done]]&lt;&gt;"True","",Table16[[#This Row],[Input]]&amp;","&amp;Table16[[#This Row],[Output]]&amp;",owa,"&amp;Table16[[#This Row],[C.OWA]]&amp;","&amp;Table16[[#This Row],[R.OWA]])</f>
        <v>test_rs06i_in.ttl,test_rs06i_out.ttl,owa,True,False</v>
      </c>
      <c r="P78" t="str">
        <f>IF(Table16[[#This Row],[Done]]&lt;&gt;"True","",Table16[[#This Row],[Input]]&amp;","&amp;Table16[[#This Row],[Output]]&amp;",owaf,"&amp;Table16[[#This Row],[C.OWAF]]&amp;","&amp;Table16[[#This Row],[R.OWAF]])</f>
        <v>test_rs06i_in.ttl,test_rs06i_out.ttl,owaf,False,True</v>
      </c>
      <c r="Q78" t="s">
        <v>632</v>
      </c>
    </row>
    <row r="79" spans="1:17" x14ac:dyDescent="0.25">
      <c r="A79" s="1" t="s">
        <v>602</v>
      </c>
      <c r="B79" t="str">
        <f>VLOOKUP(Table16[[#This Row],[Rule]],Table7[[#All],[Rule Code]:[First-Order Logic Rule]],2,FALSE)</f>
        <v>Phase(x) -&gt; E y (Phase (y) ^ shareKind(x,y) ^ ~isSubClassOf(x,y) ^ ~isSubClassOf(y,x))</v>
      </c>
      <c r="C79" t="str">
        <f>"test_"&amp;LOWER(Table16[[#This Row],[Rule]])</f>
        <v>test_rs07</v>
      </c>
      <c r="E79" t="str">
        <f>Table16[[#This Row],[Test]]&amp;Table16[[#This Row],[Variation]]&amp;"_in.ttl"</f>
        <v>test_rs07_in.ttl</v>
      </c>
      <c r="F79" t="str">
        <f>Table16[[#This Row],[Test]]&amp;Table16[[#This Row],[Variation]]&amp;"_out.ttl"</f>
        <v>test_rs07_out.ttl</v>
      </c>
      <c r="G79" s="25"/>
      <c r="H79" s="25"/>
      <c r="I79" s="25"/>
      <c r="J79" s="25"/>
      <c r="K79" s="25"/>
      <c r="L79" s="25"/>
      <c r="M79" s="25"/>
      <c r="N79" s="26" t="str">
        <f>IF(Table16[[#This Row],[Done]]&lt;&gt;"True","",Table16[[#This Row],[Input]]&amp;","&amp;Table16[[#This Row],[Output]]&amp;",cwa,"&amp;Table16[[#This Row],[C.CWA]]&amp;","&amp;Table16[[#This Row],[R.CWA]])</f>
        <v/>
      </c>
      <c r="O79" s="26" t="str">
        <f>IF(Table16[[#This Row],[Done]]&lt;&gt;"True","",Table16[[#This Row],[Input]]&amp;","&amp;Table16[[#This Row],[Output]]&amp;",owa,"&amp;Table16[[#This Row],[C.OWA]]&amp;","&amp;Table16[[#This Row],[R.OWA]])</f>
        <v/>
      </c>
      <c r="P79" s="27" t="str">
        <f>IF(Table16[[#This Row],[Done]]&lt;&gt;"True","",Table16[[#This Row],[Input]]&amp;","&amp;Table16[[#This Row],[Output]]&amp;",owaf,"&amp;Table16[[#This Row],[C.OWAF]]&amp;","&amp;Table16[[#This Row],[R.OWAF]])</f>
        <v/>
      </c>
    </row>
    <row r="80" spans="1:17" x14ac:dyDescent="0.25">
      <c r="A80" s="1" t="s">
        <v>603</v>
      </c>
      <c r="B80" t="str">
        <f>VLOOKUP(Table16[[#This Row],[Rule]],Table7[[#All],[Rule Code]:[First-Order Logic Rule]],2,FALSE)</f>
        <v>PhaseMixin(x) -&gt; E y (Category (y) ^ isSubClassOf(x,y))</v>
      </c>
      <c r="C80" t="str">
        <f>"test_"&amp;LOWER(Table16[[#This Row],[Rule]])</f>
        <v>test_rs08</v>
      </c>
      <c r="E80" t="str">
        <f>Table16[[#This Row],[Test]]&amp;Table16[[#This Row],[Variation]]&amp;"_in.ttl"</f>
        <v>test_rs08_in.ttl</v>
      </c>
      <c r="F80" t="str">
        <f>Table16[[#This Row],[Test]]&amp;Table16[[#This Row],[Variation]]&amp;"_out.ttl"</f>
        <v>test_rs08_out.ttl</v>
      </c>
      <c r="G80" s="25"/>
      <c r="H80" s="25"/>
      <c r="I80" s="25"/>
      <c r="J80" s="25"/>
      <c r="K80" s="25"/>
      <c r="L80" s="25"/>
      <c r="M80" s="25"/>
      <c r="N80" s="26" t="str">
        <f>IF(Table16[[#This Row],[Done]]&lt;&gt;"True","",Table16[[#This Row],[Input]]&amp;","&amp;Table16[[#This Row],[Output]]&amp;",cwa,"&amp;Table16[[#This Row],[C.CWA]]&amp;","&amp;Table16[[#This Row],[R.CWA]])</f>
        <v/>
      </c>
      <c r="O80" s="26" t="str">
        <f>IF(Table16[[#This Row],[Done]]&lt;&gt;"True","",Table16[[#This Row],[Input]]&amp;","&amp;Table16[[#This Row],[Output]]&amp;",owa,"&amp;Table16[[#This Row],[C.OWA]]&amp;","&amp;Table16[[#This Row],[R.OWA]])</f>
        <v/>
      </c>
      <c r="P80" s="27" t="str">
        <f>IF(Table16[[#This Row],[Done]]&lt;&gt;"True","",Table16[[#This Row],[Input]]&amp;","&amp;Table16[[#This Row],[Output]]&amp;",owaf,"&amp;Table16[[#This Row],[C.OWAF]]&amp;","&amp;Table16[[#This Row],[R.OWAF]])</f>
        <v/>
      </c>
    </row>
    <row r="81" spans="1:16" x14ac:dyDescent="0.25">
      <c r="A81" s="1" t="s">
        <v>604</v>
      </c>
      <c r="B81" t="str">
        <f>VLOOKUP(Table16[[#This Row],[Rule]],Table7[[#All],[Rule Code]:[First-Order Logic Rule]],2,FALSE)</f>
        <v>PhaseMixin(x) ^ Category(y) ^ subClassOf(x,y) -&gt; E z (PhaseMixin(z) ^ ~isSubClassOf(x,z) ^ ~isSubClassOf(z,x) ^ isSubClassOf(z,y))</v>
      </c>
      <c r="C81" t="str">
        <f>"test_"&amp;LOWER(Table16[[#This Row],[Rule]])</f>
        <v>test_rs09</v>
      </c>
      <c r="E81" t="str">
        <f>Table16[[#This Row],[Test]]&amp;Table16[[#This Row],[Variation]]&amp;"_in.ttl"</f>
        <v>test_rs09_in.ttl</v>
      </c>
      <c r="F81" t="str">
        <f>Table16[[#This Row],[Test]]&amp;Table16[[#This Row],[Variation]]&amp;"_out.ttl"</f>
        <v>test_rs09_out.ttl</v>
      </c>
      <c r="G81" s="25"/>
      <c r="H81" s="25"/>
      <c r="I81" s="25"/>
      <c r="J81" s="25"/>
      <c r="K81" s="25"/>
      <c r="L81" s="25"/>
      <c r="M81" s="25"/>
      <c r="N81" s="26" t="str">
        <f>IF(Table16[[#This Row],[Done]]&lt;&gt;"True","",Table16[[#This Row],[Input]]&amp;","&amp;Table16[[#This Row],[Output]]&amp;",cwa,"&amp;Table16[[#This Row],[C.CWA]]&amp;","&amp;Table16[[#This Row],[R.CWA]])</f>
        <v/>
      </c>
      <c r="O81" s="26" t="str">
        <f>IF(Table16[[#This Row],[Done]]&lt;&gt;"True","",Table16[[#This Row],[Input]]&amp;","&amp;Table16[[#This Row],[Output]]&amp;",owa,"&amp;Table16[[#This Row],[C.OWA]]&amp;","&amp;Table16[[#This Row],[R.OWA]])</f>
        <v/>
      </c>
      <c r="P81" s="27" t="str">
        <f>IF(Table16[[#This Row],[Done]]&lt;&gt;"True","",Table16[[#This Row],[Input]]&amp;","&amp;Table16[[#This Row],[Output]]&amp;",owaf,"&amp;Table16[[#This Row],[C.OWAF]]&amp;","&amp;Table16[[#This Row],[R.OWAF]])</f>
        <v/>
      </c>
    </row>
    <row r="82" spans="1:16" x14ac:dyDescent="0.25">
      <c r="A82" s="1" t="s">
        <v>605</v>
      </c>
      <c r="B82" t="str">
        <f>VLOOKUP(Table16[[#This Row],[Rule]],Table7[[#All],[Rule Code]:[First-Order Logic Rule]],2,FALSE)</f>
        <v>Sortal(x) -&gt; E! y (subClassOf (x,y) ^ Kind(y))</v>
      </c>
      <c r="C82" t="str">
        <f>"test_"&amp;LOWER(Table16[[#This Row],[Rule]])</f>
        <v>test_ru01</v>
      </c>
      <c r="D82" t="s">
        <v>614</v>
      </c>
      <c r="E82" t="str">
        <f>Table16[[#This Row],[Test]]&amp;Table16[[#This Row],[Variation]]&amp;"_in.ttl"</f>
        <v>test_ru01a_in.ttl</v>
      </c>
      <c r="F82" t="str">
        <f>Table16[[#This Row],[Test]]&amp;Table16[[#This Row],[Variation]]&amp;"_out.ttl"</f>
        <v>test_ru01a_out.ttl</v>
      </c>
      <c r="G82" s="25" t="s">
        <v>609</v>
      </c>
      <c r="H82" s="25" t="s">
        <v>609</v>
      </c>
      <c r="I82" s="25" t="s">
        <v>609</v>
      </c>
      <c r="J82" s="25" t="s">
        <v>609</v>
      </c>
      <c r="K82" s="25" t="s">
        <v>609</v>
      </c>
      <c r="L82" s="25" t="s">
        <v>609</v>
      </c>
      <c r="M82" s="25" t="s">
        <v>609</v>
      </c>
      <c r="N82" s="26" t="str">
        <f>IF(Table16[[#This Row],[Done]]&lt;&gt;"True","",Table16[[#This Row],[Input]]&amp;","&amp;Table16[[#This Row],[Output]]&amp;",cwa,"&amp;Table16[[#This Row],[C.CWA]]&amp;","&amp;Table16[[#This Row],[R.CWA]])</f>
        <v>test_ru01a_in.ttl,test_ru01a_out.ttl,cwa,True,True</v>
      </c>
      <c r="O82" s="26" t="str">
        <f>IF(Table16[[#This Row],[Done]]&lt;&gt;"True","",Table16[[#This Row],[Input]]&amp;","&amp;Table16[[#This Row],[Output]]&amp;",owa,"&amp;Table16[[#This Row],[C.OWA]]&amp;","&amp;Table16[[#This Row],[R.OWA]])</f>
        <v>test_ru01a_in.ttl,test_ru01a_out.ttl,owa,True,True</v>
      </c>
      <c r="P82" s="26" t="str">
        <f>IF(Table16[[#This Row],[Done]]&lt;&gt;"True","",Table16[[#This Row],[Input]]&amp;","&amp;Table16[[#This Row],[Output]]&amp;",owaf,"&amp;Table16[[#This Row],[C.OWAF]]&amp;","&amp;Table16[[#This Row],[R.OWAF]])</f>
        <v>test_ru01a_in.ttl,test_ru01a_out.ttl,owaf,True,True</v>
      </c>
    </row>
    <row r="83" spans="1:16" x14ac:dyDescent="0.25">
      <c r="A83" s="1" t="s">
        <v>605</v>
      </c>
      <c r="B83" t="str">
        <f>VLOOKUP(Table16[[#This Row],[Rule]],Table7[[#All],[Rule Code]:[First-Order Logic Rule]],2,FALSE)</f>
        <v>Sortal(x) -&gt; E! y (subClassOf (x,y) ^ Kind(y))</v>
      </c>
      <c r="C83" t="str">
        <f>"test_"&amp;LOWER(Table16[[#This Row],[Rule]])</f>
        <v>test_ru01</v>
      </c>
      <c r="D83" t="s">
        <v>619</v>
      </c>
      <c r="E83" t="str">
        <f>Table16[[#This Row],[Test]]&amp;Table16[[#This Row],[Variation]]&amp;"_in.ttl"</f>
        <v>test_ru01b_in.ttl</v>
      </c>
      <c r="F83" t="str">
        <f>Table16[[#This Row],[Test]]&amp;Table16[[#This Row],[Variation]]&amp;"_out.ttl"</f>
        <v>test_ru01b_out.ttl</v>
      </c>
      <c r="G83" s="25" t="s">
        <v>609</v>
      </c>
      <c r="H83" s="25" t="s">
        <v>609</v>
      </c>
      <c r="I83" s="25" t="s">
        <v>609</v>
      </c>
      <c r="J83" s="25" t="s">
        <v>609</v>
      </c>
      <c r="K83" s="25" t="s">
        <v>609</v>
      </c>
      <c r="L83" s="25" t="s">
        <v>610</v>
      </c>
      <c r="M83" s="25" t="s">
        <v>609</v>
      </c>
      <c r="N83" s="26" t="str">
        <f>IF(Table16[[#This Row],[Done]]&lt;&gt;"True","",Table16[[#This Row],[Input]]&amp;","&amp;Table16[[#This Row],[Output]]&amp;",cwa,"&amp;Table16[[#This Row],[C.CWA]]&amp;","&amp;Table16[[#This Row],[R.CWA]])</f>
        <v>test_ru01b_in.ttl,test_ru01b_out.ttl,cwa,True,True</v>
      </c>
      <c r="O83" s="26" t="str">
        <f>IF(Table16[[#This Row],[Done]]&lt;&gt;"True","",Table16[[#This Row],[Input]]&amp;","&amp;Table16[[#This Row],[Output]]&amp;",owa,"&amp;Table16[[#This Row],[C.OWA]]&amp;","&amp;Table16[[#This Row],[R.OWA]])</f>
        <v>test_ru01b_in.ttl,test_ru01b_out.ttl,owa,True,False</v>
      </c>
      <c r="P83" s="26" t="str">
        <f>IF(Table16[[#This Row],[Done]]&lt;&gt;"True","",Table16[[#This Row],[Input]]&amp;","&amp;Table16[[#This Row],[Output]]&amp;",owaf,"&amp;Table16[[#This Row],[C.OWAF]]&amp;","&amp;Table16[[#This Row],[R.OWAF]])</f>
        <v>test_ru01b_in.ttl,test_ru01b_out.ttl,owaf,True,True</v>
      </c>
    </row>
    <row r="84" spans="1:16" x14ac:dyDescent="0.25">
      <c r="A84" s="1" t="s">
        <v>605</v>
      </c>
      <c r="B84" t="str">
        <f>VLOOKUP(Table16[[#This Row],[Rule]],Table7[[#All],[Rule Code]:[First-Order Logic Rule]],2,FALSE)</f>
        <v>Sortal(x) -&gt; E! y (subClassOf (x,y) ^ Kind(y))</v>
      </c>
      <c r="C84" t="str">
        <f>"test_"&amp;LOWER(Table16[[#This Row],[Rule]])</f>
        <v>test_ru01</v>
      </c>
      <c r="D84" t="s">
        <v>620</v>
      </c>
      <c r="E84" t="str">
        <f>Table16[[#This Row],[Test]]&amp;Table16[[#This Row],[Variation]]&amp;"_in.ttl"</f>
        <v>test_ru01c_in.ttl</v>
      </c>
      <c r="F84" t="str">
        <f>Table16[[#This Row],[Test]]&amp;Table16[[#This Row],[Variation]]&amp;"_out.ttl"</f>
        <v>test_ru01c_out.ttl</v>
      </c>
      <c r="G84" s="25" t="s">
        <v>609</v>
      </c>
      <c r="H84" s="25" t="s">
        <v>610</v>
      </c>
      <c r="I84" s="25" t="s">
        <v>609</v>
      </c>
      <c r="J84" s="25" t="s">
        <v>609</v>
      </c>
      <c r="K84" s="25" t="s">
        <v>609</v>
      </c>
      <c r="L84" s="25" t="s">
        <v>609</v>
      </c>
      <c r="M84" s="25" t="s">
        <v>609</v>
      </c>
      <c r="N84" s="26" t="str">
        <f>IF(Table16[[#This Row],[Done]]&lt;&gt;"True","",Table16[[#This Row],[Input]]&amp;","&amp;Table16[[#This Row],[Output]]&amp;",cwa,"&amp;Table16[[#This Row],[C.CWA]]&amp;","&amp;Table16[[#This Row],[R.CWA]])</f>
        <v>test_ru01c_in.ttl,test_ru01c_out.ttl,cwa,False,True</v>
      </c>
      <c r="O84" s="26" t="str">
        <f>IF(Table16[[#This Row],[Done]]&lt;&gt;"True","",Table16[[#This Row],[Input]]&amp;","&amp;Table16[[#This Row],[Output]]&amp;",owa,"&amp;Table16[[#This Row],[C.OWA]]&amp;","&amp;Table16[[#This Row],[R.OWA]])</f>
        <v>test_ru01c_in.ttl,test_ru01c_out.ttl,owa,True,True</v>
      </c>
      <c r="P84" s="26" t="str">
        <f>IF(Table16[[#This Row],[Done]]&lt;&gt;"True","",Table16[[#This Row],[Input]]&amp;","&amp;Table16[[#This Row],[Output]]&amp;",owaf,"&amp;Table16[[#This Row],[C.OWAF]]&amp;","&amp;Table16[[#This Row],[R.OWAF]])</f>
        <v>test_ru01c_in.ttl,test_ru01c_out.ttl,owaf,True,True</v>
      </c>
    </row>
    <row r="85" spans="1:16" x14ac:dyDescent="0.25">
      <c r="A85" s="1" t="s">
        <v>605</v>
      </c>
      <c r="B85" t="str">
        <f>VLOOKUP(Table16[[#This Row],[Rule]],Table7[[#All],[Rule Code]:[First-Order Logic Rule]],2,FALSE)</f>
        <v>Sortal(x) -&gt; E! y (subClassOf (x,y) ^ Kind(y))</v>
      </c>
      <c r="C85" t="str">
        <f>"test_"&amp;LOWER(Table16[[#This Row],[Rule]])</f>
        <v>test_ru01</v>
      </c>
      <c r="D85" t="s">
        <v>615</v>
      </c>
      <c r="E85" t="str">
        <f>Table16[[#This Row],[Test]]&amp;Table16[[#This Row],[Variation]]&amp;"_in.ttl"</f>
        <v>test_ru01d_in.ttl</v>
      </c>
      <c r="F85" t="str">
        <f>Table16[[#This Row],[Test]]&amp;Table16[[#This Row],[Variation]]&amp;"_out.ttl"</f>
        <v>test_ru01d_out.ttl</v>
      </c>
      <c r="G85" s="25" t="s">
        <v>609</v>
      </c>
      <c r="H85" s="25" t="s">
        <v>609</v>
      </c>
      <c r="I85" s="25" t="s">
        <v>609</v>
      </c>
      <c r="J85" s="25" t="s">
        <v>609</v>
      </c>
      <c r="K85" s="25" t="s">
        <v>609</v>
      </c>
      <c r="L85" s="25" t="s">
        <v>609</v>
      </c>
      <c r="M85" s="25" t="s">
        <v>609</v>
      </c>
      <c r="N85" s="26" t="str">
        <f>IF(Table16[[#This Row],[Done]]&lt;&gt;"True","",Table16[[#This Row],[Input]]&amp;","&amp;Table16[[#This Row],[Output]]&amp;",cwa,"&amp;Table16[[#This Row],[C.CWA]]&amp;","&amp;Table16[[#This Row],[R.CWA]])</f>
        <v>test_ru01d_in.ttl,test_ru01d_out.ttl,cwa,True,True</v>
      </c>
      <c r="O85" s="26" t="str">
        <f>IF(Table16[[#This Row],[Done]]&lt;&gt;"True","",Table16[[#This Row],[Input]]&amp;","&amp;Table16[[#This Row],[Output]]&amp;",owa,"&amp;Table16[[#This Row],[C.OWA]]&amp;","&amp;Table16[[#This Row],[R.OWA]])</f>
        <v>test_ru01d_in.ttl,test_ru01d_out.ttl,owa,True,True</v>
      </c>
      <c r="P85" s="26" t="str">
        <f>IF(Table16[[#This Row],[Done]]&lt;&gt;"True","",Table16[[#This Row],[Input]]&amp;","&amp;Table16[[#This Row],[Output]]&amp;",owaf,"&amp;Table16[[#This Row],[C.OWAF]]&amp;","&amp;Table16[[#This Row],[R.OWAF]])</f>
        <v>test_ru01d_in.ttl,test_ru01d_out.ttl,owaf,True,True</v>
      </c>
    </row>
    <row r="86" spans="1:16" x14ac:dyDescent="0.25">
      <c r="A86" s="1" t="s">
        <v>605</v>
      </c>
      <c r="B86" t="str">
        <f>VLOOKUP(Table16[[#This Row],[Rule]],Table7[[#All],[Rule Code]:[First-Order Logic Rule]],2,FALSE)</f>
        <v>Sortal(x) -&gt; E! y (subClassOf (x,y) ^ Kind(y))</v>
      </c>
      <c r="C86" t="str">
        <f>"test_"&amp;LOWER(Table16[[#This Row],[Rule]])</f>
        <v>test_ru01</v>
      </c>
      <c r="D86" t="s">
        <v>616</v>
      </c>
      <c r="E86" t="str">
        <f>Table16[[#This Row],[Test]]&amp;Table16[[#This Row],[Variation]]&amp;"_in.ttl"</f>
        <v>test_ru01e_in.ttl</v>
      </c>
      <c r="F86" t="str">
        <f>Table16[[#This Row],[Test]]&amp;Table16[[#This Row],[Variation]]&amp;"_out.ttl"</f>
        <v>test_ru01e_out.ttl</v>
      </c>
      <c r="G86" s="25" t="s">
        <v>609</v>
      </c>
      <c r="H86" s="25" t="s">
        <v>609</v>
      </c>
      <c r="I86" s="25" t="s">
        <v>609</v>
      </c>
      <c r="J86" s="25" t="s">
        <v>609</v>
      </c>
      <c r="K86" s="25" t="s">
        <v>609</v>
      </c>
      <c r="L86" s="25" t="s">
        <v>609</v>
      </c>
      <c r="M86" s="25" t="s">
        <v>609</v>
      </c>
      <c r="N86" s="26" t="str">
        <f>IF(Table16[[#This Row],[Done]]&lt;&gt;"True","",Table16[[#This Row],[Input]]&amp;","&amp;Table16[[#This Row],[Output]]&amp;",cwa,"&amp;Table16[[#This Row],[C.CWA]]&amp;","&amp;Table16[[#This Row],[R.CWA]])</f>
        <v>test_ru01e_in.ttl,test_ru01e_out.ttl,cwa,True,True</v>
      </c>
      <c r="O86" s="26" t="str">
        <f>IF(Table16[[#This Row],[Done]]&lt;&gt;"True","",Table16[[#This Row],[Input]]&amp;","&amp;Table16[[#This Row],[Output]]&amp;",owa,"&amp;Table16[[#This Row],[C.OWA]]&amp;","&amp;Table16[[#This Row],[R.OWA]])</f>
        <v>test_ru01e_in.ttl,test_ru01e_out.ttl,owa,True,True</v>
      </c>
      <c r="P86" s="26" t="str">
        <f>IF(Table16[[#This Row],[Done]]&lt;&gt;"True","",Table16[[#This Row],[Input]]&amp;","&amp;Table16[[#This Row],[Output]]&amp;",owaf,"&amp;Table16[[#This Row],[C.OWAF]]&amp;","&amp;Table16[[#This Row],[R.OWAF]])</f>
        <v>test_ru01e_in.ttl,test_ru01e_out.ttl,owaf,True,True</v>
      </c>
    </row>
    <row r="87" spans="1:16" x14ac:dyDescent="0.25">
      <c r="A87" s="1" t="s">
        <v>605</v>
      </c>
      <c r="B87" t="str">
        <f>VLOOKUP(Table16[[#This Row],[Rule]],Table7[[#All],[Rule Code]:[First-Order Logic Rule]],2,FALSE)</f>
        <v>Sortal(x) -&gt; E! y (subClassOf (x,y) ^ Kind(y))</v>
      </c>
      <c r="C87" t="str">
        <f>"test_"&amp;LOWER(Table16[[#This Row],[Rule]])</f>
        <v>test_ru01</v>
      </c>
      <c r="D87" t="s">
        <v>621</v>
      </c>
      <c r="E87" t="str">
        <f>Table16[[#This Row],[Test]]&amp;Table16[[#This Row],[Variation]]&amp;"_in.ttl"</f>
        <v>test_ru01f_in.ttl</v>
      </c>
      <c r="F87" t="str">
        <f>Table16[[#This Row],[Test]]&amp;Table16[[#This Row],[Variation]]&amp;"_out.ttl"</f>
        <v>test_ru01f_out.ttl</v>
      </c>
      <c r="G87" s="25" t="s">
        <v>609</v>
      </c>
      <c r="H87" s="25" t="s">
        <v>609</v>
      </c>
      <c r="I87" s="25" t="s">
        <v>609</v>
      </c>
      <c r="J87" s="25" t="s">
        <v>609</v>
      </c>
      <c r="K87" s="25" t="s">
        <v>609</v>
      </c>
      <c r="L87" s="25" t="s">
        <v>610</v>
      </c>
      <c r="M87" s="25" t="s">
        <v>609</v>
      </c>
      <c r="N87" s="26" t="str">
        <f>IF(Table16[[#This Row],[Done]]&lt;&gt;"True","",Table16[[#This Row],[Input]]&amp;","&amp;Table16[[#This Row],[Output]]&amp;",cwa,"&amp;Table16[[#This Row],[C.CWA]]&amp;","&amp;Table16[[#This Row],[R.CWA]])</f>
        <v>test_ru01f_in.ttl,test_ru01f_out.ttl,cwa,True,True</v>
      </c>
      <c r="O87" s="26" t="str">
        <f>IF(Table16[[#This Row],[Done]]&lt;&gt;"True","",Table16[[#This Row],[Input]]&amp;","&amp;Table16[[#This Row],[Output]]&amp;",owa,"&amp;Table16[[#This Row],[C.OWA]]&amp;","&amp;Table16[[#This Row],[R.OWA]])</f>
        <v>test_ru01f_in.ttl,test_ru01f_out.ttl,owa,True,False</v>
      </c>
      <c r="P87" s="26" t="str">
        <f>IF(Table16[[#This Row],[Done]]&lt;&gt;"True","",Table16[[#This Row],[Input]]&amp;","&amp;Table16[[#This Row],[Output]]&amp;",owaf,"&amp;Table16[[#This Row],[C.OWAF]]&amp;","&amp;Table16[[#This Row],[R.OWAF]])</f>
        <v>test_ru01f_in.ttl,test_ru01f_out.ttl,owaf,True,True</v>
      </c>
    </row>
    <row r="88" spans="1:16" x14ac:dyDescent="0.25">
      <c r="A88" s="1" t="s">
        <v>605</v>
      </c>
      <c r="B88" t="str">
        <f>VLOOKUP(Table16[[#This Row],[Rule]],Table7[[#All],[Rule Code]:[First-Order Logic Rule]],2,FALSE)</f>
        <v>Sortal(x) -&gt; E! y (subClassOf (x,y) ^ Kind(y))</v>
      </c>
      <c r="C88" t="str">
        <f>"test_"&amp;LOWER(Table16[[#This Row],[Rule]])</f>
        <v>test_ru01</v>
      </c>
      <c r="D88" t="s">
        <v>618</v>
      </c>
      <c r="E88" t="str">
        <f>Table16[[#This Row],[Test]]&amp;Table16[[#This Row],[Variation]]&amp;"_in.ttl"</f>
        <v>test_ru01g_in.ttl</v>
      </c>
      <c r="F88" t="str">
        <f>Table16[[#This Row],[Test]]&amp;Table16[[#This Row],[Variation]]&amp;"_out.ttl"</f>
        <v>test_ru01g_out.ttl</v>
      </c>
      <c r="G88" s="25" t="s">
        <v>609</v>
      </c>
      <c r="H88" s="25" t="s">
        <v>610</v>
      </c>
      <c r="I88" s="25" t="s">
        <v>609</v>
      </c>
      <c r="J88" s="25" t="s">
        <v>609</v>
      </c>
      <c r="K88" s="25" t="s">
        <v>609</v>
      </c>
      <c r="L88" s="25" t="s">
        <v>609</v>
      </c>
      <c r="M88" s="25" t="s">
        <v>609</v>
      </c>
      <c r="N88" s="26" t="str">
        <f>IF(Table16[[#This Row],[Done]]&lt;&gt;"True","",Table16[[#This Row],[Input]]&amp;","&amp;Table16[[#This Row],[Output]]&amp;",cwa,"&amp;Table16[[#This Row],[C.CWA]]&amp;","&amp;Table16[[#This Row],[R.CWA]])</f>
        <v>test_ru01g_in.ttl,test_ru01g_out.ttl,cwa,False,True</v>
      </c>
      <c r="O88" s="26" t="str">
        <f>IF(Table16[[#This Row],[Done]]&lt;&gt;"True","",Table16[[#This Row],[Input]]&amp;","&amp;Table16[[#This Row],[Output]]&amp;",owa,"&amp;Table16[[#This Row],[C.OWA]]&amp;","&amp;Table16[[#This Row],[R.OWA]])</f>
        <v>test_ru01g_in.ttl,test_ru01g_out.ttl,owa,True,True</v>
      </c>
      <c r="P88" s="26" t="str">
        <f>IF(Table16[[#This Row],[Done]]&lt;&gt;"True","",Table16[[#This Row],[Input]]&amp;","&amp;Table16[[#This Row],[Output]]&amp;",owaf,"&amp;Table16[[#This Row],[C.OWAF]]&amp;","&amp;Table16[[#This Row],[R.OWAF]])</f>
        <v>test_ru01g_in.ttl,test_ru01g_out.ttl,owaf,True,True</v>
      </c>
    </row>
    <row r="89" spans="1:16" x14ac:dyDescent="0.25">
      <c r="A89" s="1" t="s">
        <v>605</v>
      </c>
      <c r="B89" t="str">
        <f>VLOOKUP(Table16[[#This Row],[Rule]],Table7[[#All],[Rule Code]:[First-Order Logic Rule]],2,FALSE)</f>
        <v>Sortal(x) -&gt; E! y (subClassOf (x,y) ^ Kind(y))</v>
      </c>
      <c r="C89" t="str">
        <f>"test_"&amp;LOWER(Table16[[#This Row],[Rule]])</f>
        <v>test_ru01</v>
      </c>
      <c r="D89" t="s">
        <v>622</v>
      </c>
      <c r="E89" t="str">
        <f>Table16[[#This Row],[Test]]&amp;Table16[[#This Row],[Variation]]&amp;"_in.ttl"</f>
        <v>test_ru01h_in.ttl</v>
      </c>
      <c r="F89" t="str">
        <f>Table16[[#This Row],[Test]]&amp;Table16[[#This Row],[Variation]]&amp;"_out.ttl"</f>
        <v>test_ru01h_out.ttl</v>
      </c>
      <c r="G89" s="25" t="s">
        <v>609</v>
      </c>
      <c r="H89" s="25" t="s">
        <v>610</v>
      </c>
      <c r="I89" s="25" t="s">
        <v>609</v>
      </c>
      <c r="J89" s="25" t="s">
        <v>609</v>
      </c>
      <c r="K89" s="25" t="s">
        <v>609</v>
      </c>
      <c r="L89" s="25" t="s">
        <v>609</v>
      </c>
      <c r="M89" s="25" t="s">
        <v>609</v>
      </c>
      <c r="N89" s="26" t="str">
        <f>IF(Table16[[#This Row],[Done]]&lt;&gt;"True","",Table16[[#This Row],[Input]]&amp;","&amp;Table16[[#This Row],[Output]]&amp;",cwa,"&amp;Table16[[#This Row],[C.CWA]]&amp;","&amp;Table16[[#This Row],[R.CWA]])</f>
        <v>test_ru01h_in.ttl,test_ru01h_out.ttl,cwa,False,True</v>
      </c>
      <c r="O89" s="26" t="str">
        <f>IF(Table16[[#This Row],[Done]]&lt;&gt;"True","",Table16[[#This Row],[Input]]&amp;","&amp;Table16[[#This Row],[Output]]&amp;",owa,"&amp;Table16[[#This Row],[C.OWA]]&amp;","&amp;Table16[[#This Row],[R.OWA]])</f>
        <v>test_ru01h_in.ttl,test_ru01h_out.ttl,owa,True,True</v>
      </c>
      <c r="P89" s="26" t="str">
        <f>IF(Table16[[#This Row],[Done]]&lt;&gt;"True","",Table16[[#This Row],[Input]]&amp;","&amp;Table16[[#This Row],[Output]]&amp;",owaf,"&amp;Table16[[#This Row],[C.OWAF]]&amp;","&amp;Table16[[#This Row],[R.OWAF]])</f>
        <v>test_ru01h_in.ttl,test_ru01h_out.ttl,owaf,True,True</v>
      </c>
    </row>
    <row r="90" spans="1:16" x14ac:dyDescent="0.25">
      <c r="A90" s="1" t="s">
        <v>605</v>
      </c>
      <c r="B90" t="str">
        <f>VLOOKUP(Table16[[#This Row],[Rule]],Table7[[#All],[Rule Code]:[First-Order Logic Rule]],2,FALSE)</f>
        <v>Sortal(x) -&gt; E! y (subClassOf (x,y) ^ Kind(y))</v>
      </c>
      <c r="C90" t="str">
        <f>"test_"&amp;LOWER(Table16[[#This Row],[Rule]])</f>
        <v>test_ru01</v>
      </c>
      <c r="D90" t="s">
        <v>617</v>
      </c>
      <c r="E90" t="str">
        <f>Table16[[#This Row],[Test]]&amp;Table16[[#This Row],[Variation]]&amp;"_in.ttl"</f>
        <v>test_ru01i_in.ttl</v>
      </c>
      <c r="F90" t="str">
        <f>Table16[[#This Row],[Test]]&amp;Table16[[#This Row],[Variation]]&amp;"_out.ttl"</f>
        <v>test_ru01i_out.ttl</v>
      </c>
      <c r="G90" s="25" t="s">
        <v>609</v>
      </c>
      <c r="H90" s="25" t="s">
        <v>610</v>
      </c>
      <c r="I90" s="25" t="s">
        <v>609</v>
      </c>
      <c r="J90" s="25" t="s">
        <v>609</v>
      </c>
      <c r="K90" s="25" t="s">
        <v>609</v>
      </c>
      <c r="L90" s="25" t="s">
        <v>610</v>
      </c>
      <c r="M90" s="25" t="s">
        <v>609</v>
      </c>
      <c r="N90" s="26" t="str">
        <f>IF(Table16[[#This Row],[Done]]&lt;&gt;"True","",Table16[[#This Row],[Input]]&amp;","&amp;Table16[[#This Row],[Output]]&amp;",cwa,"&amp;Table16[[#This Row],[C.CWA]]&amp;","&amp;Table16[[#This Row],[R.CWA]])</f>
        <v>test_ru01i_in.ttl,test_ru01i_out.ttl,cwa,False,True</v>
      </c>
      <c r="O90" s="26" t="str">
        <f>IF(Table16[[#This Row],[Done]]&lt;&gt;"True","",Table16[[#This Row],[Input]]&amp;","&amp;Table16[[#This Row],[Output]]&amp;",owa,"&amp;Table16[[#This Row],[C.OWA]]&amp;","&amp;Table16[[#This Row],[R.OWA]])</f>
        <v>test_ru01i_in.ttl,test_ru01i_out.ttl,owa,True,False</v>
      </c>
      <c r="P90" s="26" t="str">
        <f>IF(Table16[[#This Row],[Done]]&lt;&gt;"True","",Table16[[#This Row],[Input]]&amp;","&amp;Table16[[#This Row],[Output]]&amp;",owaf,"&amp;Table16[[#This Row],[C.OWAF]]&amp;","&amp;Table16[[#This Row],[R.OWAF]])</f>
        <v>test_ru01i_in.ttl,test_ru01i_out.ttl,owaf,True,True</v>
      </c>
    </row>
    <row r="91" spans="1:16" x14ac:dyDescent="0.25">
      <c r="A91" s="1" t="s">
        <v>605</v>
      </c>
      <c r="B91" t="str">
        <f>VLOOKUP(Table16[[#This Row],[Rule]],Table7[[#All],[Rule Code]:[First-Order Logic Rule]],2,FALSE)</f>
        <v>Sortal(x) -&gt; E! y (subClassOf (x,y) ^ Kind(y))</v>
      </c>
      <c r="C91" t="str">
        <f>"test_"&amp;LOWER(Table16[[#This Row],[Rule]])</f>
        <v>test_ru01</v>
      </c>
      <c r="D91" t="s">
        <v>623</v>
      </c>
      <c r="E91" t="str">
        <f>Table16[[#This Row],[Test]]&amp;Table16[[#This Row],[Variation]]&amp;"_in.ttl"</f>
        <v>test_ru01j_in.ttl</v>
      </c>
      <c r="F91" t="str">
        <f>Table16[[#This Row],[Test]]&amp;Table16[[#This Row],[Variation]]&amp;"_out.ttl"</f>
        <v>test_ru01j_out.ttl</v>
      </c>
      <c r="G91" s="25" t="s">
        <v>609</v>
      </c>
      <c r="H91" s="25" t="s">
        <v>609</v>
      </c>
      <c r="I91" s="25" t="s">
        <v>609</v>
      </c>
      <c r="J91" s="25" t="s">
        <v>609</v>
      </c>
      <c r="K91" s="25" t="s">
        <v>609</v>
      </c>
      <c r="L91" s="25" t="s">
        <v>610</v>
      </c>
      <c r="M91" s="25" t="s">
        <v>609</v>
      </c>
      <c r="N91" s="26" t="str">
        <f>IF(Table16[[#This Row],[Done]]&lt;&gt;"True","",Table16[[#This Row],[Input]]&amp;","&amp;Table16[[#This Row],[Output]]&amp;",cwa,"&amp;Table16[[#This Row],[C.CWA]]&amp;","&amp;Table16[[#This Row],[R.CWA]])</f>
        <v>test_ru01j_in.ttl,test_ru01j_out.ttl,cwa,True,True</v>
      </c>
      <c r="O91" s="26" t="str">
        <f>IF(Table16[[#This Row],[Done]]&lt;&gt;"True","",Table16[[#This Row],[Input]]&amp;","&amp;Table16[[#This Row],[Output]]&amp;",owa,"&amp;Table16[[#This Row],[C.OWA]]&amp;","&amp;Table16[[#This Row],[R.OWA]])</f>
        <v>test_ru01j_in.ttl,test_ru01j_out.ttl,owa,True,False</v>
      </c>
      <c r="P91" s="26" t="str">
        <f>IF(Table16[[#This Row],[Done]]&lt;&gt;"True","",Table16[[#This Row],[Input]]&amp;","&amp;Table16[[#This Row],[Output]]&amp;",owaf,"&amp;Table16[[#This Row],[C.OWAF]]&amp;","&amp;Table16[[#This Row],[R.OWAF]])</f>
        <v>test_ru01j_in.ttl,test_ru01j_out.ttl,owaf,True,True</v>
      </c>
    </row>
  </sheetData>
  <conditionalFormatting sqref="E2:F91">
    <cfRule type="duplicateValues" dxfId="29" priority="622"/>
  </conditionalFormatting>
  <conditionalFormatting sqref="G2:M91">
    <cfRule type="cellIs" dxfId="28" priority="2" operator="equal">
      <formula>"-"</formula>
    </cfRule>
    <cfRule type="containsBlanks" dxfId="27" priority="4">
      <formula>LEN(TRIM(G2))=0</formula>
    </cfRule>
  </conditionalFormatting>
  <dataValidations count="1">
    <dataValidation type="list" allowBlank="1" showInputMessage="1" showErrorMessage="1" sqref="G2:M91" xr:uid="{220632A9-646A-4522-BD36-A037C2DCA9C2}">
      <formula1>"True,False,-"</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5" operator="containsText" id="{E05297CF-6BB5-44AE-A9C0-C44E902817FA}">
            <xm:f>NOT(ISERROR(SEARCH(FALSE,G2)))</xm:f>
            <xm:f>FALSE</xm:f>
            <x14:dxf>
              <font>
                <color rgb="FF9C0006"/>
              </font>
              <fill>
                <patternFill>
                  <bgColor rgb="FFFFC7CE"/>
                </patternFill>
              </fill>
            </x14:dxf>
          </x14:cfRule>
          <x14:cfRule type="containsText" priority="6" operator="containsText" id="{E577D6A3-0AA9-4601-AB36-0ED5AE06A9C5}">
            <xm:f>NOT(ISERROR(SEARCH(TRUE,G2)))</xm:f>
            <xm:f>TRUE</xm:f>
            <x14:dxf>
              <font>
                <color rgb="FF006100"/>
              </font>
              <fill>
                <patternFill>
                  <bgColor rgb="FFC6EFCE"/>
                </patternFill>
              </fill>
            </x14:dxf>
          </x14:cfRule>
          <xm:sqref>G2:M91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A1:O77"/>
  <sheetViews>
    <sheetView zoomScale="115" zoomScaleNormal="115" workbookViewId="0">
      <pane ySplit="1" topLeftCell="A2" activePane="bottomLeft" state="frozen"/>
      <selection pane="bottomLeft" activeCell="I7" sqref="I7"/>
    </sheetView>
  </sheetViews>
  <sheetFormatPr defaultRowHeight="15" x14ac:dyDescent="0.25"/>
  <cols>
    <col min="1" max="5" width="10.7109375" customWidth="1"/>
    <col min="6" max="7" width="15.7109375" customWidth="1"/>
    <col min="8" max="8" width="20.5703125" hidden="1" customWidth="1"/>
    <col min="9" max="10" width="100.7109375" customWidth="1"/>
    <col min="11" max="11" width="164.28515625" customWidth="1"/>
    <col min="13" max="13" width="12.7109375" bestFit="1" customWidth="1"/>
    <col min="14" max="14" width="105.85546875" bestFit="1" customWidth="1"/>
  </cols>
  <sheetData>
    <row r="1" spans="1:15" x14ac:dyDescent="0.25">
      <c r="A1" t="s">
        <v>79</v>
      </c>
      <c r="B1" t="s">
        <v>82</v>
      </c>
      <c r="C1" t="s">
        <v>31</v>
      </c>
      <c r="D1" t="s">
        <v>204</v>
      </c>
      <c r="E1" t="s">
        <v>72</v>
      </c>
      <c r="F1" t="s">
        <v>69</v>
      </c>
      <c r="G1" t="s">
        <v>123</v>
      </c>
      <c r="H1" t="s">
        <v>125</v>
      </c>
      <c r="I1" t="s">
        <v>71</v>
      </c>
      <c r="J1" t="s">
        <v>379</v>
      </c>
      <c r="K1" t="s">
        <v>91</v>
      </c>
    </row>
    <row r="2" spans="1:15" x14ac:dyDescent="0.25">
      <c r="A2" s="2" t="s">
        <v>327</v>
      </c>
      <c r="B2" s="1">
        <v>1</v>
      </c>
      <c r="C2" s="1" t="str">
        <f>Tabela2[[#This Row],[Base Rule]]&amp;Tabela2[[#This Row],[First Letters]]&amp;Tabela2[[#This Row],[Variation]]</f>
        <v>RNCg1</v>
      </c>
      <c r="D2" t="str">
        <f>IF(ISERROR(VLOOKUP(Tabela2[[#This Row],[Code]],Table9[#All],2,FALSE)),"No",VLOOKUP(Tabela2[[#This Row],[Code]],Table9[#All],2,FALSE))</f>
        <v>No</v>
      </c>
      <c r="E2" t="s">
        <v>76</v>
      </c>
      <c r="F2" t="s">
        <v>78</v>
      </c>
      <c r="G2" t="s">
        <v>124</v>
      </c>
      <c r="H2" t="str">
        <f>LEFT(Tabela2[[#This Row],[Type]],1)&amp;LOWER(LEFT(Tabela2[[#This Row],[Range]],1))</f>
        <v>Cg</v>
      </c>
      <c r="I2" t="s">
        <v>323</v>
      </c>
      <c r="J2" s="18" t="str">
        <f>Tabela2[[#This Row],[Base Rule]]</f>
        <v>RN</v>
      </c>
      <c r="K2" t="str">
        <f>"\item ["&amp;Tabela2[[#This Row],[Code]]&amp;"] $"&amp;Tabela2[[#This Row],[Rule]]&amp;"$"</f>
        <v>\item [RNCg1] $\neg AntiRigidType(x) \land \neg SemiRigidType(x) \rightarrow RigidType(x)$</v>
      </c>
      <c r="M2" t="s">
        <v>69</v>
      </c>
      <c r="N2" t="s">
        <v>119</v>
      </c>
      <c r="O2" t="s">
        <v>131</v>
      </c>
    </row>
    <row r="3" spans="1:15" x14ac:dyDescent="0.25">
      <c r="A3" s="2" t="s">
        <v>327</v>
      </c>
      <c r="B3" s="1">
        <v>4</v>
      </c>
      <c r="C3" s="1" t="str">
        <f>Tabela2[[#This Row],[Base Rule]]&amp;Tabela2[[#This Row],[First Letters]]&amp;Tabela2[[#This Row],[Variation]]</f>
        <v>RNCg4</v>
      </c>
      <c r="D3" t="str">
        <f>IF(ISERROR(VLOOKUP(Tabela2[[#This Row],[Code]],Table9[#All],2,FALSE)),"No",VLOOKUP(Tabela2[[#This Row],[Code]],Table9[#All],2,FALSE))</f>
        <v>No</v>
      </c>
      <c r="E3" t="s">
        <v>76</v>
      </c>
      <c r="F3" t="s">
        <v>78</v>
      </c>
      <c r="G3" t="s">
        <v>124</v>
      </c>
      <c r="H3" t="str">
        <f>LEFT(Tabela2[[#This Row],[Type]],1)&amp;LOWER(LEFT(Tabela2[[#This Row],[Range]],1))</f>
        <v>Cg</v>
      </c>
      <c r="I3" t="s">
        <v>329</v>
      </c>
      <c r="J3" s="18" t="str">
        <f>Tabela2[[#This Row],[Base Rule]]</f>
        <v>RN</v>
      </c>
      <c r="K3" t="str">
        <f>"\item ["&amp;Tabela2[[#This Row],[Code]]&amp;"] $"&amp;Tabela2[[#This Row],[Rule]]&amp;"$"</f>
        <v>\item [RNCg4] $\neg Category(x) \land \neg Kind(x) \land \neg SubKind(x) \land \neg Mixin(x) \rightarrow AntiRigidType(x)$</v>
      </c>
      <c r="M3" t="s">
        <v>122</v>
      </c>
      <c r="N3" t="s">
        <v>135</v>
      </c>
      <c r="O3" t="s">
        <v>131</v>
      </c>
    </row>
    <row r="4" spans="1:15" x14ac:dyDescent="0.25">
      <c r="A4" s="2" t="s">
        <v>327</v>
      </c>
      <c r="B4" s="1">
        <v>5</v>
      </c>
      <c r="C4" s="1" t="str">
        <f>Tabela2[[#This Row],[Base Rule]]&amp;Tabela2[[#This Row],[First Letters]]&amp;Tabela2[[#This Row],[Variation]]</f>
        <v>RNCg5</v>
      </c>
      <c r="D4" t="str">
        <f>IF(ISERROR(VLOOKUP(Tabela2[[#This Row],[Code]],Table9[#All],2,FALSE)),"No",VLOOKUP(Tabela2[[#This Row],[Code]],Table9[#All],2,FALSE))</f>
        <v>No</v>
      </c>
      <c r="E4" t="s">
        <v>76</v>
      </c>
      <c r="F4" t="s">
        <v>78</v>
      </c>
      <c r="G4" t="s">
        <v>124</v>
      </c>
      <c r="H4" t="str">
        <f>LEFT(Tabela2[[#This Row],[Type]],1)&amp;LOWER(LEFT(Tabela2[[#This Row],[Range]],1))</f>
        <v>Cg</v>
      </c>
      <c r="I4" t="s">
        <v>330</v>
      </c>
      <c r="J4" s="18" t="str">
        <f>Tabela2[[#This Row],[Base Rule]]</f>
        <v>RN</v>
      </c>
      <c r="K4" t="str">
        <f>"\item ["&amp;Tabela2[[#This Row],[Code]]&amp;"] $"&amp;Tabela2[[#This Row],[Rule]]&amp;"$"</f>
        <v>\item [RNCg5] $\neg Category(x) \land \neg Kind(x) \land \neg SubKind(x) \land \neg Role(x) \land \neg Phase(x) \land \neg RoleMixin(x) \land \neg PhaseMixin(x) \rightarrow SemiRigidType(x)$</v>
      </c>
      <c r="M4" t="s">
        <v>78</v>
      </c>
      <c r="N4" t="s">
        <v>132</v>
      </c>
      <c r="O4" t="s">
        <v>131</v>
      </c>
    </row>
    <row r="5" spans="1:15" x14ac:dyDescent="0.25">
      <c r="A5" s="2" t="s">
        <v>327</v>
      </c>
      <c r="B5" s="1">
        <v>9</v>
      </c>
      <c r="C5" s="1" t="str">
        <f>Tabela2[[#This Row],[Base Rule]]&amp;Tabela2[[#This Row],[First Letters]]&amp;Tabela2[[#This Row],[Variation]]</f>
        <v>RNCg9</v>
      </c>
      <c r="D5" t="str">
        <f>IF(ISERROR(VLOOKUP(Tabela2[[#This Row],[Code]],Table9[#All],2,FALSE)),"No",VLOOKUP(Tabela2[[#This Row],[Code]],Table9[#All],2,FALSE))</f>
        <v>No</v>
      </c>
      <c r="E5" t="s">
        <v>76</v>
      </c>
      <c r="F5" t="s">
        <v>78</v>
      </c>
      <c r="G5" t="s">
        <v>124</v>
      </c>
      <c r="H5" t="str">
        <f>LEFT(Tabela2[[#This Row],[Type]],1)&amp;LOWER(LEFT(Tabela2[[#This Row],[Range]],1))</f>
        <v>Cg</v>
      </c>
      <c r="I5" t="s">
        <v>332</v>
      </c>
      <c r="J5" s="18" t="str">
        <f>Tabela2[[#This Row],[Base Rule]]</f>
        <v>RN</v>
      </c>
      <c r="K5" t="str">
        <f>"\item ["&amp;Tabela2[[#This Row],[Code]]&amp;"] $"&amp;Tabela2[[#This Row],[Rule]]&amp;"$"</f>
        <v>\item [RNCg9] $\neg Category(x) \land \neg PhaseMixin(x) \land \neg RoleMixin(x) \land \neg Mixin(x) \rightarrow Sortal(x)$</v>
      </c>
      <c r="M5" t="s">
        <v>120</v>
      </c>
    </row>
    <row r="6" spans="1:15" x14ac:dyDescent="0.25">
      <c r="A6" s="2" t="s">
        <v>327</v>
      </c>
      <c r="B6" s="1">
        <v>8</v>
      </c>
      <c r="C6" s="1" t="str">
        <f>Tabela2[[#This Row],[Base Rule]]&amp;Tabela2[[#This Row],[First Letters]]&amp;Tabela2[[#This Row],[Variation]]</f>
        <v>RNCg8</v>
      </c>
      <c r="D6" t="str">
        <f>IF(ISERROR(VLOOKUP(Tabela2[[#This Row],[Code]],Table9[#All],2,FALSE)),"No",VLOOKUP(Tabela2[[#This Row],[Code]],Table9[#All],2,FALSE))</f>
        <v>No</v>
      </c>
      <c r="E6" t="s">
        <v>76</v>
      </c>
      <c r="F6" t="s">
        <v>78</v>
      </c>
      <c r="G6" t="s">
        <v>124</v>
      </c>
      <c r="H6" t="str">
        <f>LEFT(Tabela2[[#This Row],[Type]],1)&amp;LOWER(LEFT(Tabela2[[#This Row],[Range]],1))</f>
        <v>Cg</v>
      </c>
      <c r="I6" t="s">
        <v>331</v>
      </c>
      <c r="J6" s="18" t="str">
        <f>Tabela2[[#This Row],[Base Rule]]</f>
        <v>RN</v>
      </c>
      <c r="K6" t="str">
        <f>"\item ["&amp;Tabela2[[#This Row],[Code]]&amp;"] $"&amp;Tabela2[[#This Row],[Rule]]&amp;"$"</f>
        <v>\item [RNCg8] $\neg Kind(x) \land \neg Phase(x) \land \neg Role(x) \land \neg SubKind(x) \rightarrow NonSortal(x)$</v>
      </c>
    </row>
    <row r="7" spans="1:15" x14ac:dyDescent="0.25">
      <c r="A7" s="2" t="s">
        <v>327</v>
      </c>
      <c r="B7" s="1">
        <v>2</v>
      </c>
      <c r="C7" s="1" t="str">
        <f>Tabela2[[#This Row],[Base Rule]]&amp;Tabela2[[#This Row],[First Letters]]&amp;Tabela2[[#This Row],[Variation]]</f>
        <v>RNCg2</v>
      </c>
      <c r="D7" t="str">
        <f>IF(ISERROR(VLOOKUP(Tabela2[[#This Row],[Code]],Table9[#All],2,FALSE)),"No",VLOOKUP(Tabela2[[#This Row],[Code]],Table9[#All],2,FALSE))</f>
        <v>No</v>
      </c>
      <c r="E7" t="s">
        <v>76</v>
      </c>
      <c r="F7" t="s">
        <v>78</v>
      </c>
      <c r="G7" t="s">
        <v>124</v>
      </c>
      <c r="H7" t="str">
        <f>LEFT(Tabela2[[#This Row],[Type]],1)&amp;LOWER(LEFT(Tabela2[[#This Row],[Range]],1))</f>
        <v>Cg</v>
      </c>
      <c r="I7" t="s">
        <v>324</v>
      </c>
      <c r="J7" s="18" t="str">
        <f>Tabela2[[#This Row],[Base Rule]]</f>
        <v>RN</v>
      </c>
      <c r="K7" t="str">
        <f>"\item ["&amp;Tabela2[[#This Row],[Code]]&amp;"] $"&amp;Tabela2[[#This Row],[Rule]]&amp;"$"</f>
        <v>\item [RNCg2] $\neg NonRigidType(x) \rightarrow RigidType(x)$</v>
      </c>
      <c r="M7" t="s">
        <v>69</v>
      </c>
      <c r="N7" t="s">
        <v>119</v>
      </c>
    </row>
    <row r="8" spans="1:15" x14ac:dyDescent="0.25">
      <c r="A8" s="2" t="s">
        <v>327</v>
      </c>
      <c r="B8" s="1">
        <v>7</v>
      </c>
      <c r="C8" s="1" t="str">
        <f>Tabela2[[#This Row],[Base Rule]]&amp;Tabela2[[#This Row],[First Letters]]&amp;Tabela2[[#This Row],[Variation]]</f>
        <v>RNCg7</v>
      </c>
      <c r="D8" t="str">
        <f>IF(ISERROR(VLOOKUP(Tabela2[[#This Row],[Code]],Table9[#All],2,FALSE)),"No",VLOOKUP(Tabela2[[#This Row],[Code]],Table9[#All],2,FALSE))</f>
        <v>No</v>
      </c>
      <c r="E8" t="s">
        <v>76</v>
      </c>
      <c r="F8" t="s">
        <v>78</v>
      </c>
      <c r="G8" t="s">
        <v>124</v>
      </c>
      <c r="H8" t="str">
        <f>LEFT(Tabela2[[#This Row],[Type]],1)&amp;LOWER(LEFT(Tabela2[[#This Row],[Range]],1))</f>
        <v>Cg</v>
      </c>
      <c r="I8" t="s">
        <v>326</v>
      </c>
      <c r="J8" s="18" t="str">
        <f>Tabela2[[#This Row],[Base Rule]]</f>
        <v>RN</v>
      </c>
      <c r="K8" t="str">
        <f>"\item ["&amp;Tabela2[[#This Row],[Code]]&amp;"] $"&amp;Tabela2[[#This Row],[Rule]]&amp;"$"</f>
        <v>\item [RNCg7] $\neg NonSortal(x) \rightarrow Sortal(x)$</v>
      </c>
      <c r="M8" s="3" t="s">
        <v>124</v>
      </c>
      <c r="N8" t="s">
        <v>133</v>
      </c>
    </row>
    <row r="9" spans="1:15" x14ac:dyDescent="0.25">
      <c r="A9" s="2" t="s">
        <v>327</v>
      </c>
      <c r="B9" s="1">
        <v>0</v>
      </c>
      <c r="C9" s="1" t="str">
        <f>Tabela2[[#This Row],[Base Rule]]&amp;Tabela2[[#This Row],[First Letters]]&amp;Tabela2[[#This Row],[Variation]]</f>
        <v>RNCg0</v>
      </c>
      <c r="D9" t="str">
        <f>IF(ISERROR(VLOOKUP(Tabela2[[#This Row],[Code]],Table9[#All],2,FALSE)),"No",VLOOKUP(Tabela2[[#This Row],[Code]],Table9[#All],2,FALSE))</f>
        <v>No</v>
      </c>
      <c r="E9" t="s">
        <v>76</v>
      </c>
      <c r="F9" t="s">
        <v>78</v>
      </c>
      <c r="G9" t="s">
        <v>124</v>
      </c>
      <c r="H9" t="str">
        <f>LEFT(Tabela2[[#This Row],[Type]],1)&amp;LOWER(LEFT(Tabela2[[#This Row],[Range]],1))</f>
        <v>Cg</v>
      </c>
      <c r="I9" t="s">
        <v>322</v>
      </c>
      <c r="J9" s="18" t="str">
        <f>Tabela2[[#This Row],[Base Rule]]</f>
        <v>RN</v>
      </c>
      <c r="K9" t="str">
        <f>"\item ["&amp;Tabela2[[#This Row],[Code]]&amp;"] $"&amp;Tabela2[[#This Row],[Rule]]&amp;"$"</f>
        <v>\item [RNCg0] $\neg RigidType(x) \rightarrow NonRigidType(x)$</v>
      </c>
      <c r="M9" s="4" t="s">
        <v>121</v>
      </c>
      <c r="N9" t="s">
        <v>134</v>
      </c>
    </row>
    <row r="10" spans="1:15" x14ac:dyDescent="0.25">
      <c r="A10" s="2" t="s">
        <v>327</v>
      </c>
      <c r="B10" s="1">
        <v>3</v>
      </c>
      <c r="C10" s="1" t="str">
        <f>Tabela2[[#This Row],[Base Rule]]&amp;Tabela2[[#This Row],[First Letters]]&amp;Tabela2[[#This Row],[Variation]]</f>
        <v>RNCg3</v>
      </c>
      <c r="D10" t="str">
        <f>IF(ISERROR(VLOOKUP(Tabela2[[#This Row],[Code]],Table9[#All],2,FALSE)),"No",VLOOKUP(Tabela2[[#This Row],[Code]],Table9[#All],2,FALSE))</f>
        <v>No</v>
      </c>
      <c r="E10" t="s">
        <v>76</v>
      </c>
      <c r="F10" t="s">
        <v>78</v>
      </c>
      <c r="G10" t="s">
        <v>124</v>
      </c>
      <c r="H10" t="str">
        <f>LEFT(Tabela2[[#This Row],[Type]],1)&amp;LOWER(LEFT(Tabela2[[#This Row],[Range]],1))</f>
        <v>Cg</v>
      </c>
      <c r="I10" t="s">
        <v>328</v>
      </c>
      <c r="J10" s="18" t="str">
        <f>Tabela2[[#This Row],[Base Rule]]</f>
        <v>RN</v>
      </c>
      <c r="K10" t="str">
        <f>"\item ["&amp;Tabela2[[#This Row],[Code]]&amp;"] $"&amp;Tabela2[[#This Row],[Rule]]&amp;"$"</f>
        <v>\item [RNCg3] $\neg Role(x) \land \neg Phase(x) \land \neg RoleMixin(x) \land \neg PhaseMixin(x) \land \neg Mixin(x) \rightarrow RigidType(x)$</v>
      </c>
    </row>
    <row r="11" spans="1:15" x14ac:dyDescent="0.25">
      <c r="A11" s="2" t="s">
        <v>327</v>
      </c>
      <c r="B11" s="1">
        <v>6</v>
      </c>
      <c r="C11" s="1" t="str">
        <f>Tabela2[[#This Row],[Base Rule]]&amp;Tabela2[[#This Row],[First Letters]]&amp;Tabela2[[#This Row],[Variation]]</f>
        <v>RNCg6</v>
      </c>
      <c r="D11" t="str">
        <f>IF(ISERROR(VLOOKUP(Tabela2[[#This Row],[Code]],Table9[#All],2,FALSE)),"No",VLOOKUP(Tabela2[[#This Row],[Code]],Table9[#All],2,FALSE))</f>
        <v>No</v>
      </c>
      <c r="E11" t="s">
        <v>76</v>
      </c>
      <c r="F11" t="s">
        <v>78</v>
      </c>
      <c r="G11" t="s">
        <v>124</v>
      </c>
      <c r="H11" t="str">
        <f>LEFT(Tabela2[[#This Row],[Type]],1)&amp;LOWER(LEFT(Tabela2[[#This Row],[Range]],1))</f>
        <v>Cg</v>
      </c>
      <c r="I11" t="s">
        <v>325</v>
      </c>
      <c r="J11" s="18" t="str">
        <f>Tabela2[[#This Row],[Base Rule]]</f>
        <v>RN</v>
      </c>
      <c r="K11" t="str">
        <f>"\item ["&amp;Tabela2[[#This Row],[Code]]&amp;"] $"&amp;Tabela2[[#This Row],[Rule]]&amp;"$"</f>
        <v>\item [RNCg6] $\neg Sortal(x) \rightarrow NonSortal(x)$</v>
      </c>
    </row>
    <row r="12" spans="1:15" x14ac:dyDescent="0.25">
      <c r="A12" s="2" t="s">
        <v>55</v>
      </c>
      <c r="B12" s="1"/>
      <c r="C12" s="1" t="str">
        <f>Tabela2[[#This Row],[Base Rule]]&amp;Tabela2[[#This Row],[First Letters]]&amp;Tabela2[[#This Row],[Variation]]</f>
        <v>R24Rg</v>
      </c>
      <c r="D12" t="str">
        <f>IF(ISERROR(VLOOKUP(Tabela2[[#This Row],[Code]],Table9[#All],2,FALSE)),"No",VLOOKUP(Tabela2[[#This Row],[Code]],Table9[#All],2,FALSE))</f>
        <v>No</v>
      </c>
      <c r="E12" t="s">
        <v>77</v>
      </c>
      <c r="F12" t="s">
        <v>120</v>
      </c>
      <c r="G12" t="s">
        <v>124</v>
      </c>
      <c r="H12" t="str">
        <f>LEFT(Tabela2[[#This Row],[Type]],1)&amp;LOWER(LEFT(Tabela2[[#This Row],[Range]],1))</f>
        <v>Rg</v>
      </c>
      <c r="I12" t="s">
        <v>127</v>
      </c>
      <c r="J12" s="18" t="str">
        <f>Tabela2[[#This Row],[Base Rule]]</f>
        <v>R24</v>
      </c>
      <c r="K12" t="str">
        <f>"\item ["&amp;Tabela2[[#This Row],[Code]]&amp;"] $"&amp;Tabela2[[#This Row],[Rule]]&amp;"$"</f>
        <v>\item [R24Rg] $AntiRigidType(x) \land Sortal(x) \land Category(y) \land subClassOf(x,y) \rightarrow \exists z (RigidType(z) \land Sortal(z) \land subClassOf(x,z) \land subClassOf(z,y))$</v>
      </c>
    </row>
    <row r="13" spans="1:15" x14ac:dyDescent="0.25">
      <c r="A13" s="2" t="s">
        <v>299</v>
      </c>
      <c r="B13" s="1"/>
      <c r="C13" s="1" t="str">
        <f>Tabela2[[#This Row],[Base Rule]]&amp;Tabela2[[#This Row],[First Letters]]&amp;Tabela2[[#This Row],[Variation]]</f>
        <v>R03+R04+R18Cg</v>
      </c>
      <c r="D13" t="str">
        <f>IF(ISERROR(VLOOKUP(Tabela2[[#This Row],[Code]],Table9[#All],2,FALSE)),"No",VLOOKUP(Tabela2[[#This Row],[Code]],Table9[#All],2,FALSE))</f>
        <v>No</v>
      </c>
      <c r="E13" t="s">
        <v>76</v>
      </c>
      <c r="F13" t="s">
        <v>78</v>
      </c>
      <c r="G13" t="s">
        <v>124</v>
      </c>
      <c r="H13" t="str">
        <f>LEFT(Tabela2[[#This Row],[Type]],1)&amp;LOWER(LEFT(Tabela2[[#This Row],[Range]],1))</f>
        <v>Cg</v>
      </c>
      <c r="I13" t="s">
        <v>302</v>
      </c>
      <c r="J13" s="18" t="str">
        <f>Tabela2[[#This Row],[Base Rule]]</f>
        <v>R03+R04+R18</v>
      </c>
      <c r="K13" t="str">
        <f>"\item ["&amp;Tabela2[[#This Row],[Code]]&amp;"] $"&amp;Tabela2[[#This Row],[Rule]]&amp;"$"</f>
        <v>\item [R03+R04+R18Cg] $AntiRigidType(x) \rightarrow ~Category(x) \land ~Kind(x) \land ~SubKind(x) \land ~Mixin(x)$</v>
      </c>
    </row>
    <row r="14" spans="1:15" x14ac:dyDescent="0.25">
      <c r="A14" s="2" t="s">
        <v>35</v>
      </c>
      <c r="B14" s="1">
        <v>1</v>
      </c>
      <c r="C14" s="1" t="str">
        <f>Tabela2[[#This Row],[Base Rule]]&amp;Tabela2[[#This Row],[First Letters]]&amp;Tabela2[[#This Row],[Variation]]</f>
        <v>R04Cg1</v>
      </c>
      <c r="D14" t="str">
        <f>IF(ISERROR(VLOOKUP(Tabela2[[#This Row],[Code]],Table9[#All],2,FALSE)),"No",VLOOKUP(Tabela2[[#This Row],[Code]],Table9[#All],2,FALSE))</f>
        <v>No</v>
      </c>
      <c r="E14" t="s">
        <v>76</v>
      </c>
      <c r="F14" t="s">
        <v>78</v>
      </c>
      <c r="G14" t="s">
        <v>124</v>
      </c>
      <c r="H14" t="str">
        <f>LEFT(Tabela2[[#This Row],[Type]],1)&amp;LOWER(LEFT(Tabela2[[#This Row],[Range]],1))</f>
        <v>Cg</v>
      </c>
      <c r="I14" t="s">
        <v>85</v>
      </c>
      <c r="J14" s="18" t="str">
        <f>Tabela2[[#This Row],[Base Rule]]</f>
        <v>R04</v>
      </c>
      <c r="K14" t="str">
        <f>"\item ["&amp;Tabela2[[#This Row],[Code]]&amp;"] $"&amp;Tabela2[[#This Row],[Rule]]&amp;"$"</f>
        <v>\item [R04Cg1] $AntiRigidType(x) \rightarrow NonRigidType(x) \land \neg SemiRigidType(x)$</v>
      </c>
    </row>
    <row r="15" spans="1:15" x14ac:dyDescent="0.25">
      <c r="A15" s="2" t="s">
        <v>52</v>
      </c>
      <c r="B15" s="1">
        <v>1</v>
      </c>
      <c r="C15" s="1" t="str">
        <f>Tabela2[[#This Row],[Base Rule]]&amp;Tabela2[[#This Row],[First Letters]]&amp;Tabela2[[#This Row],[Variation]]</f>
        <v>R21Cg1</v>
      </c>
      <c r="D15" t="str">
        <f>IF(ISERROR(VLOOKUP(Tabela2[[#This Row],[Code]],Table9[#All],2,FALSE)),"No",VLOOKUP(Tabela2[[#This Row],[Code]],Table9[#All],2,FALSE))</f>
        <v>RAC</v>
      </c>
      <c r="E15" t="s">
        <v>76</v>
      </c>
      <c r="F15" t="s">
        <v>78</v>
      </c>
      <c r="G15" t="s">
        <v>124</v>
      </c>
      <c r="H15" t="str">
        <f>LEFT(Tabela2[[#This Row],[Type]],1)&amp;LOWER(LEFT(Tabela2[[#This Row],[Range]],1))</f>
        <v>Cg</v>
      </c>
      <c r="I15" t="s">
        <v>107</v>
      </c>
      <c r="J15" s="18" t="str">
        <f>Tabela2[[#This Row],[Base Rule]]</f>
        <v>R21</v>
      </c>
      <c r="K15" t="str">
        <f>"\item ["&amp;Tabela2[[#This Row],[Code]]&amp;"] $"&amp;Tabela2[[#This Row],[Rule]]&amp;"$"</f>
        <v>\item [R21Cg1] $Category(x) \rightarrow NonSortal(x) \land \neg PhaseMixin(x) \land \neg RoleMixin(x) \land \neg Mixin(x)$</v>
      </c>
    </row>
    <row r="16" spans="1:15" x14ac:dyDescent="0.25">
      <c r="A16" s="2" t="s">
        <v>43</v>
      </c>
      <c r="B16" s="1"/>
      <c r="C16" s="1" t="str">
        <f>Tabela2[[#This Row],[Base Rule]]&amp;Tabela2[[#This Row],[First Letters]]&amp;Tabela2[[#This Row],[Variation]]</f>
        <v>R12Cg</v>
      </c>
      <c r="D16" t="str">
        <f>IF(ISERROR(VLOOKUP(Tabela2[[#This Row],[Code]],Table9[#All],2,FALSE)),"No",VLOOKUP(Tabela2[[#This Row],[Code]],Table9[#All],2,FALSE))</f>
        <v>RAC</v>
      </c>
      <c r="E16" t="s">
        <v>76</v>
      </c>
      <c r="F16" t="s">
        <v>78</v>
      </c>
      <c r="G16" t="s">
        <v>124</v>
      </c>
      <c r="H16" t="str">
        <f>LEFT(Tabela2[[#This Row],[Type]],1)&amp;LOWER(LEFT(Tabela2[[#This Row],[Range]],1))</f>
        <v>Cg</v>
      </c>
      <c r="I16" t="s">
        <v>11</v>
      </c>
      <c r="J16" s="18" t="str">
        <f>Tabela2[[#This Row],[Base Rule]]</f>
        <v>R12</v>
      </c>
      <c r="K16" t="str">
        <f>"\item ["&amp;Tabela2[[#This Row],[Code]]&amp;"] $"&amp;Tabela2[[#This Row],[Rule]]&amp;"$"</f>
        <v>\item [R12Cg] $Category(x) \rightarrow NonSortal(x) \land RigidType(x)$</v>
      </c>
    </row>
    <row r="17" spans="1:11" x14ac:dyDescent="0.25">
      <c r="A17" s="2" t="s">
        <v>48</v>
      </c>
      <c r="B17" s="1">
        <v>1</v>
      </c>
      <c r="C17" s="1" t="str">
        <f>Tabela2[[#This Row],[Base Rule]]&amp;Tabela2[[#This Row],[First Letters]]&amp;Tabela2[[#This Row],[Variation]]</f>
        <v>R17Cg1</v>
      </c>
      <c r="D17" t="str">
        <f>IF(ISERROR(VLOOKUP(Tabela2[[#This Row],[Code]],Table9[#All],2,FALSE)),"No",VLOOKUP(Tabela2[[#This Row],[Code]],Table9[#All],2,FALSE))</f>
        <v>RAC</v>
      </c>
      <c r="E17" t="s">
        <v>76</v>
      </c>
      <c r="F17" t="s">
        <v>78</v>
      </c>
      <c r="G17" t="s">
        <v>124</v>
      </c>
      <c r="H17" t="str">
        <f>LEFT(Tabela2[[#This Row],[Type]],1)&amp;LOWER(LEFT(Tabela2[[#This Row],[Range]],1))</f>
        <v>Cg</v>
      </c>
      <c r="I17" t="s">
        <v>96</v>
      </c>
      <c r="J17" s="18" t="str">
        <f>Tabela2[[#This Row],[Base Rule]]</f>
        <v>R17</v>
      </c>
      <c r="K17" t="str">
        <f>"\item ["&amp;Tabela2[[#This Row],[Code]]&amp;"] $"&amp;Tabela2[[#This Row],[Rule]]&amp;"$"</f>
        <v>\item [R17Cg1] $Category(x) \rightarrow RigidType(x) \land \neg Kind(x) \land \neg SubKind(x)$</v>
      </c>
    </row>
    <row r="18" spans="1:11" x14ac:dyDescent="0.25">
      <c r="A18" s="2" t="s">
        <v>39</v>
      </c>
      <c r="B18" s="1">
        <v>1</v>
      </c>
      <c r="C18" s="1" t="str">
        <f>Tabela2[[#This Row],[Base Rule]]&amp;Tabela2[[#This Row],[First Letters]]&amp;Tabela2[[#This Row],[Variation]]</f>
        <v>R08Cg1</v>
      </c>
      <c r="D18" t="str">
        <f>IF(ISERROR(VLOOKUP(Tabela2[[#This Row],[Code]],Table9[#All],2,FALSE)),"No",VLOOKUP(Tabela2[[#This Row],[Code]],Table9[#All],2,FALSE))</f>
        <v>RAK</v>
      </c>
      <c r="E18" t="s">
        <v>76</v>
      </c>
      <c r="F18" t="s">
        <v>78</v>
      </c>
      <c r="G18" t="s">
        <v>124</v>
      </c>
      <c r="H18" t="str">
        <f>LEFT(Tabela2[[#This Row],[Type]],1)&amp;LOWER(LEFT(Tabela2[[#This Row],[Range]],1))</f>
        <v>Cg</v>
      </c>
      <c r="I18" t="s">
        <v>89</v>
      </c>
      <c r="J18" s="18" t="str">
        <f>Tabela2[[#This Row],[Base Rule]]</f>
        <v>R08</v>
      </c>
      <c r="K18" t="str">
        <f>"\item ["&amp;Tabela2[[#This Row],[Code]]&amp;"] $"&amp;Tabela2[[#This Row],[Rule]]&amp;"$"</f>
        <v>\item [R08Cg1] $Kind(x) \rightarrow \neg SubKind(x)$</v>
      </c>
    </row>
    <row r="19" spans="1:11" x14ac:dyDescent="0.25">
      <c r="A19" s="2" t="s">
        <v>48</v>
      </c>
      <c r="B19" s="1">
        <v>2</v>
      </c>
      <c r="C19" s="1" t="str">
        <f>Tabela2[[#This Row],[Base Rule]]&amp;Tabela2[[#This Row],[First Letters]]&amp;Tabela2[[#This Row],[Variation]]</f>
        <v>R17Cg2</v>
      </c>
      <c r="D19" t="str">
        <f>IF(ISERROR(VLOOKUP(Tabela2[[#This Row],[Code]],Table9[#All],2,FALSE)),"No",VLOOKUP(Tabela2[[#This Row],[Code]],Table9[#All],2,FALSE))</f>
        <v>RAK</v>
      </c>
      <c r="E19" t="s">
        <v>76</v>
      </c>
      <c r="F19" t="s">
        <v>78</v>
      </c>
      <c r="G19" t="s">
        <v>124</v>
      </c>
      <c r="H19" t="str">
        <f>LEFT(Tabela2[[#This Row],[Type]],1)&amp;LOWER(LEFT(Tabela2[[#This Row],[Range]],1))</f>
        <v>Cg</v>
      </c>
      <c r="I19" t="s">
        <v>97</v>
      </c>
      <c r="J19" s="18" t="str">
        <f>Tabela2[[#This Row],[Base Rule]]</f>
        <v>R17</v>
      </c>
      <c r="K19" t="str">
        <f>"\item ["&amp;Tabela2[[#This Row],[Code]]&amp;"] $"&amp;Tabela2[[#This Row],[Rule]]&amp;"$"</f>
        <v>\item [R17Cg2] $Kind(x) \rightarrow RigidType(x) \land \neg Category(x) \land \neg SubKind(x)$</v>
      </c>
    </row>
    <row r="20" spans="1:11" x14ac:dyDescent="0.25">
      <c r="A20" s="2" t="s">
        <v>37</v>
      </c>
      <c r="B20" s="1"/>
      <c r="C20" s="1" t="str">
        <f>Tabela2[[#This Row],[Base Rule]]&amp;Tabela2[[#This Row],[First Letters]]&amp;Tabela2[[#This Row],[Variation]]</f>
        <v>R06Cg</v>
      </c>
      <c r="D20" t="str">
        <f>IF(ISERROR(VLOOKUP(Tabela2[[#This Row],[Code]],Table9[#All],2,FALSE)),"No",VLOOKUP(Tabela2[[#This Row],[Code]],Table9[#All],2,FALSE))</f>
        <v>RAK</v>
      </c>
      <c r="E20" t="s">
        <v>76</v>
      </c>
      <c r="F20" t="s">
        <v>78</v>
      </c>
      <c r="G20" t="s">
        <v>124</v>
      </c>
      <c r="H20" t="str">
        <f>LEFT(Tabela2[[#This Row],[Type]],1)&amp;LOWER(LEFT(Tabela2[[#This Row],[Range]],1))</f>
        <v>Cg</v>
      </c>
      <c r="I20" t="s">
        <v>5</v>
      </c>
      <c r="J20" s="18" t="str">
        <f>Tabela2[[#This Row],[Base Rule]]</f>
        <v>R06</v>
      </c>
      <c r="K20" t="str">
        <f>"\item ["&amp;Tabela2[[#This Row],[Code]]&amp;"] $"&amp;Tabela2[[#This Row],[Rule]]&amp;"$"</f>
        <v>\item [R06Cg] $Kind(x) \rightarrow RigidType(x) \land Sortal(x)$</v>
      </c>
    </row>
    <row r="21" spans="1:11" x14ac:dyDescent="0.25">
      <c r="A21" s="2" t="s">
        <v>51</v>
      </c>
      <c r="B21" s="1">
        <v>1</v>
      </c>
      <c r="C21" s="1" t="str">
        <f>Tabela2[[#This Row],[Base Rule]]&amp;Tabela2[[#This Row],[First Letters]]&amp;Tabela2[[#This Row],[Variation]]</f>
        <v>R20Cg1</v>
      </c>
      <c r="D21" t="str">
        <f>IF(ISERROR(VLOOKUP(Tabela2[[#This Row],[Code]],Table9[#All],2,FALSE)),"No",VLOOKUP(Tabela2[[#This Row],[Code]],Table9[#All],2,FALSE))</f>
        <v>RAK</v>
      </c>
      <c r="E21" t="s">
        <v>76</v>
      </c>
      <c r="F21" t="s">
        <v>78</v>
      </c>
      <c r="G21" t="s">
        <v>124</v>
      </c>
      <c r="H21" t="str">
        <f>LEFT(Tabela2[[#This Row],[Type]],1)&amp;LOWER(LEFT(Tabela2[[#This Row],[Range]],1))</f>
        <v>Cg</v>
      </c>
      <c r="I21" t="s">
        <v>103</v>
      </c>
      <c r="J21" s="18" t="str">
        <f>Tabela2[[#This Row],[Base Rule]]</f>
        <v>R20</v>
      </c>
      <c r="K21" t="str">
        <f>"\item ["&amp;Tabela2[[#This Row],[Code]]&amp;"] $"&amp;Tabela2[[#This Row],[Rule]]&amp;"$"</f>
        <v>\item [R20Cg1] $Kind(x) \rightarrow Sortal(x) \land \neg Phase(x) \land \neg Role(x) \land \neg SubKind(x)$</v>
      </c>
    </row>
    <row r="22" spans="1:11" x14ac:dyDescent="0.25">
      <c r="A22" s="2" t="s">
        <v>60</v>
      </c>
      <c r="B22" s="1">
        <v>2</v>
      </c>
      <c r="C22" s="1" t="str">
        <f>Tabela2[[#This Row],[Base Rule]]&amp;Tabela2[[#This Row],[First Letters]]&amp;Tabela2[[#This Row],[Variation]]</f>
        <v>R29Ag2</v>
      </c>
      <c r="D22" t="str">
        <f>IF(ISERROR(VLOOKUP(Tabela2[[#This Row],[Code]],Table9[#All],2,FALSE)),"No",VLOOKUP(Tabela2[[#This Row],[Code]],Table9[#All],2,FALSE))</f>
        <v>No</v>
      </c>
      <c r="E22" t="s">
        <v>70</v>
      </c>
      <c r="F22" t="s">
        <v>122</v>
      </c>
      <c r="G22" t="s">
        <v>124</v>
      </c>
      <c r="H22" t="str">
        <f>LEFT(Tabela2[[#This Row],[Type]],1)&amp;LOWER(LEFT(Tabela2[[#This Row],[Range]],1))</f>
        <v>Ag</v>
      </c>
      <c r="I22" t="s">
        <v>130</v>
      </c>
      <c r="J22" s="18" t="str">
        <f>Tabela2[[#This Row],[Base Rule]]</f>
        <v>R29</v>
      </c>
      <c r="K22" t="str">
        <f>"\item ["&amp;Tabela2[[#This Row],[Code]]&amp;"] $"&amp;Tabela2[[#This Row],[Rule]]&amp;"$"</f>
        <v>\item [R29Ag2] $Kind(z) \land subClassOf(x,z) \land shareKind(x,y) \rightarrow subClassOf(y,z)$</v>
      </c>
    </row>
    <row r="23" spans="1:11" x14ac:dyDescent="0.25">
      <c r="A23" s="2" t="s">
        <v>60</v>
      </c>
      <c r="B23" s="1">
        <v>1</v>
      </c>
      <c r="C23" s="1" t="str">
        <f>Tabela2[[#This Row],[Base Rule]]&amp;Tabela2[[#This Row],[First Letters]]&amp;Tabela2[[#This Row],[Variation]]</f>
        <v>R29Ag1</v>
      </c>
      <c r="D23" t="str">
        <f>IF(ISERROR(VLOOKUP(Tabela2[[#This Row],[Code]],Table9[#All],2,FALSE)),"No",VLOOKUP(Tabela2[[#This Row],[Code]],Table9[#All],2,FALSE))</f>
        <v>No</v>
      </c>
      <c r="E23" t="s">
        <v>70</v>
      </c>
      <c r="F23" t="s">
        <v>122</v>
      </c>
      <c r="G23" t="s">
        <v>124</v>
      </c>
      <c r="H23" t="str">
        <f>LEFT(Tabela2[[#This Row],[Type]],1)&amp;LOWER(LEFT(Tabela2[[#This Row],[Range]],1))</f>
        <v>Ag</v>
      </c>
      <c r="I23" t="s">
        <v>113</v>
      </c>
      <c r="J23" s="18" t="str">
        <f>Tabela2[[#This Row],[Base Rule]]</f>
        <v>R29</v>
      </c>
      <c r="K23" t="str">
        <f>"\item ["&amp;Tabela2[[#This Row],[Code]]&amp;"] $"&amp;Tabela2[[#This Row],[Rule]]&amp;"$"</f>
        <v>\item [R29Ag1] $Kind(z) \land subClassOf(x,z) \land subClassOf(y,z) \rightarrow shareKind(x,y)$</v>
      </c>
    </row>
    <row r="24" spans="1:11" x14ac:dyDescent="0.25">
      <c r="A24" s="2" t="s">
        <v>56</v>
      </c>
      <c r="B24" s="1">
        <v>1</v>
      </c>
      <c r="C24" s="1" t="str">
        <f>Tabela2[[#This Row],[Base Rule]]&amp;Tabela2[[#This Row],[First Letters]]&amp;Tabela2[[#This Row],[Variation]]</f>
        <v>R25Rg1</v>
      </c>
      <c r="D24" t="str">
        <f>IF(ISERROR(VLOOKUP(Tabela2[[#This Row],[Code]],Table9[#All],2,FALSE)),"No",VLOOKUP(Tabela2[[#This Row],[Code]],Table9[#All],2,FALSE))</f>
        <v>No</v>
      </c>
      <c r="E24" t="s">
        <v>77</v>
      </c>
      <c r="F24" t="s">
        <v>120</v>
      </c>
      <c r="G24" t="s">
        <v>124</v>
      </c>
      <c r="H24" t="str">
        <f>LEFT(Tabela2[[#This Row],[Type]],1)&amp;LOWER(LEFT(Tabela2[[#This Row],[Range]],1))</f>
        <v>Rg</v>
      </c>
      <c r="I24" t="s">
        <v>111</v>
      </c>
      <c r="J24" s="18" t="str">
        <f>Tabela2[[#This Row],[Base Rule]]</f>
        <v>R25</v>
      </c>
      <c r="K24" t="str">
        <f>"\item ["&amp;Tabela2[[#This Row],[Code]]&amp;"] $"&amp;Tabela2[[#This Row],[Rule]]&amp;"$"</f>
        <v>\item [R25Rg1] $Mixin(x) \rightarrow \exists y (subClassOf(y,x) \land RigidType(y))$</v>
      </c>
    </row>
    <row r="25" spans="1:11" x14ac:dyDescent="0.25">
      <c r="A25" s="2" t="s">
        <v>56</v>
      </c>
      <c r="B25" s="1">
        <v>2</v>
      </c>
      <c r="C25" s="1" t="str">
        <f>Tabela2[[#This Row],[Base Rule]]&amp;Tabela2[[#This Row],[First Letters]]&amp;Tabela2[[#This Row],[Variation]]</f>
        <v>R25Rg2</v>
      </c>
      <c r="D25" t="str">
        <f>IF(ISERROR(VLOOKUP(Tabela2[[#This Row],[Code]],Table9[#All],2,FALSE)),"No",VLOOKUP(Tabela2[[#This Row],[Code]],Table9[#All],2,FALSE))</f>
        <v>No</v>
      </c>
      <c r="E25" t="s">
        <v>77</v>
      </c>
      <c r="F25" t="s">
        <v>120</v>
      </c>
      <c r="G25" t="s">
        <v>124</v>
      </c>
      <c r="H25" t="str">
        <f>LEFT(Tabela2[[#This Row],[Type]],1)&amp;LOWER(LEFT(Tabela2[[#This Row],[Range]],1))</f>
        <v>Rg</v>
      </c>
      <c r="I25" t="s">
        <v>378</v>
      </c>
      <c r="J25" s="18" t="str">
        <f>Tabela2[[#This Row],[Base Rule]]</f>
        <v>R25</v>
      </c>
      <c r="K25" t="str">
        <f>"\item ["&amp;Tabela2[[#This Row],[Code]]&amp;"] $"&amp;Tabela2[[#This Row],[Rule]]&amp;"$"</f>
        <v>\item [R25Rg2] $Mixin(x) \rightarrow \exists y (subClassOf(y,x) \land AntiRigidType(y))$</v>
      </c>
    </row>
    <row r="26" spans="1:11" x14ac:dyDescent="0.25">
      <c r="A26" s="2" t="s">
        <v>52</v>
      </c>
      <c r="B26" s="1">
        <v>4</v>
      </c>
      <c r="C26" s="1" t="str">
        <f>Tabela2[[#This Row],[Base Rule]]&amp;Tabela2[[#This Row],[First Letters]]&amp;Tabela2[[#This Row],[Variation]]</f>
        <v>R21Cg4</v>
      </c>
      <c r="D26" t="str">
        <f>IF(ISERROR(VLOOKUP(Tabela2[[#This Row],[Code]],Table9[#All],2,FALSE)),"No",VLOOKUP(Tabela2[[#This Row],[Code]],Table9[#All],2,FALSE))</f>
        <v>RAM</v>
      </c>
      <c r="E26" t="s">
        <v>76</v>
      </c>
      <c r="F26" t="s">
        <v>78</v>
      </c>
      <c r="G26" t="s">
        <v>124</v>
      </c>
      <c r="H26" t="str">
        <f>LEFT(Tabela2[[#This Row],[Type]],1)&amp;LOWER(LEFT(Tabela2[[#This Row],[Range]],1))</f>
        <v>Cg</v>
      </c>
      <c r="I26" t="s">
        <v>110</v>
      </c>
      <c r="J26" s="18" t="str">
        <f>Tabela2[[#This Row],[Base Rule]]</f>
        <v>R21</v>
      </c>
      <c r="K26" t="str">
        <f>"\item ["&amp;Tabela2[[#This Row],[Code]]&amp;"] $"&amp;Tabela2[[#This Row],[Rule]]&amp;"$"</f>
        <v>\item [R21Cg4] $Mixin(x) \rightarrow NonSortal(x) \land \neg Category(x) \land \neg PhaseMixin(x) \land \neg RoleMixin(x)$</v>
      </c>
    </row>
    <row r="27" spans="1:11" x14ac:dyDescent="0.25">
      <c r="A27" s="2" t="s">
        <v>47</v>
      </c>
      <c r="B27" s="1"/>
      <c r="C27" s="1" t="str">
        <f>Tabela2[[#This Row],[Base Rule]]&amp;Tabela2[[#This Row],[First Letters]]&amp;Tabela2[[#This Row],[Variation]]</f>
        <v>R16Cg</v>
      </c>
      <c r="D27" t="str">
        <f>IF(ISERROR(VLOOKUP(Tabela2[[#This Row],[Code]],Table9[#All],2,FALSE)),"No",VLOOKUP(Tabela2[[#This Row],[Code]],Table9[#All],2,FALSE))</f>
        <v>RAM</v>
      </c>
      <c r="E27" t="s">
        <v>76</v>
      </c>
      <c r="F27" t="s">
        <v>78</v>
      </c>
      <c r="G27" t="s">
        <v>124</v>
      </c>
      <c r="H27" t="str">
        <f>LEFT(Tabela2[[#This Row],[Type]],1)&amp;LOWER(LEFT(Tabela2[[#This Row],[Range]],1))</f>
        <v>Cg</v>
      </c>
      <c r="I27" t="s">
        <v>15</v>
      </c>
      <c r="J27" s="18" t="str">
        <f>Tabela2[[#This Row],[Base Rule]]</f>
        <v>R16</v>
      </c>
      <c r="K27" t="str">
        <f>"\item ["&amp;Tabela2[[#This Row],[Code]]&amp;"] $"&amp;Tabela2[[#This Row],[Rule]]&amp;"$"</f>
        <v>\item [R16Cg] $Mixin(x) \rightarrow NonSortal(x) \land SemiRigidType(x)$</v>
      </c>
    </row>
    <row r="28" spans="1:11" x14ac:dyDescent="0.25">
      <c r="A28" s="2" t="s">
        <v>34</v>
      </c>
      <c r="B28" s="1">
        <v>3</v>
      </c>
      <c r="C28" s="1" t="str">
        <f>Tabela2[[#This Row],[Base Rule]]&amp;Tabela2[[#This Row],[First Letters]]&amp;Tabela2[[#This Row],[Variation]]</f>
        <v>R03Cg3</v>
      </c>
      <c r="D28" t="str">
        <f>IF(ISERROR(VLOOKUP(Tabela2[[#This Row],[Code]],Table9[#All],2,FALSE)),"No",VLOOKUP(Tabela2[[#This Row],[Code]],Table9[#All],2,FALSE))</f>
        <v>No</v>
      </c>
      <c r="E28" t="s">
        <v>76</v>
      </c>
      <c r="F28" t="s">
        <v>78</v>
      </c>
      <c r="G28" t="s">
        <v>124</v>
      </c>
      <c r="H28" t="str">
        <f>LEFT(Tabela2[[#This Row],[Type]],1)&amp;LOWER(LEFT(Tabela2[[#This Row],[Range]],1))</f>
        <v>Cg</v>
      </c>
      <c r="I28" t="s">
        <v>84</v>
      </c>
      <c r="J28" s="18" t="str">
        <f>Tabela2[[#This Row],[Base Rule]]</f>
        <v>R03</v>
      </c>
      <c r="K28" t="str">
        <f>"\item ["&amp;Tabela2[[#This Row],[Code]]&amp;"] $"&amp;Tabela2[[#This Row],[Rule]]&amp;"$"</f>
        <v>\item [R03Cg3] $NonRigidType(x) \rightarrow \neg RigidType(x)$</v>
      </c>
    </row>
    <row r="29" spans="1:11" x14ac:dyDescent="0.25">
      <c r="A29" s="2" t="s">
        <v>62</v>
      </c>
      <c r="B29" s="1">
        <v>2</v>
      </c>
      <c r="C29" s="1" t="str">
        <f>Tabela2[[#This Row],[Base Rule]]&amp;Tabela2[[#This Row],[First Letters]]&amp;Tabela2[[#This Row],[Variation]]</f>
        <v>R31Rg2</v>
      </c>
      <c r="D29" t="str">
        <f>IF(ISERROR(VLOOKUP(Tabela2[[#This Row],[Code]],Table9[#All],2,FALSE)),"No",VLOOKUP(Tabela2[[#This Row],[Code]],Table9[#All],2,FALSE))</f>
        <v>No</v>
      </c>
      <c r="E29" t="s">
        <v>77</v>
      </c>
      <c r="F29" t="s">
        <v>120</v>
      </c>
      <c r="G29" t="s">
        <v>124</v>
      </c>
      <c r="H29" t="str">
        <f>LEFT(Tabela2[[#This Row],[Type]],1)&amp;LOWER(LEFT(Tabela2[[#This Row],[Range]],1))</f>
        <v>Rg</v>
      </c>
      <c r="I29" t="s">
        <v>386</v>
      </c>
      <c r="J29" s="18" t="str">
        <f>Tabela2[[#This Row],[Base Rule]]</f>
        <v>R31</v>
      </c>
      <c r="K29" t="str">
        <f>"\item ["&amp;Tabela2[[#This Row],[Code]]&amp;"] $"&amp;Tabela2[[#This Row],[Rule]]&amp;"$"</f>
        <v>\item [R31Rg2] $NonSortal(x) \land Sortal(y) \land (subClassOf(y,x) \lor shareSuperClass(x,y)) \rightarrow \exists z (y \neq z \land Sortal(z) \land \neg shareKind(y,z) \land (subClassOf(z,x) \lor shareSuperClass(x,z)))$</v>
      </c>
    </row>
    <row r="30" spans="1:11" x14ac:dyDescent="0.25">
      <c r="A30" s="2" t="s">
        <v>58</v>
      </c>
      <c r="B30" s="1"/>
      <c r="C30" s="1" t="str">
        <f>Tabela2[[#This Row],[Base Rule]]&amp;Tabela2[[#This Row],[First Letters]]&amp;Tabela2[[#This Row],[Variation]]</f>
        <v>R27Cg</v>
      </c>
      <c r="D30" t="str">
        <f>IF(ISERROR(VLOOKUP(Tabela2[[#This Row],[Code]],Table9[#All],2,FALSE)),"No",VLOOKUP(Tabela2[[#This Row],[Code]],Table9[#All],2,FALSE))</f>
        <v>No</v>
      </c>
      <c r="E30" t="s">
        <v>77</v>
      </c>
      <c r="F30" t="s">
        <v>78</v>
      </c>
      <c r="G30" t="s">
        <v>124</v>
      </c>
      <c r="H30" t="str">
        <f>LEFT(Tabela2[[#This Row],[Type]],1)&amp;LOWER(LEFT(Tabela2[[#This Row],[Range]],1))</f>
        <v>Cg</v>
      </c>
      <c r="I30" t="s">
        <v>25</v>
      </c>
      <c r="J30" s="18" t="str">
        <f>Tabela2[[#This Row],[Base Rule]]</f>
        <v>R27</v>
      </c>
      <c r="K30" t="str">
        <f>"\item ["&amp;Tabela2[[#This Row],[Code]]&amp;"] $"&amp;Tabela2[[#This Row],[Rule]]&amp;"$"</f>
        <v>\item [R27Cg] $NonSortal(x) \land subClassOf(x,y) \rightarrow NonSortal(y)$</v>
      </c>
    </row>
    <row r="31" spans="1:11" x14ac:dyDescent="0.25">
      <c r="A31" s="2" t="s">
        <v>62</v>
      </c>
      <c r="B31" s="1">
        <v>1</v>
      </c>
      <c r="C31" s="1" t="str">
        <f>Tabela2[[#This Row],[Base Rule]]&amp;Tabela2[[#This Row],[First Letters]]&amp;Tabela2[[#This Row],[Variation]]</f>
        <v>R31Rg1</v>
      </c>
      <c r="D31" t="str">
        <f>IF(ISERROR(VLOOKUP(Tabela2[[#This Row],[Code]],Table9[#All],2,FALSE)),"No",VLOOKUP(Tabela2[[#This Row],[Code]],Table9[#All],2,FALSE))</f>
        <v>No</v>
      </c>
      <c r="E31" t="s">
        <v>77</v>
      </c>
      <c r="F31" t="s">
        <v>120</v>
      </c>
      <c r="G31" t="s">
        <v>124</v>
      </c>
      <c r="H31" t="str">
        <f>LEFT(Tabela2[[#This Row],[Type]],1)&amp;LOWER(LEFT(Tabela2[[#This Row],[Range]],1))</f>
        <v>Rg</v>
      </c>
      <c r="I31" t="s">
        <v>117</v>
      </c>
      <c r="J31" s="18" t="str">
        <f>Tabela2[[#This Row],[Base Rule]]</f>
        <v>R31</v>
      </c>
      <c r="K31" t="str">
        <f>"\item ["&amp;Tabela2[[#This Row],[Code]]&amp;"] $"&amp;Tabela2[[#This Row],[Rule]]&amp;"$"</f>
        <v>\item [R31Rg1] $NonSortal(x) \rightarrow \exists y (Sortal(y) \land (subClassOf(y,x) \lor shareSuperClass(x,y)))$</v>
      </c>
    </row>
    <row r="32" spans="1:11" x14ac:dyDescent="0.25">
      <c r="A32" s="2" t="s">
        <v>36</v>
      </c>
      <c r="B32" s="1">
        <v>2</v>
      </c>
      <c r="C32" s="1" t="str">
        <f>Tabela2[[#This Row],[Base Rule]]&amp;Tabela2[[#This Row],[First Letters]]&amp;Tabela2[[#This Row],[Variation]]</f>
        <v>R05Cg2</v>
      </c>
      <c r="D32" t="str">
        <f>IF(ISERROR(VLOOKUP(Tabela2[[#This Row],[Code]],Table9[#All],2,FALSE)),"No",VLOOKUP(Tabela2[[#This Row],[Code]],Table9[#All],2,FALSE))</f>
        <v>No</v>
      </c>
      <c r="E32" t="s">
        <v>76</v>
      </c>
      <c r="F32" t="s">
        <v>78</v>
      </c>
      <c r="G32" t="s">
        <v>124</v>
      </c>
      <c r="H32" t="str">
        <f>LEFT(Tabela2[[#This Row],[Type]],1)&amp;LOWER(LEFT(Tabela2[[#This Row],[Range]],1))</f>
        <v>Cg</v>
      </c>
      <c r="I32" t="s">
        <v>88</v>
      </c>
      <c r="J32" s="18" t="str">
        <f>Tabela2[[#This Row],[Base Rule]]</f>
        <v>R05</v>
      </c>
      <c r="K32" t="str">
        <f>"\item ["&amp;Tabela2[[#This Row],[Code]]&amp;"] $"&amp;Tabela2[[#This Row],[Rule]]&amp;"$"</f>
        <v>\item [R05Cg2] $NonSortal(x) \rightarrow \neg Sortal(x)$</v>
      </c>
    </row>
    <row r="33" spans="1:11" x14ac:dyDescent="0.25">
      <c r="A33" s="2" t="s">
        <v>296</v>
      </c>
      <c r="B33" s="1"/>
      <c r="C33" s="1" t="str">
        <f>Tabela2[[#This Row],[Base Rule]]&amp;Tabela2[[#This Row],[First Letters]]&amp;Tabela2[[#This Row],[Variation]]</f>
        <v>R05+R20Cg</v>
      </c>
      <c r="D33" t="str">
        <f>IF(ISERROR(VLOOKUP(Tabela2[[#This Row],[Code]],Table9[#All],2,FALSE)),"No",VLOOKUP(Tabela2[[#This Row],[Code]],Table9[#All],2,FALSE))</f>
        <v>No</v>
      </c>
      <c r="E33" t="s">
        <v>76</v>
      </c>
      <c r="F33" t="s">
        <v>78</v>
      </c>
      <c r="G33" t="s">
        <v>124</v>
      </c>
      <c r="H33" t="str">
        <f>LEFT(Tabela2[[#This Row],[Type]],1)&amp;LOWER(LEFT(Tabela2[[#This Row],[Range]],1))</f>
        <v>Cg</v>
      </c>
      <c r="I33" t="s">
        <v>297</v>
      </c>
      <c r="J33" s="18" t="str">
        <f>Tabela2[[#This Row],[Base Rule]]</f>
        <v>R05+R20</v>
      </c>
      <c r="K33" t="str">
        <f>"\item ["&amp;Tabela2[[#This Row],[Code]]&amp;"] $"&amp;Tabela2[[#This Row],[Rule]]&amp;"$"</f>
        <v>\item [R05+R20Cg] $NonSortal(x) \rightarrow ~Kind(x) \land ~Phase(x) \land ~Role(x) \land ~SubKind(x)$</v>
      </c>
    </row>
    <row r="34" spans="1:11" x14ac:dyDescent="0.25">
      <c r="A34" s="2" t="s">
        <v>63</v>
      </c>
      <c r="B34" s="1"/>
      <c r="C34" s="1" t="str">
        <f>Tabela2[[#This Row],[Base Rule]]&amp;Tabela2[[#This Row],[First Letters]]&amp;Tabela2[[#This Row],[Variation]]</f>
        <v>R32Cg</v>
      </c>
      <c r="D34" t="str">
        <f>IF(ISERROR(VLOOKUP(Tabela2[[#This Row],[Code]],Table9[#All],2,FALSE)),"No",VLOOKUP(Tabela2[[#This Row],[Code]],Table9[#All],2,FALSE))</f>
        <v>No</v>
      </c>
      <c r="E34" t="s">
        <v>77</v>
      </c>
      <c r="F34" t="s">
        <v>78</v>
      </c>
      <c r="G34" t="s">
        <v>124</v>
      </c>
      <c r="H34" t="str">
        <f>LEFT(Tabela2[[#This Row],[Type]],1)&amp;LOWER(LEFT(Tabela2[[#This Row],[Range]],1))</f>
        <v>Cg</v>
      </c>
      <c r="I34" t="s">
        <v>28</v>
      </c>
      <c r="J34" s="18" t="str">
        <f>Tabela2[[#This Row],[Base Rule]]</f>
        <v>R32</v>
      </c>
      <c r="K34" t="str">
        <f>"\item ["&amp;Tabela2[[#This Row],[Code]]&amp;"] $"&amp;Tabela2[[#This Row],[Rule]]&amp;"$"</f>
        <v>\item [R32Cg] $Phase(x) \land subClassOf(x,y) \rightarrow \neg Role(y) \land \neg RoleMixin(y)$</v>
      </c>
    </row>
    <row r="35" spans="1:11" x14ac:dyDescent="0.25">
      <c r="A35" s="2" t="s">
        <v>66</v>
      </c>
      <c r="B35" s="1"/>
      <c r="C35" s="1" t="str">
        <f>Tabela2[[#This Row],[Base Rule]]&amp;Tabela2[[#This Row],[First Letters]]&amp;Tabela2[[#This Row],[Variation]]</f>
        <v>R35Rg</v>
      </c>
      <c r="D35" t="str">
        <f>IF(ISERROR(VLOOKUP(Tabela2[[#This Row],[Code]],Table9[#All],2,FALSE)),"No",VLOOKUP(Tabela2[[#This Row],[Code]],Table9[#All],2,FALSE))</f>
        <v>No</v>
      </c>
      <c r="E35" t="s">
        <v>77</v>
      </c>
      <c r="F35" t="s">
        <v>120</v>
      </c>
      <c r="G35" t="s">
        <v>124</v>
      </c>
      <c r="H35" t="str">
        <f>LEFT(Tabela2[[#This Row],[Type]],1)&amp;LOWER(LEFT(Tabela2[[#This Row],[Range]],1))</f>
        <v>Rg</v>
      </c>
      <c r="I35" t="s">
        <v>128</v>
      </c>
      <c r="J35" s="18" t="str">
        <f>Tabela2[[#This Row],[Base Rule]]</f>
        <v>R35</v>
      </c>
      <c r="K35" t="str">
        <f>"\item ["&amp;Tabela2[[#This Row],[Code]]&amp;"] $"&amp;Tabela2[[#This Row],[Rule]]&amp;"$"</f>
        <v>\item [R35Rg] $Phase(x) \rightarrow \exists y (Phase (y) \land shareKind(x,y) \land \neg isSubClassOf(x,y) \land \neg isSubClassOf(y,x))$</v>
      </c>
    </row>
    <row r="36" spans="1:11" x14ac:dyDescent="0.25">
      <c r="A36" s="2" t="s">
        <v>42</v>
      </c>
      <c r="B36" s="1">
        <v>1</v>
      </c>
      <c r="C36" s="1" t="str">
        <f>Tabela2[[#This Row],[Base Rule]]&amp;Tabela2[[#This Row],[First Letters]]&amp;Tabela2[[#This Row],[Variation]]</f>
        <v>R11Cg1</v>
      </c>
      <c r="D36" t="str">
        <f>IF(ISERROR(VLOOKUP(Tabela2[[#This Row],[Code]],Table9[#All],2,FALSE)),"No",VLOOKUP(Tabela2[[#This Row],[Code]],Table9[#All],2,FALSE))</f>
        <v>RAP</v>
      </c>
      <c r="E36" t="s">
        <v>76</v>
      </c>
      <c r="F36" t="s">
        <v>78</v>
      </c>
      <c r="G36" t="s">
        <v>124</v>
      </c>
      <c r="H36" t="str">
        <f>LEFT(Tabela2[[#This Row],[Type]],1)&amp;LOWER(LEFT(Tabela2[[#This Row],[Range]],1))</f>
        <v>Cg</v>
      </c>
      <c r="I36" t="s">
        <v>92</v>
      </c>
      <c r="J36" s="18" t="str">
        <f>Tabela2[[#This Row],[Base Rule]]</f>
        <v>R11</v>
      </c>
      <c r="K36" t="str">
        <f>"\item ["&amp;Tabela2[[#This Row],[Code]]&amp;"] $"&amp;Tabela2[[#This Row],[Rule]]&amp;"$"</f>
        <v>\item [R11Cg1] $Phase(x) \rightarrow \neg Role(x)$</v>
      </c>
    </row>
    <row r="37" spans="1:11" x14ac:dyDescent="0.25">
      <c r="A37" s="2" t="s">
        <v>49</v>
      </c>
      <c r="B37" s="1">
        <v>2</v>
      </c>
      <c r="C37" s="1" t="str">
        <f>Tabela2[[#This Row],[Base Rule]]&amp;Tabela2[[#This Row],[First Letters]]&amp;Tabela2[[#This Row],[Variation]]</f>
        <v>R18Cg2</v>
      </c>
      <c r="D37" t="str">
        <f>IF(ISERROR(VLOOKUP(Tabela2[[#This Row],[Code]],Table9[#All],2,FALSE)),"No",VLOOKUP(Tabela2[[#This Row],[Code]],Table9[#All],2,FALSE))</f>
        <v>RAP</v>
      </c>
      <c r="E37" t="s">
        <v>76</v>
      </c>
      <c r="F37" t="s">
        <v>78</v>
      </c>
      <c r="G37" t="s">
        <v>124</v>
      </c>
      <c r="H37" t="str">
        <f>LEFT(Tabela2[[#This Row],[Type]],1)&amp;LOWER(LEFT(Tabela2[[#This Row],[Range]],1))</f>
        <v>Cg</v>
      </c>
      <c r="I37" t="s">
        <v>100</v>
      </c>
      <c r="J37" s="18" t="str">
        <f>Tabela2[[#This Row],[Base Rule]]</f>
        <v>R18</v>
      </c>
      <c r="K37" t="str">
        <f>"\item ["&amp;Tabela2[[#This Row],[Code]]&amp;"] $"&amp;Tabela2[[#This Row],[Rule]]&amp;"$"</f>
        <v>\item [R18Cg2] $Phase(x) \rightarrow AntiRigidType(x) \land \neg Role(x) \land \neg RoleMixin(x) \land \neg PhaseMixin(x)$</v>
      </c>
    </row>
    <row r="38" spans="1:11" x14ac:dyDescent="0.25">
      <c r="A38" s="2" t="s">
        <v>41</v>
      </c>
      <c r="B38" s="1"/>
      <c r="C38" s="1" t="str">
        <f>Tabela2[[#This Row],[Base Rule]]&amp;Tabela2[[#This Row],[First Letters]]&amp;Tabela2[[#This Row],[Variation]]</f>
        <v>R10Cg</v>
      </c>
      <c r="D38" t="str">
        <f>IF(ISERROR(VLOOKUP(Tabela2[[#This Row],[Code]],Table9[#All],2,FALSE)),"No",VLOOKUP(Tabela2[[#This Row],[Code]],Table9[#All],2,FALSE))</f>
        <v>RAP</v>
      </c>
      <c r="E38" t="s">
        <v>76</v>
      </c>
      <c r="F38" t="s">
        <v>78</v>
      </c>
      <c r="G38" t="s">
        <v>124</v>
      </c>
      <c r="H38" t="str">
        <f>LEFT(Tabela2[[#This Row],[Type]],1)&amp;LOWER(LEFT(Tabela2[[#This Row],[Range]],1))</f>
        <v>Cg</v>
      </c>
      <c r="I38" t="s">
        <v>9</v>
      </c>
      <c r="J38" s="18" t="str">
        <f>Tabela2[[#This Row],[Base Rule]]</f>
        <v>R10</v>
      </c>
      <c r="K38" t="str">
        <f>"\item ["&amp;Tabela2[[#This Row],[Code]]&amp;"] $"&amp;Tabela2[[#This Row],[Rule]]&amp;"$"</f>
        <v>\item [R10Cg] $Phase(x) \rightarrow AntiRigidType(x) \land Sortal(x)$</v>
      </c>
    </row>
    <row r="39" spans="1:11" x14ac:dyDescent="0.25">
      <c r="A39" s="2" t="s">
        <v>51</v>
      </c>
      <c r="B39" s="1">
        <v>2</v>
      </c>
      <c r="C39" s="1" t="str">
        <f>Tabela2[[#This Row],[Base Rule]]&amp;Tabela2[[#This Row],[First Letters]]&amp;Tabela2[[#This Row],[Variation]]</f>
        <v>R20Cg2</v>
      </c>
      <c r="D39" t="str">
        <f>IF(ISERROR(VLOOKUP(Tabela2[[#This Row],[Code]],Table9[#All],2,FALSE)),"No",VLOOKUP(Tabela2[[#This Row],[Code]],Table9[#All],2,FALSE))</f>
        <v>RAP</v>
      </c>
      <c r="E39" t="s">
        <v>76</v>
      </c>
      <c r="F39" t="s">
        <v>78</v>
      </c>
      <c r="G39" t="s">
        <v>124</v>
      </c>
      <c r="H39" t="str">
        <f>LEFT(Tabela2[[#This Row],[Type]],1)&amp;LOWER(LEFT(Tabela2[[#This Row],[Range]],1))</f>
        <v>Cg</v>
      </c>
      <c r="I39" t="s">
        <v>104</v>
      </c>
      <c r="J39" s="18" t="str">
        <f>Tabela2[[#This Row],[Base Rule]]</f>
        <v>R20</v>
      </c>
      <c r="K39" t="str">
        <f>"\item ["&amp;Tabela2[[#This Row],[Code]]&amp;"] $"&amp;Tabela2[[#This Row],[Rule]]&amp;"$"</f>
        <v>\item [R20Cg2] $Phase(x) \rightarrow Sortal(x) \land \neg Kind(x) \land \neg Role(x) \land \neg SubKind(x)$</v>
      </c>
    </row>
    <row r="40" spans="1:11" x14ac:dyDescent="0.25">
      <c r="A40" s="2" t="s">
        <v>68</v>
      </c>
      <c r="B40" s="1"/>
      <c r="C40" s="1" t="str">
        <f>Tabela2[[#This Row],[Base Rule]]&amp;Tabela2[[#This Row],[First Letters]]&amp;Tabela2[[#This Row],[Variation]]</f>
        <v>R37Rg</v>
      </c>
      <c r="D40" t="str">
        <f>IF(ISERROR(VLOOKUP(Tabela2[[#This Row],[Code]],Table9[#All],2,FALSE)),"No",VLOOKUP(Tabela2[[#This Row],[Code]],Table9[#All],2,FALSE))</f>
        <v>No</v>
      </c>
      <c r="E40" t="s">
        <v>77</v>
      </c>
      <c r="F40" t="s">
        <v>120</v>
      </c>
      <c r="G40" t="s">
        <v>124</v>
      </c>
      <c r="H40" t="str">
        <f>LEFT(Tabela2[[#This Row],[Type]],1)&amp;LOWER(LEFT(Tabela2[[#This Row],[Range]],1))</f>
        <v>Rg</v>
      </c>
      <c r="I40" t="s">
        <v>129</v>
      </c>
      <c r="J40" s="18" t="str">
        <f>Tabela2[[#This Row],[Base Rule]]</f>
        <v>R37</v>
      </c>
      <c r="K40" t="str">
        <f>"\item ["&amp;Tabela2[[#This Row],[Code]]&amp;"] $"&amp;Tabela2[[#This Row],[Rule]]&amp;"$"</f>
        <v>\item [R37Rg] $PhaseMixin(x) \land Category(y) \land subClassOf(x,y) \rightarrow \exists z (PhaseMixin(z) \land \neg isSubClassOf(x,z) \land \neg isSubClassOf(z,x) \land isSubClassOf(z,y))$</v>
      </c>
    </row>
    <row r="41" spans="1:11" x14ac:dyDescent="0.25">
      <c r="A41" s="2" t="s">
        <v>64</v>
      </c>
      <c r="B41" s="1"/>
      <c r="C41" s="1" t="str">
        <f>Tabela2[[#This Row],[Base Rule]]&amp;Tabela2[[#This Row],[First Letters]]&amp;Tabela2[[#This Row],[Variation]]</f>
        <v>R33Cg</v>
      </c>
      <c r="D41" t="str">
        <f>IF(ISERROR(VLOOKUP(Tabela2[[#This Row],[Code]],Table9[#All],2,FALSE)),"No",VLOOKUP(Tabela2[[#This Row],[Code]],Table9[#All],2,FALSE))</f>
        <v>No</v>
      </c>
      <c r="E41" t="s">
        <v>77</v>
      </c>
      <c r="F41" t="s">
        <v>78</v>
      </c>
      <c r="G41" t="s">
        <v>124</v>
      </c>
      <c r="H41" t="str">
        <f>LEFT(Tabela2[[#This Row],[Type]],1)&amp;LOWER(LEFT(Tabela2[[#This Row],[Range]],1))</f>
        <v>Cg</v>
      </c>
      <c r="I41" t="s">
        <v>29</v>
      </c>
      <c r="J41" s="18" t="str">
        <f>Tabela2[[#This Row],[Base Rule]]</f>
        <v>R33</v>
      </c>
      <c r="K41" t="str">
        <f>"\item ["&amp;Tabela2[[#This Row],[Code]]&amp;"] $"&amp;Tabela2[[#This Row],[Rule]]&amp;"$"</f>
        <v>\item [R33Cg] $PhaseMixin(x) \land subClassOf(x,y) \rightarrow \neg RoleMixin(y)$</v>
      </c>
    </row>
    <row r="42" spans="1:11" x14ac:dyDescent="0.25">
      <c r="A42" s="2" t="s">
        <v>67</v>
      </c>
      <c r="B42" s="1"/>
      <c r="C42" s="1" t="str">
        <f>Tabela2[[#This Row],[Base Rule]]&amp;Tabela2[[#This Row],[First Letters]]&amp;Tabela2[[#This Row],[Variation]]</f>
        <v>R36Rg</v>
      </c>
      <c r="D42" t="str">
        <f>IF(ISERROR(VLOOKUP(Tabela2[[#This Row],[Code]],Table9[#All],2,FALSE)),"No",VLOOKUP(Tabela2[[#This Row],[Code]],Table9[#All],2,FALSE))</f>
        <v>No</v>
      </c>
      <c r="E42" t="s">
        <v>77</v>
      </c>
      <c r="F42" t="s">
        <v>120</v>
      </c>
      <c r="G42" t="s">
        <v>124</v>
      </c>
      <c r="H42" t="str">
        <f>LEFT(Tabela2[[#This Row],[Type]],1)&amp;LOWER(LEFT(Tabela2[[#This Row],[Range]],1))</f>
        <v>Rg</v>
      </c>
      <c r="I42" t="s">
        <v>30</v>
      </c>
      <c r="J42" s="18" t="str">
        <f>Tabela2[[#This Row],[Base Rule]]</f>
        <v>R36</v>
      </c>
      <c r="K42" t="str">
        <f>"\item ["&amp;Tabela2[[#This Row],[Code]]&amp;"] $"&amp;Tabela2[[#This Row],[Rule]]&amp;"$"</f>
        <v>\item [R36Rg] $PhaseMixin(x) \rightarrow \exists y (Category (y) \land isSubClassOf(x,y))$</v>
      </c>
    </row>
    <row r="43" spans="1:11" x14ac:dyDescent="0.25">
      <c r="A43" s="2" t="s">
        <v>46</v>
      </c>
      <c r="B43" s="1">
        <v>1</v>
      </c>
      <c r="C43" s="1" t="str">
        <f>Tabela2[[#This Row],[Base Rule]]&amp;Tabela2[[#This Row],[First Letters]]&amp;Tabela2[[#This Row],[Variation]]</f>
        <v>R15Cg1</v>
      </c>
      <c r="D43" t="str">
        <f>IF(ISERROR(VLOOKUP(Tabela2[[#This Row],[Code]],Table9[#All],2,FALSE)),"No",VLOOKUP(Tabela2[[#This Row],[Code]],Table9[#All],2,FALSE))</f>
        <v>RAPM</v>
      </c>
      <c r="E43" t="s">
        <v>76</v>
      </c>
      <c r="F43" t="s">
        <v>78</v>
      </c>
      <c r="G43" t="s">
        <v>124</v>
      </c>
      <c r="H43" t="str">
        <f>LEFT(Tabela2[[#This Row],[Type]],1)&amp;LOWER(LEFT(Tabela2[[#This Row],[Range]],1))</f>
        <v>Cg</v>
      </c>
      <c r="I43" t="s">
        <v>94</v>
      </c>
      <c r="J43" s="18" t="str">
        <f>Tabela2[[#This Row],[Base Rule]]</f>
        <v>R15</v>
      </c>
      <c r="K43" t="str">
        <f>"\item ["&amp;Tabela2[[#This Row],[Code]]&amp;"] $"&amp;Tabela2[[#This Row],[Rule]]&amp;"$"</f>
        <v>\item [R15Cg1] $PhaseMixin(x) \rightarrow \neg RoleMixin(x)$</v>
      </c>
    </row>
    <row r="44" spans="1:11" x14ac:dyDescent="0.25">
      <c r="A44" s="2" t="s">
        <v>49</v>
      </c>
      <c r="B44" s="1">
        <v>4</v>
      </c>
      <c r="C44" s="1" t="str">
        <f>Tabela2[[#This Row],[Base Rule]]&amp;Tabela2[[#This Row],[First Letters]]&amp;Tabela2[[#This Row],[Variation]]</f>
        <v>R18Cg4</v>
      </c>
      <c r="D44" t="str">
        <f>IF(ISERROR(VLOOKUP(Tabela2[[#This Row],[Code]],Table9[#All],2,FALSE)),"No",VLOOKUP(Tabela2[[#This Row],[Code]],Table9[#All],2,FALSE))</f>
        <v>RAPM</v>
      </c>
      <c r="E44" t="s">
        <v>76</v>
      </c>
      <c r="F44" t="s">
        <v>78</v>
      </c>
      <c r="G44" t="s">
        <v>124</v>
      </c>
      <c r="H44" t="str">
        <f>LEFT(Tabela2[[#This Row],[Type]],1)&amp;LOWER(LEFT(Tabela2[[#This Row],[Range]],1))</f>
        <v>Cg</v>
      </c>
      <c r="I44" t="s">
        <v>102</v>
      </c>
      <c r="J44" s="18" t="str">
        <f>Tabela2[[#This Row],[Base Rule]]</f>
        <v>R18</v>
      </c>
      <c r="K44" t="str">
        <f>"\item ["&amp;Tabela2[[#This Row],[Code]]&amp;"] $"&amp;Tabela2[[#This Row],[Rule]]&amp;"$"</f>
        <v>\item [R18Cg4] $PhaseMixin(x) \rightarrow AntiRigidType(x) \land \neg Role(x) \land \neg Phase(x) \land \neg RoleMixin(x)$</v>
      </c>
    </row>
    <row r="45" spans="1:11" x14ac:dyDescent="0.25">
      <c r="A45" s="2" t="s">
        <v>52</v>
      </c>
      <c r="B45" s="1">
        <v>2</v>
      </c>
      <c r="C45" s="1" t="str">
        <f>Tabela2[[#This Row],[Base Rule]]&amp;Tabela2[[#This Row],[First Letters]]&amp;Tabela2[[#This Row],[Variation]]</f>
        <v>R21Cg2</v>
      </c>
      <c r="D45" t="str">
        <f>IF(ISERROR(VLOOKUP(Tabela2[[#This Row],[Code]],Table9[#All],2,FALSE)),"No",VLOOKUP(Tabela2[[#This Row],[Code]],Table9[#All],2,FALSE))</f>
        <v>RAPM</v>
      </c>
      <c r="E45" t="s">
        <v>76</v>
      </c>
      <c r="F45" t="s">
        <v>78</v>
      </c>
      <c r="G45" t="s">
        <v>124</v>
      </c>
      <c r="H45" t="str">
        <f>LEFT(Tabela2[[#This Row],[Type]],1)&amp;LOWER(LEFT(Tabela2[[#This Row],[Range]],1))</f>
        <v>Cg</v>
      </c>
      <c r="I45" t="s">
        <v>108</v>
      </c>
      <c r="J45" s="18" t="str">
        <f>Tabela2[[#This Row],[Base Rule]]</f>
        <v>R21</v>
      </c>
      <c r="K45" t="str">
        <f>"\item ["&amp;Tabela2[[#This Row],[Code]]&amp;"] $"&amp;Tabela2[[#This Row],[Rule]]&amp;"$"</f>
        <v>\item [R21Cg2] $PhaseMixin(x) \rightarrow NonSortal(x) \land \neg Category(x) \land \neg RoleMixin(x) \land \neg Mixin(x)$</v>
      </c>
    </row>
    <row r="46" spans="1:11" x14ac:dyDescent="0.25">
      <c r="A46" s="2" t="s">
        <v>45</v>
      </c>
      <c r="B46" s="1"/>
      <c r="C46" s="1" t="str">
        <f>Tabela2[[#This Row],[Base Rule]]&amp;Tabela2[[#This Row],[First Letters]]&amp;Tabela2[[#This Row],[Variation]]</f>
        <v>R14Cg</v>
      </c>
      <c r="D46" t="str">
        <f>IF(ISERROR(VLOOKUP(Tabela2[[#This Row],[Code]],Table9[#All],2,FALSE)),"No",VLOOKUP(Tabela2[[#This Row],[Code]],Table9[#All],2,FALSE))</f>
        <v>RAPM</v>
      </c>
      <c r="E46" t="s">
        <v>76</v>
      </c>
      <c r="F46" t="s">
        <v>78</v>
      </c>
      <c r="G46" t="s">
        <v>124</v>
      </c>
      <c r="H46" t="str">
        <f>LEFT(Tabela2[[#This Row],[Type]],1)&amp;LOWER(LEFT(Tabela2[[#This Row],[Range]],1))</f>
        <v>Cg</v>
      </c>
      <c r="I46" t="s">
        <v>13</v>
      </c>
      <c r="J46" s="18" t="str">
        <f>Tabela2[[#This Row],[Base Rule]]</f>
        <v>R14</v>
      </c>
      <c r="K46" t="str">
        <f>"\item ["&amp;Tabela2[[#This Row],[Code]]&amp;"] $"&amp;Tabela2[[#This Row],[Rule]]&amp;"$"</f>
        <v>\item [R14Cg] $PhaseMixin(x) \rightarrow NonSortal(x) \land AntiRigidType(x)$</v>
      </c>
    </row>
    <row r="47" spans="1:11" x14ac:dyDescent="0.25">
      <c r="A47" s="2" t="s">
        <v>53</v>
      </c>
      <c r="B47" s="1"/>
      <c r="C47" s="1" t="str">
        <f>Tabela2[[#This Row],[Base Rule]]&amp;Tabela2[[#This Row],[First Letters]]&amp;Tabela2[[#This Row],[Variation]]</f>
        <v>R22Cg</v>
      </c>
      <c r="D47" t="str">
        <f>IF(ISERROR(VLOOKUP(Tabela2[[#This Row],[Code]],Table9[#All],2,FALSE)),"No",VLOOKUP(Tabela2[[#This Row],[Code]],Table9[#All],2,FALSE))</f>
        <v>No</v>
      </c>
      <c r="E47" t="s">
        <v>77</v>
      </c>
      <c r="F47" t="s">
        <v>78</v>
      </c>
      <c r="G47" t="s">
        <v>124</v>
      </c>
      <c r="H47" t="str">
        <f>LEFT(Tabela2[[#This Row],[Type]],1)&amp;LOWER(LEFT(Tabela2[[#This Row],[Range]],1))</f>
        <v>Cg</v>
      </c>
      <c r="I47" t="s">
        <v>21</v>
      </c>
      <c r="J47" s="18" t="str">
        <f>Tabela2[[#This Row],[Base Rule]]</f>
        <v>R22</v>
      </c>
      <c r="K47" t="str">
        <f>"\item ["&amp;Tabela2[[#This Row],[Code]]&amp;"] $"&amp;Tabela2[[#This Row],[Rule]]&amp;"$"</f>
        <v>\item [R22Cg] $RigidType(x) \land subClassOf(x,y) \rightarrow \neg AntiRigidType(y)$</v>
      </c>
    </row>
    <row r="48" spans="1:11" x14ac:dyDescent="0.25">
      <c r="A48" s="2" t="s">
        <v>34</v>
      </c>
      <c r="B48" s="1">
        <v>2</v>
      </c>
      <c r="C48" s="1" t="str">
        <f>Tabela2[[#This Row],[Base Rule]]&amp;Tabela2[[#This Row],[First Letters]]&amp;Tabela2[[#This Row],[Variation]]</f>
        <v>R03Cg2</v>
      </c>
      <c r="D48" t="str">
        <f>IF(ISERROR(VLOOKUP(Tabela2[[#This Row],[Code]],Table9[#All],2,FALSE)),"No",VLOOKUP(Tabela2[[#This Row],[Code]],Table9[#All],2,FALSE))</f>
        <v>RART</v>
      </c>
      <c r="E48" t="s">
        <v>76</v>
      </c>
      <c r="F48" t="s">
        <v>78</v>
      </c>
      <c r="G48" t="s">
        <v>124</v>
      </c>
      <c r="H48" t="str">
        <f>LEFT(Tabela2[[#This Row],[Type]],1)&amp;LOWER(LEFT(Tabela2[[#This Row],[Range]],1))</f>
        <v>Cg</v>
      </c>
      <c r="I48" t="s">
        <v>263</v>
      </c>
      <c r="J48" s="18" t="str">
        <f>Tabela2[[#This Row],[Base Rule]]</f>
        <v>R03</v>
      </c>
      <c r="K48" t="str">
        <f>"\item ["&amp;Tabela2[[#This Row],[Code]]&amp;"] $"&amp;Tabela2[[#This Row],[Rule]]&amp;"$"</f>
        <v>\item [R03Cg2] $RigidType(x) \rightarrow \neg AntiRigidType(x) \land \neg SemiRigidType(x)$</v>
      </c>
    </row>
    <row r="49" spans="1:11" x14ac:dyDescent="0.25">
      <c r="A49" s="2" t="s">
        <v>34</v>
      </c>
      <c r="B49" s="1">
        <v>1</v>
      </c>
      <c r="C49" s="1" t="str">
        <f>Tabela2[[#This Row],[Base Rule]]&amp;Tabela2[[#This Row],[First Letters]]&amp;Tabela2[[#This Row],[Variation]]</f>
        <v>R03Cg1</v>
      </c>
      <c r="D49" t="str">
        <f>IF(ISERROR(VLOOKUP(Tabela2[[#This Row],[Code]],Table9[#All],2,FALSE)),"No",VLOOKUP(Tabela2[[#This Row],[Code]],Table9[#All],2,FALSE))</f>
        <v>RART</v>
      </c>
      <c r="E49" t="s">
        <v>76</v>
      </c>
      <c r="F49" t="s">
        <v>78</v>
      </c>
      <c r="G49" t="s">
        <v>124</v>
      </c>
      <c r="H49" t="str">
        <f>LEFT(Tabela2[[#This Row],[Type]],1)&amp;LOWER(LEFT(Tabela2[[#This Row],[Range]],1))</f>
        <v>Cg</v>
      </c>
      <c r="I49" t="s">
        <v>83</v>
      </c>
      <c r="J49" s="18" t="str">
        <f>Tabela2[[#This Row],[Base Rule]]</f>
        <v>R03</v>
      </c>
      <c r="K49" t="str">
        <f>"\item ["&amp;Tabela2[[#This Row],[Code]]&amp;"] $"&amp;Tabela2[[#This Row],[Rule]]&amp;"$"</f>
        <v>\item [R03Cg1] $RigidType(x) \rightarrow \neg NonRigidType(x)$</v>
      </c>
    </row>
    <row r="50" spans="1:11" x14ac:dyDescent="0.25">
      <c r="A50" s="2" t="s">
        <v>298</v>
      </c>
      <c r="B50" s="1"/>
      <c r="C50" s="1" t="str">
        <f>Tabela2[[#This Row],[Base Rule]]&amp;Tabela2[[#This Row],[First Letters]]&amp;Tabela2[[#This Row],[Variation]]</f>
        <v>R03+R04+R17Cg</v>
      </c>
      <c r="D50" t="str">
        <f>IF(ISERROR(VLOOKUP(Tabela2[[#This Row],[Code]],Table9[#All],2,FALSE)),"No",VLOOKUP(Tabela2[[#This Row],[Code]],Table9[#All],2,FALSE))</f>
        <v>No</v>
      </c>
      <c r="E50" t="s">
        <v>76</v>
      </c>
      <c r="F50" t="s">
        <v>78</v>
      </c>
      <c r="G50" t="s">
        <v>124</v>
      </c>
      <c r="H50" t="str">
        <f>LEFT(Tabela2[[#This Row],[Type]],1)&amp;LOWER(LEFT(Tabela2[[#This Row],[Range]],1))</f>
        <v>Cg</v>
      </c>
      <c r="I50" t="s">
        <v>301</v>
      </c>
      <c r="J50" s="18" t="str">
        <f>Tabela2[[#This Row],[Base Rule]]</f>
        <v>R03+R04+R17</v>
      </c>
      <c r="K50" t="str">
        <f>"\item ["&amp;Tabela2[[#This Row],[Code]]&amp;"] $"&amp;Tabela2[[#This Row],[Rule]]&amp;"$"</f>
        <v>\item [R03+R04+R17Cg] $RigidType(x) \rightarrow ~Role(x) \land ~Phase(x) \land ~RoleMixin(x) \land ~PhaseMixin(x) \land ~Mixin(x)$</v>
      </c>
    </row>
    <row r="51" spans="1:11" x14ac:dyDescent="0.25">
      <c r="A51" s="2" t="s">
        <v>65</v>
      </c>
      <c r="B51" s="1"/>
      <c r="C51" s="1" t="str">
        <f>Tabela2[[#This Row],[Base Rule]]&amp;Tabela2[[#This Row],[First Letters]]&amp;Tabela2[[#This Row],[Variation]]</f>
        <v>R34Rg</v>
      </c>
      <c r="D51" t="str">
        <f>IF(ISERROR(VLOOKUP(Tabela2[[#This Row],[Code]],Table9[#All],2,FALSE)),"No",VLOOKUP(Tabela2[[#This Row],[Code]],Table9[#All],2,FALSE))</f>
        <v>No</v>
      </c>
      <c r="E51" t="s">
        <v>77</v>
      </c>
      <c r="F51" t="s">
        <v>120</v>
      </c>
      <c r="G51" t="s">
        <v>124</v>
      </c>
      <c r="H51" t="str">
        <f>LEFT(Tabela2[[#This Row],[Type]],1)&amp;LOWER(LEFT(Tabela2[[#This Row],[Range]],1))</f>
        <v>Rg</v>
      </c>
      <c r="I51" t="s">
        <v>126</v>
      </c>
      <c r="J51" s="18" t="str">
        <f>Tabela2[[#This Row],[Base Rule]]</f>
        <v>R34</v>
      </c>
      <c r="K51" t="str">
        <f>"\item ["&amp;Tabela2[[#This Row],[Code]]&amp;"] $"&amp;Tabela2[[#This Row],[Rule]]&amp;"$"</f>
        <v>\item [R34Rg] $Role(x) \land PhaseMixin(y) \land subClassOf(x,y) \rightarrow \exists z (Phase(z) \land subClassOf(x,z) \land subClassOf(z,y))$</v>
      </c>
    </row>
    <row r="52" spans="1:11" x14ac:dyDescent="0.25">
      <c r="A52" s="2" t="s">
        <v>42</v>
      </c>
      <c r="B52" s="1">
        <v>2</v>
      </c>
      <c r="C52" s="1" t="str">
        <f>Tabela2[[#This Row],[Base Rule]]&amp;Tabela2[[#This Row],[First Letters]]&amp;Tabela2[[#This Row],[Variation]]</f>
        <v>R11Cg2</v>
      </c>
      <c r="D52" t="str">
        <f>IF(ISERROR(VLOOKUP(Tabela2[[#This Row],[Code]],Table9[#All],2,FALSE)),"No",VLOOKUP(Tabela2[[#This Row],[Code]],Table9[#All],2,FALSE))</f>
        <v>RAR</v>
      </c>
      <c r="E52" t="s">
        <v>76</v>
      </c>
      <c r="F52" t="s">
        <v>78</v>
      </c>
      <c r="G52" t="s">
        <v>124</v>
      </c>
      <c r="H52" t="str">
        <f>LEFT(Tabela2[[#This Row],[Type]],1)&amp;LOWER(LEFT(Tabela2[[#This Row],[Range]],1))</f>
        <v>Cg</v>
      </c>
      <c r="I52" t="s">
        <v>93</v>
      </c>
      <c r="J52" s="18" t="str">
        <f>Tabela2[[#This Row],[Base Rule]]</f>
        <v>R11</v>
      </c>
      <c r="K52" t="str">
        <f>"\item ["&amp;Tabela2[[#This Row],[Code]]&amp;"] $"&amp;Tabela2[[#This Row],[Rule]]&amp;"$"</f>
        <v>\item [R11Cg2] $Role(x) \rightarrow \neg Phase(x)$</v>
      </c>
    </row>
    <row r="53" spans="1:11" x14ac:dyDescent="0.25">
      <c r="A53" s="2" t="s">
        <v>49</v>
      </c>
      <c r="B53" s="1">
        <v>1</v>
      </c>
      <c r="C53" s="1" t="str">
        <f>Tabela2[[#This Row],[Base Rule]]&amp;Tabela2[[#This Row],[First Letters]]&amp;Tabela2[[#This Row],[Variation]]</f>
        <v>R18Cg1</v>
      </c>
      <c r="D53" t="str">
        <f>IF(ISERROR(VLOOKUP(Tabela2[[#This Row],[Code]],Table9[#All],2,FALSE)),"No",VLOOKUP(Tabela2[[#This Row],[Code]],Table9[#All],2,FALSE))</f>
        <v>RAR</v>
      </c>
      <c r="E53" t="s">
        <v>76</v>
      </c>
      <c r="F53" t="s">
        <v>78</v>
      </c>
      <c r="G53" t="s">
        <v>124</v>
      </c>
      <c r="H53" t="str">
        <f>LEFT(Tabela2[[#This Row],[Type]],1)&amp;LOWER(LEFT(Tabela2[[#This Row],[Range]],1))</f>
        <v>Cg</v>
      </c>
      <c r="I53" t="s">
        <v>99</v>
      </c>
      <c r="J53" s="18" t="str">
        <f>Tabela2[[#This Row],[Base Rule]]</f>
        <v>R18</v>
      </c>
      <c r="K53" t="str">
        <f>"\item ["&amp;Tabela2[[#This Row],[Code]]&amp;"] $"&amp;Tabela2[[#This Row],[Rule]]&amp;"$"</f>
        <v>\item [R18Cg1] $Role(x) \rightarrow AntiRigidType(x) \land \neg Phase(x) \land \neg RoleMixin(x) \land \neg PhaseMixin(x)$</v>
      </c>
    </row>
    <row r="54" spans="1:11" x14ac:dyDescent="0.25">
      <c r="A54" s="2" t="s">
        <v>40</v>
      </c>
      <c r="B54" s="1"/>
      <c r="C54" s="1" t="str">
        <f>Tabela2[[#This Row],[Base Rule]]&amp;Tabela2[[#This Row],[First Letters]]&amp;Tabela2[[#This Row],[Variation]]</f>
        <v>R09Cg</v>
      </c>
      <c r="D54" t="str">
        <f>IF(ISERROR(VLOOKUP(Tabela2[[#This Row],[Code]],Table9[#All],2,FALSE)),"No",VLOOKUP(Tabela2[[#This Row],[Code]],Table9[#All],2,FALSE))</f>
        <v>RAR</v>
      </c>
      <c r="E54" t="s">
        <v>76</v>
      </c>
      <c r="F54" t="s">
        <v>78</v>
      </c>
      <c r="G54" t="s">
        <v>124</v>
      </c>
      <c r="H54" t="str">
        <f>LEFT(Tabela2[[#This Row],[Type]],1)&amp;LOWER(LEFT(Tabela2[[#This Row],[Range]],1))</f>
        <v>Cg</v>
      </c>
      <c r="I54" t="s">
        <v>8</v>
      </c>
      <c r="J54" s="18" t="str">
        <f>Tabela2[[#This Row],[Base Rule]]</f>
        <v>R09</v>
      </c>
      <c r="K54" t="str">
        <f>"\item ["&amp;Tabela2[[#This Row],[Code]]&amp;"] $"&amp;Tabela2[[#This Row],[Rule]]&amp;"$"</f>
        <v>\item [R09Cg] $Role(x) \rightarrow AntiRigidType(x) \land Sortal(x)$</v>
      </c>
    </row>
    <row r="55" spans="1:11" x14ac:dyDescent="0.25">
      <c r="A55" s="2" t="s">
        <v>51</v>
      </c>
      <c r="B55" s="1">
        <v>3</v>
      </c>
      <c r="C55" s="1" t="str">
        <f>Tabela2[[#This Row],[Base Rule]]&amp;Tabela2[[#This Row],[First Letters]]&amp;Tabela2[[#This Row],[Variation]]</f>
        <v>R20Cg3</v>
      </c>
      <c r="D55" t="str">
        <f>IF(ISERROR(VLOOKUP(Tabela2[[#This Row],[Code]],Table9[#All],2,FALSE)),"No",VLOOKUP(Tabela2[[#This Row],[Code]],Table9[#All],2,FALSE))</f>
        <v>RAR</v>
      </c>
      <c r="E55" t="s">
        <v>76</v>
      </c>
      <c r="F55" t="s">
        <v>78</v>
      </c>
      <c r="G55" t="s">
        <v>124</v>
      </c>
      <c r="H55" t="str">
        <f>LEFT(Tabela2[[#This Row],[Type]],1)&amp;LOWER(LEFT(Tabela2[[#This Row],[Range]],1))</f>
        <v>Cg</v>
      </c>
      <c r="I55" t="s">
        <v>105</v>
      </c>
      <c r="J55" s="18" t="str">
        <f>Tabela2[[#This Row],[Base Rule]]</f>
        <v>R20</v>
      </c>
      <c r="K55" t="str">
        <f>"\item ["&amp;Tabela2[[#This Row],[Code]]&amp;"] $"&amp;Tabela2[[#This Row],[Rule]]&amp;"$"</f>
        <v>\item [R20Cg3] $Role(x) \rightarrow Sortal(x) \land \neg Kind(x) \land \neg Phase(x) \land \neg SubKind(x)$</v>
      </c>
    </row>
    <row r="56" spans="1:11" x14ac:dyDescent="0.25">
      <c r="A56" s="2" t="s">
        <v>46</v>
      </c>
      <c r="B56" s="1">
        <v>2</v>
      </c>
      <c r="C56" s="1" t="str">
        <f>Tabela2[[#This Row],[Base Rule]]&amp;Tabela2[[#This Row],[First Letters]]&amp;Tabela2[[#This Row],[Variation]]</f>
        <v>R15Cg2</v>
      </c>
      <c r="D56" t="str">
        <f>IF(ISERROR(VLOOKUP(Tabela2[[#This Row],[Code]],Table9[#All],2,FALSE)),"No",VLOOKUP(Tabela2[[#This Row],[Code]],Table9[#All],2,FALSE))</f>
        <v>RARM</v>
      </c>
      <c r="E56" t="s">
        <v>76</v>
      </c>
      <c r="F56" t="s">
        <v>78</v>
      </c>
      <c r="G56" t="s">
        <v>124</v>
      </c>
      <c r="H56" t="str">
        <f>LEFT(Tabela2[[#This Row],[Type]],1)&amp;LOWER(LEFT(Tabela2[[#This Row],[Range]],1))</f>
        <v>Cg</v>
      </c>
      <c r="I56" t="s">
        <v>95</v>
      </c>
      <c r="J56" s="18" t="str">
        <f>Tabela2[[#This Row],[Base Rule]]</f>
        <v>R15</v>
      </c>
      <c r="K56" t="str">
        <f>"\item ["&amp;Tabela2[[#This Row],[Code]]&amp;"] $"&amp;Tabela2[[#This Row],[Rule]]&amp;"$"</f>
        <v>\item [R15Cg2] $RoleMixin(x) \rightarrow \neg PhaseMixin(x)$</v>
      </c>
    </row>
    <row r="57" spans="1:11" x14ac:dyDescent="0.25">
      <c r="A57" s="2" t="s">
        <v>49</v>
      </c>
      <c r="B57" s="1">
        <v>3</v>
      </c>
      <c r="C57" s="1" t="str">
        <f>Tabela2[[#This Row],[Base Rule]]&amp;Tabela2[[#This Row],[First Letters]]&amp;Tabela2[[#This Row],[Variation]]</f>
        <v>R18Cg3</v>
      </c>
      <c r="D57" t="str">
        <f>IF(ISERROR(VLOOKUP(Tabela2[[#This Row],[Code]],Table9[#All],2,FALSE)),"No",VLOOKUP(Tabela2[[#This Row],[Code]],Table9[#All],2,FALSE))</f>
        <v>RARM</v>
      </c>
      <c r="E57" t="s">
        <v>76</v>
      </c>
      <c r="F57" t="s">
        <v>78</v>
      </c>
      <c r="G57" t="s">
        <v>124</v>
      </c>
      <c r="H57" t="str">
        <f>LEFT(Tabela2[[#This Row],[Type]],1)&amp;LOWER(LEFT(Tabela2[[#This Row],[Range]],1))</f>
        <v>Cg</v>
      </c>
      <c r="I57" t="s">
        <v>101</v>
      </c>
      <c r="J57" s="18" t="str">
        <f>Tabela2[[#This Row],[Base Rule]]</f>
        <v>R18</v>
      </c>
      <c r="K57" t="str">
        <f>"\item ["&amp;Tabela2[[#This Row],[Code]]&amp;"] $"&amp;Tabela2[[#This Row],[Rule]]&amp;"$"</f>
        <v>\item [R18Cg3] $RoleMixin(x) \rightarrow AntiRigidType(x) \land \neg Role(x) \land \neg Phase(x) \land \neg PhaseMixin(x)$</v>
      </c>
    </row>
    <row r="58" spans="1:11" x14ac:dyDescent="0.25">
      <c r="A58" s="2" t="s">
        <v>52</v>
      </c>
      <c r="B58" s="1">
        <v>3</v>
      </c>
      <c r="C58" s="1" t="str">
        <f>Tabela2[[#This Row],[Base Rule]]&amp;Tabela2[[#This Row],[First Letters]]&amp;Tabela2[[#This Row],[Variation]]</f>
        <v>R21Cg3</v>
      </c>
      <c r="D58" t="str">
        <f>IF(ISERROR(VLOOKUP(Tabela2[[#This Row],[Code]],Table9[#All],2,FALSE)),"No",VLOOKUP(Tabela2[[#This Row],[Code]],Table9[#All],2,FALSE))</f>
        <v>RARM</v>
      </c>
      <c r="E58" t="s">
        <v>76</v>
      </c>
      <c r="F58" t="s">
        <v>78</v>
      </c>
      <c r="G58" t="s">
        <v>124</v>
      </c>
      <c r="H58" t="str">
        <f>LEFT(Tabela2[[#This Row],[Type]],1)&amp;LOWER(LEFT(Tabela2[[#This Row],[Range]],1))</f>
        <v>Cg</v>
      </c>
      <c r="I58" t="s">
        <v>109</v>
      </c>
      <c r="J58" s="18" t="str">
        <f>Tabela2[[#This Row],[Base Rule]]</f>
        <v>R21</v>
      </c>
      <c r="K58" t="str">
        <f>"\item ["&amp;Tabela2[[#This Row],[Code]]&amp;"] $"&amp;Tabela2[[#This Row],[Rule]]&amp;"$"</f>
        <v>\item [R21Cg3] $RoleMixin(x) \rightarrow NonSortal(x) \land \neg Category(x) \land \neg PhaseMixin(x) \land \neg Mixin(x)$</v>
      </c>
    </row>
    <row r="59" spans="1:11" x14ac:dyDescent="0.25">
      <c r="A59" s="2" t="s">
        <v>44</v>
      </c>
      <c r="B59" s="1"/>
      <c r="C59" s="1" t="str">
        <f>Tabela2[[#This Row],[Base Rule]]&amp;Tabela2[[#This Row],[First Letters]]&amp;Tabela2[[#This Row],[Variation]]</f>
        <v>R13Cg</v>
      </c>
      <c r="D59" t="str">
        <f>IF(ISERROR(VLOOKUP(Tabela2[[#This Row],[Code]],Table9[#All],2,FALSE)),"No",VLOOKUP(Tabela2[[#This Row],[Code]],Table9[#All],2,FALSE))</f>
        <v>RARM</v>
      </c>
      <c r="E59" t="s">
        <v>76</v>
      </c>
      <c r="F59" t="s">
        <v>78</v>
      </c>
      <c r="G59" t="s">
        <v>124</v>
      </c>
      <c r="H59" t="str">
        <f>LEFT(Tabela2[[#This Row],[Type]],1)&amp;LOWER(LEFT(Tabela2[[#This Row],[Range]],1))</f>
        <v>Cg</v>
      </c>
      <c r="I59" t="s">
        <v>12</v>
      </c>
      <c r="J59" s="18" t="str">
        <f>Tabela2[[#This Row],[Base Rule]]</f>
        <v>R13</v>
      </c>
      <c r="K59" t="str">
        <f>"\item ["&amp;Tabela2[[#This Row],[Code]]&amp;"] $"&amp;Tabela2[[#This Row],[Rule]]&amp;"$"</f>
        <v>\item [R13Cg] $RoleMixin(x) \rightarrow NonSortal(x) \land AntiRigidType(x)$</v>
      </c>
    </row>
    <row r="60" spans="1:11" x14ac:dyDescent="0.25">
      <c r="A60" s="2" t="s">
        <v>54</v>
      </c>
      <c r="B60" s="1"/>
      <c r="C60" s="1" t="str">
        <f>Tabela2[[#This Row],[Base Rule]]&amp;Tabela2[[#This Row],[First Letters]]&amp;Tabela2[[#This Row],[Variation]]</f>
        <v>R23Cg</v>
      </c>
      <c r="D60" t="str">
        <f>IF(ISERROR(VLOOKUP(Tabela2[[#This Row],[Code]],Table9[#All],2,FALSE)),"No",VLOOKUP(Tabela2[[#This Row],[Code]],Table9[#All],2,FALSE))</f>
        <v>No</v>
      </c>
      <c r="E60" t="s">
        <v>77</v>
      </c>
      <c r="F60" t="s">
        <v>78</v>
      </c>
      <c r="G60" t="s">
        <v>124</v>
      </c>
      <c r="H60" t="str">
        <f>LEFT(Tabela2[[#This Row],[Type]],1)&amp;LOWER(LEFT(Tabela2[[#This Row],[Range]],1))</f>
        <v>Cg</v>
      </c>
      <c r="I60" t="s">
        <v>22</v>
      </c>
      <c r="J60" s="18" t="str">
        <f>Tabela2[[#This Row],[Base Rule]]</f>
        <v>R23</v>
      </c>
      <c r="K60" t="str">
        <f>"\item ["&amp;Tabela2[[#This Row],[Code]]&amp;"] $"&amp;Tabela2[[#This Row],[Rule]]&amp;"$"</f>
        <v>\item [R23Cg] $SemiRigidType(x) \land subClassOf(x,y) \rightarrow \neg AntiRigidType(y)$</v>
      </c>
    </row>
    <row r="61" spans="1:11" x14ac:dyDescent="0.25">
      <c r="A61" s="2" t="s">
        <v>300</v>
      </c>
      <c r="B61" s="1"/>
      <c r="C61" s="1" t="str">
        <f>Tabela2[[#This Row],[Base Rule]]&amp;Tabela2[[#This Row],[First Letters]]&amp;Tabela2[[#This Row],[Variation]]</f>
        <v>R03+R04+R19Cg</v>
      </c>
      <c r="D61" t="str">
        <f>IF(ISERROR(VLOOKUP(Tabela2[[#This Row],[Code]],Table9[#All],2,FALSE)),"No",VLOOKUP(Tabela2[[#This Row],[Code]],Table9[#All],2,FALSE))</f>
        <v>No</v>
      </c>
      <c r="E61" t="s">
        <v>76</v>
      </c>
      <c r="F61" t="s">
        <v>78</v>
      </c>
      <c r="G61" t="s">
        <v>124</v>
      </c>
      <c r="H61" t="str">
        <f>LEFT(Tabela2[[#This Row],[Type]],1)&amp;LOWER(LEFT(Tabela2[[#This Row],[Range]],1))</f>
        <v>Cg</v>
      </c>
      <c r="I61" t="s">
        <v>303</v>
      </c>
      <c r="J61" s="18" t="str">
        <f>Tabela2[[#This Row],[Base Rule]]</f>
        <v>R03+R04+R19</v>
      </c>
      <c r="K61" t="str">
        <f>"\item ["&amp;Tabela2[[#This Row],[Code]]&amp;"] $"&amp;Tabela2[[#This Row],[Rule]]&amp;"$"</f>
        <v>\item [R03+R04+R19Cg] $SemiRigidType(x) \rightarrow ~Category(x) \land ~Kind(x) \land ~SubKind(x) \land ~Role(x) \land ~Phase(x) \land ~RoleMixin(x) \land ~PhaseMixin(x)$</v>
      </c>
    </row>
    <row r="62" spans="1:11" x14ac:dyDescent="0.25">
      <c r="A62" s="2" t="s">
        <v>50</v>
      </c>
      <c r="B62" s="1"/>
      <c r="C62" s="1" t="str">
        <f>Tabela2[[#This Row],[Base Rule]]&amp;Tabela2[[#This Row],[First Letters]]&amp;Tabela2[[#This Row],[Variation]]</f>
        <v>R19Cg</v>
      </c>
      <c r="D62" t="str">
        <f>IF(ISERROR(VLOOKUP(Tabela2[[#This Row],[Code]],Table9[#All],2,FALSE)),"No",VLOOKUP(Tabela2[[#This Row],[Code]],Table9[#All],2,FALSE))</f>
        <v>RASR</v>
      </c>
      <c r="E62" t="s">
        <v>76</v>
      </c>
      <c r="F62" t="s">
        <v>78</v>
      </c>
      <c r="G62" t="s">
        <v>124</v>
      </c>
      <c r="H62" t="str">
        <f>LEFT(Tabela2[[#This Row],[Type]],1)&amp;LOWER(LEFT(Tabela2[[#This Row],[Range]],1))</f>
        <v>Cg</v>
      </c>
      <c r="I62" t="s">
        <v>18</v>
      </c>
      <c r="J62" s="18" t="str">
        <f>Tabela2[[#This Row],[Base Rule]]</f>
        <v>R19</v>
      </c>
      <c r="K62" t="str">
        <f>"\item ["&amp;Tabela2[[#This Row],[Code]]&amp;"] $"&amp;Tabela2[[#This Row],[Rule]]&amp;"$"</f>
        <v>\item [R19Cg] $SemiRigidType(x) \rightarrow Mixin(x)$</v>
      </c>
    </row>
    <row r="63" spans="1:11" x14ac:dyDescent="0.25">
      <c r="A63" s="2" t="s">
        <v>35</v>
      </c>
      <c r="B63" s="1">
        <v>2</v>
      </c>
      <c r="C63" s="1" t="str">
        <f>Tabela2[[#This Row],[Base Rule]]&amp;Tabela2[[#This Row],[First Letters]]&amp;Tabela2[[#This Row],[Variation]]</f>
        <v>R04Cg2</v>
      </c>
      <c r="D63" t="str">
        <f>IF(ISERROR(VLOOKUP(Tabela2[[#This Row],[Code]],Table9[#All],2,FALSE)),"No",VLOOKUP(Tabela2[[#This Row],[Code]],Table9[#All],2,FALSE))</f>
        <v>RASR</v>
      </c>
      <c r="E63" t="s">
        <v>76</v>
      </c>
      <c r="F63" t="s">
        <v>78</v>
      </c>
      <c r="G63" t="s">
        <v>124</v>
      </c>
      <c r="H63" t="str">
        <f>LEFT(Tabela2[[#This Row],[Type]],1)&amp;LOWER(LEFT(Tabela2[[#This Row],[Range]],1))</f>
        <v>Cg</v>
      </c>
      <c r="I63" t="s">
        <v>86</v>
      </c>
      <c r="J63" s="18" t="str">
        <f>Tabela2[[#This Row],[Base Rule]]</f>
        <v>R04</v>
      </c>
      <c r="K63" t="str">
        <f>"\item ["&amp;Tabela2[[#This Row],[Code]]&amp;"] $"&amp;Tabela2[[#This Row],[Rule]]&amp;"$"</f>
        <v>\item [R04Cg2] $SemiRigidType(x) \rightarrow NonRigidType(x) \land \neg AntiRigidType(x)$</v>
      </c>
    </row>
    <row r="64" spans="1:11" x14ac:dyDescent="0.25">
      <c r="A64" s="2" t="s">
        <v>60</v>
      </c>
      <c r="B64" s="1"/>
      <c r="C64" s="1" t="str">
        <f>Tabela2[[#This Row],[Base Rule]]&amp;Tabela2[[#This Row],[First Letters]]&amp;Tabela2[[#This Row],[Variation]]</f>
        <v>R29Rg</v>
      </c>
      <c r="D64" t="str">
        <f>IF(ISERROR(VLOOKUP(Tabela2[[#This Row],[Code]],Table9[#All],2,FALSE)),"No",VLOOKUP(Tabela2[[#This Row],[Code]],Table9[#All],2,FALSE))</f>
        <v>No</v>
      </c>
      <c r="E64" t="s">
        <v>70</v>
      </c>
      <c r="F64" t="s">
        <v>120</v>
      </c>
      <c r="G64" t="s">
        <v>124</v>
      </c>
      <c r="H64" t="str">
        <f>LEFT(Tabela2[[#This Row],[Type]],1)&amp;LOWER(LEFT(Tabela2[[#This Row],[Range]],1))</f>
        <v>Rg</v>
      </c>
      <c r="I64" t="s">
        <v>115</v>
      </c>
      <c r="J64" s="18" t="str">
        <f>Tabela2[[#This Row],[Base Rule]]</f>
        <v>R29</v>
      </c>
      <c r="K64" t="str">
        <f>"\item ["&amp;Tabela2[[#This Row],[Code]]&amp;"] $"&amp;Tabela2[[#This Row],[Rule]]&amp;"$"</f>
        <v>\item [R29Rg] $shareKind(x,y) \rightarrow \exists! z (Kind(z) \land subClassOf(x,z) \land subClassOf(y,z))$</v>
      </c>
    </row>
    <row r="65" spans="1:11" x14ac:dyDescent="0.25">
      <c r="A65" s="2" t="s">
        <v>61</v>
      </c>
      <c r="B65" s="1"/>
      <c r="C65" s="1" t="str">
        <f>Tabela2[[#This Row],[Base Rule]]&amp;Tabela2[[#This Row],[First Letters]]&amp;Tabela2[[#This Row],[Variation]]</f>
        <v>R30Rg</v>
      </c>
      <c r="D65" t="str">
        <f>IF(ISERROR(VLOOKUP(Tabela2[[#This Row],[Code]],Table9[#All],2,FALSE)),"No",VLOOKUP(Tabela2[[#This Row],[Code]],Table9[#All],2,FALSE))</f>
        <v>No</v>
      </c>
      <c r="E65" t="s">
        <v>70</v>
      </c>
      <c r="F65" t="s">
        <v>120</v>
      </c>
      <c r="G65" t="s">
        <v>124</v>
      </c>
      <c r="H65" t="str">
        <f>LEFT(Tabela2[[#This Row],[Type]],1)&amp;LOWER(LEFT(Tabela2[[#This Row],[Range]],1))</f>
        <v>Rg</v>
      </c>
      <c r="I65" t="s">
        <v>116</v>
      </c>
      <c r="J65" s="18" t="str">
        <f>Tabela2[[#This Row],[Base Rule]]</f>
        <v>R30</v>
      </c>
      <c r="K65" t="str">
        <f>"\item ["&amp;Tabela2[[#This Row],[Code]]&amp;"] $"&amp;Tabela2[[#This Row],[Rule]]&amp;"$"</f>
        <v>\item [R30Rg] $shareSuperClass(x,y) \rightarrow \exists z (subClassOf(x,z) \land subClassOf(y,z))$</v>
      </c>
    </row>
    <row r="66" spans="1:11" x14ac:dyDescent="0.25">
      <c r="A66" s="2" t="s">
        <v>320</v>
      </c>
      <c r="B66" s="1"/>
      <c r="C66" s="1" t="str">
        <f>Tabela2[[#This Row],[Base Rule]]&amp;Tabela2[[#This Row],[First Letters]]&amp;Tabela2[[#This Row],[Variation]]</f>
        <v>R05+R27Cg</v>
      </c>
      <c r="D66" t="str">
        <f>IF(ISERROR(VLOOKUP(Tabela2[[#This Row],[Code]],Table9[#All],2,FALSE)),"No",VLOOKUP(Tabela2[[#This Row],[Code]],Table9[#All],2,FALSE))</f>
        <v>No</v>
      </c>
      <c r="E66" t="s">
        <v>77</v>
      </c>
      <c r="F66" t="s">
        <v>78</v>
      </c>
      <c r="G66" t="s">
        <v>124</v>
      </c>
      <c r="H66" t="str">
        <f>LEFT(Tabela2[[#This Row],[Type]],1)&amp;LOWER(LEFT(Tabela2[[#This Row],[Range]],1))</f>
        <v>Cg</v>
      </c>
      <c r="I66" t="s">
        <v>321</v>
      </c>
      <c r="J66" s="18" t="str">
        <f>Tabela2[[#This Row],[Base Rule]]</f>
        <v>R05+R27</v>
      </c>
      <c r="K66" t="str">
        <f>"\item ["&amp;Tabela2[[#This Row],[Code]]&amp;"] $"&amp;Tabela2[[#This Row],[Rule]]&amp;"$"</f>
        <v>\item [R05+R27Cg] $Sortal(x) \land subClassOf(y,x) \rightarrow Sortal(y)$</v>
      </c>
    </row>
    <row r="67" spans="1:11" x14ac:dyDescent="0.25">
      <c r="A67" s="2" t="s">
        <v>59</v>
      </c>
      <c r="B67" s="1"/>
      <c r="C67" s="1" t="str">
        <f>Tabela2[[#This Row],[Base Rule]]&amp;Tabela2[[#This Row],[First Letters]]&amp;Tabela2[[#This Row],[Variation]]</f>
        <v>R28Rs</v>
      </c>
      <c r="D67" t="str">
        <f>IF(ISERROR(VLOOKUP(Tabela2[[#This Row],[Code]],Table9[#All],2,FALSE)),"No",VLOOKUP(Tabela2[[#This Row],[Code]],Table9[#All],2,FALSE))</f>
        <v>No</v>
      </c>
      <c r="E67" t="s">
        <v>77</v>
      </c>
      <c r="F67" t="s">
        <v>120</v>
      </c>
      <c r="G67" t="s">
        <v>121</v>
      </c>
      <c r="H67" t="str">
        <f>LEFT(Tabela2[[#This Row],[Type]],1)&amp;LOWER(LEFT(Tabela2[[#This Row],[Range]],1))</f>
        <v>Rs</v>
      </c>
      <c r="I67" t="s">
        <v>26</v>
      </c>
      <c r="J67" s="18" t="str">
        <f>Tabela2[[#This Row],[Base Rule]]</f>
        <v>R28</v>
      </c>
      <c r="K67" t="str">
        <f>"\item ["&amp;Tabela2[[#This Row],[Code]]&amp;"] $"&amp;Tabela2[[#This Row],[Rule]]&amp;"$"</f>
        <v>\item [R28Rs] $Sortal(x) \rightarrow \exists! y (subClassOf (x,y) \land Kind(y))$</v>
      </c>
    </row>
    <row r="68" spans="1:11" x14ac:dyDescent="0.25">
      <c r="A68" s="2" t="s">
        <v>36</v>
      </c>
      <c r="B68" s="1">
        <v>1</v>
      </c>
      <c r="C68" s="1" t="str">
        <f>Tabela2[[#This Row],[Base Rule]]&amp;Tabela2[[#This Row],[First Letters]]&amp;Tabela2[[#This Row],[Variation]]</f>
        <v>R05Cg1</v>
      </c>
      <c r="D68" t="str">
        <f>IF(ISERROR(VLOOKUP(Tabela2[[#This Row],[Code]],Table9[#All],2,FALSE)),"No",VLOOKUP(Tabela2[[#This Row],[Code]],Table9[#All],2,FALSE))</f>
        <v>No</v>
      </c>
      <c r="E68" t="s">
        <v>76</v>
      </c>
      <c r="F68" t="s">
        <v>78</v>
      </c>
      <c r="G68" t="s">
        <v>124</v>
      </c>
      <c r="H68" t="str">
        <f>LEFT(Tabela2[[#This Row],[Type]],1)&amp;LOWER(LEFT(Tabela2[[#This Row],[Range]],1))</f>
        <v>Cg</v>
      </c>
      <c r="I68" t="s">
        <v>87</v>
      </c>
      <c r="J68" s="18" t="str">
        <f>Tabela2[[#This Row],[Base Rule]]</f>
        <v>R05</v>
      </c>
      <c r="K68" t="str">
        <f>"\item ["&amp;Tabela2[[#This Row],[Code]]&amp;"] $"&amp;Tabela2[[#This Row],[Rule]]&amp;"$"</f>
        <v>\item [R05Cg1] $Sortal(x) \rightarrow \neg NonSortal(x)$</v>
      </c>
    </row>
    <row r="69" spans="1:11" x14ac:dyDescent="0.25">
      <c r="A69" s="2" t="s">
        <v>294</v>
      </c>
      <c r="B69" s="1"/>
      <c r="C69" s="1" t="str">
        <f>Tabela2[[#This Row],[Base Rule]]&amp;Tabela2[[#This Row],[First Letters]]&amp;Tabela2[[#This Row],[Variation]]</f>
        <v>R05+R21Cg</v>
      </c>
      <c r="D69" t="str">
        <f>IF(ISERROR(VLOOKUP(Tabela2[[#This Row],[Code]],Table9[#All],2,FALSE)),"No",VLOOKUP(Tabela2[[#This Row],[Code]],Table9[#All],2,FALSE))</f>
        <v>No</v>
      </c>
      <c r="E69" t="s">
        <v>76</v>
      </c>
      <c r="F69" t="s">
        <v>78</v>
      </c>
      <c r="G69" t="s">
        <v>124</v>
      </c>
      <c r="H69" t="str">
        <f>LEFT(Tabela2[[#This Row],[Type]],1)&amp;LOWER(LEFT(Tabela2[[#This Row],[Range]],1))</f>
        <v>Cg</v>
      </c>
      <c r="I69" t="s">
        <v>295</v>
      </c>
      <c r="J69" s="18" t="str">
        <f>Tabela2[[#This Row],[Base Rule]]</f>
        <v>R05+R21</v>
      </c>
      <c r="K69" t="str">
        <f>"\item ["&amp;Tabela2[[#This Row],[Code]]&amp;"] $"&amp;Tabela2[[#This Row],[Rule]]&amp;"$"</f>
        <v>\item [R05+R21Cg] $Sortal(x) \rightarrow ~Category(x) \land ~PhaseMixin(x) \land ~RoleMixin(x) \land ~Mixin(x)$</v>
      </c>
    </row>
    <row r="70" spans="1:11" x14ac:dyDescent="0.25">
      <c r="A70" s="2" t="s">
        <v>32</v>
      </c>
      <c r="B70" s="1"/>
      <c r="C70" s="1" t="str">
        <f>Tabela2[[#This Row],[Base Rule]]&amp;Tabela2[[#This Row],[First Letters]]&amp;Tabela2[[#This Row],[Variation]]</f>
        <v>R01Ag</v>
      </c>
      <c r="D70" t="str">
        <f>IF(ISERROR(VLOOKUP(Tabela2[[#This Row],[Code]],Table9[#All],2,FALSE)),"No",VLOOKUP(Tabela2[[#This Row],[Code]],Table9[#All],2,FALSE))</f>
        <v>No</v>
      </c>
      <c r="E70" t="s">
        <v>70</v>
      </c>
      <c r="F70" t="s">
        <v>122</v>
      </c>
      <c r="G70" t="s">
        <v>124</v>
      </c>
      <c r="H70" t="str">
        <f>LEFT(Tabela2[[#This Row],[Type]],1)&amp;LOWER(LEFT(Tabela2[[#This Row],[Range]],1))</f>
        <v>Ag</v>
      </c>
      <c r="I70" t="s">
        <v>0</v>
      </c>
      <c r="J70" s="18" t="str">
        <f>Tabela2[[#This Row],[Base Rule]]</f>
        <v>R01</v>
      </c>
      <c r="K70" t="str">
        <f>"\item ["&amp;Tabela2[[#This Row],[Code]]&amp;"] $"&amp;Tabela2[[#This Row],[Rule]]&amp;"$"</f>
        <v>\item [R01Ag] $subClassOf(x,x)$</v>
      </c>
    </row>
    <row r="71" spans="1:11" x14ac:dyDescent="0.25">
      <c r="A71" s="2" t="s">
        <v>33</v>
      </c>
      <c r="B71" s="1"/>
      <c r="C71" s="1" t="str">
        <f>Tabela2[[#This Row],[Base Rule]]&amp;Tabela2[[#This Row],[First Letters]]&amp;Tabela2[[#This Row],[Variation]]</f>
        <v>R02Ag</v>
      </c>
      <c r="D71" t="str">
        <f>IF(ISERROR(VLOOKUP(Tabela2[[#This Row],[Code]],Table9[#All],2,FALSE)),"No",VLOOKUP(Tabela2[[#This Row],[Code]],Table9[#All],2,FALSE))</f>
        <v>No</v>
      </c>
      <c r="E71" t="s">
        <v>70</v>
      </c>
      <c r="F71" t="s">
        <v>122</v>
      </c>
      <c r="G71" t="s">
        <v>124</v>
      </c>
      <c r="H71" t="str">
        <f>LEFT(Tabela2[[#This Row],[Type]],1)&amp;LOWER(LEFT(Tabela2[[#This Row],[Range]],1))</f>
        <v>Ag</v>
      </c>
      <c r="I71" t="s">
        <v>1</v>
      </c>
      <c r="J71" s="18" t="str">
        <f>Tabela2[[#This Row],[Base Rule]]</f>
        <v>R02</v>
      </c>
      <c r="K71" t="str">
        <f>"\item ["&amp;Tabela2[[#This Row],[Code]]&amp;"] $"&amp;Tabela2[[#This Row],[Rule]]&amp;"$"</f>
        <v>\item [R02Ag] $subClassOf(x,y) \land subClassOf(y,z) \rightarrow subClassOf(x,z)$</v>
      </c>
    </row>
    <row r="72" spans="1:11" x14ac:dyDescent="0.25">
      <c r="A72" s="2" t="s">
        <v>61</v>
      </c>
      <c r="B72" s="1"/>
      <c r="C72" s="1" t="str">
        <f>Tabela2[[#This Row],[Base Rule]]&amp;Tabela2[[#This Row],[First Letters]]&amp;Tabela2[[#This Row],[Variation]]</f>
        <v>R30Ag</v>
      </c>
      <c r="D72" t="str">
        <f>IF(ISERROR(VLOOKUP(Tabela2[[#This Row],[Code]],Table9[#All],2,FALSE)),"No",VLOOKUP(Tabela2[[#This Row],[Code]],Table9[#All],2,FALSE))</f>
        <v>No</v>
      </c>
      <c r="E72" t="s">
        <v>70</v>
      </c>
      <c r="F72" t="s">
        <v>122</v>
      </c>
      <c r="G72" t="s">
        <v>124</v>
      </c>
      <c r="H72" t="str">
        <f>LEFT(Tabela2[[#This Row],[Type]],1)&amp;LOWER(LEFT(Tabela2[[#This Row],[Range]],1))</f>
        <v>Ag</v>
      </c>
      <c r="I72" t="s">
        <v>114</v>
      </c>
      <c r="J72" s="18" t="str">
        <f>Tabela2[[#This Row],[Base Rule]]</f>
        <v>R30</v>
      </c>
      <c r="K72" t="str">
        <f>"\item ["&amp;Tabela2[[#This Row],[Code]]&amp;"] $"&amp;Tabela2[[#This Row],[Rule]]&amp;"$"</f>
        <v>\item [R30Ag] $subClassOf(x,z) \land subClassOf(y,z) \rightarrow shareSuperClass(x,y)$</v>
      </c>
    </row>
    <row r="73" spans="1:11" x14ac:dyDescent="0.25">
      <c r="A73" s="2" t="s">
        <v>39</v>
      </c>
      <c r="B73" s="1">
        <v>2</v>
      </c>
      <c r="C73" s="1" t="str">
        <f>Tabela2[[#This Row],[Base Rule]]&amp;Tabela2[[#This Row],[First Letters]]&amp;Tabela2[[#This Row],[Variation]]</f>
        <v>R08Cg2</v>
      </c>
      <c r="D73" t="str">
        <f>IF(ISERROR(VLOOKUP(Tabela2[[#This Row],[Code]],Table9[#All],2,FALSE)),"No",VLOOKUP(Tabela2[[#This Row],[Code]],Table9[#All],2,FALSE))</f>
        <v>RAS</v>
      </c>
      <c r="E73" t="s">
        <v>76</v>
      </c>
      <c r="F73" t="s">
        <v>78</v>
      </c>
      <c r="G73" t="s">
        <v>124</v>
      </c>
      <c r="H73" t="str">
        <f>LEFT(Tabela2[[#This Row],[Type]],1)&amp;LOWER(LEFT(Tabela2[[#This Row],[Range]],1))</f>
        <v>Cg</v>
      </c>
      <c r="I73" t="s">
        <v>90</v>
      </c>
      <c r="J73" s="18" t="str">
        <f>Tabela2[[#This Row],[Base Rule]]</f>
        <v>R08</v>
      </c>
      <c r="K73" t="str">
        <f>"\item ["&amp;Tabela2[[#This Row],[Code]]&amp;"] $"&amp;Tabela2[[#This Row],[Rule]]&amp;"$"</f>
        <v>\item [R08Cg2] $SubKind(x) \rightarrow \neg Kind(x)$</v>
      </c>
    </row>
    <row r="74" spans="1:11" x14ac:dyDescent="0.25">
      <c r="A74" s="2" t="s">
        <v>48</v>
      </c>
      <c r="B74" s="1">
        <v>3</v>
      </c>
      <c r="C74" s="1" t="str">
        <f>Tabela2[[#This Row],[Base Rule]]&amp;Tabela2[[#This Row],[First Letters]]&amp;Tabela2[[#This Row],[Variation]]</f>
        <v>R17Cg3</v>
      </c>
      <c r="D74" t="str">
        <f>IF(ISERROR(VLOOKUP(Tabela2[[#This Row],[Code]],Table9[#All],2,FALSE)),"No",VLOOKUP(Tabela2[[#This Row],[Code]],Table9[#All],2,FALSE))</f>
        <v>RAS</v>
      </c>
      <c r="E74" t="s">
        <v>76</v>
      </c>
      <c r="F74" t="s">
        <v>78</v>
      </c>
      <c r="G74" t="s">
        <v>124</v>
      </c>
      <c r="H74" t="str">
        <f>LEFT(Tabela2[[#This Row],[Type]],1)&amp;LOWER(LEFT(Tabela2[[#This Row],[Range]],1))</f>
        <v>Cg</v>
      </c>
      <c r="I74" t="s">
        <v>98</v>
      </c>
      <c r="J74" s="18" t="str">
        <f>Tabela2[[#This Row],[Base Rule]]</f>
        <v>R17</v>
      </c>
      <c r="K74" t="str">
        <f>"\item ["&amp;Tabela2[[#This Row],[Code]]&amp;"] $"&amp;Tabela2[[#This Row],[Rule]]&amp;"$"</f>
        <v>\item [R17Cg3] $SubKind(x) \rightarrow RigidType(x) \land \neg Category(x) \land \neg Kind(x)$</v>
      </c>
    </row>
    <row r="75" spans="1:11" x14ac:dyDescent="0.25">
      <c r="A75" s="2" t="s">
        <v>38</v>
      </c>
      <c r="B75" s="1"/>
      <c r="C75" s="1" t="str">
        <f>Tabela2[[#This Row],[Base Rule]]&amp;Tabela2[[#This Row],[First Letters]]&amp;Tabela2[[#This Row],[Variation]]</f>
        <v>R07Cg</v>
      </c>
      <c r="D75" t="str">
        <f>IF(ISERROR(VLOOKUP(Tabela2[[#This Row],[Code]],Table9[#All],2,FALSE)),"No",VLOOKUP(Tabela2[[#This Row],[Code]],Table9[#All],2,FALSE))</f>
        <v>RAS</v>
      </c>
      <c r="E75" t="s">
        <v>76</v>
      </c>
      <c r="F75" t="s">
        <v>78</v>
      </c>
      <c r="G75" t="s">
        <v>124</v>
      </c>
      <c r="H75" t="str">
        <f>LEFT(Tabela2[[#This Row],[Type]],1)&amp;LOWER(LEFT(Tabela2[[#This Row],[Range]],1))</f>
        <v>Cg</v>
      </c>
      <c r="I75" t="s">
        <v>6</v>
      </c>
      <c r="J75" s="18" t="str">
        <f>Tabela2[[#This Row],[Base Rule]]</f>
        <v>R07</v>
      </c>
      <c r="K75" t="str">
        <f>"\item ["&amp;Tabela2[[#This Row],[Code]]&amp;"] $"&amp;Tabela2[[#This Row],[Rule]]&amp;"$"</f>
        <v>\item [R07Cg] $SubKind(x) \rightarrow RigidType(x) \land Sortal(x)$</v>
      </c>
    </row>
    <row r="76" spans="1:11" x14ac:dyDescent="0.25">
      <c r="A76" s="2" t="s">
        <v>51</v>
      </c>
      <c r="B76" s="1">
        <v>4</v>
      </c>
      <c r="C76" s="1" t="str">
        <f>Tabela2[[#This Row],[Base Rule]]&amp;Tabela2[[#This Row],[First Letters]]&amp;Tabela2[[#This Row],[Variation]]</f>
        <v>R20Cg4</v>
      </c>
      <c r="D76" t="str">
        <f>IF(ISERROR(VLOOKUP(Tabela2[[#This Row],[Code]],Table9[#All],2,FALSE)),"No",VLOOKUP(Tabela2[[#This Row],[Code]],Table9[#All],2,FALSE))</f>
        <v>RAS</v>
      </c>
      <c r="E76" t="s">
        <v>76</v>
      </c>
      <c r="F76" t="s">
        <v>78</v>
      </c>
      <c r="G76" t="s">
        <v>124</v>
      </c>
      <c r="H76" t="str">
        <f>LEFT(Tabela2[[#This Row],[Type]],1)&amp;LOWER(LEFT(Tabela2[[#This Row],[Range]],1))</f>
        <v>Cg</v>
      </c>
      <c r="I76" t="s">
        <v>106</v>
      </c>
      <c r="J76" s="18" t="str">
        <f>Tabela2[[#This Row],[Base Rule]]</f>
        <v>R20</v>
      </c>
      <c r="K76" t="str">
        <f>"\item ["&amp;Tabela2[[#This Row],[Code]]&amp;"] $"&amp;Tabela2[[#This Row],[Rule]]&amp;"$"</f>
        <v>\item [R20Cg4] $SubKind(x) \rightarrow Sortal(x) \land \neg Kind(x) \land \neg Phase(x) \land \neg Role(x)$</v>
      </c>
    </row>
    <row r="77" spans="1:11" x14ac:dyDescent="0.25">
      <c r="A77" s="2" t="s">
        <v>57</v>
      </c>
      <c r="B77" s="1"/>
      <c r="C77" s="1" t="str">
        <f>Tabela2[[#This Row],[Base Rule]]&amp;Tabela2[[#This Row],[First Letters]]&amp;Tabela2[[#This Row],[Variation]]</f>
        <v>R26Cg</v>
      </c>
      <c r="D77" t="str">
        <f>IF(ISERROR(VLOOKUP(Tabela2[[#This Row],[Code]],Table9[#All],2,FALSE)),"No",VLOOKUP(Tabela2[[#This Row],[Code]],Table9[#All],2,FALSE))</f>
        <v>No</v>
      </c>
      <c r="E77" t="s">
        <v>77</v>
      </c>
      <c r="F77" t="s">
        <v>78</v>
      </c>
      <c r="G77" t="s">
        <v>124</v>
      </c>
      <c r="H77" t="str">
        <f>LEFT(Tabela2[[#This Row],[Type]],1)&amp;LOWER(LEFT(Tabela2[[#This Row],[Range]],1))</f>
        <v>Cg</v>
      </c>
      <c r="I77" t="s">
        <v>24</v>
      </c>
      <c r="J77" s="18" t="str">
        <f>Tabela2[[#This Row],[Base Rule]]</f>
        <v>R26</v>
      </c>
      <c r="K77" t="str">
        <f>"\item ["&amp;Tabela2[[#This Row],[Code]]&amp;"] $"&amp;Tabela2[[#This Row],[Rule]]&amp;"$"</f>
        <v>\item [R26Cg] $x \neq y \land Kind(x) \land subClassOf(x,y) \rightarrow NonSortal(y)$</v>
      </c>
    </row>
  </sheetData>
  <conditionalFormatting sqref="C2:C77">
    <cfRule type="duplicateValues" dxfId="24" priority="592"/>
  </conditionalFormatting>
  <conditionalFormatting sqref="F2:F77">
    <cfRule type="cellIs" dxfId="23" priority="19" operator="equal">
      <formula>"Auxiliary"</formula>
    </cfRule>
  </conditionalFormatting>
  <conditionalFormatting sqref="G2:G77">
    <cfRule type="cellIs" dxfId="20" priority="17" operator="equal">
      <formula>"Specific"</formula>
    </cfRule>
    <cfRule type="cellIs" dxfId="19" priority="18" operator="equal">
      <formula>"General"</formula>
    </cfRule>
  </conditionalFormatting>
  <conditionalFormatting sqref="I2:J77">
    <cfRule type="duplicateValues" dxfId="18" priority="593"/>
  </conditionalFormatting>
  <conditionalFormatting sqref="M3:M5">
    <cfRule type="cellIs" dxfId="17" priority="7" operator="equal">
      <formula>"Auxiliary"</formula>
    </cfRule>
  </conditionalFormatting>
  <conditionalFormatting sqref="M8">
    <cfRule type="cellIs" dxfId="14" priority="1" operator="equal">
      <formula>"Auxiliary"</formula>
    </cfRule>
  </conditionalFormatting>
  <dataValidations count="1">
    <dataValidation type="list" allowBlank="1" showInputMessage="1" showErrorMessage="1" sqref="E2:E77" xr:uid="{4F14C279-22BE-46BA-AB29-8E87E6E2320B}">
      <formula1>"Base,gUFO,UFO"</formula1>
    </dataValidation>
  </dataValidations>
  <pageMargins left="0.511811024" right="0.511811024" top="0.78740157499999996" bottom="0.78740157499999996" header="0.31496062000000002" footer="0.31496062000000002"/>
  <pageSetup orientation="portrait" r:id="rId1"/>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containsText" priority="32" operator="containsText" id="{7D370199-05D9-4716-A89D-6DC4A15DF9C4}">
            <xm:f>NOT(ISERROR(SEARCH("Restriction",F2)))</xm:f>
            <xm:f>"Restriction"</xm:f>
            <x14:dxf>
              <font>
                <color rgb="FF9C0006"/>
              </font>
              <fill>
                <patternFill>
                  <bgColor rgb="FFFFC7CE"/>
                </patternFill>
              </fill>
            </x14:dxf>
          </x14:cfRule>
          <xm:sqref>F2:G77</xm:sqref>
        </x14:conditionalFormatting>
        <x14:conditionalFormatting xmlns:xm="http://schemas.microsoft.com/office/excel/2006/main">
          <x14:cfRule type="containsText" priority="36" operator="containsText" id="{43E9E802-1F26-4B20-B194-B98FE588022A}">
            <xm:f>NOT(ISERROR(SEARCH("Classification",F2)))</xm:f>
            <xm:f>"Classification"</xm:f>
            <x14:dxf>
              <font>
                <color rgb="FF006100"/>
              </font>
              <fill>
                <patternFill>
                  <bgColor rgb="FFC6EFCE"/>
                </patternFill>
              </fill>
            </x14:dxf>
          </x14:cfRule>
          <xm:sqref>F2:H77</xm:sqref>
        </x14:conditionalFormatting>
        <x14:conditionalFormatting xmlns:xm="http://schemas.microsoft.com/office/excel/2006/main">
          <x14:cfRule type="containsText" priority="8" operator="containsText" id="{102501E2-7EDF-41DC-A579-107CBA05E205}">
            <xm:f>NOT(ISERROR(SEARCH("Restriction",M3)))</xm:f>
            <xm:f>"Restriction"</xm:f>
            <x14:dxf>
              <font>
                <color rgb="FF9C0006"/>
              </font>
              <fill>
                <patternFill>
                  <bgColor rgb="FFFFC7CE"/>
                </patternFill>
              </fill>
            </x14:dxf>
          </x14:cfRule>
          <x14:cfRule type="containsText" priority="9" operator="containsText" id="{6A490CC3-12DF-48B4-8E32-D73C52363DFA}">
            <xm:f>NOT(ISERROR(SEARCH("Classification",M3)))</xm:f>
            <xm:f>"Classification"</xm:f>
            <x14:dxf>
              <font>
                <color rgb="FF006100"/>
              </font>
              <fill>
                <patternFill>
                  <bgColor rgb="FFC6EFCE"/>
                </patternFill>
              </fill>
            </x14:dxf>
          </x14:cfRule>
          <xm:sqref>M3:M5</xm:sqref>
        </x14:conditionalFormatting>
        <x14:conditionalFormatting xmlns:xm="http://schemas.microsoft.com/office/excel/2006/main">
          <x14:cfRule type="containsText" priority="2" operator="containsText" id="{9330A425-95C7-406F-9EAD-02EE7AE5D62C}">
            <xm:f>NOT(ISERROR(SEARCH("Restriction",M8)))</xm:f>
            <xm:f>"Restriction"</xm:f>
            <x14:dxf>
              <font>
                <color rgb="FF9C0006"/>
              </font>
              <fill>
                <patternFill>
                  <bgColor rgb="FFFFC7CE"/>
                </patternFill>
              </fill>
            </x14:dxf>
          </x14:cfRule>
          <x14:cfRule type="containsText" priority="3" operator="containsText" id="{22196BE9-85F8-4D4E-9EB3-8383E41C6196}">
            <xm:f>NOT(ISERROR(SEARCH("Classification",M8)))</xm:f>
            <xm:f>"Classification"</xm:f>
            <x14:dxf>
              <font>
                <color rgb="FF006100"/>
              </font>
              <fill>
                <patternFill>
                  <bgColor rgb="FFC6EFCE"/>
                </patternFill>
              </fill>
            </x14:dxf>
          </x14:cfRule>
          <xm:sqref>M8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AE2F-6785-4AFE-A3C5-7DE36A8D6D83}">
  <sheetPr>
    <tabColor rgb="FFC00000"/>
  </sheetPr>
  <dimension ref="A1:P44"/>
  <sheetViews>
    <sheetView workbookViewId="0">
      <pane ySplit="1" topLeftCell="A2" activePane="bottomLeft" state="frozen"/>
      <selection pane="bottomLeft" activeCell="A25" sqref="A25"/>
    </sheetView>
  </sheetViews>
  <sheetFormatPr defaultRowHeight="15" x14ac:dyDescent="0.25"/>
  <cols>
    <col min="1" max="4" width="10.7109375" customWidth="1"/>
    <col min="5" max="6" width="15.7109375" customWidth="1"/>
    <col min="7" max="8" width="183.42578125" customWidth="1"/>
    <col min="10" max="10" width="5.7109375" customWidth="1"/>
    <col min="11" max="11" width="15.7109375" customWidth="1"/>
    <col min="12" max="12" width="104.42578125" bestFit="1" customWidth="1"/>
    <col min="13" max="13" width="15.7109375" customWidth="1"/>
    <col min="15" max="15" width="15.7109375" customWidth="1"/>
    <col min="16" max="16" width="229.28515625" bestFit="1" customWidth="1"/>
  </cols>
  <sheetData>
    <row r="1" spans="1:16" x14ac:dyDescent="0.25">
      <c r="A1" t="s">
        <v>31</v>
      </c>
      <c r="B1" t="s">
        <v>73</v>
      </c>
      <c r="C1" t="s">
        <v>224</v>
      </c>
      <c r="D1" t="s">
        <v>269</v>
      </c>
      <c r="E1" s="8" t="s">
        <v>240</v>
      </c>
      <c r="F1" s="8" t="s">
        <v>239</v>
      </c>
      <c r="G1" s="8" t="s">
        <v>268</v>
      </c>
      <c r="H1" t="s">
        <v>71</v>
      </c>
      <c r="J1" t="s">
        <v>227</v>
      </c>
      <c r="K1" t="s">
        <v>73</v>
      </c>
      <c r="L1" t="s">
        <v>231</v>
      </c>
      <c r="M1" t="s">
        <v>228</v>
      </c>
      <c r="O1" t="s">
        <v>224</v>
      </c>
      <c r="P1" t="s">
        <v>231</v>
      </c>
    </row>
    <row r="2" spans="1:16" x14ac:dyDescent="0.25">
      <c r="A2" s="1" t="s">
        <v>207</v>
      </c>
      <c r="B2" t="s">
        <v>70</v>
      </c>
      <c r="C2" t="s">
        <v>225</v>
      </c>
      <c r="D2" t="s">
        <v>81</v>
      </c>
      <c r="E2" t="str">
        <f>VLOOKUP(Table10[[#This Row],[Code]],Tabela2[[#All],[Code]:[Rule]],7,FALSE)</f>
        <v>subClassOf(x,x)</v>
      </c>
      <c r="F2" t="e">
        <f>VLOOKUP(Table10[[#This Row],[Code]],Table8[[#All],[Code]:[Rule]],5,FALSE)</f>
        <v>#N/A</v>
      </c>
      <c r="G2" t="str">
        <f>IF(ISERROR(Table10[[#This Row],[Derived]]),Table10[[#This Row],[Aggregated]],Table10[[#This Row],[Derived]])</f>
        <v>subClassOf(x,x)</v>
      </c>
      <c r="H2" t="s">
        <v>0</v>
      </c>
      <c r="J2" s="6">
        <v>1</v>
      </c>
      <c r="K2" s="1" t="s">
        <v>70</v>
      </c>
      <c r="L2" s="1" t="s">
        <v>232</v>
      </c>
      <c r="M2" t="s">
        <v>229</v>
      </c>
      <c r="O2" s="7" t="s">
        <v>225</v>
      </c>
      <c r="P2" t="s">
        <v>237</v>
      </c>
    </row>
    <row r="3" spans="1:16" x14ac:dyDescent="0.25">
      <c r="A3" s="1" t="s">
        <v>208</v>
      </c>
      <c r="B3" t="s">
        <v>70</v>
      </c>
      <c r="C3" t="s">
        <v>225</v>
      </c>
      <c r="D3" t="s">
        <v>81</v>
      </c>
      <c r="E3" t="str">
        <f>VLOOKUP(Table10[[#This Row],[Code]],Tabela2[[#All],[Code]:[Rule]],7,FALSE)</f>
        <v>subClassOf(x,y) \land subClassOf(y,z) \rightarrow subClassOf(x,z)</v>
      </c>
      <c r="F3" t="e">
        <f>VLOOKUP(Table10[[#This Row],[Code]],Table8[[#All],[Code]:[Rule]],5,FALSE)</f>
        <v>#N/A</v>
      </c>
      <c r="G3" t="str">
        <f>IF(ISERROR(Table10[[#This Row],[Derived]]),Table10[[#This Row],[Aggregated]],Table10[[#This Row],[Derived]])</f>
        <v>subClassOf(x,y) \land subClassOf(y,z) \rightarrow subClassOf(x,z)</v>
      </c>
      <c r="H3" t="s">
        <v>1</v>
      </c>
      <c r="J3" s="6">
        <v>2</v>
      </c>
      <c r="K3" s="1" t="s">
        <v>76</v>
      </c>
      <c r="L3" s="1" t="s">
        <v>233</v>
      </c>
      <c r="M3" t="s">
        <v>230</v>
      </c>
      <c r="O3" t="s">
        <v>226</v>
      </c>
      <c r="P3" t="s">
        <v>238</v>
      </c>
    </row>
    <row r="4" spans="1:16" x14ac:dyDescent="0.25">
      <c r="A4" s="1" t="s">
        <v>264</v>
      </c>
      <c r="B4" t="s">
        <v>76</v>
      </c>
      <c r="C4" t="s">
        <v>225</v>
      </c>
      <c r="D4" t="s">
        <v>81</v>
      </c>
      <c r="E4" t="e">
        <f>VLOOKUP(Table10[[#This Row],[Code]],Tabela2[[#All],[Code]:[Rule]],7,FALSE)</f>
        <v>#N/A</v>
      </c>
      <c r="F4" t="str">
        <f>VLOOKUP(Table10[[#This Row],[Code]],Table8[[#All],[Code]:[Rule]],5,FALSE)</f>
        <v>RigidType(x) \rightarrow \neg NonRigidType(x) \land \neg AntiRigidType(x) \land \neg SemiRigidType(x) \land \neg Role(x) \land \neg Phase(x) \land \neg RoleMixin(x) \land \neg PhaseMixin(x) \land \neg Mixin(x)</v>
      </c>
      <c r="G4" t="str">
        <f>IF(ISERROR(Table10[[#This Row],[Derived]]),Table10[[#This Row],[Aggregated]],Table10[[#This Row],[Derived]])</f>
        <v>RigidType(x) \rightarrow \neg NonRigidType(x) \land \neg AntiRigidType(x) \land \neg SemiRigidType(x) \land \neg Role(x) \land \neg Phase(x) \land \neg RoleMixin(x) \land \neg PhaseMixin(x) \land \neg Mixin(x)</v>
      </c>
      <c r="H4" t="s">
        <v>267</v>
      </c>
      <c r="J4" s="6">
        <v>3</v>
      </c>
      <c r="K4" s="1" t="s">
        <v>221</v>
      </c>
      <c r="L4" s="1" t="s">
        <v>234</v>
      </c>
      <c r="M4" t="s">
        <v>230</v>
      </c>
    </row>
    <row r="5" spans="1:16" x14ac:dyDescent="0.25">
      <c r="A5" s="1" t="s">
        <v>266</v>
      </c>
      <c r="B5" t="s">
        <v>76</v>
      </c>
      <c r="C5" t="s">
        <v>225</v>
      </c>
      <c r="D5" t="s">
        <v>81</v>
      </c>
      <c r="E5" t="str">
        <f>VLOOKUP(Table10[[#This Row],[Code]],Tabela2[[#All],[Code]:[Rule]],7,FALSE)</f>
        <v>NonRigidType(x) \rightarrow \neg RigidType(x)</v>
      </c>
      <c r="F5" t="e">
        <f>VLOOKUP(Table10[[#This Row],[Code]],Table8[[#All],[Code]:[Rule]],5,FALSE)</f>
        <v>#N/A</v>
      </c>
      <c r="G5" t="str">
        <f>IF(ISERROR(Table10[[#This Row],[Derived]]),Table10[[#This Row],[Aggregated]],Table10[[#This Row],[Derived]])</f>
        <v>NonRigidType(x) \rightarrow \neg RigidType(x)</v>
      </c>
      <c r="H5" t="s">
        <v>84</v>
      </c>
      <c r="J5" s="6">
        <v>4</v>
      </c>
      <c r="K5" s="1" t="s">
        <v>77</v>
      </c>
      <c r="L5" s="1" t="s">
        <v>235</v>
      </c>
      <c r="M5" t="s">
        <v>230</v>
      </c>
    </row>
    <row r="6" spans="1:16" x14ac:dyDescent="0.25">
      <c r="A6" s="1" t="s">
        <v>211</v>
      </c>
      <c r="B6" t="s">
        <v>76</v>
      </c>
      <c r="C6" t="s">
        <v>225</v>
      </c>
      <c r="D6" t="s">
        <v>81</v>
      </c>
      <c r="E6" t="str">
        <f>VLOOKUP(Table10[[#This Row],[Code]],Tabela2[[#All],[Code]:[Rule]],7,FALSE)</f>
        <v>AntiRigidType(x) \rightarrow NonRigidType(x) \land \neg SemiRigidType(x)</v>
      </c>
      <c r="F6" t="e">
        <f>VLOOKUP(Table10[[#This Row],[Code]],Table8[[#All],[Code]:[Rule]],5,FALSE)</f>
        <v>#N/A</v>
      </c>
      <c r="G6" t="str">
        <f>IF(ISERROR(Table10[[#This Row],[Derived]]),Table10[[#This Row],[Aggregated]],Table10[[#This Row],[Derived]])</f>
        <v>AntiRigidType(x) \rightarrow NonRigidType(x) \land \neg SemiRigidType(x)</v>
      </c>
      <c r="H6" t="s">
        <v>85</v>
      </c>
      <c r="J6" s="6">
        <v>5</v>
      </c>
      <c r="K6" s="1" t="s">
        <v>120</v>
      </c>
      <c r="L6" s="1" t="s">
        <v>236</v>
      </c>
      <c r="M6" t="s">
        <v>230</v>
      </c>
    </row>
    <row r="7" spans="1:16" x14ac:dyDescent="0.25">
      <c r="A7" s="1" t="s">
        <v>212</v>
      </c>
      <c r="B7" t="s">
        <v>76</v>
      </c>
      <c r="C7" t="s">
        <v>225</v>
      </c>
      <c r="D7" t="s">
        <v>81</v>
      </c>
      <c r="E7" t="str">
        <f>VLOOKUP(Table10[[#This Row],[Code]],Tabela2[[#All],[Code]:[Rule]],7,FALSE)</f>
        <v>Sortal(x) \rightarrow \neg NonSortal(x)</v>
      </c>
      <c r="F7" t="e">
        <f>VLOOKUP(Table10[[#This Row],[Code]],Table8[[#All],[Code]:[Rule]],5,FALSE)</f>
        <v>#N/A</v>
      </c>
      <c r="G7" t="str">
        <f>IF(ISERROR(Table10[[#This Row],[Derived]]),Table10[[#This Row],[Aggregated]],Table10[[#This Row],[Derived]])</f>
        <v>Sortal(x) \rightarrow \neg NonSortal(x)</v>
      </c>
      <c r="H7" t="s">
        <v>87</v>
      </c>
    </row>
    <row r="8" spans="1:16" x14ac:dyDescent="0.25">
      <c r="A8" s="1" t="s">
        <v>213</v>
      </c>
      <c r="B8" t="s">
        <v>76</v>
      </c>
      <c r="C8" t="s">
        <v>225</v>
      </c>
      <c r="D8" t="s">
        <v>81</v>
      </c>
      <c r="E8" t="str">
        <f>VLOOKUP(Table10[[#This Row],[Code]],Tabela2[[#All],[Code]:[Rule]],7,FALSE)</f>
        <v>NonSortal(x) \rightarrow \neg Sortal(x)</v>
      </c>
      <c r="F8" t="e">
        <f>VLOOKUP(Table10[[#This Row],[Code]],Table8[[#All],[Code]:[Rule]],5,FALSE)</f>
        <v>#N/A</v>
      </c>
      <c r="G8" t="str">
        <f>IF(ISERROR(Table10[[#This Row],[Derived]]),Table10[[#This Row],[Aggregated]],Table10[[#This Row],[Derived]])</f>
        <v>NonSortal(x) \rightarrow \neg Sortal(x)</v>
      </c>
      <c r="H8" t="s">
        <v>88</v>
      </c>
    </row>
    <row r="9" spans="1:16" x14ac:dyDescent="0.25">
      <c r="A9" s="1" t="s">
        <v>148</v>
      </c>
      <c r="B9" t="s">
        <v>76</v>
      </c>
      <c r="C9" t="s">
        <v>225</v>
      </c>
      <c r="D9" t="s">
        <v>81</v>
      </c>
      <c r="E9" t="e">
        <f>VLOOKUP(Table10[[#This Row],[Code]],Tabela2[[#All],[Code]:[Rule]],7,FALSE)</f>
        <v>#N/A</v>
      </c>
      <c r="F9" t="str">
        <f>VLOOKUP(Table10[[#This Row],[Code]],Table8[[#All],[Code]:[Rule]],5,FALSE)</f>
        <v>Category(x) \rightarrow NonSortal(x) \land RigidType(x) \land \neg Kind(x) \land \neg Mixin(x) \land \neg PhaseMixin(x) \land \neg RoleMixin(x) \land \neg SubKind(x)</v>
      </c>
      <c r="G9" t="str">
        <f>IF(ISERROR(Table10[[#This Row],[Derived]]),Table10[[#This Row],[Aggregated]],Table10[[#This Row],[Derived]])</f>
        <v>Category(x) \rightarrow NonSortal(x) \land RigidType(x) \land \neg Kind(x) \land \neg Mixin(x) \land \neg PhaseMixin(x) \land \neg RoleMixin(x) \land \neg SubKind(x)</v>
      </c>
      <c r="H9" t="s">
        <v>253</v>
      </c>
    </row>
    <row r="10" spans="1:16" x14ac:dyDescent="0.25">
      <c r="A10" s="1" t="s">
        <v>149</v>
      </c>
      <c r="B10" t="s">
        <v>76</v>
      </c>
      <c r="C10" t="s">
        <v>225</v>
      </c>
      <c r="D10" t="s">
        <v>81</v>
      </c>
      <c r="E10" t="e">
        <f>VLOOKUP(Table10[[#This Row],[Code]],Tabela2[[#All],[Code]:[Rule]],7,FALSE)</f>
        <v>#N/A</v>
      </c>
      <c r="F10" t="str">
        <f>VLOOKUP(Table10[[#This Row],[Code]],Table8[[#All],[Code]:[Rule]],5,FALSE)</f>
        <v>Kind(x) \rightarrow RigidType(x) \land Sortal(x) \land \neg Category(x) \land \neg Phase(x) \land \neg Role(x) \land \neg SubKind(x)</v>
      </c>
      <c r="G10" t="str">
        <f>IF(ISERROR(Table10[[#This Row],[Derived]]),Table10[[#This Row],[Aggregated]],Table10[[#This Row],[Derived]])</f>
        <v>Kind(x) \rightarrow RigidType(x) \land Sortal(x) \land \neg Category(x) \land \neg Phase(x) \land \neg Role(x) \land \neg SubKind(x)</v>
      </c>
      <c r="H10" t="s">
        <v>254</v>
      </c>
    </row>
    <row r="11" spans="1:16" x14ac:dyDescent="0.25">
      <c r="A11" s="1" t="s">
        <v>150</v>
      </c>
      <c r="B11" t="s">
        <v>76</v>
      </c>
      <c r="C11" t="s">
        <v>225</v>
      </c>
      <c r="D11" t="s">
        <v>81</v>
      </c>
      <c r="E11" t="e">
        <f>VLOOKUP(Table10[[#This Row],[Code]],Tabela2[[#All],[Code]:[Rule]],7,FALSE)</f>
        <v>#N/A</v>
      </c>
      <c r="F11" t="str">
        <f>VLOOKUP(Table10[[#This Row],[Code]],Table8[[#All],[Code]:[Rule]],5,FALSE)</f>
        <v>Mixin(x) \rightarrow NonSortal(x) \land SemiRigidType(x) \land \neg Category(x) \land \neg PhaseMixin(x) \land \neg RoleMixin(x)</v>
      </c>
      <c r="G11" t="str">
        <f>IF(ISERROR(Table10[[#This Row],[Derived]]),Table10[[#This Row],[Aggregated]],Table10[[#This Row],[Derived]])</f>
        <v>Mixin(x) \rightarrow NonSortal(x) \land SemiRigidType(x) \land \neg Category(x) \land \neg PhaseMixin(x) \land \neg RoleMixin(x)</v>
      </c>
      <c r="H11" t="s">
        <v>255</v>
      </c>
    </row>
    <row r="12" spans="1:16" x14ac:dyDescent="0.25">
      <c r="A12" s="1" t="s">
        <v>154</v>
      </c>
      <c r="B12" t="s">
        <v>76</v>
      </c>
      <c r="C12" t="s">
        <v>225</v>
      </c>
      <c r="D12" t="s">
        <v>81</v>
      </c>
      <c r="E12" t="e">
        <f>VLOOKUP(Table10[[#This Row],[Code]],Tabela2[[#All],[Code]:[Rule]],7,FALSE)</f>
        <v>#N/A</v>
      </c>
      <c r="F12" t="str">
        <f>VLOOKUP(Table10[[#This Row],[Code]],Table8[[#All],[Code]:[Rule]],5,FALSE)</f>
        <v>Phase(x) \rightarrow AntiRigidType(x) \land Sortal(x) \land \neg Kind(x) \land \neg PhaseMixin(x) \land \neg Role(x) \land \neg RoleMixin(x) \land \neg SubKind(x)</v>
      </c>
      <c r="G12" t="str">
        <f>IF(ISERROR(Table10[[#This Row],[Derived]]),Table10[[#This Row],[Aggregated]],Table10[[#This Row],[Derived]])</f>
        <v>Phase(x) \rightarrow AntiRigidType(x) \land Sortal(x) \land \neg Kind(x) \land \neg PhaseMixin(x) \land \neg Role(x) \land \neg RoleMixin(x) \land \neg SubKind(x)</v>
      </c>
      <c r="H12" t="s">
        <v>256</v>
      </c>
    </row>
    <row r="13" spans="1:16" x14ac:dyDescent="0.25">
      <c r="A13" s="1" t="s">
        <v>157</v>
      </c>
      <c r="B13" t="s">
        <v>76</v>
      </c>
      <c r="C13" t="s">
        <v>225</v>
      </c>
      <c r="D13" t="s">
        <v>81</v>
      </c>
      <c r="E13" t="e">
        <f>VLOOKUP(Table10[[#This Row],[Code]],Tabela2[[#All],[Code]:[Rule]],7,FALSE)</f>
        <v>#N/A</v>
      </c>
      <c r="F13" t="str">
        <f>VLOOKUP(Table10[[#This Row],[Code]],Table8[[#All],[Code]:[Rule]],5,FALSE)</f>
        <v>PhaseMixin(x) \rightarrow AntiRigidType(x) \land NonSortal(x) \land \neg Category(x) \land \neg Mixin(x) \land \neg Phase(x) \land \neg Role(x) \land \neg RoleMixin(x)</v>
      </c>
      <c r="G13" t="str">
        <f>IF(ISERROR(Table10[[#This Row],[Derived]]),Table10[[#This Row],[Aggregated]],Table10[[#This Row],[Derived]])</f>
        <v>PhaseMixin(x) \rightarrow AntiRigidType(x) \land NonSortal(x) \land \neg Category(x) \land \neg Mixin(x) \land \neg Phase(x) \land \neg Role(x) \land \neg RoleMixin(x)</v>
      </c>
      <c r="H13" t="s">
        <v>257</v>
      </c>
    </row>
    <row r="14" spans="1:16" x14ac:dyDescent="0.25">
      <c r="A14" s="1" t="s">
        <v>160</v>
      </c>
      <c r="B14" t="s">
        <v>76</v>
      </c>
      <c r="C14" t="s">
        <v>225</v>
      </c>
      <c r="D14" t="s">
        <v>81</v>
      </c>
      <c r="E14" t="e">
        <f>VLOOKUP(Table10[[#This Row],[Code]],Tabela2[[#All],[Code]:[Rule]],7,FALSE)</f>
        <v>#N/A</v>
      </c>
      <c r="F14" t="str">
        <f>VLOOKUP(Table10[[#This Row],[Code]],Table8[[#All],[Code]:[Rule]],5,FALSE)</f>
        <v>Role(x) \rightarrow AntiRigidType(x) \land Sortal(x) \land \neg Kind(x) \land \neg Phase(x) \land \neg PhaseMixin(x) \land \neg RoleMixin(x) \land \neg SubKind(x)</v>
      </c>
      <c r="G14" t="str">
        <f>IF(ISERROR(Table10[[#This Row],[Derived]]),Table10[[#This Row],[Aggregated]],Table10[[#This Row],[Derived]])</f>
        <v>Role(x) \rightarrow AntiRigidType(x) \land Sortal(x) \land \neg Kind(x) \land \neg Phase(x) \land \neg PhaseMixin(x) \land \neg RoleMixin(x) \land \neg SubKind(x)</v>
      </c>
      <c r="H14" t="s">
        <v>258</v>
      </c>
    </row>
    <row r="15" spans="1:16" x14ac:dyDescent="0.25">
      <c r="A15" s="1" t="s">
        <v>164</v>
      </c>
      <c r="B15" t="s">
        <v>76</v>
      </c>
      <c r="C15" t="s">
        <v>225</v>
      </c>
      <c r="D15" t="s">
        <v>81</v>
      </c>
      <c r="E15" t="e">
        <f>VLOOKUP(Table10[[#This Row],[Code]],Tabela2[[#All],[Code]:[Rule]],7,FALSE)</f>
        <v>#N/A</v>
      </c>
      <c r="F15" t="str">
        <f>VLOOKUP(Table10[[#This Row],[Code]],Table8[[#All],[Code]:[Rule]],5,FALSE)</f>
        <v>RoleMixin(x) \rightarrow AntiRigidType(x) \land NonSortal(x) \land \neg Category(x) \land \neg Mixin(x) \land \neg Phase(x) \land \neg PhaseMixin(x) \land \neg Role(x)</v>
      </c>
      <c r="G15" t="str">
        <f>IF(ISERROR(Table10[[#This Row],[Derived]]),Table10[[#This Row],[Aggregated]],Table10[[#This Row],[Derived]])</f>
        <v>RoleMixin(x) \rightarrow AntiRigidType(x) \land NonSortal(x) \land \neg Category(x) \land \neg Mixin(x) \land \neg Phase(x) \land \neg PhaseMixin(x) \land \neg Role(x)</v>
      </c>
      <c r="H15" t="s">
        <v>259</v>
      </c>
    </row>
    <row r="16" spans="1:16" x14ac:dyDescent="0.25">
      <c r="A16" s="1" t="s">
        <v>168</v>
      </c>
      <c r="B16" t="s">
        <v>76</v>
      </c>
      <c r="C16" t="s">
        <v>225</v>
      </c>
      <c r="D16" t="s">
        <v>81</v>
      </c>
      <c r="E16" t="e">
        <f>VLOOKUP(Table10[[#This Row],[Code]],Tabela2[[#All],[Code]:[Rule]],7,FALSE)</f>
        <v>#N/A</v>
      </c>
      <c r="F16" t="str">
        <f>VLOOKUP(Table10[[#This Row],[Code]],Table8[[#All],[Code]:[Rule]],5,FALSE)</f>
        <v>SemiRigidType(x) \rightarrow Mixin(x) \land NonRigidType(x) \land \neg AntiRigidType(x) \land \neg Category(x) \land \neg Kind(x) \land \neg SubKind(x) \land \neg Role(x) \land \neg Phase(x) \land \neg RoleMixin(x) \land \neg PhaseMixin(x)</v>
      </c>
      <c r="G16" t="str">
        <f>IF(ISERROR(Table10[[#This Row],[Derived]]),Table10[[#This Row],[Aggregated]],Table10[[#This Row],[Derived]])</f>
        <v>SemiRigidType(x) \rightarrow Mixin(x) \land NonRigidType(x) \land \neg AntiRigidType(x) \land \neg Category(x) \land \neg Kind(x) \land \neg SubKind(x) \land \neg Role(x) \land \neg Phase(x) \land \neg RoleMixin(x) \land \neg PhaseMixin(x)</v>
      </c>
      <c r="H16" t="s">
        <v>260</v>
      </c>
    </row>
    <row r="17" spans="1:10" x14ac:dyDescent="0.25">
      <c r="A17" s="1" t="s">
        <v>171</v>
      </c>
      <c r="B17" t="s">
        <v>76</v>
      </c>
      <c r="C17" t="s">
        <v>225</v>
      </c>
      <c r="D17" t="s">
        <v>81</v>
      </c>
      <c r="E17" t="e">
        <f>VLOOKUP(Table10[[#This Row],[Code]],Tabela2[[#All],[Code]:[Rule]],7,FALSE)</f>
        <v>#N/A</v>
      </c>
      <c r="F17" t="str">
        <f>VLOOKUP(Table10[[#This Row],[Code]],Table8[[#All],[Code]:[Rule]],5,FALSE)</f>
        <v>Sortal(x) \rightarrow \neg NonSortal(x) \land \neg Category(x) \land \neg PhaseMixin(x) \land \neg RoleMixin(x) \land \neg Mixin(x)</v>
      </c>
      <c r="G17" t="str">
        <f>IF(ISERROR(Table10[[#This Row],[Derived]]),Table10[[#This Row],[Aggregated]],Table10[[#This Row],[Derived]])</f>
        <v>Sortal(x) \rightarrow \neg NonSortal(x) \land \neg Category(x) \land \neg PhaseMixin(x) \land \neg RoleMixin(x) \land \neg Mixin(x)</v>
      </c>
      <c r="H17" t="s">
        <v>262</v>
      </c>
    </row>
    <row r="18" spans="1:10" x14ac:dyDescent="0.25">
      <c r="A18" s="1" t="s">
        <v>218</v>
      </c>
      <c r="B18" t="s">
        <v>221</v>
      </c>
      <c r="C18" t="s">
        <v>225</v>
      </c>
      <c r="D18" t="s">
        <v>81</v>
      </c>
      <c r="E18" t="str">
        <f>VLOOKUP(Table10[[#This Row],[Code]],Tabela2[[#All],[Code]:[Rule]],7,FALSE)</f>
        <v>Kind(z) \land subClassOf(x,z) \land subClassOf(y,z) \rightarrow shareKind(x,y)</v>
      </c>
      <c r="F18" t="e">
        <f>VLOOKUP(Table10[[#This Row],[Code]],Table8[[#All],[Code]:[Rule]],5,FALSE)</f>
        <v>#N/A</v>
      </c>
      <c r="G18" t="str">
        <f>IF(ISERROR(Table10[[#This Row],[Derived]]),Table10[[#This Row],[Aggregated]],Table10[[#This Row],[Derived]])</f>
        <v>Kind(z) \land subClassOf(x,z) \land subClassOf(y,z) \rightarrow shareKind(x,y)</v>
      </c>
      <c r="H18" t="s">
        <v>113</v>
      </c>
    </row>
    <row r="19" spans="1:10" x14ac:dyDescent="0.25">
      <c r="A19" s="1" t="s">
        <v>219</v>
      </c>
      <c r="B19" t="s">
        <v>221</v>
      </c>
      <c r="C19" t="s">
        <v>225</v>
      </c>
      <c r="D19" t="s">
        <v>81</v>
      </c>
      <c r="E19" t="str">
        <f>VLOOKUP(Table10[[#This Row],[Code]],Tabela2[[#All],[Code]:[Rule]],7,FALSE)</f>
        <v>Kind(z) \land subClassOf(x,z) \land shareKind(x,y) \rightarrow subClassOf(y,z)</v>
      </c>
      <c r="F19" t="e">
        <f>VLOOKUP(Table10[[#This Row],[Code]],Table8[[#All],[Code]:[Rule]],5,FALSE)</f>
        <v>#N/A</v>
      </c>
      <c r="G19" t="str">
        <f>IF(ISERROR(Table10[[#This Row],[Derived]]),Table10[[#This Row],[Aggregated]],Table10[[#This Row],[Derived]])</f>
        <v>Kind(z) \land subClassOf(x,z) \land shareKind(x,y) \rightarrow subClassOf(y,z)</v>
      </c>
      <c r="H19" t="s">
        <v>130</v>
      </c>
    </row>
    <row r="20" spans="1:10" x14ac:dyDescent="0.25">
      <c r="A20" s="1" t="s">
        <v>220</v>
      </c>
      <c r="B20" t="s">
        <v>70</v>
      </c>
      <c r="C20" t="s">
        <v>225</v>
      </c>
      <c r="D20" t="s">
        <v>81</v>
      </c>
      <c r="E20" t="str">
        <f>VLOOKUP(Table10[[#This Row],[Code]],Tabela2[[#All],[Code]:[Rule]],7,FALSE)</f>
        <v>subClassOf(x,z) \land subClassOf(y,z) \rightarrow shareSuperClass(x,y)</v>
      </c>
      <c r="F20" t="e">
        <f>VLOOKUP(Table10[[#This Row],[Code]],Table8[[#All],[Code]:[Rule]],5,FALSE)</f>
        <v>#N/A</v>
      </c>
      <c r="G20" t="str">
        <f>IF(ISERROR(Table10[[#This Row],[Derived]]),Table10[[#This Row],[Aggregated]],Table10[[#This Row],[Derived]])</f>
        <v>subClassOf(x,z) \land subClassOf(y,z) \rightarrow shareSuperClass(x,y)</v>
      </c>
      <c r="H20" t="s">
        <v>114</v>
      </c>
    </row>
    <row r="21" spans="1:10" x14ac:dyDescent="0.25">
      <c r="A21" s="1" t="s">
        <v>214</v>
      </c>
      <c r="B21" t="s">
        <v>77</v>
      </c>
      <c r="C21" t="s">
        <v>225</v>
      </c>
      <c r="D21" t="s">
        <v>81</v>
      </c>
      <c r="E21" t="str">
        <f>VLOOKUP(Table10[[#This Row],[Code]],Tabela2[[#All],[Code]:[Rule]],7,FALSE)</f>
        <v>RigidType(x) \land subClassOf(x,y) \rightarrow \neg AntiRigidType(y)</v>
      </c>
      <c r="F21" t="e">
        <f>VLOOKUP(Table10[[#This Row],[Code]],Table8[[#All],[Code]:[Rule]],5,FALSE)</f>
        <v>#N/A</v>
      </c>
      <c r="G21" t="str">
        <f>IF(ISERROR(Table10[[#This Row],[Derived]]),Table10[[#This Row],[Aggregated]],Table10[[#This Row],[Derived]])</f>
        <v>RigidType(x) \land subClassOf(x,y) \rightarrow \neg AntiRigidType(y)</v>
      </c>
      <c r="H21" t="s">
        <v>21</v>
      </c>
    </row>
    <row r="22" spans="1:10" x14ac:dyDescent="0.25">
      <c r="A22" s="1" t="s">
        <v>215</v>
      </c>
      <c r="B22" t="s">
        <v>77</v>
      </c>
      <c r="C22" t="s">
        <v>225</v>
      </c>
      <c r="D22" t="s">
        <v>81</v>
      </c>
      <c r="E22" t="str">
        <f>VLOOKUP(Table10[[#This Row],[Code]],Tabela2[[#All],[Code]:[Rule]],7,FALSE)</f>
        <v>SemiRigidType(x) \land subClassOf(x,y) \rightarrow \neg AntiRigidType(y)</v>
      </c>
      <c r="F22" t="e">
        <f>VLOOKUP(Table10[[#This Row],[Code]],Table8[[#All],[Code]:[Rule]],5,FALSE)</f>
        <v>#N/A</v>
      </c>
      <c r="G22" t="str">
        <f>IF(ISERROR(Table10[[#This Row],[Derived]]),Table10[[#This Row],[Aggregated]],Table10[[#This Row],[Derived]])</f>
        <v>SemiRigidType(x) \land subClassOf(x,y) \rightarrow \neg AntiRigidType(y)</v>
      </c>
      <c r="H22" t="s">
        <v>22</v>
      </c>
    </row>
    <row r="23" spans="1:10" x14ac:dyDescent="0.25">
      <c r="A23" s="1" t="s">
        <v>216</v>
      </c>
      <c r="B23" t="s">
        <v>77</v>
      </c>
      <c r="C23" t="s">
        <v>225</v>
      </c>
      <c r="D23" t="s">
        <v>81</v>
      </c>
      <c r="E23" t="str">
        <f>VLOOKUP(Table10[[#This Row],[Code]],Tabela2[[#All],[Code]:[Rule]],7,FALSE)</f>
        <v>x \neq y \land Kind(x) \land subClassOf(x,y) \rightarrow NonSortal(y)</v>
      </c>
      <c r="F23" t="e">
        <f>VLOOKUP(Table10[[#This Row],[Code]],Table8[[#All],[Code]:[Rule]],5,FALSE)</f>
        <v>#N/A</v>
      </c>
      <c r="G23" t="str">
        <f>IF(ISERROR(Table10[[#This Row],[Derived]]),Table10[[#This Row],[Aggregated]],Table10[[#This Row],[Derived]])</f>
        <v>x \neq y \land Kind(x) \land subClassOf(x,y) \rightarrow NonSortal(y)</v>
      </c>
      <c r="H23" t="s">
        <v>24</v>
      </c>
    </row>
    <row r="24" spans="1:10" x14ac:dyDescent="0.25">
      <c r="A24" s="1" t="s">
        <v>217</v>
      </c>
      <c r="B24" t="s">
        <v>77</v>
      </c>
      <c r="C24" t="s">
        <v>225</v>
      </c>
      <c r="D24" t="s">
        <v>81</v>
      </c>
      <c r="E24" t="str">
        <f>VLOOKUP(Table10[[#This Row],[Code]],Tabela2[[#All],[Code]:[Rule]],7,FALSE)</f>
        <v>NonSortal(x) \land subClassOf(x,y) \rightarrow NonSortal(y)</v>
      </c>
      <c r="F24" t="e">
        <f>VLOOKUP(Table10[[#This Row],[Code]],Table8[[#All],[Code]:[Rule]],5,FALSE)</f>
        <v>#N/A</v>
      </c>
      <c r="G24" t="str">
        <f>IF(ISERROR(Table10[[#This Row],[Derived]]),Table10[[#This Row],[Aggregated]],Table10[[#This Row],[Derived]])</f>
        <v>NonSortal(x) \land subClassOf(x,y) \rightarrow NonSortal(y)</v>
      </c>
      <c r="H24" t="s">
        <v>25</v>
      </c>
    </row>
    <row r="25" spans="1:10" x14ac:dyDescent="0.25">
      <c r="A25" s="1" t="s">
        <v>222</v>
      </c>
      <c r="B25" t="s">
        <v>77</v>
      </c>
      <c r="C25" t="s">
        <v>225</v>
      </c>
      <c r="D25" t="s">
        <v>81</v>
      </c>
      <c r="E25" t="str">
        <f>VLOOKUP(Table10[[#This Row],[Code]],Tabela2[[#All],[Code]:[Rule]],7,FALSE)</f>
        <v>Phase(x) \land subClassOf(x,y) \rightarrow \neg Role(y) \land \neg RoleMixin(y)</v>
      </c>
      <c r="F25" t="e">
        <f>VLOOKUP(Table10[[#This Row],[Code]],Table8[[#All],[Code]:[Rule]],5,FALSE)</f>
        <v>#N/A</v>
      </c>
      <c r="G25" t="str">
        <f>IF(ISERROR(Table10[[#This Row],[Derived]]),Table10[[#This Row],[Aggregated]],Table10[[#This Row],[Derived]])</f>
        <v>Phase(x) \land subClassOf(x,y) \rightarrow \neg Role(y) \land \neg RoleMixin(y)</v>
      </c>
      <c r="H25" t="s">
        <v>28</v>
      </c>
    </row>
    <row r="26" spans="1:10" x14ac:dyDescent="0.25">
      <c r="A26" s="1" t="s">
        <v>223</v>
      </c>
      <c r="B26" t="s">
        <v>77</v>
      </c>
      <c r="C26" t="s">
        <v>225</v>
      </c>
      <c r="D26" t="s">
        <v>81</v>
      </c>
      <c r="E26" t="str">
        <f>VLOOKUP(Table10[[#This Row],[Code]],Tabela2[[#All],[Code]:[Rule]],7,FALSE)</f>
        <v>PhaseMixin(x) \land subClassOf(x,y) \rightarrow \neg RoleMixin(y)</v>
      </c>
      <c r="F26" t="e">
        <f>VLOOKUP(Table10[[#This Row],[Code]],Table8[[#All],[Code]:[Rule]],5,FALSE)</f>
        <v>#N/A</v>
      </c>
      <c r="G26" t="str">
        <f>IF(ISERROR(Table10[[#This Row],[Derived]]),Table10[[#This Row],[Aggregated]],Table10[[#This Row],[Derived]])</f>
        <v>PhaseMixin(x) \land subClassOf(x,y) \rightarrow \neg RoleMixin(y)</v>
      </c>
      <c r="H26" t="s">
        <v>29</v>
      </c>
    </row>
    <row r="27" spans="1:10" x14ac:dyDescent="0.25">
      <c r="A27" s="1" t="s">
        <v>241</v>
      </c>
      <c r="B27" t="s">
        <v>291</v>
      </c>
      <c r="C27" t="s">
        <v>121</v>
      </c>
      <c r="D27" t="s">
        <v>81</v>
      </c>
      <c r="E27" t="str">
        <f>VLOOKUP(Table10[[#This Row],[Code]],Tabela2[[#All],[Code]:[Rule]],7,FALSE)</f>
        <v>AntiRigidType(x) \land Sortal(x) \land Category(y) \land subClassOf(x,y) \rightarrow \exists z (RigidType(z) \land Sortal(z) \land subClassOf(x,z) \land subClassOf(z,y))</v>
      </c>
      <c r="F27" t="e">
        <f>VLOOKUP(Table10[[#This Row],[Code]],Table8[[#All],[Code]:[Rule]],5,FALSE)</f>
        <v>#N/A</v>
      </c>
      <c r="G27" t="str">
        <f>IF(ISERROR(Table10[[#This Row],[Derived]]),Table10[[#This Row],[Aggregated]],Table10[[#This Row],[Derived]])</f>
        <v>AntiRigidType(x) \land Sortal(x) \land Category(y) \land subClassOf(x,y) \rightarrow \exists z (RigidType(z) \land Sortal(z) \land subClassOf(x,z) \land subClassOf(z,y))</v>
      </c>
      <c r="H27" t="s">
        <v>127</v>
      </c>
    </row>
    <row r="28" spans="1:10" x14ac:dyDescent="0.25">
      <c r="A28" s="1" t="s">
        <v>242</v>
      </c>
      <c r="B28" t="s">
        <v>291</v>
      </c>
      <c r="C28" t="s">
        <v>121</v>
      </c>
      <c r="D28" t="s">
        <v>81</v>
      </c>
      <c r="E28" t="str">
        <f>VLOOKUP(Table10[[#This Row],[Code]],Tabela2[[#All],[Code]:[Rule]],7,FALSE)</f>
        <v>Mixin(x) \rightarrow \exists y (subClassOf(y,x) \land RigidType(y))</v>
      </c>
      <c r="F28" t="e">
        <f>VLOOKUP(Table10[[#This Row],[Code]],Table8[[#All],[Code]:[Rule]],5,FALSE)</f>
        <v>#N/A</v>
      </c>
      <c r="G28" t="str">
        <f>IF(ISERROR(Table10[[#This Row],[Derived]]),Table10[[#This Row],[Aggregated]],Table10[[#This Row],[Derived]])</f>
        <v>Mixin(x) \rightarrow \exists y (subClassOf(y,x) \land RigidType(y))</v>
      </c>
      <c r="H28" t="s">
        <v>111</v>
      </c>
    </row>
    <row r="29" spans="1:10" x14ac:dyDescent="0.25">
      <c r="A29" s="1" t="s">
        <v>243</v>
      </c>
      <c r="B29" t="s">
        <v>291</v>
      </c>
      <c r="C29" t="s">
        <v>121</v>
      </c>
      <c r="D29" t="s">
        <v>81</v>
      </c>
      <c r="E29" t="str">
        <f>VLOOKUP(Table10[[#This Row],[Code]],Tabela2[[#All],[Code]:[Rule]],7,FALSE)</f>
        <v>Mixin(x) \rightarrow \exists y (subClassOf(y,x) \land AntiRigidType(y))</v>
      </c>
      <c r="F29" t="e">
        <f>VLOOKUP(Table10[[#This Row],[Code]],Table8[[#All],[Code]:[Rule]],5,FALSE)</f>
        <v>#N/A</v>
      </c>
      <c r="G29" t="str">
        <f>IF(ISERROR(Table10[[#This Row],[Derived]]),Table10[[#This Row],[Aggregated]],Table10[[#This Row],[Derived]])</f>
        <v>Mixin(x) \rightarrow \exists y (subClassOf(y,x) \land AntiRigidType(y))</v>
      </c>
      <c r="H29" t="s">
        <v>112</v>
      </c>
    </row>
    <row r="30" spans="1:10" x14ac:dyDescent="0.25">
      <c r="A30" s="1" t="s">
        <v>244</v>
      </c>
      <c r="B30" t="s">
        <v>292</v>
      </c>
      <c r="C30" t="s">
        <v>121</v>
      </c>
      <c r="D30" t="s">
        <v>81</v>
      </c>
      <c r="E30" t="e">
        <f>VLOOKUP(Table10[[#This Row],[Code]],Tabela2[[#All],[Code]:[Rule]],7,FALSE)</f>
        <v>#N/A</v>
      </c>
      <c r="F30" t="e">
        <f>VLOOKUP(Table10[[#This Row],[Code]],Table8[[#All],[Code]:[Rule]],5,FALSE)</f>
        <v>#N/A</v>
      </c>
      <c r="G30" t="e">
        <f>IF(ISERROR(Table10[[#This Row],[Derived]]),Table10[[#This Row],[Aggregated]],Table10[[#This Row],[Derived]])</f>
        <v>#N/A</v>
      </c>
      <c r="H30" t="s">
        <v>26</v>
      </c>
    </row>
    <row r="31" spans="1:10" x14ac:dyDescent="0.25">
      <c r="A31" s="10" t="s">
        <v>245</v>
      </c>
      <c r="B31" t="s">
        <v>292</v>
      </c>
      <c r="C31" t="s">
        <v>121</v>
      </c>
      <c r="D31" t="s">
        <v>270</v>
      </c>
      <c r="E31" t="str">
        <f>VLOOKUP(Table10[[#This Row],[Code]],Tabela2[[#All],[Code]:[Rule]],7,FALSE)</f>
        <v>shareKind(x,y) \rightarrow \exists! z (Kind(z) \land subClassOf(x,z) \land subClassOf(y,z))</v>
      </c>
      <c r="F31" t="e">
        <f>VLOOKUP(Table10[[#This Row],[Code]],Table8[[#All],[Code]:[Rule]],5,FALSE)</f>
        <v>#N/A</v>
      </c>
      <c r="G31" t="str">
        <f>IF(ISERROR(Table10[[#This Row],[Derived]]),Table10[[#This Row],[Aggregated]],Table10[[#This Row],[Derived]])</f>
        <v>shareKind(x,y) \rightarrow \exists! z (Kind(z) \land subClassOf(x,z) \land subClassOf(y,z))</v>
      </c>
      <c r="H31" s="9" t="s">
        <v>115</v>
      </c>
      <c r="J31" t="s">
        <v>319</v>
      </c>
    </row>
    <row r="32" spans="1:10" x14ac:dyDescent="0.25">
      <c r="A32" s="10" t="s">
        <v>246</v>
      </c>
      <c r="B32" t="s">
        <v>291</v>
      </c>
      <c r="C32" t="s">
        <v>121</v>
      </c>
      <c r="D32" t="s">
        <v>270</v>
      </c>
      <c r="E32" t="str">
        <f>VLOOKUP(Table10[[#This Row],[Code]],Tabela2[[#All],[Code]:[Rule]],7,FALSE)</f>
        <v>shareSuperClass(x,y) \rightarrow \exists z (subClassOf(x,z) \land subClassOf(y,z))</v>
      </c>
      <c r="F32" t="e">
        <f>VLOOKUP(Table10[[#This Row],[Code]],Table8[[#All],[Code]:[Rule]],5,FALSE)</f>
        <v>#N/A</v>
      </c>
      <c r="G32" t="str">
        <f>IF(ISERROR(Table10[[#This Row],[Derived]]),Table10[[#This Row],[Aggregated]],Table10[[#This Row],[Derived]])</f>
        <v>shareSuperClass(x,y) \rightarrow \exists z (subClassOf(x,z) \land subClassOf(y,z))</v>
      </c>
      <c r="H32" s="9" t="s">
        <v>116</v>
      </c>
      <c r="J32" t="s">
        <v>319</v>
      </c>
    </row>
    <row r="33" spans="1:8" x14ac:dyDescent="0.25">
      <c r="A33" s="1" t="s">
        <v>247</v>
      </c>
      <c r="B33" t="s">
        <v>291</v>
      </c>
      <c r="C33" t="s">
        <v>121</v>
      </c>
      <c r="D33" t="s">
        <v>81</v>
      </c>
      <c r="E33" t="str">
        <f>VLOOKUP(Table10[[#This Row],[Code]],Tabela2[[#All],[Code]:[Rule]],7,FALSE)</f>
        <v>NonSortal(x) \rightarrow \exists y (Sortal(y) \land (subClassOf(y,x) \lor shareSuperClass(x,y)))</v>
      </c>
      <c r="F33" t="e">
        <f>VLOOKUP(Table10[[#This Row],[Code]],Table8[[#All],[Code]:[Rule]],5,FALSE)</f>
        <v>#N/A</v>
      </c>
      <c r="G33" t="str">
        <f>IF(ISERROR(Table10[[#This Row],[Derived]]),Table10[[#This Row],[Aggregated]],Table10[[#This Row],[Derived]])</f>
        <v>NonSortal(x) \rightarrow \exists y (Sortal(y) \land (subClassOf(y,x) \lor shareSuperClass(x,y)))</v>
      </c>
      <c r="H33" t="s">
        <v>117</v>
      </c>
    </row>
    <row r="34" spans="1:8" x14ac:dyDescent="0.25">
      <c r="A34" s="1" t="s">
        <v>248</v>
      </c>
      <c r="B34" t="s">
        <v>291</v>
      </c>
      <c r="C34" t="s">
        <v>121</v>
      </c>
      <c r="D34" t="s">
        <v>81</v>
      </c>
      <c r="E34" t="str">
        <f>VLOOKUP(Table10[[#This Row],[Code]],Tabela2[[#All],[Code]:[Rule]],7,FALSE)</f>
        <v>NonSortal(x) \land Sortal(y) \land (subClassOf(y,x) \lor shareSuperClass(x,y)) \rightarrow \exists z (y \neq z \land Sortal(z) \land \neg shareKind(y,z) \land (subClassOf(z,x) \lor shareSuperClass(x,z)))</v>
      </c>
      <c r="F34" t="e">
        <f>VLOOKUP(Table10[[#This Row],[Code]],Table8[[#All],[Code]:[Rule]],5,FALSE)</f>
        <v>#N/A</v>
      </c>
      <c r="G34" t="str">
        <f>IF(ISERROR(Table10[[#This Row],[Derived]]),Table10[[#This Row],[Aggregated]],Table10[[#This Row],[Derived]])</f>
        <v>NonSortal(x) \land Sortal(y) \land (subClassOf(y,x) \lor shareSuperClass(x,y)) \rightarrow \exists z (y \neq z \land Sortal(z) \land \neg shareKind(y,z) \land (subClassOf(z,x) \lor shareSuperClass(x,z)))</v>
      </c>
      <c r="H34" t="s">
        <v>118</v>
      </c>
    </row>
    <row r="35" spans="1:8" x14ac:dyDescent="0.25">
      <c r="A35" s="1" t="s">
        <v>249</v>
      </c>
      <c r="B35" t="s">
        <v>291</v>
      </c>
      <c r="C35" t="s">
        <v>121</v>
      </c>
      <c r="D35" t="s">
        <v>81</v>
      </c>
      <c r="E35" t="str">
        <f>VLOOKUP(Table10[[#This Row],[Code]],Tabela2[[#All],[Code]:[Rule]],7,FALSE)</f>
        <v>Role(x) \land PhaseMixin(y) \land subClassOf(x,y) \rightarrow \exists z (Phase(z) \land subClassOf(x,z) \land subClassOf(z,y))</v>
      </c>
      <c r="F35" t="e">
        <f>VLOOKUP(Table10[[#This Row],[Code]],Table8[[#All],[Code]:[Rule]],5,FALSE)</f>
        <v>#N/A</v>
      </c>
      <c r="G35" t="str">
        <f>IF(ISERROR(Table10[[#This Row],[Derived]]),Table10[[#This Row],[Aggregated]],Table10[[#This Row],[Derived]])</f>
        <v>Role(x) \land PhaseMixin(y) \land subClassOf(x,y) \rightarrow \exists z (Phase(z) \land subClassOf(x,z) \land subClassOf(z,y))</v>
      </c>
      <c r="H35" t="s">
        <v>126</v>
      </c>
    </row>
    <row r="36" spans="1:8" x14ac:dyDescent="0.25">
      <c r="A36" s="1" t="s">
        <v>250</v>
      </c>
      <c r="B36" t="s">
        <v>291</v>
      </c>
      <c r="C36" t="s">
        <v>121</v>
      </c>
      <c r="D36" t="s">
        <v>81</v>
      </c>
      <c r="E36" t="str">
        <f>VLOOKUP(Table10[[#This Row],[Code]],Tabela2[[#All],[Code]:[Rule]],7,FALSE)</f>
        <v>Phase(x) \rightarrow \exists y (Phase (y) \land shareKind(x,y) \land \neg isSubClassOf(x,y) \land \neg isSubClassOf(y,x))</v>
      </c>
      <c r="F36" t="e">
        <f>VLOOKUP(Table10[[#This Row],[Code]],Table8[[#All],[Code]:[Rule]],5,FALSE)</f>
        <v>#N/A</v>
      </c>
      <c r="G36" t="str">
        <f>IF(ISERROR(Table10[[#This Row],[Derived]]),Table10[[#This Row],[Aggregated]],Table10[[#This Row],[Derived]])</f>
        <v>Phase(x) \rightarrow \exists y (Phase (y) \land shareKind(x,y) \land \neg isSubClassOf(x,y) \land \neg isSubClassOf(y,x))</v>
      </c>
      <c r="H36" t="s">
        <v>128</v>
      </c>
    </row>
    <row r="37" spans="1:8" x14ac:dyDescent="0.25">
      <c r="A37" s="1" t="s">
        <v>251</v>
      </c>
      <c r="B37" t="s">
        <v>291</v>
      </c>
      <c r="C37" t="s">
        <v>121</v>
      </c>
      <c r="D37" t="s">
        <v>81</v>
      </c>
      <c r="E37" t="str">
        <f>VLOOKUP(Table10[[#This Row],[Code]],Tabela2[[#All],[Code]:[Rule]],7,FALSE)</f>
        <v>PhaseMixin(x) \rightarrow \exists y (Category (y) \land isSubClassOf(x,y))</v>
      </c>
      <c r="F37" t="e">
        <f>VLOOKUP(Table10[[#This Row],[Code]],Table8[[#All],[Code]:[Rule]],5,FALSE)</f>
        <v>#N/A</v>
      </c>
      <c r="G37" t="str">
        <f>IF(ISERROR(Table10[[#This Row],[Derived]]),Table10[[#This Row],[Aggregated]],Table10[[#This Row],[Derived]])</f>
        <v>PhaseMixin(x) \rightarrow \exists y (Category (y) \land isSubClassOf(x,y))</v>
      </c>
      <c r="H37" t="s">
        <v>30</v>
      </c>
    </row>
    <row r="38" spans="1:8" x14ac:dyDescent="0.25">
      <c r="A38" s="1" t="s">
        <v>252</v>
      </c>
      <c r="B38" t="s">
        <v>291</v>
      </c>
      <c r="C38" t="s">
        <v>121</v>
      </c>
      <c r="D38" t="s">
        <v>81</v>
      </c>
      <c r="E38" t="str">
        <f>VLOOKUP(Table10[[#This Row],[Code]],Tabela2[[#All],[Code]:[Rule]],7,FALSE)</f>
        <v>PhaseMixin(x) \land Category(y) \land subClassOf(x,y) \rightarrow \exists z (PhaseMixin(z) \land \neg isSubClassOf(x,z) \land \neg isSubClassOf(z,x) \land isSubClassOf(z,y))</v>
      </c>
      <c r="F38" t="e">
        <f>VLOOKUP(Table10[[#This Row],[Code]],Table8[[#All],[Code]:[Rule]],5,FALSE)</f>
        <v>#N/A</v>
      </c>
      <c r="G38" t="str">
        <f>IF(ISERROR(Table10[[#This Row],[Derived]]),Table10[[#This Row],[Aggregated]],Table10[[#This Row],[Derived]])</f>
        <v>PhaseMixin(x) \land Category(y) \land subClassOf(x,y) \rightarrow \exists z (PhaseMixin(z) \land \neg isSubClassOf(x,z) \land \neg isSubClassOf(z,x) \land isSubClassOf(z,y))</v>
      </c>
      <c r="H38" t="s">
        <v>129</v>
      </c>
    </row>
    <row r="39" spans="1:8" x14ac:dyDescent="0.25">
      <c r="A39" s="1" t="s">
        <v>320</v>
      </c>
      <c r="B39" t="s">
        <v>77</v>
      </c>
      <c r="C39" t="s">
        <v>225</v>
      </c>
      <c r="D39" t="s">
        <v>270</v>
      </c>
      <c r="E39" t="e">
        <f>VLOOKUP(Table10[[#This Row],[Code]],Tabela2[[#All],[Code]:[Rule]],7,FALSE)</f>
        <v>#N/A</v>
      </c>
      <c r="F39" t="e">
        <f>VLOOKUP(Table10[[#This Row],[Code]],Table8[[#All],[Code]:[Rule]],5,FALSE)</f>
        <v>#N/A</v>
      </c>
      <c r="G39" t="e">
        <f>IF(ISERROR(Table10[[#This Row],[Derived]]),Table10[[#This Row],[Aggregated]],Table10[[#This Row],[Derived]])</f>
        <v>#N/A</v>
      </c>
      <c r="H39" s="17" t="s">
        <v>321</v>
      </c>
    </row>
    <row r="44" spans="1:8" x14ac:dyDescent="0.25">
      <c r="H44" s="9"/>
    </row>
  </sheetData>
  <conditionalFormatting sqref="C2:C39">
    <cfRule type="cellIs" dxfId="11" priority="1" operator="equal">
      <formula>"Specific"</formula>
    </cfRule>
  </conditionalFormatting>
  <conditionalFormatting sqref="C2:H39">
    <cfRule type="cellIs" dxfId="10" priority="7" operator="equal">
      <formula>"CWA"</formula>
    </cfRule>
    <cfRule type="cellIs" dxfId="9" priority="8" operator="equal">
      <formula>"All"</formula>
    </cfRule>
  </conditionalFormatting>
  <conditionalFormatting sqref="D2:D39">
    <cfRule type="cellIs" dxfId="8" priority="3" operator="equal">
      <formula>"No"</formula>
    </cfRule>
    <cfRule type="cellIs" dxfId="7" priority="4" operator="equal">
      <formula>"Yes"</formula>
    </cfRule>
    <cfRule type="containsBlanks" dxfId="6" priority="9">
      <formula>LEN(TRIM(D2))=0</formula>
    </cfRule>
  </conditionalFormatting>
  <conditionalFormatting sqref="O2:O3">
    <cfRule type="cellIs" dxfId="5" priority="5" operator="equal">
      <formula>"CWA"</formula>
    </cfRule>
    <cfRule type="cellIs" dxfId="4" priority="6" operator="equal">
      <formula>"All"</formula>
    </cfRule>
  </conditionalFormatting>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A9F0-3278-475F-9AB4-6FEF032CA9EB}">
  <sheetPr>
    <tabColor theme="9" tint="-0.499984740745262"/>
  </sheetPr>
  <dimension ref="A1:R34"/>
  <sheetViews>
    <sheetView workbookViewId="0">
      <selection activeCell="D2" sqref="D2:E14"/>
    </sheetView>
  </sheetViews>
  <sheetFormatPr defaultRowHeight="15" x14ac:dyDescent="0.25"/>
  <cols>
    <col min="1" max="2" width="15.7109375" customWidth="1"/>
    <col min="3" max="3" width="5.7109375" customWidth="1"/>
    <col min="4" max="4" width="15.7109375" customWidth="1"/>
    <col min="5" max="5" width="30.7109375" customWidth="1"/>
    <col min="6" max="6" width="30.7109375" hidden="1" customWidth="1"/>
    <col min="7" max="7" width="132.140625" hidden="1" customWidth="1"/>
    <col min="8" max="8" width="155.42578125" bestFit="1" customWidth="1"/>
    <col min="9" max="9" width="170.5703125" bestFit="1" customWidth="1"/>
  </cols>
  <sheetData>
    <row r="1" spans="1:18" x14ac:dyDescent="0.25">
      <c r="A1" t="s">
        <v>205</v>
      </c>
      <c r="B1" t="s">
        <v>206</v>
      </c>
      <c r="D1" t="s">
        <v>31</v>
      </c>
      <c r="E1" t="s">
        <v>136</v>
      </c>
      <c r="F1" t="s">
        <v>139</v>
      </c>
      <c r="G1" t="s">
        <v>138</v>
      </c>
      <c r="H1" t="s">
        <v>71</v>
      </c>
      <c r="I1" t="s">
        <v>91</v>
      </c>
    </row>
    <row r="2" spans="1:18" x14ac:dyDescent="0.25">
      <c r="A2" t="s">
        <v>173</v>
      </c>
      <c r="B2" t="s">
        <v>168</v>
      </c>
      <c r="D2" s="10" t="s">
        <v>304</v>
      </c>
      <c r="E2" t="s">
        <v>305</v>
      </c>
      <c r="F2" t="s">
        <v>306</v>
      </c>
      <c r="G2" t="s">
        <v>311</v>
      </c>
      <c r="H2" t="str">
        <f>Table8[[#This Row],[Rule Antecedent]]&amp;" "&amp;Table8[[#This Row],[Rule Consequent]]</f>
        <v>AntiRigidType(x) \rightarrow NonRigidType(x) \land \neg SemiRigidType(x) \land \neg Category(x) \land \neg Kind(x) \land \neg SubKind(x) \land \neg Mixin(x)</v>
      </c>
      <c r="I2" t="str">
        <f>"\item ["&amp;Table8[[#This Row],[Code]]&amp;"] $"&amp;Table8[[#This Row],[Rule]]&amp;"$"</f>
        <v>\item [RAAR] $AntiRigidType(x) \rightarrow NonRigidType(x) \land \neg SemiRigidType(x) \land \neg Category(x) \land \neg Kind(x) \land \neg SubKind(x) \land \neg Mixin(x)$</v>
      </c>
      <c r="M2" s="5"/>
      <c r="N2" s="5"/>
      <c r="O2" s="5"/>
      <c r="P2" s="5"/>
      <c r="Q2" s="5"/>
      <c r="R2" s="5"/>
    </row>
    <row r="3" spans="1:18" x14ac:dyDescent="0.25">
      <c r="A3" t="s">
        <v>174</v>
      </c>
      <c r="B3" t="s">
        <v>149</v>
      </c>
      <c r="D3" s="1" t="s">
        <v>148</v>
      </c>
      <c r="E3" t="s">
        <v>140</v>
      </c>
      <c r="F3" t="s">
        <v>137</v>
      </c>
      <c r="G3" t="s">
        <v>144</v>
      </c>
      <c r="H3" t="str">
        <f>Table8[[#This Row],[Rule Antecedent]]&amp;" "&amp;Table8[[#This Row],[Rule Consequent]]</f>
        <v>Category(x) \rightarrow NonSortal(x) \land RigidType(x) \land \neg Kind(x) \land \neg Mixin(x) \land \neg PhaseMixin(x) \land \neg RoleMixin(x) \land \neg SubKind(x)</v>
      </c>
      <c r="I3" t="str">
        <f>"\item ["&amp;Table8[[#This Row],[Code]]&amp;"] $"&amp;Table8[[#This Row],[Rule]]&amp;"$"</f>
        <v>\item [RAC] $Category(x) \rightarrow NonSortal(x) \land RigidType(x) \land \neg Kind(x) \land \neg Mixin(x) \land \neg PhaseMixin(x) \land \neg RoleMixin(x) \land \neg SubKind(x)$</v>
      </c>
      <c r="M3" s="5"/>
      <c r="N3" s="5"/>
      <c r="O3" s="5"/>
      <c r="P3" s="5"/>
      <c r="Q3" s="5"/>
      <c r="R3" s="5"/>
    </row>
    <row r="4" spans="1:18" x14ac:dyDescent="0.25">
      <c r="A4" t="s">
        <v>175</v>
      </c>
      <c r="B4" t="s">
        <v>171</v>
      </c>
      <c r="D4" s="1" t="s">
        <v>149</v>
      </c>
      <c r="E4" t="s">
        <v>142</v>
      </c>
      <c r="F4" t="s">
        <v>141</v>
      </c>
      <c r="G4" t="s">
        <v>145</v>
      </c>
      <c r="H4" t="str">
        <f>Table8[[#This Row],[Rule Antecedent]]&amp;" "&amp;Table8[[#This Row],[Rule Consequent]]</f>
        <v>Kind(x) \rightarrow RigidType(x) \land Sortal(x) \land \neg Category(x) \land \neg Phase(x) \land \neg Role(x) \land \neg SubKind(x)</v>
      </c>
      <c r="I4" t="str">
        <f>"\item ["&amp;Table8[[#This Row],[Code]]&amp;"] $"&amp;Table8[[#This Row],[Rule]]&amp;"$"</f>
        <v>\item [RAK] $Kind(x) \rightarrow RigidType(x) \land Sortal(x) \land \neg Category(x) \land \neg Phase(x) \land \neg Role(x) \land \neg SubKind(x)$</v>
      </c>
      <c r="M4" s="5"/>
      <c r="N4" s="5"/>
      <c r="O4" s="5"/>
      <c r="P4" s="5"/>
      <c r="R4" s="5"/>
    </row>
    <row r="5" spans="1:18" x14ac:dyDescent="0.25">
      <c r="A5" t="s">
        <v>176</v>
      </c>
      <c r="B5" t="s">
        <v>149</v>
      </c>
      <c r="D5" s="1" t="s">
        <v>150</v>
      </c>
      <c r="E5" t="s">
        <v>147</v>
      </c>
      <c r="F5" t="s">
        <v>143</v>
      </c>
      <c r="G5" t="s">
        <v>146</v>
      </c>
      <c r="H5" t="str">
        <f>Table8[[#This Row],[Rule Antecedent]]&amp;" "&amp;Table8[[#This Row],[Rule Consequent]]</f>
        <v>Mixin(x) \rightarrow NonSortal(x) \land SemiRigidType(x) \land \neg Category(x) \land \neg PhaseMixin(x) \land \neg RoleMixin(x)</v>
      </c>
      <c r="I5" t="str">
        <f>"\item ["&amp;Table8[[#This Row],[Code]]&amp;"] $"&amp;Table8[[#This Row],[Rule]]&amp;"$"</f>
        <v>\item [RAM] $Mixin(x) \rightarrow NonSortal(x) \land SemiRigidType(x) \land \neg Category(x) \land \neg PhaseMixin(x) \land \neg RoleMixin(x)$</v>
      </c>
      <c r="M5" s="5"/>
      <c r="N5" s="5"/>
      <c r="O5" s="5"/>
      <c r="P5" s="5"/>
      <c r="R5" s="5"/>
    </row>
    <row r="6" spans="1:18" x14ac:dyDescent="0.25">
      <c r="A6" t="s">
        <v>177</v>
      </c>
      <c r="B6" t="s">
        <v>171</v>
      </c>
      <c r="D6" s="10" t="s">
        <v>312</v>
      </c>
      <c r="E6" t="s">
        <v>307</v>
      </c>
      <c r="F6" t="s">
        <v>309</v>
      </c>
      <c r="G6" t="s">
        <v>310</v>
      </c>
      <c r="H6" t="str">
        <f>Table8[[#This Row],[Rule Antecedent]]&amp;" "&amp;Table8[[#This Row],[Rule Consequent]]</f>
        <v>NonSortal(x) \rightarrow \neg Sortal(x) \land \neg Kind(x) \land \neg Phase(x) \land \neg Role(x) \land \neg SubKind(x)</v>
      </c>
      <c r="I6" t="str">
        <f>"\item ["&amp;Table8[[#This Row],[Code]]&amp;"] $"&amp;Table8[[#This Row],[Rule]]&amp;"$"</f>
        <v>\item [RANS] $NonSortal(x) \rightarrow \neg Sortal(x) \land \neg Kind(x) \land \neg Phase(x) \land \neg Role(x) \land \neg SubKind(x)$</v>
      </c>
    </row>
    <row r="7" spans="1:18" x14ac:dyDescent="0.25">
      <c r="A7" t="s">
        <v>178</v>
      </c>
      <c r="B7" t="s">
        <v>160</v>
      </c>
      <c r="D7" s="1" t="s">
        <v>154</v>
      </c>
      <c r="E7" t="s">
        <v>153</v>
      </c>
      <c r="F7" t="s">
        <v>151</v>
      </c>
      <c r="G7" t="s">
        <v>152</v>
      </c>
      <c r="H7" t="str">
        <f>Table8[[#This Row],[Rule Antecedent]]&amp;" "&amp;Table8[[#This Row],[Rule Consequent]]</f>
        <v>Phase(x) \rightarrow AntiRigidType(x) \land Sortal(x) \land \neg Kind(x) \land \neg PhaseMixin(x) \land \neg Role(x) \land \neg RoleMixin(x) \land \neg SubKind(x)</v>
      </c>
      <c r="I7" t="str">
        <f>"\item ["&amp;Table8[[#This Row],[Code]]&amp;"] $"&amp;Table8[[#This Row],[Rule]]&amp;"$"</f>
        <v>\item [RAP] $Phase(x) \rightarrow AntiRigidType(x) \land Sortal(x) \land \neg Kind(x) \land \neg PhaseMixin(x) \land \neg Role(x) \land \neg RoleMixin(x) \land \neg SubKind(x)$</v>
      </c>
    </row>
    <row r="8" spans="1:18" x14ac:dyDescent="0.25">
      <c r="A8" t="s">
        <v>179</v>
      </c>
      <c r="B8" t="s">
        <v>154</v>
      </c>
      <c r="D8" s="1" t="s">
        <v>157</v>
      </c>
      <c r="E8" t="s">
        <v>156</v>
      </c>
      <c r="F8" t="s">
        <v>155</v>
      </c>
      <c r="G8" t="s">
        <v>158</v>
      </c>
      <c r="H8" t="str">
        <f>Table8[[#This Row],[Rule Antecedent]]&amp;" "&amp;Table8[[#This Row],[Rule Consequent]]</f>
        <v>PhaseMixin(x) \rightarrow AntiRigidType(x) \land NonSortal(x) \land \neg Category(x) \land \neg Mixin(x) \land \neg Phase(x) \land \neg Role(x) \land \neg RoleMixin(x)</v>
      </c>
      <c r="I8" t="str">
        <f>"\item ["&amp;Table8[[#This Row],[Code]]&amp;"] $"&amp;Table8[[#This Row],[Rule]]&amp;"$"</f>
        <v>\item [RAPM] $PhaseMixin(x) \rightarrow AntiRigidType(x) \land NonSortal(x) \land \neg Category(x) \land \neg Mixin(x) \land \neg Phase(x) \land \neg Role(x) \land \neg RoleMixin(x)$</v>
      </c>
    </row>
    <row r="9" spans="1:18" x14ac:dyDescent="0.25">
      <c r="A9" t="s">
        <v>180</v>
      </c>
      <c r="B9" t="s">
        <v>154</v>
      </c>
      <c r="D9" s="10" t="s">
        <v>264</v>
      </c>
      <c r="E9" t="s">
        <v>313</v>
      </c>
      <c r="F9" t="s">
        <v>265</v>
      </c>
      <c r="G9" t="s">
        <v>314</v>
      </c>
      <c r="H9" t="str">
        <f>Table8[[#This Row],[Rule Antecedent]]&amp;" "&amp;Table8[[#This Row],[Rule Consequent]]</f>
        <v>RigidType(x) \rightarrow \neg NonRigidType(x) \land \neg AntiRigidType(x) \land \neg SemiRigidType(x) \land \neg Role(x) \land \neg Phase(x) \land \neg RoleMixin(x) \land \neg PhaseMixin(x) \land \neg Mixin(x)</v>
      </c>
      <c r="I9" t="str">
        <f>"\item ["&amp;Table8[[#This Row],[Code]]&amp;"] $"&amp;Table8[[#This Row],[Rule]]&amp;"$"</f>
        <v>\item [RART] $RigidType(x) \rightarrow \neg NonRigidType(x) \land \neg AntiRigidType(x) \land \neg SemiRigidType(x) \land \neg Role(x) \land \neg Phase(x) \land \neg RoleMixin(x) \land \neg PhaseMixin(x) \land \neg Mixin(x)$</v>
      </c>
    </row>
    <row r="10" spans="1:18" x14ac:dyDescent="0.25">
      <c r="A10" t="s">
        <v>181</v>
      </c>
      <c r="B10" t="s">
        <v>160</v>
      </c>
      <c r="D10" s="1" t="s">
        <v>160</v>
      </c>
      <c r="E10" t="s">
        <v>162</v>
      </c>
      <c r="F10" t="s">
        <v>159</v>
      </c>
      <c r="G10" t="s">
        <v>161</v>
      </c>
      <c r="H10" t="str">
        <f>Table8[[#This Row],[Rule Antecedent]]&amp;" "&amp;Table8[[#This Row],[Rule Consequent]]</f>
        <v>Role(x) \rightarrow AntiRigidType(x) \land Sortal(x) \land \neg Kind(x) \land \neg Phase(x) \land \neg PhaseMixin(x) \land \neg RoleMixin(x) \land \neg SubKind(x)</v>
      </c>
      <c r="I10" t="str">
        <f>"\item ["&amp;Table8[[#This Row],[Code]]&amp;"] $"&amp;Table8[[#This Row],[Rule]]&amp;"$"</f>
        <v>\item [RAR] $Role(x) \rightarrow AntiRigidType(x) \land Sortal(x) \land \neg Kind(x) \land \neg Phase(x) \land \neg PhaseMixin(x) \land \neg RoleMixin(x) \land \neg SubKind(x)$</v>
      </c>
    </row>
    <row r="11" spans="1:18" x14ac:dyDescent="0.25">
      <c r="A11" t="s">
        <v>182</v>
      </c>
      <c r="B11" t="s">
        <v>148</v>
      </c>
      <c r="D11" s="1" t="s">
        <v>164</v>
      </c>
      <c r="E11" t="s">
        <v>166</v>
      </c>
      <c r="F11" t="s">
        <v>163</v>
      </c>
      <c r="G11" t="s">
        <v>165</v>
      </c>
      <c r="H11" t="str">
        <f>Table8[[#This Row],[Rule Antecedent]]&amp;" "&amp;Table8[[#This Row],[Rule Consequent]]</f>
        <v>RoleMixin(x) \rightarrow AntiRigidType(x) \land NonSortal(x) \land \neg Category(x) \land \neg Mixin(x) \land \neg Phase(x) \land \neg PhaseMixin(x) \land \neg Role(x)</v>
      </c>
      <c r="I11" t="str">
        <f>"\item ["&amp;Table8[[#This Row],[Code]]&amp;"] $"&amp;Table8[[#This Row],[Rule]]&amp;"$"</f>
        <v>\item [RARM] $RoleMixin(x) \rightarrow AntiRigidType(x) \land NonSortal(x) \land \neg Category(x) \land \neg Mixin(x) \land \neg Phase(x) \land \neg PhaseMixin(x) \land \neg Role(x)$</v>
      </c>
    </row>
    <row r="12" spans="1:18" x14ac:dyDescent="0.25">
      <c r="A12" t="s">
        <v>183</v>
      </c>
      <c r="B12" t="s">
        <v>164</v>
      </c>
      <c r="D12" s="10" t="s">
        <v>168</v>
      </c>
      <c r="E12" t="s">
        <v>169</v>
      </c>
      <c r="F12" t="s">
        <v>167</v>
      </c>
      <c r="G12" t="s">
        <v>315</v>
      </c>
      <c r="H12" t="str">
        <f>Table8[[#This Row],[Rule Antecedent]]&amp;" "&amp;Table8[[#This Row],[Rule Consequent]]</f>
        <v>SemiRigidType(x) \rightarrow Mixin(x) \land NonRigidType(x) \land \neg AntiRigidType(x) \land \neg Category(x) \land \neg Kind(x) \land \neg SubKind(x) \land \neg Role(x) \land \neg Phase(x) \land \neg RoleMixin(x) \land \neg PhaseMixin(x)</v>
      </c>
      <c r="I12" t="str">
        <f>"\item ["&amp;Table8[[#This Row],[Code]]&amp;"] $"&amp;Table8[[#This Row],[Rule]]&amp;"$"</f>
        <v>\item [RASR] $SemiRigidType(x) \rightarrow Mixin(x) \land NonRigidType(x) \land \neg AntiRigidType(x) \land \neg Category(x) \land \neg Kind(x) \land \neg SubKind(x) \land \neg Role(x) \land \neg Phase(x) \land \neg RoleMixin(x) \land \neg PhaseMixin(x)$</v>
      </c>
    </row>
    <row r="13" spans="1:18" x14ac:dyDescent="0.25">
      <c r="A13" t="s">
        <v>184</v>
      </c>
      <c r="B13" t="s">
        <v>157</v>
      </c>
      <c r="D13" s="16" t="s">
        <v>308</v>
      </c>
      <c r="E13" t="s">
        <v>172</v>
      </c>
      <c r="F13" t="s">
        <v>170</v>
      </c>
      <c r="G13" t="s">
        <v>261</v>
      </c>
      <c r="H13" t="str">
        <f>Table8[[#This Row],[Rule Antecedent]]&amp;" "&amp;Table8[[#This Row],[Rule Consequent]]</f>
        <v>SubKind(x) \rightarrow RigidType(x) \land Sortal(x) \land \neg Category(x) \land \neg Kind(x) \land \neg Phase(x) \land \neg Role(x)</v>
      </c>
      <c r="I13" t="str">
        <f>"\item ["&amp;Table8[[#This Row],[Code]]&amp;"] $"&amp;Table8[[#This Row],[Rule]]&amp;"$"</f>
        <v>\item [RASK] $SubKind(x) \rightarrow RigidType(x) \land Sortal(x) \land \neg Category(x) \land \neg Kind(x) \land \neg Phase(x) \land \neg Role(x)$</v>
      </c>
    </row>
    <row r="14" spans="1:18" x14ac:dyDescent="0.25">
      <c r="A14" t="s">
        <v>185</v>
      </c>
      <c r="B14" t="s">
        <v>157</v>
      </c>
      <c r="D14" s="10" t="s">
        <v>171</v>
      </c>
      <c r="E14" t="s">
        <v>317</v>
      </c>
      <c r="F14" t="s">
        <v>316</v>
      </c>
      <c r="G14" t="s">
        <v>318</v>
      </c>
      <c r="H14" t="str">
        <f>Table8[[#This Row],[Rule Antecedent]]&amp;" "&amp;Table8[[#This Row],[Rule Consequent]]</f>
        <v>Sortal(x) \rightarrow \neg NonSortal(x) \land \neg Category(x) \land \neg PhaseMixin(x) \land \neg RoleMixin(x) \land \neg Mixin(x)</v>
      </c>
      <c r="I14" t="str">
        <f>"\item ["&amp;Table8[[#This Row],[Code]]&amp;"] $"&amp;Table8[[#This Row],[Rule]]&amp;"$"</f>
        <v>\item [RAS] $Sortal(x) \rightarrow \neg NonSortal(x) \land \neg Category(x) \land \neg PhaseMixin(x) \land \neg RoleMixin(x) \land \neg Mixin(x)$</v>
      </c>
    </row>
    <row r="15" spans="1:18" x14ac:dyDescent="0.25">
      <c r="A15" t="s">
        <v>186</v>
      </c>
      <c r="B15" t="s">
        <v>164</v>
      </c>
    </row>
    <row r="16" spans="1:18" x14ac:dyDescent="0.25">
      <c r="A16" t="s">
        <v>187</v>
      </c>
      <c r="B16" t="s">
        <v>150</v>
      </c>
    </row>
    <row r="17" spans="1:2" x14ac:dyDescent="0.25">
      <c r="A17" t="s">
        <v>188</v>
      </c>
      <c r="B17" t="s">
        <v>148</v>
      </c>
    </row>
    <row r="18" spans="1:2" x14ac:dyDescent="0.25">
      <c r="A18" t="s">
        <v>189</v>
      </c>
      <c r="B18" t="s">
        <v>149</v>
      </c>
    </row>
    <row r="19" spans="1:2" x14ac:dyDescent="0.25">
      <c r="A19" t="s">
        <v>190</v>
      </c>
      <c r="B19" t="s">
        <v>171</v>
      </c>
    </row>
    <row r="20" spans="1:2" x14ac:dyDescent="0.25">
      <c r="A20" t="s">
        <v>191</v>
      </c>
      <c r="B20" t="s">
        <v>160</v>
      </c>
    </row>
    <row r="21" spans="1:2" x14ac:dyDescent="0.25">
      <c r="A21" t="s">
        <v>192</v>
      </c>
      <c r="B21" t="s">
        <v>154</v>
      </c>
    </row>
    <row r="22" spans="1:2" x14ac:dyDescent="0.25">
      <c r="A22" t="s">
        <v>193</v>
      </c>
      <c r="B22" t="s">
        <v>164</v>
      </c>
    </row>
    <row r="23" spans="1:2" x14ac:dyDescent="0.25">
      <c r="A23" t="s">
        <v>194</v>
      </c>
      <c r="B23" t="s">
        <v>157</v>
      </c>
    </row>
    <row r="24" spans="1:2" x14ac:dyDescent="0.25">
      <c r="A24" t="s">
        <v>195</v>
      </c>
      <c r="B24" t="s">
        <v>168</v>
      </c>
    </row>
    <row r="25" spans="1:2" x14ac:dyDescent="0.25">
      <c r="A25" t="s">
        <v>196</v>
      </c>
      <c r="B25" t="s">
        <v>149</v>
      </c>
    </row>
    <row r="26" spans="1:2" x14ac:dyDescent="0.25">
      <c r="A26" t="s">
        <v>197</v>
      </c>
      <c r="B26" t="s">
        <v>154</v>
      </c>
    </row>
    <row r="27" spans="1:2" x14ac:dyDescent="0.25">
      <c r="A27" t="s">
        <v>198</v>
      </c>
      <c r="B27" t="s">
        <v>160</v>
      </c>
    </row>
    <row r="28" spans="1:2" x14ac:dyDescent="0.25">
      <c r="A28" t="s">
        <v>199</v>
      </c>
      <c r="B28" t="s">
        <v>171</v>
      </c>
    </row>
    <row r="29" spans="1:2" x14ac:dyDescent="0.25">
      <c r="A29" t="s">
        <v>200</v>
      </c>
      <c r="B29" t="s">
        <v>148</v>
      </c>
    </row>
    <row r="30" spans="1:2" x14ac:dyDescent="0.25">
      <c r="A30" t="s">
        <v>201</v>
      </c>
      <c r="B30" t="s">
        <v>157</v>
      </c>
    </row>
    <row r="31" spans="1:2" x14ac:dyDescent="0.25">
      <c r="A31" t="s">
        <v>202</v>
      </c>
      <c r="B31" t="s">
        <v>164</v>
      </c>
    </row>
    <row r="32" spans="1:2" x14ac:dyDescent="0.25">
      <c r="A32" t="s">
        <v>203</v>
      </c>
      <c r="B32" t="s">
        <v>150</v>
      </c>
    </row>
    <row r="33" spans="1:2" x14ac:dyDescent="0.25">
      <c r="A33" t="s">
        <v>209</v>
      </c>
      <c r="B33" t="s">
        <v>264</v>
      </c>
    </row>
    <row r="34" spans="1:2" x14ac:dyDescent="0.25">
      <c r="A34" t="s">
        <v>210</v>
      </c>
      <c r="B34" t="s">
        <v>264</v>
      </c>
    </row>
  </sheetData>
  <conditionalFormatting sqref="D2:D14">
    <cfRule type="duplicateValues" dxfId="3" priority="1"/>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1DB39-C4DB-483D-96E3-5E937675AB79}">
  <sheetPr>
    <tabColor rgb="FFC00000"/>
  </sheetPr>
  <dimension ref="A1:L37"/>
  <sheetViews>
    <sheetView workbookViewId="0">
      <pane ySplit="1" topLeftCell="A2" activePane="bottomLeft" state="frozen"/>
      <selection pane="bottomLeft" activeCell="E21" sqref="E21"/>
    </sheetView>
  </sheetViews>
  <sheetFormatPr defaultRowHeight="15" x14ac:dyDescent="0.25"/>
  <cols>
    <col min="1" max="4" width="10.5703125" customWidth="1"/>
    <col min="5" max="6" width="43.7109375" bestFit="1" customWidth="1"/>
    <col min="7" max="7" width="12.85546875" hidden="1" customWidth="1"/>
    <col min="9" max="9" width="40" bestFit="1" customWidth="1"/>
    <col min="11" max="11" width="9.28515625" customWidth="1"/>
    <col min="12" max="12" width="101.42578125" bestFit="1" customWidth="1"/>
  </cols>
  <sheetData>
    <row r="1" spans="1:12" x14ac:dyDescent="0.25">
      <c r="A1" s="11" t="s">
        <v>274</v>
      </c>
      <c r="B1" s="11" t="s">
        <v>69</v>
      </c>
      <c r="C1" s="11" t="s">
        <v>272</v>
      </c>
      <c r="D1" s="11" t="s">
        <v>271</v>
      </c>
      <c r="E1" s="11" t="s">
        <v>290</v>
      </c>
      <c r="F1" s="11" t="s">
        <v>529</v>
      </c>
      <c r="G1" t="s">
        <v>536</v>
      </c>
    </row>
    <row r="2" spans="1:12" x14ac:dyDescent="0.25">
      <c r="A2" s="12" t="s">
        <v>273</v>
      </c>
      <c r="B2" s="13" t="s">
        <v>275</v>
      </c>
      <c r="C2" s="11">
        <v>0</v>
      </c>
      <c r="D2" s="11">
        <v>0</v>
      </c>
      <c r="E2" s="11" t="s">
        <v>289</v>
      </c>
      <c r="F2" s="11" t="s">
        <v>289</v>
      </c>
      <c r="G2" s="23" t="s">
        <v>535</v>
      </c>
      <c r="I2" t="s">
        <v>531</v>
      </c>
      <c r="K2" t="s">
        <v>532</v>
      </c>
      <c r="L2" t="s">
        <v>533</v>
      </c>
    </row>
    <row r="3" spans="1:12" x14ac:dyDescent="0.25">
      <c r="A3" s="12" t="s">
        <v>273</v>
      </c>
      <c r="B3" s="13" t="s">
        <v>275</v>
      </c>
      <c r="C3" s="11">
        <v>0</v>
      </c>
      <c r="D3" s="11">
        <v>1</v>
      </c>
      <c r="E3" s="21" t="s">
        <v>530</v>
      </c>
      <c r="F3" s="21" t="s">
        <v>286</v>
      </c>
      <c r="G3" s="23" t="s">
        <v>535</v>
      </c>
      <c r="I3" t="s">
        <v>281</v>
      </c>
      <c r="K3" s="1" t="s">
        <v>276</v>
      </c>
      <c r="L3" t="s">
        <v>284</v>
      </c>
    </row>
    <row r="4" spans="1:12" x14ac:dyDescent="0.25">
      <c r="A4" s="12" t="s">
        <v>273</v>
      </c>
      <c r="B4" s="13" t="s">
        <v>275</v>
      </c>
      <c r="C4" s="11">
        <v>0</v>
      </c>
      <c r="D4" s="11">
        <v>2</v>
      </c>
      <c r="E4" s="11" t="s">
        <v>288</v>
      </c>
      <c r="F4" s="11" t="s">
        <v>288</v>
      </c>
      <c r="G4" s="23" t="s">
        <v>535</v>
      </c>
      <c r="I4" t="s">
        <v>289</v>
      </c>
      <c r="K4" s="1" t="s">
        <v>277</v>
      </c>
      <c r="L4" t="s">
        <v>285</v>
      </c>
    </row>
    <row r="5" spans="1:12" x14ac:dyDescent="0.25">
      <c r="A5" s="12" t="s">
        <v>273</v>
      </c>
      <c r="B5" s="13" t="s">
        <v>275</v>
      </c>
      <c r="C5" s="11">
        <v>1</v>
      </c>
      <c r="D5" s="11">
        <v>0</v>
      </c>
      <c r="E5" s="11" t="s">
        <v>281</v>
      </c>
      <c r="F5" s="11" t="s">
        <v>281</v>
      </c>
      <c r="G5" s="23" t="s">
        <v>535</v>
      </c>
      <c r="I5" t="s">
        <v>288</v>
      </c>
    </row>
    <row r="6" spans="1:12" x14ac:dyDescent="0.25">
      <c r="A6" s="12" t="s">
        <v>273</v>
      </c>
      <c r="B6" s="13" t="s">
        <v>275</v>
      </c>
      <c r="C6" s="11">
        <v>1</v>
      </c>
      <c r="D6" s="11">
        <v>1</v>
      </c>
      <c r="E6" s="11" t="s">
        <v>281</v>
      </c>
      <c r="F6" s="11" t="s">
        <v>281</v>
      </c>
      <c r="G6" s="23" t="s">
        <v>535</v>
      </c>
      <c r="I6" t="s">
        <v>287</v>
      </c>
      <c r="L6" t="s">
        <v>534</v>
      </c>
    </row>
    <row r="7" spans="1:12" x14ac:dyDescent="0.25">
      <c r="A7" s="12" t="s">
        <v>273</v>
      </c>
      <c r="B7" s="13" t="s">
        <v>275</v>
      </c>
      <c r="C7" s="11">
        <v>1</v>
      </c>
      <c r="D7" s="11">
        <v>2</v>
      </c>
      <c r="E7" s="11" t="s">
        <v>281</v>
      </c>
      <c r="F7" s="11" t="s">
        <v>281</v>
      </c>
      <c r="G7" s="23" t="s">
        <v>535</v>
      </c>
      <c r="I7" t="s">
        <v>530</v>
      </c>
      <c r="L7" t="s">
        <v>278</v>
      </c>
    </row>
    <row r="8" spans="1:12" x14ac:dyDescent="0.25">
      <c r="A8" s="12" t="s">
        <v>273</v>
      </c>
      <c r="B8" s="13" t="s">
        <v>275</v>
      </c>
      <c r="C8" s="11">
        <v>2</v>
      </c>
      <c r="D8" s="11">
        <v>0</v>
      </c>
      <c r="E8" s="11" t="s">
        <v>281</v>
      </c>
      <c r="F8" s="11" t="s">
        <v>281</v>
      </c>
      <c r="G8" s="23" t="s">
        <v>535</v>
      </c>
      <c r="I8" t="s">
        <v>282</v>
      </c>
      <c r="L8" t="s">
        <v>280</v>
      </c>
    </row>
    <row r="9" spans="1:12" x14ac:dyDescent="0.25">
      <c r="A9" s="12" t="s">
        <v>273</v>
      </c>
      <c r="B9" s="13" t="s">
        <v>275</v>
      </c>
      <c r="C9" s="11">
        <v>2</v>
      </c>
      <c r="D9" s="11">
        <v>1</v>
      </c>
      <c r="E9" s="11" t="s">
        <v>281</v>
      </c>
      <c r="F9" s="11" t="s">
        <v>281</v>
      </c>
      <c r="G9" s="23" t="s">
        <v>535</v>
      </c>
      <c r="I9" t="s">
        <v>283</v>
      </c>
      <c r="L9" t="s">
        <v>279</v>
      </c>
    </row>
    <row r="10" spans="1:12" x14ac:dyDescent="0.25">
      <c r="A10" s="12" t="s">
        <v>273</v>
      </c>
      <c r="B10" s="13" t="s">
        <v>275</v>
      </c>
      <c r="C10" s="11">
        <v>2</v>
      </c>
      <c r="D10" s="11">
        <v>2</v>
      </c>
      <c r="E10" s="11" t="s">
        <v>281</v>
      </c>
      <c r="F10" s="11" t="s">
        <v>281</v>
      </c>
      <c r="G10" s="23" t="s">
        <v>535</v>
      </c>
      <c r="I10" t="s">
        <v>286</v>
      </c>
    </row>
    <row r="11" spans="1:12" x14ac:dyDescent="0.25">
      <c r="A11" s="12" t="s">
        <v>273</v>
      </c>
      <c r="B11" s="14" t="s">
        <v>293</v>
      </c>
      <c r="C11" s="11">
        <v>0</v>
      </c>
      <c r="D11" s="11">
        <v>0</v>
      </c>
      <c r="E11" s="11" t="s">
        <v>289</v>
      </c>
      <c r="F11" s="11" t="s">
        <v>289</v>
      </c>
      <c r="G11" s="23" t="s">
        <v>535</v>
      </c>
    </row>
    <row r="12" spans="1:12" x14ac:dyDescent="0.25">
      <c r="A12" s="12" t="s">
        <v>273</v>
      </c>
      <c r="B12" s="14" t="s">
        <v>293</v>
      </c>
      <c r="C12" s="11">
        <v>0</v>
      </c>
      <c r="D12" s="11">
        <v>1</v>
      </c>
      <c r="E12" s="21" t="s">
        <v>530</v>
      </c>
      <c r="F12" s="21" t="s">
        <v>286</v>
      </c>
      <c r="G12" s="23" t="s">
        <v>535</v>
      </c>
    </row>
    <row r="13" spans="1:12" x14ac:dyDescent="0.25">
      <c r="A13" s="12" t="s">
        <v>273</v>
      </c>
      <c r="B13" s="14" t="s">
        <v>293</v>
      </c>
      <c r="C13" s="11">
        <v>0</v>
      </c>
      <c r="D13" s="11">
        <v>2</v>
      </c>
      <c r="E13" s="11" t="s">
        <v>287</v>
      </c>
      <c r="F13" s="11" t="s">
        <v>287</v>
      </c>
      <c r="G13" s="23" t="s">
        <v>535</v>
      </c>
    </row>
    <row r="14" spans="1:12" x14ac:dyDescent="0.25">
      <c r="A14" s="12" t="s">
        <v>273</v>
      </c>
      <c r="B14" s="14" t="s">
        <v>293</v>
      </c>
      <c r="C14" s="11">
        <v>1</v>
      </c>
      <c r="D14" s="11">
        <v>0</v>
      </c>
      <c r="E14" s="11" t="s">
        <v>281</v>
      </c>
      <c r="F14" s="11" t="s">
        <v>281</v>
      </c>
      <c r="G14" s="23" t="s">
        <v>535</v>
      </c>
    </row>
    <row r="15" spans="1:12" x14ac:dyDescent="0.25">
      <c r="A15" s="12" t="s">
        <v>273</v>
      </c>
      <c r="B15" s="14" t="s">
        <v>293</v>
      </c>
      <c r="C15" s="11">
        <v>1</v>
      </c>
      <c r="D15" s="11">
        <v>1</v>
      </c>
      <c r="E15" s="11" t="s">
        <v>283</v>
      </c>
      <c r="F15" s="11" t="s">
        <v>283</v>
      </c>
      <c r="G15" s="23" t="s">
        <v>535</v>
      </c>
    </row>
    <row r="16" spans="1:12" x14ac:dyDescent="0.25">
      <c r="A16" s="12" t="s">
        <v>273</v>
      </c>
      <c r="B16" s="14" t="s">
        <v>293</v>
      </c>
      <c r="C16" s="11">
        <v>1</v>
      </c>
      <c r="D16" s="11">
        <v>2</v>
      </c>
      <c r="E16" s="11" t="s">
        <v>283</v>
      </c>
      <c r="F16" s="11" t="s">
        <v>283</v>
      </c>
      <c r="G16" s="23" t="s">
        <v>535</v>
      </c>
    </row>
    <row r="17" spans="1:7" x14ac:dyDescent="0.25">
      <c r="A17" s="12" t="s">
        <v>273</v>
      </c>
      <c r="B17" s="14" t="s">
        <v>293</v>
      </c>
      <c r="C17" s="11">
        <v>2</v>
      </c>
      <c r="D17" s="11">
        <v>0</v>
      </c>
      <c r="E17" s="11" t="s">
        <v>282</v>
      </c>
      <c r="F17" s="11" t="s">
        <v>282</v>
      </c>
      <c r="G17" s="23" t="s">
        <v>535</v>
      </c>
    </row>
    <row r="18" spans="1:7" x14ac:dyDescent="0.25">
      <c r="A18" s="12" t="s">
        <v>273</v>
      </c>
      <c r="B18" s="14" t="s">
        <v>293</v>
      </c>
      <c r="C18" s="11">
        <v>2</v>
      </c>
      <c r="D18" s="11">
        <v>1</v>
      </c>
      <c r="E18" s="11" t="s">
        <v>282</v>
      </c>
      <c r="F18" s="11" t="s">
        <v>282</v>
      </c>
      <c r="G18" s="23" t="s">
        <v>535</v>
      </c>
    </row>
    <row r="19" spans="1:7" x14ac:dyDescent="0.25">
      <c r="A19" s="12" t="s">
        <v>273</v>
      </c>
      <c r="B19" s="14" t="s">
        <v>293</v>
      </c>
      <c r="C19" s="11">
        <v>2</v>
      </c>
      <c r="D19" s="11">
        <v>2</v>
      </c>
      <c r="E19" s="11" t="s">
        <v>282</v>
      </c>
      <c r="F19" s="11" t="s">
        <v>282</v>
      </c>
      <c r="G19" s="23" t="s">
        <v>535</v>
      </c>
    </row>
    <row r="20" spans="1:7" x14ac:dyDescent="0.25">
      <c r="A20" s="15" t="s">
        <v>226</v>
      </c>
      <c r="B20" s="13" t="s">
        <v>275</v>
      </c>
      <c r="C20" s="11">
        <v>0</v>
      </c>
      <c r="D20" s="11">
        <v>0</v>
      </c>
      <c r="E20" s="11" t="s">
        <v>282</v>
      </c>
      <c r="F20" s="22"/>
      <c r="G20" s="23" t="s">
        <v>535</v>
      </c>
    </row>
    <row r="21" spans="1:7" x14ac:dyDescent="0.25">
      <c r="A21" s="15" t="s">
        <v>226</v>
      </c>
      <c r="B21" s="13" t="s">
        <v>275</v>
      </c>
      <c r="C21" s="11">
        <v>0</v>
      </c>
      <c r="D21" s="11">
        <v>1</v>
      </c>
      <c r="E21" s="11" t="s">
        <v>286</v>
      </c>
      <c r="F21" s="22"/>
      <c r="G21" s="23" t="s">
        <v>535</v>
      </c>
    </row>
    <row r="22" spans="1:7" x14ac:dyDescent="0.25">
      <c r="A22" s="15" t="s">
        <v>226</v>
      </c>
      <c r="B22" s="13" t="s">
        <v>275</v>
      </c>
      <c r="C22" s="11">
        <v>0</v>
      </c>
      <c r="D22" s="11">
        <v>2</v>
      </c>
      <c r="E22" s="11" t="s">
        <v>288</v>
      </c>
      <c r="F22" s="22"/>
      <c r="G22" s="23" t="s">
        <v>535</v>
      </c>
    </row>
    <row r="23" spans="1:7" x14ac:dyDescent="0.25">
      <c r="A23" s="15" t="s">
        <v>226</v>
      </c>
      <c r="B23" s="13" t="s">
        <v>275</v>
      </c>
      <c r="C23" s="11">
        <v>1</v>
      </c>
      <c r="D23" s="11">
        <v>0</v>
      </c>
      <c r="E23" s="11" t="s">
        <v>281</v>
      </c>
      <c r="F23" s="22"/>
      <c r="G23" s="23" t="s">
        <v>535</v>
      </c>
    </row>
    <row r="24" spans="1:7" x14ac:dyDescent="0.25">
      <c r="A24" s="15" t="s">
        <v>226</v>
      </c>
      <c r="B24" s="13" t="s">
        <v>275</v>
      </c>
      <c r="C24" s="11">
        <v>1</v>
      </c>
      <c r="D24" s="11">
        <v>1</v>
      </c>
      <c r="E24" s="11" t="s">
        <v>281</v>
      </c>
      <c r="F24" s="22"/>
      <c r="G24" s="23" t="s">
        <v>535</v>
      </c>
    </row>
    <row r="25" spans="1:7" x14ac:dyDescent="0.25">
      <c r="A25" s="15" t="s">
        <v>226</v>
      </c>
      <c r="B25" s="13" t="s">
        <v>275</v>
      </c>
      <c r="C25" s="11">
        <v>1</v>
      </c>
      <c r="D25" s="11">
        <v>2</v>
      </c>
      <c r="E25" s="11" t="s">
        <v>281</v>
      </c>
      <c r="F25" s="22"/>
      <c r="G25" s="23" t="s">
        <v>535</v>
      </c>
    </row>
    <row r="26" spans="1:7" x14ac:dyDescent="0.25">
      <c r="A26" s="15" t="s">
        <v>226</v>
      </c>
      <c r="B26" s="13" t="s">
        <v>275</v>
      </c>
      <c r="C26" s="11">
        <v>2</v>
      </c>
      <c r="D26" s="11">
        <v>0</v>
      </c>
      <c r="E26" s="11" t="s">
        <v>281</v>
      </c>
      <c r="F26" s="22"/>
      <c r="G26" s="23" t="s">
        <v>535</v>
      </c>
    </row>
    <row r="27" spans="1:7" x14ac:dyDescent="0.25">
      <c r="A27" s="15" t="s">
        <v>226</v>
      </c>
      <c r="B27" s="13" t="s">
        <v>275</v>
      </c>
      <c r="C27" s="11">
        <v>2</v>
      </c>
      <c r="D27" s="11">
        <v>1</v>
      </c>
      <c r="E27" s="11" t="s">
        <v>281</v>
      </c>
      <c r="F27" s="22"/>
      <c r="G27" s="23" t="s">
        <v>535</v>
      </c>
    </row>
    <row r="28" spans="1:7" x14ac:dyDescent="0.25">
      <c r="A28" s="15" t="s">
        <v>226</v>
      </c>
      <c r="B28" s="13" t="s">
        <v>275</v>
      </c>
      <c r="C28" s="11">
        <v>2</v>
      </c>
      <c r="D28" s="11">
        <v>2</v>
      </c>
      <c r="E28" s="11" t="s">
        <v>281</v>
      </c>
      <c r="F28" s="22"/>
      <c r="G28" s="23" t="s">
        <v>535</v>
      </c>
    </row>
    <row r="29" spans="1:7" x14ac:dyDescent="0.25">
      <c r="A29" s="15" t="s">
        <v>226</v>
      </c>
      <c r="B29" s="14" t="s">
        <v>293</v>
      </c>
      <c r="C29" s="11">
        <v>0</v>
      </c>
      <c r="D29" s="11">
        <v>0</v>
      </c>
      <c r="E29" s="11" t="s">
        <v>282</v>
      </c>
      <c r="F29" s="22"/>
      <c r="G29" s="23" t="s">
        <v>535</v>
      </c>
    </row>
    <row r="30" spans="1:7" x14ac:dyDescent="0.25">
      <c r="A30" s="15" t="s">
        <v>226</v>
      </c>
      <c r="B30" s="14" t="s">
        <v>293</v>
      </c>
      <c r="C30" s="11">
        <v>0</v>
      </c>
      <c r="D30" s="11">
        <v>1</v>
      </c>
      <c r="E30" s="11" t="s">
        <v>286</v>
      </c>
      <c r="F30" s="22"/>
      <c r="G30" s="23" t="s">
        <v>535</v>
      </c>
    </row>
    <row r="31" spans="1:7" x14ac:dyDescent="0.25">
      <c r="A31" s="15" t="s">
        <v>226</v>
      </c>
      <c r="B31" s="14" t="s">
        <v>293</v>
      </c>
      <c r="C31" s="11">
        <v>0</v>
      </c>
      <c r="D31" s="11">
        <v>2</v>
      </c>
      <c r="E31" s="21" t="s">
        <v>287</v>
      </c>
      <c r="F31" s="22"/>
      <c r="G31" s="23" t="s">
        <v>535</v>
      </c>
    </row>
    <row r="32" spans="1:7" x14ac:dyDescent="0.25">
      <c r="A32" s="15" t="s">
        <v>226</v>
      </c>
      <c r="B32" s="14" t="s">
        <v>293</v>
      </c>
      <c r="C32" s="11">
        <v>1</v>
      </c>
      <c r="D32" s="11">
        <v>0</v>
      </c>
      <c r="E32" s="11" t="s">
        <v>281</v>
      </c>
      <c r="F32" s="22"/>
      <c r="G32" s="23" t="s">
        <v>535</v>
      </c>
    </row>
    <row r="33" spans="1:7" x14ac:dyDescent="0.25">
      <c r="A33" s="15" t="s">
        <v>226</v>
      </c>
      <c r="B33" s="14" t="s">
        <v>293</v>
      </c>
      <c r="C33" s="11">
        <v>1</v>
      </c>
      <c r="D33" s="11">
        <v>1</v>
      </c>
      <c r="E33" s="11" t="s">
        <v>283</v>
      </c>
      <c r="F33" s="22"/>
      <c r="G33" s="23" t="s">
        <v>535</v>
      </c>
    </row>
    <row r="34" spans="1:7" x14ac:dyDescent="0.25">
      <c r="A34" s="15" t="s">
        <v>226</v>
      </c>
      <c r="B34" s="14" t="s">
        <v>293</v>
      </c>
      <c r="C34" s="11">
        <v>1</v>
      </c>
      <c r="D34" s="11">
        <v>2</v>
      </c>
      <c r="E34" s="11" t="s">
        <v>283</v>
      </c>
      <c r="F34" s="22"/>
      <c r="G34" s="23" t="s">
        <v>535</v>
      </c>
    </row>
    <row r="35" spans="1:7" x14ac:dyDescent="0.25">
      <c r="A35" s="15" t="s">
        <v>226</v>
      </c>
      <c r="B35" s="14" t="s">
        <v>293</v>
      </c>
      <c r="C35" s="11">
        <v>2</v>
      </c>
      <c r="D35" s="11">
        <v>0</v>
      </c>
      <c r="E35" s="11" t="s">
        <v>282</v>
      </c>
      <c r="F35" s="22"/>
      <c r="G35" s="23" t="s">
        <v>535</v>
      </c>
    </row>
    <row r="36" spans="1:7" x14ac:dyDescent="0.25">
      <c r="A36" s="15" t="s">
        <v>226</v>
      </c>
      <c r="B36" s="14" t="s">
        <v>293</v>
      </c>
      <c r="C36" s="11">
        <v>2</v>
      </c>
      <c r="D36" s="11">
        <v>1</v>
      </c>
      <c r="E36" s="11" t="s">
        <v>282</v>
      </c>
      <c r="F36" s="22"/>
      <c r="G36" s="23" t="s">
        <v>535</v>
      </c>
    </row>
    <row r="37" spans="1:7" x14ac:dyDescent="0.25">
      <c r="A37" s="15" t="s">
        <v>226</v>
      </c>
      <c r="B37" s="14" t="s">
        <v>293</v>
      </c>
      <c r="C37" s="11">
        <v>2</v>
      </c>
      <c r="D37" s="11">
        <v>2</v>
      </c>
      <c r="E37" s="11" t="s">
        <v>282</v>
      </c>
      <c r="F37" s="22"/>
      <c r="G37" s="23" t="s">
        <v>535</v>
      </c>
    </row>
  </sheetData>
  <sortState xmlns:xlrd2="http://schemas.microsoft.com/office/spreadsheetml/2017/richdata2" ref="K24:K43">
    <sortCondition ref="K24:K43"/>
  </sortState>
  <conditionalFormatting sqref="C2:D37">
    <cfRule type="cellIs" dxfId="2" priority="7" operator="equal">
      <formula>2</formula>
    </cfRule>
    <cfRule type="cellIs" dxfId="1" priority="8" operator="equal">
      <formula>1</formula>
    </cfRule>
    <cfRule type="cellIs" dxfId="0" priority="9" operator="equal">
      <formula>0</formula>
    </cfRule>
  </conditionalFormatting>
  <pageMargins left="0.7" right="0.7" top="0.75" bottom="0.75" header="0.3" footer="0.3"/>
  <pageSetup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3C97-9B2D-475D-B93A-868B464E681B}">
  <dimension ref="A1:A2"/>
  <sheetViews>
    <sheetView workbookViewId="0">
      <selection activeCell="A2" sqref="A2"/>
    </sheetView>
  </sheetViews>
  <sheetFormatPr defaultRowHeight="15" x14ac:dyDescent="0.25"/>
  <sheetData>
    <row r="1" spans="1:1" x14ac:dyDescent="0.25">
      <c r="A1" t="s">
        <v>493</v>
      </c>
    </row>
    <row r="2" spans="1:1" x14ac:dyDescent="0.25">
      <c r="A2" s="9" t="s">
        <v>440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8</vt:i4>
      </vt:variant>
    </vt:vector>
  </HeadingPairs>
  <TitlesOfParts>
    <vt:vector size="8" baseType="lpstr">
      <vt:lpstr>Theoretical Rules</vt:lpstr>
      <vt:lpstr>Implementation Rules</vt:lpstr>
      <vt:lpstr>Tests</vt:lpstr>
      <vt:lpstr>Derived Rules</vt:lpstr>
      <vt:lpstr>OLD_Implementation Rules</vt:lpstr>
      <vt:lpstr>Aggregated Rules</vt:lpstr>
      <vt:lpstr>Actions</vt:lpstr>
      <vt:lpstr>Annotations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Paulo</dc:creator>
  <cp:lastModifiedBy>Pedro Paulo</cp:lastModifiedBy>
  <cp:lastPrinted>2023-04-21T15:45:22Z</cp:lastPrinted>
  <dcterms:created xsi:type="dcterms:W3CDTF">2023-03-21T17:33:50Z</dcterms:created>
  <dcterms:modified xsi:type="dcterms:W3CDTF">2023-07-14T10:37:05Z</dcterms:modified>
</cp:coreProperties>
</file>