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sktop\"/>
    </mc:Choice>
  </mc:AlternateContent>
  <xr:revisionPtr revIDLastSave="0" documentId="13_ncr:1_{C802D392-D61A-462C-A8F8-0D82F4D8C05E}" xr6:coauthVersionLast="47" xr6:coauthVersionMax="47" xr10:uidLastSave="{00000000-0000-0000-0000-000000000000}"/>
  <bookViews>
    <workbookView xWindow="-120" yWindow="-120" windowWidth="29040" windowHeight="15840" activeTab="8" xr2:uid="{3321FA74-F9D1-4CA9-A820-F54A56E51B8A}"/>
  </bookViews>
  <sheets>
    <sheet name="matrixes_an" sheetId="2" r:id="rId1"/>
    <sheet name="matrixes_an_norm" sheetId="5" r:id="rId2"/>
    <sheet name="matrixes_ac" sheetId="1" r:id="rId3"/>
    <sheet name="matrixes_ac_norm" sheetId="7" r:id="rId4"/>
    <sheet name="Graphs" sheetId="8" r:id="rId5"/>
    <sheet name="leaves_an" sheetId="9" r:id="rId6"/>
    <sheet name="leaves_an_norm" sheetId="10" r:id="rId7"/>
    <sheet name="leaves_ac" sheetId="11" r:id="rId8"/>
    <sheet name="leaves_ac_norm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3" l="1"/>
  <c r="I10" i="13"/>
  <c r="H10" i="13"/>
  <c r="G10" i="13"/>
  <c r="F10" i="13"/>
  <c r="E10" i="13"/>
  <c r="D10" i="13"/>
  <c r="C10" i="13"/>
  <c r="P10" i="13" s="1"/>
  <c r="B10" i="13"/>
  <c r="J9" i="13"/>
  <c r="I9" i="13"/>
  <c r="H9" i="13"/>
  <c r="G9" i="13"/>
  <c r="F9" i="13"/>
  <c r="E9" i="13"/>
  <c r="D9" i="13"/>
  <c r="P9" i="13" s="1"/>
  <c r="C9" i="13"/>
  <c r="B9" i="13"/>
  <c r="J8" i="13"/>
  <c r="Q8" i="13" s="1"/>
  <c r="I8" i="13"/>
  <c r="H8" i="13"/>
  <c r="G8" i="13"/>
  <c r="F8" i="13"/>
  <c r="E8" i="13"/>
  <c r="D8" i="13"/>
  <c r="C8" i="13"/>
  <c r="B8" i="13"/>
  <c r="K8" i="13" s="1"/>
  <c r="L8" i="13" s="1"/>
  <c r="J7" i="13"/>
  <c r="Q7" i="13" s="1"/>
  <c r="I7" i="13"/>
  <c r="H7" i="13"/>
  <c r="G7" i="13"/>
  <c r="F7" i="13"/>
  <c r="E7" i="13"/>
  <c r="D7" i="13"/>
  <c r="C7" i="13"/>
  <c r="P7" i="13" s="1"/>
  <c r="B7" i="13"/>
  <c r="O7" i="13" s="1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P5" i="13" s="1"/>
  <c r="C5" i="13"/>
  <c r="B5" i="13"/>
  <c r="J4" i="13"/>
  <c r="Q4" i="13" s="1"/>
  <c r="I4" i="13"/>
  <c r="I11" i="13" s="1"/>
  <c r="H4" i="13"/>
  <c r="G4" i="13"/>
  <c r="F4" i="13"/>
  <c r="E4" i="13"/>
  <c r="E11" i="13" s="1"/>
  <c r="D4" i="13"/>
  <c r="C4" i="13"/>
  <c r="B4" i="13"/>
  <c r="O4" i="13" s="1"/>
  <c r="J3" i="13"/>
  <c r="Q3" i="13" s="1"/>
  <c r="I3" i="13"/>
  <c r="H3" i="13"/>
  <c r="G3" i="13"/>
  <c r="F3" i="13"/>
  <c r="E3" i="13"/>
  <c r="D3" i="13"/>
  <c r="C3" i="13"/>
  <c r="B3" i="13"/>
  <c r="J2" i="13"/>
  <c r="I2" i="13"/>
  <c r="H2" i="13"/>
  <c r="G2" i="13"/>
  <c r="G11" i="13" s="1"/>
  <c r="F2" i="13"/>
  <c r="E2" i="13"/>
  <c r="D2" i="13"/>
  <c r="C2" i="13"/>
  <c r="C11" i="13" s="1"/>
  <c r="B2" i="13"/>
  <c r="P8" i="13"/>
  <c r="Q6" i="13"/>
  <c r="P6" i="13"/>
  <c r="O6" i="13"/>
  <c r="O3" i="13"/>
  <c r="Q2" i="13"/>
  <c r="O2" i="13"/>
  <c r="I10" i="10"/>
  <c r="H10" i="10"/>
  <c r="G10" i="10"/>
  <c r="F10" i="10"/>
  <c r="E10" i="10"/>
  <c r="D10" i="10"/>
  <c r="C10" i="10"/>
  <c r="P10" i="10" s="1"/>
  <c r="B10" i="10"/>
  <c r="O10" i="10" s="1"/>
  <c r="J9" i="10"/>
  <c r="I9" i="10"/>
  <c r="H9" i="10"/>
  <c r="G9" i="10"/>
  <c r="F9" i="10"/>
  <c r="E9" i="10"/>
  <c r="D9" i="10"/>
  <c r="C9" i="10"/>
  <c r="P9" i="10" s="1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P7" i="10" s="1"/>
  <c r="D7" i="10"/>
  <c r="C7" i="10"/>
  <c r="B7" i="10"/>
  <c r="J6" i="10"/>
  <c r="Q6" i="10" s="1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P4" i="10" s="1"/>
  <c r="C4" i="10"/>
  <c r="B4" i="10"/>
  <c r="J3" i="10"/>
  <c r="Q3" i="10" s="1"/>
  <c r="I3" i="10"/>
  <c r="I11" i="10" s="1"/>
  <c r="H3" i="10"/>
  <c r="G3" i="10"/>
  <c r="F3" i="10"/>
  <c r="E3" i="10"/>
  <c r="P3" i="10" s="1"/>
  <c r="D3" i="10"/>
  <c r="C3" i="10"/>
  <c r="B3" i="10"/>
  <c r="O3" i="10" s="1"/>
  <c r="J2" i="10"/>
  <c r="J11" i="10" s="1"/>
  <c r="I2" i="10"/>
  <c r="H2" i="10"/>
  <c r="G2" i="10"/>
  <c r="F2" i="10"/>
  <c r="P2" i="10" s="1"/>
  <c r="E2" i="10"/>
  <c r="D2" i="10"/>
  <c r="C2" i="10"/>
  <c r="B2" i="10"/>
  <c r="O2" i="10" s="1"/>
  <c r="J10" i="10"/>
  <c r="Q8" i="10"/>
  <c r="P8" i="10"/>
  <c r="Q4" i="10"/>
  <c r="O4" i="10"/>
  <c r="O10" i="13"/>
  <c r="Q10" i="13"/>
  <c r="Q9" i="13"/>
  <c r="O9" i="13"/>
  <c r="O8" i="13"/>
  <c r="Q5" i="13"/>
  <c r="O5" i="13"/>
  <c r="H11" i="13"/>
  <c r="J11" i="11"/>
  <c r="I11" i="11"/>
  <c r="H11" i="11"/>
  <c r="G11" i="11"/>
  <c r="F11" i="11"/>
  <c r="E11" i="11"/>
  <c r="D11" i="11"/>
  <c r="C11" i="11"/>
  <c r="B11" i="1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L3" i="11"/>
  <c r="K3" i="11"/>
  <c r="K2" i="11"/>
  <c r="L2" i="11" s="1"/>
  <c r="Q2" i="10"/>
  <c r="Q5" i="10"/>
  <c r="Q7" i="10"/>
  <c r="Q9" i="10"/>
  <c r="Q10" i="10"/>
  <c r="P6" i="10"/>
  <c r="O5" i="10"/>
  <c r="O9" i="10"/>
  <c r="O8" i="10"/>
  <c r="O7" i="10"/>
  <c r="O6" i="10"/>
  <c r="J11" i="9"/>
  <c r="I11" i="9"/>
  <c r="H11" i="9"/>
  <c r="G11" i="9"/>
  <c r="F11" i="9"/>
  <c r="E11" i="9"/>
  <c r="D11" i="9"/>
  <c r="C11" i="9"/>
  <c r="B11" i="9"/>
  <c r="K10" i="9"/>
  <c r="L10" i="9" s="1"/>
  <c r="K9" i="9"/>
  <c r="L9" i="9" s="1"/>
  <c r="K8" i="9"/>
  <c r="L8" i="9" s="1"/>
  <c r="K7" i="9"/>
  <c r="L7" i="9" s="1"/>
  <c r="K6" i="9"/>
  <c r="L6" i="9" s="1"/>
  <c r="K5" i="9"/>
  <c r="L5" i="9" s="1"/>
  <c r="K4" i="9"/>
  <c r="L4" i="9" s="1"/>
  <c r="K3" i="9"/>
  <c r="L3" i="9" s="1"/>
  <c r="K2" i="9"/>
  <c r="L2" i="9" s="1"/>
  <c r="U29" i="5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2" i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2" i="2"/>
  <c r="P2" i="5" s="1"/>
  <c r="W2" i="5" s="1"/>
  <c r="Q3" i="2"/>
  <c r="R3" i="2" s="1"/>
  <c r="Q4" i="2"/>
  <c r="N4" i="5" s="1"/>
  <c r="Q5" i="2"/>
  <c r="R5" i="2" s="1"/>
  <c r="Q6" i="2"/>
  <c r="P6" i="5" s="1"/>
  <c r="W6" i="5" s="1"/>
  <c r="R6" i="2"/>
  <c r="Q7" i="2"/>
  <c r="R7" i="2" s="1"/>
  <c r="Q8" i="2"/>
  <c r="N8" i="5" s="1"/>
  <c r="Q9" i="2"/>
  <c r="R9" i="2" s="1"/>
  <c r="Q10" i="2"/>
  <c r="P10" i="5" s="1"/>
  <c r="W10" i="5" s="1"/>
  <c r="Q11" i="10" l="1"/>
  <c r="E11" i="10"/>
  <c r="P3" i="13"/>
  <c r="K6" i="13"/>
  <c r="L6" i="13" s="1"/>
  <c r="P5" i="10"/>
  <c r="P11" i="10" s="1"/>
  <c r="K2" i="13"/>
  <c r="L2" i="13" s="1"/>
  <c r="K4" i="13"/>
  <c r="L4" i="13" s="1"/>
  <c r="F11" i="10"/>
  <c r="D11" i="13"/>
  <c r="P4" i="13"/>
  <c r="K10" i="13"/>
  <c r="L10" i="13" s="1"/>
  <c r="Q11" i="13"/>
  <c r="O11" i="13"/>
  <c r="F11" i="13"/>
  <c r="B11" i="13"/>
  <c r="J11" i="13"/>
  <c r="K3" i="13"/>
  <c r="L3" i="13" s="1"/>
  <c r="K5" i="13"/>
  <c r="L5" i="13" s="1"/>
  <c r="K7" i="13"/>
  <c r="L7" i="13" s="1"/>
  <c r="K9" i="13"/>
  <c r="L9" i="13" s="1"/>
  <c r="P2" i="13"/>
  <c r="G11" i="10"/>
  <c r="K3" i="10"/>
  <c r="L3" i="10" s="1"/>
  <c r="K5" i="10"/>
  <c r="L5" i="10" s="1"/>
  <c r="K7" i="10"/>
  <c r="L7" i="10" s="1"/>
  <c r="K9" i="10"/>
  <c r="L9" i="10" s="1"/>
  <c r="D11" i="10"/>
  <c r="H11" i="10"/>
  <c r="O11" i="10"/>
  <c r="K4" i="10"/>
  <c r="L4" i="10" s="1"/>
  <c r="K6" i="10"/>
  <c r="L6" i="10" s="1"/>
  <c r="K8" i="10"/>
  <c r="L8" i="10" s="1"/>
  <c r="K10" i="10"/>
  <c r="L10" i="10" s="1"/>
  <c r="K2" i="10"/>
  <c r="L2" i="10" s="1"/>
  <c r="B11" i="10"/>
  <c r="C11" i="10"/>
  <c r="H4" i="7"/>
  <c r="P4" i="7"/>
  <c r="W4" i="7" s="1"/>
  <c r="B2" i="5"/>
  <c r="U2" i="5" s="1"/>
  <c r="D8" i="7"/>
  <c r="E9" i="7"/>
  <c r="G7" i="7"/>
  <c r="I5" i="7"/>
  <c r="L8" i="7"/>
  <c r="M9" i="7"/>
  <c r="O7" i="7"/>
  <c r="D7" i="7"/>
  <c r="E8" i="7"/>
  <c r="G3" i="7"/>
  <c r="H3" i="7"/>
  <c r="I4" i="7"/>
  <c r="L7" i="7"/>
  <c r="M8" i="7"/>
  <c r="O3" i="7"/>
  <c r="P3" i="7"/>
  <c r="W3" i="7" s="1"/>
  <c r="C7" i="7"/>
  <c r="D4" i="7"/>
  <c r="E5" i="7"/>
  <c r="H8" i="7"/>
  <c r="I9" i="7"/>
  <c r="K7" i="7"/>
  <c r="L4" i="7"/>
  <c r="M5" i="7"/>
  <c r="P8" i="7"/>
  <c r="W8" i="7" s="1"/>
  <c r="C3" i="7"/>
  <c r="D3" i="7"/>
  <c r="E4" i="7"/>
  <c r="H7" i="7"/>
  <c r="I8" i="7"/>
  <c r="K3" i="7"/>
  <c r="L3" i="7"/>
  <c r="M4" i="7"/>
  <c r="P7" i="7"/>
  <c r="W7" i="7" s="1"/>
  <c r="B10" i="7"/>
  <c r="U10" i="7" s="1"/>
  <c r="B2" i="7"/>
  <c r="U2" i="7" s="1"/>
  <c r="F10" i="7"/>
  <c r="F2" i="7"/>
  <c r="J6" i="7"/>
  <c r="N10" i="7"/>
  <c r="N2" i="7"/>
  <c r="B9" i="7"/>
  <c r="U9" i="7" s="1"/>
  <c r="B5" i="7"/>
  <c r="U5" i="7" s="1"/>
  <c r="C10" i="7"/>
  <c r="C6" i="7"/>
  <c r="F9" i="7"/>
  <c r="F5" i="7"/>
  <c r="G6" i="7"/>
  <c r="J5" i="7"/>
  <c r="K6" i="7"/>
  <c r="N9" i="7"/>
  <c r="O10" i="7"/>
  <c r="O2" i="7"/>
  <c r="B8" i="7"/>
  <c r="U8" i="7" s="1"/>
  <c r="B4" i="7"/>
  <c r="U4" i="7" s="1"/>
  <c r="C9" i="7"/>
  <c r="C5" i="7"/>
  <c r="D10" i="7"/>
  <c r="D6" i="7"/>
  <c r="D2" i="7"/>
  <c r="E7" i="7"/>
  <c r="E3" i="7"/>
  <c r="F8" i="7"/>
  <c r="F4" i="7"/>
  <c r="G9" i="7"/>
  <c r="G5" i="7"/>
  <c r="H10" i="7"/>
  <c r="H6" i="7"/>
  <c r="H2" i="7"/>
  <c r="I7" i="7"/>
  <c r="I3" i="7"/>
  <c r="J8" i="7"/>
  <c r="J4" i="7"/>
  <c r="K9" i="7"/>
  <c r="K5" i="7"/>
  <c r="L10" i="7"/>
  <c r="L6" i="7"/>
  <c r="L2" i="7"/>
  <c r="M7" i="7"/>
  <c r="M3" i="7"/>
  <c r="N8" i="7"/>
  <c r="N4" i="7"/>
  <c r="O9" i="7"/>
  <c r="O5" i="7"/>
  <c r="P10" i="7"/>
  <c r="W10" i="7" s="1"/>
  <c r="AB10" i="8" s="1"/>
  <c r="P6" i="7"/>
  <c r="W6" i="7" s="1"/>
  <c r="AB6" i="8" s="1"/>
  <c r="P2" i="7"/>
  <c r="B6" i="7"/>
  <c r="F6" i="7"/>
  <c r="J10" i="7"/>
  <c r="J2" i="7"/>
  <c r="N6" i="7"/>
  <c r="C2" i="7"/>
  <c r="G10" i="7"/>
  <c r="G2" i="7"/>
  <c r="J9" i="7"/>
  <c r="K10" i="7"/>
  <c r="K2" i="7"/>
  <c r="N5" i="7"/>
  <c r="O6" i="7"/>
  <c r="B7" i="7"/>
  <c r="U7" i="7" s="1"/>
  <c r="B3" i="7"/>
  <c r="C8" i="7"/>
  <c r="C4" i="7"/>
  <c r="D9" i="7"/>
  <c r="D5" i="7"/>
  <c r="E10" i="7"/>
  <c r="E6" i="7"/>
  <c r="E2" i="7"/>
  <c r="F7" i="7"/>
  <c r="F3" i="7"/>
  <c r="G8" i="7"/>
  <c r="G4" i="7"/>
  <c r="H9" i="7"/>
  <c r="H5" i="7"/>
  <c r="I10" i="7"/>
  <c r="I6" i="7"/>
  <c r="I2" i="7"/>
  <c r="J7" i="7"/>
  <c r="J3" i="7"/>
  <c r="K8" i="7"/>
  <c r="K4" i="7"/>
  <c r="L9" i="7"/>
  <c r="L5" i="7"/>
  <c r="M10" i="7"/>
  <c r="M6" i="7"/>
  <c r="M2" i="7"/>
  <c r="N7" i="7"/>
  <c r="N3" i="7"/>
  <c r="O8" i="7"/>
  <c r="O4" i="7"/>
  <c r="P9" i="7"/>
  <c r="W9" i="7" s="1"/>
  <c r="P5" i="7"/>
  <c r="W5" i="7" s="1"/>
  <c r="R2" i="2"/>
  <c r="R10" i="2"/>
  <c r="R4" i="2"/>
  <c r="B7" i="5"/>
  <c r="U7" i="5" s="1"/>
  <c r="B6" i="5"/>
  <c r="U6" i="5" s="1"/>
  <c r="B3" i="5"/>
  <c r="U3" i="5" s="1"/>
  <c r="B9" i="5"/>
  <c r="U9" i="5" s="1"/>
  <c r="B5" i="5"/>
  <c r="U5" i="5" s="1"/>
  <c r="C8" i="5"/>
  <c r="C4" i="5"/>
  <c r="D9" i="5"/>
  <c r="D5" i="5"/>
  <c r="E10" i="5"/>
  <c r="E6" i="5"/>
  <c r="E2" i="5"/>
  <c r="F7" i="5"/>
  <c r="F3" i="5"/>
  <c r="G8" i="5"/>
  <c r="G4" i="5"/>
  <c r="H9" i="5"/>
  <c r="H5" i="5"/>
  <c r="I10" i="5"/>
  <c r="I6" i="5"/>
  <c r="I2" i="5"/>
  <c r="J7" i="5"/>
  <c r="J3" i="5"/>
  <c r="K8" i="5"/>
  <c r="K4" i="5"/>
  <c r="L9" i="5"/>
  <c r="L5" i="5"/>
  <c r="M10" i="5"/>
  <c r="M6" i="5"/>
  <c r="M2" i="5"/>
  <c r="N7" i="5"/>
  <c r="N3" i="5"/>
  <c r="O8" i="5"/>
  <c r="O4" i="5"/>
  <c r="P9" i="5"/>
  <c r="W9" i="5" s="1"/>
  <c r="P5" i="5"/>
  <c r="W5" i="5" s="1"/>
  <c r="B10" i="5"/>
  <c r="U10" i="5" s="1"/>
  <c r="R8" i="2"/>
  <c r="B8" i="5"/>
  <c r="U8" i="5" s="1"/>
  <c r="B4" i="5"/>
  <c r="C7" i="5"/>
  <c r="C3" i="5"/>
  <c r="D8" i="5"/>
  <c r="D4" i="5"/>
  <c r="E9" i="5"/>
  <c r="E5" i="5"/>
  <c r="F10" i="5"/>
  <c r="F6" i="5"/>
  <c r="F2" i="5"/>
  <c r="G7" i="5"/>
  <c r="G3" i="5"/>
  <c r="H8" i="5"/>
  <c r="H4" i="5"/>
  <c r="I9" i="5"/>
  <c r="I5" i="5"/>
  <c r="J10" i="5"/>
  <c r="J6" i="5"/>
  <c r="J2" i="5"/>
  <c r="K7" i="5"/>
  <c r="K3" i="5"/>
  <c r="L8" i="5"/>
  <c r="L4" i="5"/>
  <c r="M9" i="5"/>
  <c r="M5" i="5"/>
  <c r="N10" i="5"/>
  <c r="N6" i="5"/>
  <c r="N2" i="5"/>
  <c r="O7" i="5"/>
  <c r="O3" i="5"/>
  <c r="P8" i="5"/>
  <c r="W8" i="5" s="1"/>
  <c r="P4" i="5"/>
  <c r="W4" i="5" s="1"/>
  <c r="AB4" i="8" s="1"/>
  <c r="C10" i="5"/>
  <c r="C6" i="5"/>
  <c r="C2" i="5"/>
  <c r="D7" i="5"/>
  <c r="D3" i="5"/>
  <c r="E8" i="5"/>
  <c r="E4" i="5"/>
  <c r="F9" i="5"/>
  <c r="F5" i="5"/>
  <c r="G10" i="5"/>
  <c r="G6" i="5"/>
  <c r="G2" i="5"/>
  <c r="H7" i="5"/>
  <c r="H3" i="5"/>
  <c r="I8" i="5"/>
  <c r="I4" i="5"/>
  <c r="J9" i="5"/>
  <c r="J5" i="5"/>
  <c r="K10" i="5"/>
  <c r="K6" i="5"/>
  <c r="K2" i="5"/>
  <c r="L7" i="5"/>
  <c r="L3" i="5"/>
  <c r="M8" i="5"/>
  <c r="M4" i="5"/>
  <c r="N9" i="5"/>
  <c r="N5" i="5"/>
  <c r="O10" i="5"/>
  <c r="O6" i="5"/>
  <c r="O2" i="5"/>
  <c r="P7" i="5"/>
  <c r="W7" i="5" s="1"/>
  <c r="P3" i="5"/>
  <c r="W3" i="5" s="1"/>
  <c r="W11" i="5" s="1"/>
  <c r="C9" i="5"/>
  <c r="C5" i="5"/>
  <c r="D10" i="5"/>
  <c r="D6" i="5"/>
  <c r="D2" i="5"/>
  <c r="E7" i="5"/>
  <c r="E3" i="5"/>
  <c r="F8" i="5"/>
  <c r="F4" i="5"/>
  <c r="G9" i="5"/>
  <c r="G5" i="5"/>
  <c r="H10" i="5"/>
  <c r="H6" i="5"/>
  <c r="H2" i="5"/>
  <c r="I7" i="5"/>
  <c r="I3" i="5"/>
  <c r="J8" i="5"/>
  <c r="J4" i="5"/>
  <c r="K9" i="5"/>
  <c r="K5" i="5"/>
  <c r="L10" i="5"/>
  <c r="L6" i="5"/>
  <c r="L2" i="5"/>
  <c r="M7" i="5"/>
  <c r="M3" i="5"/>
  <c r="O9" i="5"/>
  <c r="O5" i="5"/>
  <c r="P11" i="13" l="1"/>
  <c r="D11" i="7"/>
  <c r="V4" i="7"/>
  <c r="Q7" i="7"/>
  <c r="R7" i="7" s="1"/>
  <c r="Q8" i="7"/>
  <c r="R8" i="7" s="1"/>
  <c r="E11" i="5"/>
  <c r="V5" i="5"/>
  <c r="AB5" i="8"/>
  <c r="AB8" i="8"/>
  <c r="AA7" i="8"/>
  <c r="AB9" i="8"/>
  <c r="AB3" i="8"/>
  <c r="AA5" i="8"/>
  <c r="AA10" i="8"/>
  <c r="AA8" i="8"/>
  <c r="AA9" i="8"/>
  <c r="AB7" i="8"/>
  <c r="Q4" i="7"/>
  <c r="R4" i="7" s="1"/>
  <c r="Q10" i="7"/>
  <c r="R10" i="7" s="1"/>
  <c r="Q6" i="7"/>
  <c r="R6" i="7" s="1"/>
  <c r="U6" i="7"/>
  <c r="AA6" i="8" s="1"/>
  <c r="Q9" i="7"/>
  <c r="R9" i="7" s="1"/>
  <c r="V9" i="7"/>
  <c r="V10" i="7"/>
  <c r="AA2" i="8"/>
  <c r="M11" i="7"/>
  <c r="G11" i="7"/>
  <c r="P11" i="7"/>
  <c r="W2" i="7"/>
  <c r="I11" i="7"/>
  <c r="Q3" i="7"/>
  <c r="R3" i="7" s="1"/>
  <c r="U3" i="7"/>
  <c r="AA3" i="8" s="1"/>
  <c r="V3" i="7"/>
  <c r="V8" i="7"/>
  <c r="K11" i="7"/>
  <c r="V2" i="7"/>
  <c r="V5" i="7"/>
  <c r="V6" i="7"/>
  <c r="V7" i="7"/>
  <c r="V7" i="5"/>
  <c r="V9" i="5"/>
  <c r="V10" i="5"/>
  <c r="Q4" i="5"/>
  <c r="R4" i="5" s="1"/>
  <c r="U4" i="5"/>
  <c r="AA4" i="8" s="1"/>
  <c r="V6" i="5"/>
  <c r="V4" i="5"/>
  <c r="V2" i="5"/>
  <c r="V3" i="5"/>
  <c r="V8" i="5"/>
  <c r="E11" i="7"/>
  <c r="J11" i="7"/>
  <c r="F11" i="7"/>
  <c r="Q2" i="7"/>
  <c r="R2" i="7" s="1"/>
  <c r="C11" i="7"/>
  <c r="L11" i="7"/>
  <c r="Q5" i="7"/>
  <c r="R5" i="7" s="1"/>
  <c r="B11" i="7"/>
  <c r="N11" i="7"/>
  <c r="H11" i="7"/>
  <c r="O11" i="7"/>
  <c r="P11" i="5"/>
  <c r="H11" i="5"/>
  <c r="Q5" i="5"/>
  <c r="R5" i="5" s="1"/>
  <c r="Q3" i="5"/>
  <c r="R3" i="5" s="1"/>
  <c r="Q8" i="5"/>
  <c r="R8" i="5" s="1"/>
  <c r="F11" i="5"/>
  <c r="Q9" i="5"/>
  <c r="R9" i="5" s="1"/>
  <c r="Q7" i="5"/>
  <c r="R7" i="5" s="1"/>
  <c r="Q10" i="5"/>
  <c r="R10" i="5" s="1"/>
  <c r="Q6" i="5"/>
  <c r="R6" i="5" s="1"/>
  <c r="B11" i="5"/>
  <c r="Q2" i="5"/>
  <c r="R2" i="5" s="1"/>
  <c r="O11" i="5"/>
  <c r="D11" i="5"/>
  <c r="K11" i="5"/>
  <c r="G11" i="5"/>
  <c r="N11" i="5"/>
  <c r="I11" i="5"/>
  <c r="L11" i="5"/>
  <c r="C11" i="5"/>
  <c r="J11" i="5"/>
  <c r="M11" i="5"/>
  <c r="U11" i="5" l="1"/>
  <c r="V11" i="5"/>
  <c r="AA11" i="8"/>
  <c r="U11" i="7"/>
  <c r="V11" i="7"/>
  <c r="W11" i="7"/>
  <c r="AB2" i="8"/>
  <c r="AB11" i="8" s="1"/>
</calcChain>
</file>

<file path=xl/sharedStrings.xml><?xml version="1.0" encoding="utf-8"?>
<sst xmlns="http://schemas.openxmlformats.org/spreadsheetml/2006/main" count="182" uniqueCount="30">
  <si>
    <t>Round</t>
  </si>
  <si>
    <t>Sum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</si>
  <si>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</si>
  <si>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</si>
  <si>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</si>
  <si>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</si>
  <si>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</si>
  <si>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</si>
  <si>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</si>
  <si>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</si>
  <si>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</si>
  <si>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</si>
  <si>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</si>
  <si>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</si>
  <si>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</si>
  <si>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</si>
  <si>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</si>
  <si>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Test</t>
  </si>
  <si>
    <t>Total</t>
  </si>
  <si>
    <t>Average</t>
  </si>
  <si>
    <t>Not Classified Classes (%)</t>
  </si>
  <si>
    <t>Partially Classified Classes (%)</t>
  </si>
  <si>
    <t>Totally Classified Classes (%)</t>
  </si>
  <si>
    <t>R</t>
  </si>
  <si>
    <t>This is a strong negative correlation, which means that high X variable scores go with low Y variable scores (and vice versa).</t>
  </si>
  <si>
    <t>R²</t>
  </si>
  <si>
    <t xml:space="preserve">This is a strong positive correlation, which means that high X variable scores go with high Y variable scores (and vice versa).
</t>
  </si>
  <si>
    <t>%</t>
  </si>
  <si>
    <t>AC/AN Totally Classified</t>
  </si>
  <si>
    <t>AN/AC Not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</si>
</sst>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16" fillId="36" borderId="0" xfId="0" applyFont="1" applyFill="1" applyAlignment="1">
      <alignment horizontal="center"/>
    </xf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5"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 tint="-4.9989318521683403E-2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FF818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Normalized Test Results for </a:t>
            </a:r>
            <a:r>
              <a:rPr lang="en-US" b="1" u="sng"/>
              <a:t>Incomplete</a:t>
            </a:r>
            <a:r>
              <a:rPr lang="en-US" b="1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matrixes_an_norm!$U$1</c:f>
              <c:strCache>
                <c:ptCount val="1"/>
                <c:pt idx="0">
                  <c:v>Not Classified Classes (%)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matrixes_an_norm!$U$2:$U$10</c:f>
              <c:numCache>
                <c:formatCode>0.00</c:formatCode>
                <c:ptCount val="9"/>
                <c:pt idx="0">
                  <c:v>29.826337266314486</c:v>
                </c:pt>
                <c:pt idx="1">
                  <c:v>14.804100146433782</c:v>
                </c:pt>
                <c:pt idx="2">
                  <c:v>7.686051240341607</c:v>
                </c:pt>
                <c:pt idx="3">
                  <c:v>4.4825468801662698</c:v>
                </c:pt>
                <c:pt idx="4">
                  <c:v>0.88825214899713434</c:v>
                </c:pt>
                <c:pt idx="5">
                  <c:v>0.68017366136034862</c:v>
                </c:pt>
                <c:pt idx="6">
                  <c:v>0.29431311117440451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8A-4E97-B245-B640385B781C}"/>
            </c:ext>
          </c:extLst>
        </c:ser>
        <c:ser>
          <c:idx val="1"/>
          <c:order val="1"/>
          <c:tx>
            <c:strRef>
              <c:f>matrixes_an_norm!$V$1</c:f>
              <c:strCache>
                <c:ptCount val="1"/>
                <c:pt idx="0">
                  <c:v>Partially Classified Classes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matrixes_an_norm!$V$2:$V$10</c:f>
              <c:numCache>
                <c:formatCode>0.00</c:formatCode>
                <c:ptCount val="9"/>
                <c:pt idx="0">
                  <c:v>65.9127574099263</c:v>
                </c:pt>
                <c:pt idx="1">
                  <c:v>79.852851887567425</c:v>
                </c:pt>
                <c:pt idx="2">
                  <c:v>85.693371289141908</c:v>
                </c:pt>
                <c:pt idx="3">
                  <c:v>89.410042038637755</c:v>
                </c:pt>
                <c:pt idx="4">
                  <c:v>92.785100286532952</c:v>
                </c:pt>
                <c:pt idx="5">
                  <c:v>92.648335745296677</c:v>
                </c:pt>
                <c:pt idx="6">
                  <c:v>92.452292794075774</c:v>
                </c:pt>
                <c:pt idx="7">
                  <c:v>91.322373123659744</c:v>
                </c:pt>
                <c:pt idx="8">
                  <c:v>94.057881773399004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8A-4E97-B245-B640385B781C}"/>
            </c:ext>
          </c:extLst>
        </c:ser>
        <c:ser>
          <c:idx val="2"/>
          <c:order val="2"/>
          <c:tx>
            <c:strRef>
              <c:f>matrixes_an_norm!$W$1</c:f>
              <c:strCache>
                <c:ptCount val="1"/>
                <c:pt idx="0">
                  <c:v>Totally Classified Classes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matrixes_an_norm!$W$2:$W$10</c:f>
              <c:numCache>
                <c:formatCode>0.00</c:formatCode>
                <c:ptCount val="9"/>
                <c:pt idx="0">
                  <c:v>4.2609053237592178</c:v>
                </c:pt>
                <c:pt idx="1">
                  <c:v>5.3430479659987862</c:v>
                </c:pt>
                <c:pt idx="2">
                  <c:v>6.6205774705164684</c:v>
                </c:pt>
                <c:pt idx="3">
                  <c:v>6.1074110811959761</c:v>
                </c:pt>
                <c:pt idx="4">
                  <c:v>6.3266475644699049</c:v>
                </c:pt>
                <c:pt idx="5">
                  <c:v>6.671490593342992</c:v>
                </c:pt>
                <c:pt idx="6">
                  <c:v>7.2533940947498197</c:v>
                </c:pt>
                <c:pt idx="7">
                  <c:v>8.677626876340252</c:v>
                </c:pt>
                <c:pt idx="8">
                  <c:v>5.9421182266009893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8A-4E97-B245-B640385B78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483996191"/>
        <c:axId val="484021983"/>
      </c:barChart>
      <c:catAx>
        <c:axId val="48399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1983"/>
        <c:crosses val="autoZero"/>
        <c:auto val="1"/>
        <c:lblAlgn val="ctr"/>
        <c:lblOffset val="100"/>
        <c:noMultiLvlLbl val="0"/>
      </c:catAx>
      <c:valAx>
        <c:axId val="484021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6191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Normalized Test Results for </a:t>
            </a:r>
            <a:r>
              <a:rPr lang="en-US" b="1" u="sng"/>
              <a:t>Complete</a:t>
            </a:r>
            <a:r>
              <a:rPr lang="en-US" b="1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matrixes_ac_norm!$U$1</c:f>
              <c:strCache>
                <c:ptCount val="1"/>
                <c:pt idx="0">
                  <c:v>Not Classified Classes (%)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matrixes_ac_norm!$U$2:$U$10</c:f>
              <c:numCache>
                <c:formatCode>0.00</c:formatCode>
                <c:ptCount val="9"/>
                <c:pt idx="0">
                  <c:v>5.9002182922585344</c:v>
                </c:pt>
                <c:pt idx="1">
                  <c:v>3.0751098253509048</c:v>
                </c:pt>
                <c:pt idx="2">
                  <c:v>0.7888744307091734</c:v>
                </c:pt>
                <c:pt idx="3">
                  <c:v>0.57631442203221739</c:v>
                </c:pt>
                <c:pt idx="4">
                  <c:v>5.1572975760701294E-2</c:v>
                </c:pt>
                <c:pt idx="5">
                  <c:v>3.6184686640613695E-2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3-496B-A142-144DBDDD3842}"/>
            </c:ext>
          </c:extLst>
        </c:ser>
        <c:ser>
          <c:idx val="1"/>
          <c:order val="1"/>
          <c:tx>
            <c:strRef>
              <c:f>matrixes_ac_norm!$V$1</c:f>
              <c:strCache>
                <c:ptCount val="1"/>
                <c:pt idx="0">
                  <c:v>Partially Classified Classes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matrixes_ac_norm!$V$2:$V$10</c:f>
              <c:numCache>
                <c:formatCode>0.00</c:formatCode>
                <c:ptCount val="9"/>
                <c:pt idx="0">
                  <c:v>89.718118257458329</c:v>
                </c:pt>
                <c:pt idx="1">
                  <c:v>91.442551519697133</c:v>
                </c:pt>
                <c:pt idx="2">
                  <c:v>93.396226415094333</c:v>
                </c:pt>
                <c:pt idx="3">
                  <c:v>92.588218621569268</c:v>
                </c:pt>
                <c:pt idx="4">
                  <c:v>93.455962409030988</c:v>
                </c:pt>
                <c:pt idx="5">
                  <c:v>93.001881603705314</c:v>
                </c:pt>
                <c:pt idx="6">
                  <c:v>91.835959749382937</c:v>
                </c:pt>
                <c:pt idx="7">
                  <c:v>92.493565913640239</c:v>
                </c:pt>
                <c:pt idx="8">
                  <c:v>91.533251231527117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3-496B-A142-144DBDDD3842}"/>
            </c:ext>
          </c:extLst>
        </c:ser>
        <c:ser>
          <c:idx val="2"/>
          <c:order val="2"/>
          <c:tx>
            <c:strRef>
              <c:f>matrixes_ac_norm!$W$1</c:f>
              <c:strCache>
                <c:ptCount val="1"/>
                <c:pt idx="0">
                  <c:v>Totally Classified Classes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matrixes_ac_norm!$W$2:$W$10</c:f>
              <c:numCache>
                <c:formatCode>0.00</c:formatCode>
                <c:ptCount val="9"/>
                <c:pt idx="0">
                  <c:v>4.3816634502831491</c:v>
                </c:pt>
                <c:pt idx="1">
                  <c:v>5.4823386549519668</c:v>
                </c:pt>
                <c:pt idx="2">
                  <c:v>5.8148991541964792</c:v>
                </c:pt>
                <c:pt idx="3">
                  <c:v>6.8354669563985144</c:v>
                </c:pt>
                <c:pt idx="4">
                  <c:v>6.4924646152082959</c:v>
                </c:pt>
                <c:pt idx="5">
                  <c:v>6.9619337096540725</c:v>
                </c:pt>
                <c:pt idx="6">
                  <c:v>8.164040250617056</c:v>
                </c:pt>
                <c:pt idx="7">
                  <c:v>7.506434086359759</c:v>
                </c:pt>
                <c:pt idx="8">
                  <c:v>8.4667487684729128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3-496B-A142-144DBDDD3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483996191"/>
        <c:axId val="484021983"/>
      </c:barChart>
      <c:catAx>
        <c:axId val="48399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1983"/>
        <c:crosses val="autoZero"/>
        <c:auto val="1"/>
        <c:lblAlgn val="ctr"/>
        <c:lblOffset val="100"/>
        <c:noMultiLvlLbl val="0"/>
      </c:catAx>
      <c:valAx>
        <c:axId val="484021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6191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61560-0C93-400D-A950-029DD1490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</xdr:row>
      <xdr:rowOff>0</xdr:rowOff>
    </xdr:from>
    <xdr:to>
      <xdr:col>23</xdr:col>
      <xdr:colOff>438150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F8EFD-0478-4BE5-A7F4-3CAF5747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5E0EE-5581-45A5-859A-3A8B187C6A73}" name="Table_an" displayName="Table_an" ref="A1:R11" totalsRowCount="1">
  <autoFilter ref="A1:R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6CAC7DE6-8480-4525-AB2B-CC4E4B5691FB}" name="Test" totalsRowLabel="Total" dataDxfId="175" totalsRowDxfId="157"/>
    <tableColumn id="2" xr3:uid="{7C55985E-673C-4AAB-AAE4-8D89B4A52896}" name="C0" totalsRowFunction="average" dataDxfId="174" totalsRowDxfId="156"/>
    <tableColumn id="3" xr3:uid="{1243D5EA-0947-400B-B19F-477F4FC37FE5}" name="C1" totalsRowFunction="average" dataDxfId="173" totalsRowDxfId="155"/>
    <tableColumn id="4" xr3:uid="{BBB97BC3-D5EB-4132-80D0-6F2F53B0CE8B}" name="C2" totalsRowFunction="average" dataDxfId="172" totalsRowDxfId="154"/>
    <tableColumn id="5" xr3:uid="{A4A0BA3F-27F1-4188-B66F-023547D8CF81}" name="C3" totalsRowFunction="average" dataDxfId="171" totalsRowDxfId="153"/>
    <tableColumn id="6" xr3:uid="{472B932B-6924-4752-99D6-C09FFA70C580}" name="C4" totalsRowFunction="average" dataDxfId="170" totalsRowDxfId="152"/>
    <tableColumn id="7" xr3:uid="{17E39D86-E5CC-4B1D-927D-D632CA0312A6}" name="C5" totalsRowFunction="average" dataDxfId="169" totalsRowDxfId="151"/>
    <tableColumn id="8" xr3:uid="{80E627F9-B294-4D3A-A491-E307CBCB5708}" name="C6" totalsRowFunction="average" dataDxfId="168" totalsRowDxfId="150"/>
    <tableColumn id="9" xr3:uid="{4CBE41AE-799C-48A4-B30C-B04764526E37}" name="C7" totalsRowFunction="average" dataDxfId="167" totalsRowDxfId="149"/>
    <tableColumn id="10" xr3:uid="{4D86BB8E-0B65-4318-8B37-0DF404FA88E9}" name="C8" totalsRowFunction="average" dataDxfId="166" totalsRowDxfId="148"/>
    <tableColumn id="11" xr3:uid="{A0308279-0864-43AB-A31E-A43344FA829C}" name="C9" totalsRowFunction="average" dataDxfId="165" totalsRowDxfId="147"/>
    <tableColumn id="12" xr3:uid="{DDD6407E-3FF6-48FC-AA71-0776B20F8EDC}" name="C10" totalsRowFunction="average" dataDxfId="164" totalsRowDxfId="146"/>
    <tableColumn id="13" xr3:uid="{F363E570-55E4-47EC-9278-0E3B65D4BC30}" name="C11" totalsRowFunction="average" dataDxfId="163" totalsRowDxfId="145"/>
    <tableColumn id="14" xr3:uid="{38F6C2EA-0628-459B-916B-1328ACCADE47}" name="C12" totalsRowFunction="average" dataDxfId="162" totalsRowDxfId="144"/>
    <tableColumn id="15" xr3:uid="{E3E5CF69-432A-4CA7-BD83-037FD5A6B53F}" name="C13" totalsRowFunction="average" dataDxfId="161" totalsRowDxfId="143"/>
    <tableColumn id="16" xr3:uid="{9378B0D4-90DD-42E4-B731-1A3F1C951AB7}" name="C14" totalsRowFunction="average" dataDxfId="160" totalsRowDxfId="142"/>
    <tableColumn id="17" xr3:uid="{8CE17D10-DBE3-4622-8FDA-5EA2219FDF4E}" name="Sum" dataDxfId="159">
      <calculatedColumnFormula>SUM(B2:P2)</calculatedColumnFormula>
    </tableColumn>
    <tableColumn id="18" xr3:uid="{73C9F51D-ABDF-4B4F-8FA6-3EE77F498DEA}" name="Round" dataDxfId="158" totalsRowDxfId="141">
      <calculatedColumnFormula>ROUND(Q2,0)</calculatedColumnFormula>
    </tableColumn>
  </tableColumns>
  <tableStyleInfo name="TableStyleLight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89038D-1154-48B4-8540-F193A9969114}" name="Leaves_an" displayName="Leaves_an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E4CB83DC-4B0E-41E0-82D4-10DA3B27DE92}" name="Test" totalsRowLabel="Total" dataDxfId="123" totalsRowDxfId="111"/>
    <tableColumn id="2" xr3:uid="{BD9418D6-9B8D-4BEC-ADF7-49B898122A0F}" name="C0" totalsRowFunction="average" dataDxfId="122" totalsRowDxfId="110"/>
    <tableColumn id="3" xr3:uid="{30E2736F-9ECD-4A04-89AE-CC8638FE3333}" name="C1" totalsRowFunction="average" dataDxfId="121" totalsRowDxfId="109"/>
    <tableColumn id="4" xr3:uid="{72E4E9C9-4FD0-4ADF-A460-578F07814D91}" name="C2" totalsRowFunction="average" dataDxfId="120" totalsRowDxfId="108"/>
    <tableColumn id="5" xr3:uid="{BC4673AA-8582-4373-BC11-DD11A1DB2301}" name="C3" totalsRowFunction="average" dataDxfId="119" totalsRowDxfId="107"/>
    <tableColumn id="6" xr3:uid="{DECD0BC9-9597-440B-B485-4021E15577AA}" name="C4" totalsRowFunction="average" dataDxfId="118" totalsRowDxfId="106"/>
    <tableColumn id="7" xr3:uid="{B16615F6-192D-4D74-92AC-BBC070CA67DB}" name="C5" totalsRowFunction="average" dataDxfId="117" totalsRowDxfId="105"/>
    <tableColumn id="8" xr3:uid="{9BC2E477-D9C4-4956-B8AA-14362B441E6B}" name="C6" totalsRowFunction="average" dataDxfId="116" totalsRowDxfId="104"/>
    <tableColumn id="9" xr3:uid="{BD9BAA70-9485-4062-95A8-F6435B3141C5}" name="C7" totalsRowFunction="average" dataDxfId="115" totalsRowDxfId="103"/>
    <tableColumn id="10" xr3:uid="{92B207C4-2B5F-484C-8480-49572EBBA491}" name="C8" totalsRowFunction="average" dataDxfId="114" totalsRowDxfId="102"/>
    <tableColumn id="17" xr3:uid="{A0FC9225-99BC-4B19-94D9-DF5AEC5C8E1E}" name="Sum" dataDxfId="113">
      <calculatedColumnFormula>SUM(B2:J2)</calculatedColumnFormula>
    </tableColumn>
    <tableColumn id="18" xr3:uid="{39C77B51-E6ED-4E4C-8AAB-43F888D0F15D}" name="Round" dataDxfId="112" totalsRowDxfId="101">
      <calculatedColumnFormula>ROUND(K2,0)</calculatedColumnFormula>
    </tableColumn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1AF51F-E499-4660-9356-6F8B026411E3}" name="Table_an_n12" displayName="Table_an_n12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AE4A959-00B3-4584-A1F2-61556EB24413}" name="Test" totalsRowLabel="Average" dataDxfId="88" totalsRowDxfId="77"/>
    <tableColumn id="2" xr3:uid="{810EAA23-BB65-4C2B-8D00-C002F7B17EFF}" name="C0" totalsRowFunction="average" dataDxfId="87" totalsRowDxfId="76">
      <calculatedColumnFormula>Leaves_an[[#This Row],[C0]]/Leaves_an[[#This Row],[Sum]]*100</calculatedColumnFormula>
    </tableColumn>
    <tableColumn id="3" xr3:uid="{1E4366D2-8CD4-483D-A5CD-3792185A51F2}" name="C1" totalsRowFunction="average" dataDxfId="84" totalsRowDxfId="75">
      <calculatedColumnFormula>Leaves_an[[#This Row],[C1]]/Leaves_an[[#This Row],[Sum]]*100</calculatedColumnFormula>
    </tableColumn>
    <tableColumn id="4" xr3:uid="{B9CC7D25-86CA-4798-9EE7-29D5AD116C68}" name="C2" totalsRowFunction="average" dataDxfId="83" totalsRowDxfId="74">
      <calculatedColumnFormula>Leaves_an[[#This Row],[C2]]/Leaves_an[[#This Row],[Sum]]*100</calculatedColumnFormula>
    </tableColumn>
    <tableColumn id="5" xr3:uid="{1E9CC81A-D147-4816-84B4-8543942C0208}" name="C3" totalsRowFunction="average" dataDxfId="82" totalsRowDxfId="73">
      <calculatedColumnFormula>Leaves_an[[#This Row],[C3]]/Leaves_an[[#This Row],[Sum]]*100</calculatedColumnFormula>
    </tableColumn>
    <tableColumn id="6" xr3:uid="{CDB8A4CD-551F-4F73-BF7E-0FA9B5E83E56}" name="C4" totalsRowFunction="average" dataDxfId="81" totalsRowDxfId="72">
      <calculatedColumnFormula>Leaves_an[[#This Row],[C4]]/Leaves_an[[#This Row],[Sum]]*100</calculatedColumnFormula>
    </tableColumn>
    <tableColumn id="7" xr3:uid="{24C2A726-B3C9-41E8-80CA-07185D77E5CE}" name="C5" totalsRowFunction="average" dataDxfId="80" totalsRowDxfId="71">
      <calculatedColumnFormula>Leaves_an[[#This Row],[C5]]/Leaves_an[[#This Row],[Sum]]*100</calculatedColumnFormula>
    </tableColumn>
    <tableColumn id="8" xr3:uid="{EA0B4A3F-FF78-4663-B965-7666BAF93170}" name="C6" totalsRowFunction="average" dataDxfId="79" totalsRowDxfId="70">
      <calculatedColumnFormula>Leaves_an[[#This Row],[C6]]/Leaves_an[[#This Row],[Sum]]*100</calculatedColumnFormula>
    </tableColumn>
    <tableColumn id="9" xr3:uid="{DF12754F-7EA9-4A03-9D66-8AB2E07A867B}" name="C7" totalsRowFunction="average" dataDxfId="78" totalsRowDxfId="69">
      <calculatedColumnFormula>Leaves_an[[#This Row],[C7]]/Leaves_an[[#This Row],[Sum]]*100</calculatedColumnFormula>
    </tableColumn>
    <tableColumn id="10" xr3:uid="{E77EBFDB-AF76-4B03-989F-FDB984F0D5BC}" name="C8" totalsRowFunction="average" dataDxfId="66" totalsRowDxfId="68">
      <calculatedColumnFormula>Leaves_an[[#This Row],[C8]]/Leaves_an[[#This Row],[Sum]]*100</calculatedColumnFormula>
    </tableColumn>
    <tableColumn id="17" xr3:uid="{5553D371-F8C0-4B11-BBD7-EF31878ECA2B}" name="Sum" dataDxfId="86">
      <calculatedColumnFormula>SUM(B2:J2)</calculatedColumnFormula>
    </tableColumn>
    <tableColumn id="18" xr3:uid="{2A1C71B7-0B93-4B28-ADBA-B2E63787C118}" name="Round" dataDxfId="85" totalsRowDxfId="67">
      <calculatedColumnFormula>ROUND(K2,0)</calculatedColumnFormula>
    </tableColumn>
  </tableColumns>
  <tableStyleInfo name="TableStyleLight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64936FF-6B53-4DE7-9D0E-DF9EDC72A7E5}" name="Table413" displayName="Table413" ref="N1:Q11" totalsRowCount="1">
  <autoFilter ref="N1:Q10" xr:uid="{662339E7-EB0A-4320-8DF4-ACD8941A78D3}"/>
  <tableColumns count="4">
    <tableColumn id="1" xr3:uid="{BAB950C1-0BAA-41C7-822E-2178B240FFB2}" name="Test" totalsRowLabel="Average" dataDxfId="100" totalsRowDxfId="64"/>
    <tableColumn id="2" xr3:uid="{AD9EE1C7-4D49-4544-9623-BFF4409E07D3}" name="Not Classified Classes (%)" totalsRowFunction="average" dataDxfId="99" totalsRowDxfId="63">
      <calculatedColumnFormula>Table_an_n12[[#This Row],[C0]]</calculatedColumnFormula>
    </tableColumn>
    <tableColumn id="3" xr3:uid="{5111CFBD-BDAB-4E0A-8557-94D80E9B8ED7}" name="Partially Classified Classes (%)" totalsRowFunction="average" dataDxfId="65" totalsRowDxfId="62">
      <calculatedColumnFormula>SUM(Table_an_n12[[#This Row],[C1]:[C7]])</calculatedColumnFormula>
    </tableColumn>
    <tableColumn id="4" xr3:uid="{E67B3E2B-657D-466B-8C33-CB0FF6B46AEE}" name="Totally Classified Classes (%)" totalsRowFunction="average" dataDxfId="60" totalsRowDxfId="61">
      <calculatedColumnFormula>Table_an_n12[[#This Row],[C8]]</calculatedColumnFormula>
    </tableColumn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B9FB1D-BFD7-4A62-9657-1AD591D81CF5}" name="Table714" displayName="Table714" ref="N13:Q15" totalsRowShown="0">
  <autoFilter ref="N13:Q15" xr:uid="{F6030268-C7E2-4DD8-8A00-34B0444D9CE8}"/>
  <tableColumns count="4">
    <tableColumn id="1" xr3:uid="{080CA06E-364A-4F74-8983-BBEF0FDE55FD}" name="Test" dataDxfId="98"/>
    <tableColumn id="2" xr3:uid="{1EE55D2D-F1A8-477E-B157-ED1C496224AB}" name="Not Classified Classes (%)" dataDxfId="97"/>
    <tableColumn id="3" xr3:uid="{F9854520-0096-489D-BB02-15DE45C62AEC}" name="Partially Classified Classes (%)" dataDxfId="96"/>
    <tableColumn id="4" xr3:uid="{4197EE4D-D971-4F24-A2D5-A4273D8DBA8E}" name="Totally Classified Classes (%)" dataDxfId="95"/>
  </tableColumns>
  <tableStyleInfo name="TableStyleLight10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B3F08A-25F3-4C1C-B1CA-21EE93B08528}" name="Leaves_ac" displayName="Leaves_ac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E7EAB5C4-4905-4068-B1E1-0D68BF197D6F}" name="Test" totalsRowLabel="Total" dataDxfId="58" totalsRowDxfId="46"/>
    <tableColumn id="2" xr3:uid="{E5B62E7D-D124-4453-9C6F-FB7B2468E33E}" name="C0" totalsRowFunction="average" dataDxfId="57" totalsRowDxfId="45"/>
    <tableColumn id="3" xr3:uid="{3FD30E8D-7CBA-4B28-98A5-C16A12328298}" name="C1" totalsRowFunction="average" dataDxfId="56" totalsRowDxfId="44"/>
    <tableColumn id="4" xr3:uid="{02E1B8B5-B130-4756-801B-8666CACFD5E2}" name="C2" totalsRowFunction="average" dataDxfId="55" totalsRowDxfId="43"/>
    <tableColumn id="5" xr3:uid="{A0B4A3CC-E611-43B6-9ECF-E0ACB74315C0}" name="C3" totalsRowFunction="average" dataDxfId="54" totalsRowDxfId="42"/>
    <tableColumn id="6" xr3:uid="{FF606571-632D-4902-8504-0AB6407000DB}" name="C4" totalsRowFunction="average" dataDxfId="53" totalsRowDxfId="41"/>
    <tableColumn id="7" xr3:uid="{AE2B3FB4-80F9-4E76-80C8-7BF3C08D4608}" name="C5" totalsRowFunction="average" dataDxfId="52" totalsRowDxfId="40"/>
    <tableColumn id="8" xr3:uid="{664D60DD-3E7D-48AF-983A-6B7D7B93A052}" name="C6" totalsRowFunction="average" dataDxfId="51" totalsRowDxfId="39"/>
    <tableColumn id="9" xr3:uid="{9FA7791C-909C-4F87-AC62-872804CBF4F6}" name="C7" totalsRowFunction="average" dataDxfId="50" totalsRowDxfId="38"/>
    <tableColumn id="10" xr3:uid="{3E1DAFF0-E894-489A-A2ED-AB7040AE723F}" name="C8" totalsRowFunction="average" dataDxfId="49" totalsRowDxfId="37"/>
    <tableColumn id="17" xr3:uid="{15CB398A-F4FB-4FD0-8489-FAF12D1D57E0}" name="Sum" dataDxfId="48">
      <calculatedColumnFormula>SUM(B2:J2)</calculatedColumnFormula>
    </tableColumn>
    <tableColumn id="18" xr3:uid="{2F5C8035-8883-47F2-8E07-66F546165276}" name="Round" dataDxfId="47" totalsRowDxfId="36">
      <calculatedColumnFormula>ROUND(K2,0)</calculatedColumnFormula>
    </tableColumn>
  </tableColumns>
  <tableStyleInfo name="TableStyleLight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19A78A-EE2A-4624-8DA0-8D76A7BECD26}" name="Table_an_n1216" displayName="Table_an_n1216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05F5834-55CB-4AE4-96FA-5B8F76E17E7F}" name="Test" totalsRowLabel="Average" dataDxfId="33" totalsRowDxfId="34"/>
    <tableColumn id="2" xr3:uid="{C4C3B6EC-DDCE-481B-9678-C01D270E75E8}" name="C0" totalsRowFunction="average" dataDxfId="31" totalsRowDxfId="32">
      <calculatedColumnFormula>Leaves_an[[#This Row],[C0]]/Leaves_an[[#This Row],[Sum]]*100</calculatedColumnFormula>
    </tableColumn>
    <tableColumn id="3" xr3:uid="{9B1D45DA-E2D3-45C9-ACB1-F297C9BABF29}" name="C1" totalsRowFunction="average" dataDxfId="29" totalsRowDxfId="30">
      <calculatedColumnFormula>Leaves_an[[#This Row],[C1]]/Leaves_an[[#This Row],[Sum]]*100</calculatedColumnFormula>
    </tableColumn>
    <tableColumn id="4" xr3:uid="{226803C6-0159-4ABA-88F8-CC38DC7E632F}" name="C2" totalsRowFunction="average" dataDxfId="27" totalsRowDxfId="28">
      <calculatedColumnFormula>Leaves_an[[#This Row],[C2]]/Leaves_an[[#This Row],[Sum]]*100</calculatedColumnFormula>
    </tableColumn>
    <tableColumn id="5" xr3:uid="{BA0FC0C9-6C97-44EB-84B0-F7DDC01E722C}" name="C3" totalsRowFunction="average" dataDxfId="25" totalsRowDxfId="26">
      <calculatedColumnFormula>Leaves_an[[#This Row],[C3]]/Leaves_an[[#This Row],[Sum]]*100</calculatedColumnFormula>
    </tableColumn>
    <tableColumn id="6" xr3:uid="{87E90A60-D155-47D9-BAEF-D47D108FA00C}" name="C4" totalsRowFunction="average" dataDxfId="23" totalsRowDxfId="24">
      <calculatedColumnFormula>Leaves_an[[#This Row],[C4]]/Leaves_an[[#This Row],[Sum]]*100</calculatedColumnFormula>
    </tableColumn>
    <tableColumn id="7" xr3:uid="{CD32245D-CEC0-4EDF-B8EF-03FA389D5F96}" name="C5" totalsRowFunction="average" dataDxfId="21" totalsRowDxfId="22">
      <calculatedColumnFormula>Leaves_an[[#This Row],[C5]]/Leaves_an[[#This Row],[Sum]]*100</calculatedColumnFormula>
    </tableColumn>
    <tableColumn id="8" xr3:uid="{FDFF5347-C736-432D-BF6F-3B1A13BFCF2E}" name="C6" totalsRowFunction="average" dataDxfId="19" totalsRowDxfId="20">
      <calculatedColumnFormula>Leaves_an[[#This Row],[C6]]/Leaves_an[[#This Row],[Sum]]*100</calculatedColumnFormula>
    </tableColumn>
    <tableColumn id="9" xr3:uid="{CE53465F-F471-4E6A-8236-19C256EB2C66}" name="C7" totalsRowFunction="average" dataDxfId="17" totalsRowDxfId="18">
      <calculatedColumnFormula>Leaves_an[[#This Row],[C7]]/Leaves_an[[#This Row],[Sum]]*100</calculatedColumnFormula>
    </tableColumn>
    <tableColumn id="10" xr3:uid="{C9CBA5A6-6B37-4A44-A467-72615560FB0D}" name="C8" totalsRowFunction="average" dataDxfId="15" totalsRowDxfId="16">
      <calculatedColumnFormula>Leaves_an[[#This Row],[C8]]/Leaves_an[[#This Row],[Sum]]*100</calculatedColumnFormula>
    </tableColumn>
    <tableColumn id="17" xr3:uid="{2D5E82EF-DBB9-43F9-AC94-417F2110A3CE}" name="Sum" dataDxfId="14">
      <calculatedColumnFormula>SUM(B2:J2)</calculatedColumnFormula>
    </tableColumn>
    <tableColumn id="18" xr3:uid="{1D520DFC-C66C-4F14-8836-BE98FD11B8D9}" name="Round" dataDxfId="12" totalsRowDxfId="13">
      <calculatedColumnFormula>ROUND(K2,0)</calculatedColumnFormula>
    </tableColumn>
  </tableColumns>
  <tableStyleInfo name="TableStyleLight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D11BB9-0FF5-445C-98D4-28B108178A72}" name="Table41317" displayName="Table41317" ref="N1:Q11" totalsRowCount="1">
  <autoFilter ref="N1:Q10" xr:uid="{662339E7-EB0A-4320-8DF4-ACD8941A78D3}"/>
  <tableColumns count="4">
    <tableColumn id="1" xr3:uid="{192415E2-9631-4D7B-A37A-E901121F92B6}" name="Test" totalsRowLabel="Average" dataDxfId="10" totalsRowDxfId="11"/>
    <tableColumn id="2" xr3:uid="{881A5E37-678F-47BD-AE7C-C8373DFE8EBB}" name="Not Classified Classes (%)" totalsRowFunction="average" dataDxfId="8" totalsRowDxfId="9">
      <calculatedColumnFormula>Table_an_n1216[[#This Row],[C0]]</calculatedColumnFormula>
    </tableColumn>
    <tableColumn id="3" xr3:uid="{6391294F-324C-4149-9502-25330E852AEC}" name="Partially Classified Classes (%)" totalsRowFunction="average" dataDxfId="6" totalsRowDxfId="7">
      <calculatedColumnFormula>SUM(Table_an_n1216[[#This Row],[C1]:[C7]])</calculatedColumnFormula>
    </tableColumn>
    <tableColumn id="4" xr3:uid="{A6B38EAC-DAFC-4D7D-8D8D-FD51F373DA94}" name="Totally Classified Classes (%)" totalsRowFunction="average" dataDxfId="4" totalsRowDxfId="5">
      <calculatedColumnFormula>Table_an_n1216[[#This Row],[C8]]</calculatedColumnFormula>
    </tableColumn>
  </tableColumns>
  <tableStyleInfo name="TableStyleMedium2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BCFA755-C536-49B5-A01D-6CFE1E9F47C1}" name="Table71418" displayName="Table71418" ref="N13:Q15" totalsRowShown="0">
  <autoFilter ref="N13:Q15" xr:uid="{F6030268-C7E2-4DD8-8A00-34B0444D9CE8}"/>
  <tableColumns count="4">
    <tableColumn id="1" xr3:uid="{F0D80D0F-0C1D-4C04-A0AA-680AF093AC07}" name="Test" dataDxfId="3"/>
    <tableColumn id="2" xr3:uid="{CF44493F-F377-4ED3-A8DF-B0CDA731152E}" name="Not Classified Classes (%)" dataDxfId="2"/>
    <tableColumn id="3" xr3:uid="{82FFF031-CB4E-4C5A-B874-B52BAD27A305}" name="Partially Classified Classes (%)" dataDxfId="1"/>
    <tableColumn id="4" xr3:uid="{04B6DD2D-A9FF-4752-9F0D-7658A30161F8}" name="Totally Classified Classes (%)" dataDxfId="0"/>
  </tableColumns>
  <tableStyleInfo name="TableStyleLight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1354F-804C-442F-9244-B87F3B8E4E7C}" name="Table_an_n" displayName="Table_an_n" ref="A1:R11" totalsRowCount="1">
  <autoFilter ref="A1:R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4BB32E4E-B9E6-46FF-BBDF-5847C9811A51}" name="Test" totalsRowLabel="Average" dataDxfId="294" totalsRowDxfId="293"/>
    <tableColumn id="2" xr3:uid="{D7D58173-4FEB-41F8-B671-688766443E80}" name="C0" totalsRowFunction="average" dataDxfId="292" totalsRowDxfId="291">
      <calculatedColumnFormula>Table_an[[#This Row],[C0]]/Table_an[[#This Row],[Sum]]*100</calculatedColumnFormula>
    </tableColumn>
    <tableColumn id="3" xr3:uid="{491C6B34-E548-4E21-B703-AA970623FA06}" name="C1" totalsRowFunction="average" dataDxfId="290" totalsRowDxfId="289">
      <calculatedColumnFormula>Table_an[[#This Row],[C1]]/Table_an[[#This Row],[Sum]]*100</calculatedColumnFormula>
    </tableColumn>
    <tableColumn id="4" xr3:uid="{64BEEB0B-04AE-42B8-BE03-3CB23AC5AC96}" name="C2" totalsRowFunction="average" dataDxfId="288" totalsRowDxfId="287">
      <calculatedColumnFormula>Table_an[[#This Row],[C2]]/Table_an[[#This Row],[Sum]]*100</calculatedColumnFormula>
    </tableColumn>
    <tableColumn id="5" xr3:uid="{34F44356-35F7-46A4-AFE9-B6E0B00954DD}" name="C3" totalsRowFunction="average" dataDxfId="286" totalsRowDxfId="285">
      <calculatedColumnFormula>Table_an[[#This Row],[C3]]/Table_an[[#This Row],[Sum]]*100</calculatedColumnFormula>
    </tableColumn>
    <tableColumn id="6" xr3:uid="{A44022A3-2F70-44B5-91B2-B29D358D6F96}" name="C4" totalsRowFunction="average" dataDxfId="284" totalsRowDxfId="283">
      <calculatedColumnFormula>Table_an[[#This Row],[C4]]/Table_an[[#This Row],[Sum]]*100</calculatedColumnFormula>
    </tableColumn>
    <tableColumn id="7" xr3:uid="{5C7DA55B-707E-400B-9F47-6538D8A0DA7B}" name="C5" totalsRowFunction="average" dataDxfId="282" totalsRowDxfId="281">
      <calculatedColumnFormula>Table_an[[#This Row],[C5]]/Table_an[[#This Row],[Sum]]*100</calculatedColumnFormula>
    </tableColumn>
    <tableColumn id="8" xr3:uid="{618D2D21-D0D0-4047-93A0-F8EA8A5DC948}" name="C6" totalsRowFunction="average" dataDxfId="280" totalsRowDxfId="279">
      <calculatedColumnFormula>Table_an[[#This Row],[C6]]/Table_an[[#This Row],[Sum]]*100</calculatedColumnFormula>
    </tableColumn>
    <tableColumn id="9" xr3:uid="{413AD761-BC1C-48D5-814E-2D05190BC605}" name="C7" totalsRowFunction="average" dataDxfId="278" totalsRowDxfId="277">
      <calculatedColumnFormula>Table_an[[#This Row],[C7]]/Table_an[[#This Row],[Sum]]*100</calculatedColumnFormula>
    </tableColumn>
    <tableColumn id="10" xr3:uid="{7F6EF7A1-0744-440B-B9AC-391C14A6FBB5}" name="C8" totalsRowFunction="average" dataDxfId="276" totalsRowDxfId="275">
      <calculatedColumnFormula>Table_an[[#This Row],[C8]]/Table_an[[#This Row],[Sum]]*100</calculatedColumnFormula>
    </tableColumn>
    <tableColumn id="11" xr3:uid="{F47D0E56-9EA9-430D-B63A-E9D729E832A2}" name="C9" totalsRowFunction="average" dataDxfId="274" totalsRowDxfId="273">
      <calculatedColumnFormula>Table_an[[#This Row],[C9]]/Table_an[[#This Row],[Sum]]*100</calculatedColumnFormula>
    </tableColumn>
    <tableColumn id="12" xr3:uid="{25CC23EA-C0E8-451E-9801-64DA640B4B64}" name="C10" totalsRowFunction="average" dataDxfId="272" totalsRowDxfId="271">
      <calculatedColumnFormula>Table_an[[#This Row],[C10]]/Table_an[[#This Row],[Sum]]*100</calculatedColumnFormula>
    </tableColumn>
    <tableColumn id="13" xr3:uid="{C7757C63-9485-480B-859D-450949D5FCF3}" name="C11" totalsRowFunction="average" dataDxfId="270" totalsRowDxfId="269">
      <calculatedColumnFormula>Table_an[[#This Row],[C11]]/Table_an[[#This Row],[Sum]]*100</calculatedColumnFormula>
    </tableColumn>
    <tableColumn id="14" xr3:uid="{959939A3-6E51-4E50-BC72-D66C5A18D07C}" name="C12" totalsRowFunction="average" dataDxfId="268" totalsRowDxfId="267">
      <calculatedColumnFormula>Table_an[[#This Row],[C12]]/Table_an[[#This Row],[Sum]]*100</calculatedColumnFormula>
    </tableColumn>
    <tableColumn id="15" xr3:uid="{AABCBF83-5415-4C6E-81D2-8796970B0630}" name="C13" totalsRowFunction="average" dataDxfId="266" totalsRowDxfId="265">
      <calculatedColumnFormula>Table_an[[#This Row],[C13]]/Table_an[[#This Row],[Sum]]*100</calculatedColumnFormula>
    </tableColumn>
    <tableColumn id="16" xr3:uid="{8D5DA128-3132-47B3-90CD-344804B55B5D}" name="C14" totalsRowFunction="average" dataDxfId="264" totalsRowDxfId="263">
      <calculatedColumnFormula>Table_an[[#This Row],[C14]]/Table_an[[#This Row],[Sum]]*100</calculatedColumnFormula>
    </tableColumn>
    <tableColumn id="17" xr3:uid="{7B758F70-6AAE-4F32-930D-8500F2F42952}" name="Sum" dataDxfId="262">
      <calculatedColumnFormula>SUM(B2:P2)</calculatedColumnFormula>
    </tableColumn>
    <tableColumn id="18" xr3:uid="{37596B67-3132-46AB-BC90-132D2C1DD349}" name="Round" dataDxfId="261" totalsRowDxfId="260">
      <calculatedColumnFormula>ROUND(Q2,0)</calculatedColumnFormula>
    </tableColumn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339E7-EB0A-4320-8DF4-ACD8941A78D3}" name="Table4" displayName="Table4" ref="T1:W11" totalsRowCount="1">
  <autoFilter ref="T1:W10" xr:uid="{662339E7-EB0A-4320-8DF4-ACD8941A78D3}"/>
  <tableColumns count="4">
    <tableColumn id="1" xr3:uid="{B3F74805-A575-40E1-8B92-E550E28BAD8F}" name="Test" totalsRowLabel="Average" dataDxfId="259" totalsRowDxfId="258"/>
    <tableColumn id="2" xr3:uid="{75AE9750-5B01-4D28-9E45-BD92E77B777A}" name="Not Classified Classes (%)" totalsRowFunction="average" dataDxfId="257" totalsRowDxfId="256">
      <calculatedColumnFormula>Table_an_n[[#This Row],[C0]]</calculatedColumnFormula>
    </tableColumn>
    <tableColumn id="3" xr3:uid="{1D7E2326-52FD-4275-83C0-094CE8F90769}" name="Partially Classified Classes (%)" totalsRowFunction="average" dataDxfId="255" totalsRowDxfId="254">
      <calculatedColumnFormula>SUM(Table_an_n[[#This Row],[C1]:[C13]])</calculatedColumnFormula>
    </tableColumn>
    <tableColumn id="4" xr3:uid="{BAACDDE3-9AF4-4F2C-A9BB-5193817A90C2}" name="Totally Classified Classes (%)" totalsRowFunction="average" dataDxfId="253" totalsRowDxfId="252">
      <calculatedColumnFormula>Table_an_n[[#This Row],[C14]]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030268-C7E2-4DD8-8A00-34B0444D9CE8}" name="Table7" displayName="Table7" ref="T13:W15" totalsRowShown="0">
  <autoFilter ref="T13:W15" xr:uid="{F6030268-C7E2-4DD8-8A00-34B0444D9CE8}"/>
  <tableColumns count="4">
    <tableColumn id="1" xr3:uid="{5EEB317C-F9EF-4709-92E9-70CB45DC8BD9}" name="Test" dataDxfId="251"/>
    <tableColumn id="2" xr3:uid="{4D4D21D4-3516-4644-BE36-6F9370A94B94}" name="Not Classified Classes (%)" dataDxfId="250"/>
    <tableColumn id="3" xr3:uid="{F9A3EB3D-542C-4A4E-8FA9-1FF91BE6D125}" name="Partially Classified Classes (%)" dataDxfId="249"/>
    <tableColumn id="4" xr3:uid="{E54E5669-0451-4994-8EF5-0BE253E853DA}" name="Totally Classified Classes (%)" dataDxfId="248"/>
  </tableColumns>
  <tableStyleInfo name="TableStyleLight10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DB481-2245-4BB8-83F6-28D42C2324E6}" name="Table_ac" displayName="Table_ac" ref="A1:R11" totalsRowCount="1">
  <autoFilter ref="A1:R10" xr:uid="{3E6DB481-2245-4BB8-83F6-28D42C2324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C0096FB1-C3C6-465E-853E-F6785AAB616F}" name="Test" totalsRowLabel="Total" dataDxfId="193" totalsRowDxfId="140"/>
    <tableColumn id="2" xr3:uid="{572D7884-137E-4BDC-9DD1-93C717CB0F0E}" name="C0" totalsRowFunction="average" dataDxfId="192" totalsRowDxfId="139"/>
    <tableColumn id="3" xr3:uid="{64C8746E-46F4-4FE7-A8BE-0CA8EBC01501}" name="C1" totalsRowFunction="average" dataDxfId="191" totalsRowDxfId="138"/>
    <tableColumn id="4" xr3:uid="{2955ECB5-DC81-40BE-B481-AD94D77BEC99}" name="C2" totalsRowFunction="average" dataDxfId="190" totalsRowDxfId="137"/>
    <tableColumn id="5" xr3:uid="{EDF2475C-FBD7-4FF4-9251-4575750ACB3E}" name="C3" totalsRowFunction="average" dataDxfId="189" totalsRowDxfId="136"/>
    <tableColumn id="6" xr3:uid="{EC37F76A-0C4B-47C2-A4FD-C6C0D4DECE18}" name="C4" totalsRowFunction="average" dataDxfId="188" totalsRowDxfId="135"/>
    <tableColumn id="7" xr3:uid="{5FF50246-61F2-4FC7-AA60-E361EDA002F6}" name="C5" totalsRowFunction="average" dataDxfId="187" totalsRowDxfId="134"/>
    <tableColumn id="8" xr3:uid="{DABDEFF3-C2C2-4954-B7AB-68D25A0C0077}" name="C6" totalsRowFunction="average" dataDxfId="186" totalsRowDxfId="133"/>
    <tableColumn id="9" xr3:uid="{EEF89767-C0E0-49BC-A6D5-2FB76C674753}" name="C7" totalsRowFunction="average" dataDxfId="185" totalsRowDxfId="132"/>
    <tableColumn id="10" xr3:uid="{192C26BD-DA8A-400B-98F0-7FCA11B92BFB}" name="C8" totalsRowFunction="average" dataDxfId="184" totalsRowDxfId="131"/>
    <tableColumn id="11" xr3:uid="{5CF0CDE5-E699-4B34-8015-7CBB223A49BC}" name="C9" totalsRowFunction="average" dataDxfId="183" totalsRowDxfId="130"/>
    <tableColumn id="12" xr3:uid="{D8DFED68-1FF4-4E19-AB4F-58E596645E88}" name="C10" totalsRowFunction="average" dataDxfId="182" totalsRowDxfId="129"/>
    <tableColumn id="13" xr3:uid="{3845DF3A-6913-4D61-97D9-365919E82625}" name="C11" totalsRowFunction="average" dataDxfId="181" totalsRowDxfId="128"/>
    <tableColumn id="14" xr3:uid="{523717C7-5685-4A18-B9D0-D9DA007B8B27}" name="C12" totalsRowFunction="average" dataDxfId="180" totalsRowDxfId="127"/>
    <tableColumn id="15" xr3:uid="{F114CE19-E7FA-4A89-A833-32FDEC0D2686}" name="C13" totalsRowFunction="average" dataDxfId="179" totalsRowDxfId="126"/>
    <tableColumn id="16" xr3:uid="{5F788F3A-8A7A-4C8B-96C5-3ADA3F7DD29D}" name="C14" totalsRowFunction="average" dataDxfId="178" totalsRowDxfId="125"/>
    <tableColumn id="17" xr3:uid="{606E7892-B7E3-41CB-9268-70264421FC5B}" name="Sum" dataDxfId="177">
      <calculatedColumnFormula>SUM(Table_ac[[#This Row],[C0]:[C14]])</calculatedColumnFormula>
    </tableColumn>
    <tableColumn id="18" xr3:uid="{BE5B47AF-1236-4715-ADAE-A14B3654129F}" name="Round" dataDxfId="176" totalsRowDxfId="124">
      <calculatedColumnFormula>ROUND(Table_ac[[#This Row],[Sum]],0)</calculatedColumnFormula>
    </tableColumn>
  </tableColumns>
  <tableStyleInfo name="TableStyleLight13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3E473E-BAC2-457C-A4D6-D644860BBE19}" name="Table_ac_n" displayName="Table_ac_n" ref="A1:R11" totalsRowCount="1">
  <autoFilter ref="A1:R10" xr:uid="{3E6DB481-2245-4BB8-83F6-28D42C2324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63D476F1-27B2-413B-9782-EFFE5E6CD4CA}" name="Test" totalsRowLabel="Average" dataDxfId="247" totalsRowDxfId="246"/>
    <tableColumn id="2" xr3:uid="{91CD2727-D0B2-431D-AFD0-755A22B73434}" name="C0" totalsRowFunction="average" dataDxfId="245" totalsRowDxfId="244">
      <calculatedColumnFormula>Table_ac[[#This Row],[C0]]/Table_ac[[#This Row],[Sum]]*100</calculatedColumnFormula>
    </tableColumn>
    <tableColumn id="3" xr3:uid="{95B8A533-455F-47C3-AEB8-DB9FF9B5FC26}" name="C1" totalsRowFunction="average" dataDxfId="243" totalsRowDxfId="242">
      <calculatedColumnFormula>Table_ac[[#This Row],[C1]]/Table_ac[[#This Row],[Sum]]*100</calculatedColumnFormula>
    </tableColumn>
    <tableColumn id="4" xr3:uid="{93EE72C5-7279-46E3-A624-60782EB14D12}" name="C2" totalsRowFunction="average" dataDxfId="241" totalsRowDxfId="240">
      <calculatedColumnFormula>Table_ac[[#This Row],[C2]]/Table_ac[[#This Row],[Sum]]*100</calculatedColumnFormula>
    </tableColumn>
    <tableColumn id="5" xr3:uid="{C9CA0AEC-7895-4818-92E6-A2C8104D3589}" name="C3" totalsRowFunction="average" dataDxfId="239" totalsRowDxfId="238">
      <calculatedColumnFormula>Table_ac[[#This Row],[C3]]/Table_ac[[#This Row],[Sum]]*100</calculatedColumnFormula>
    </tableColumn>
    <tableColumn id="6" xr3:uid="{15DDD59F-0B97-48AE-B691-ED5BC775EF9F}" name="C4" totalsRowFunction="average" dataDxfId="237" totalsRowDxfId="236">
      <calculatedColumnFormula>Table_ac[[#This Row],[C4]]/Table_ac[[#This Row],[Sum]]*100</calculatedColumnFormula>
    </tableColumn>
    <tableColumn id="7" xr3:uid="{F7ABA3D6-8D03-40A4-A430-D9337B6CBB5D}" name="C5" totalsRowFunction="average" dataDxfId="235" totalsRowDxfId="234">
      <calculatedColumnFormula>Table_ac[[#This Row],[C5]]/Table_ac[[#This Row],[Sum]]*100</calculatedColumnFormula>
    </tableColumn>
    <tableColumn id="8" xr3:uid="{91A398B1-E416-4222-93DD-400D29E1DAEF}" name="C6" totalsRowFunction="average" dataDxfId="233" totalsRowDxfId="232">
      <calculatedColumnFormula>Table_ac[[#This Row],[C6]]/Table_ac[[#This Row],[Sum]]*100</calculatedColumnFormula>
    </tableColumn>
    <tableColumn id="9" xr3:uid="{57683FA9-ACB8-4CA4-AEC5-76C20D40F1FF}" name="C7" totalsRowFunction="average" dataDxfId="231" totalsRowDxfId="230">
      <calculatedColumnFormula>Table_ac[[#This Row],[C7]]/Table_ac[[#This Row],[Sum]]*100</calculatedColumnFormula>
    </tableColumn>
    <tableColumn id="10" xr3:uid="{9978B6F2-9960-49F1-B39B-C9B08BED0A2D}" name="C8" totalsRowFunction="average" dataDxfId="229" totalsRowDxfId="228">
      <calculatedColumnFormula>Table_ac[[#This Row],[C8]]/Table_ac[[#This Row],[Sum]]*100</calculatedColumnFormula>
    </tableColumn>
    <tableColumn id="11" xr3:uid="{ECAEB024-A4EA-410A-A1BB-44A4B937CD4E}" name="C9" totalsRowFunction="average" dataDxfId="227" totalsRowDxfId="226">
      <calculatedColumnFormula>Table_ac[[#This Row],[C9]]/Table_ac[[#This Row],[Sum]]*100</calculatedColumnFormula>
    </tableColumn>
    <tableColumn id="12" xr3:uid="{F2089F9E-27C8-4B7E-8B5A-DBC677E3A6B9}" name="C10" totalsRowFunction="average" dataDxfId="225" totalsRowDxfId="224">
      <calculatedColumnFormula>Table_ac[[#This Row],[C10]]/Table_ac[[#This Row],[Sum]]*100</calculatedColumnFormula>
    </tableColumn>
    <tableColumn id="13" xr3:uid="{7D023356-A17C-4EF8-AE3E-9FD382AA8BA8}" name="C11" totalsRowFunction="average" dataDxfId="223" totalsRowDxfId="222">
      <calculatedColumnFormula>Table_ac[[#This Row],[C11]]/Table_ac[[#This Row],[Sum]]*100</calculatedColumnFormula>
    </tableColumn>
    <tableColumn id="14" xr3:uid="{67ECC516-F713-4D19-96BD-C8F10F741ABC}" name="C12" totalsRowFunction="average" dataDxfId="221" totalsRowDxfId="220">
      <calculatedColumnFormula>Table_ac[[#This Row],[C12]]/Table_ac[[#This Row],[Sum]]*100</calculatedColumnFormula>
    </tableColumn>
    <tableColumn id="15" xr3:uid="{91D0B027-7C43-4314-8AA7-FF01CADC130F}" name="C13" totalsRowFunction="average" dataDxfId="219" totalsRowDxfId="218">
      <calculatedColumnFormula>Table_ac[[#This Row],[C13]]/Table_ac[[#This Row],[Sum]]*100</calculatedColumnFormula>
    </tableColumn>
    <tableColumn id="16" xr3:uid="{D0E8497D-12C4-40D3-BA19-8E2D76800E4F}" name="C14" totalsRowFunction="average" dataDxfId="217" totalsRowDxfId="216">
      <calculatedColumnFormula>Table_ac[[#This Row],[C14]]/Table_ac[[#This Row],[Sum]]*100</calculatedColumnFormula>
    </tableColumn>
    <tableColumn id="17" xr3:uid="{A04EF2A1-F348-447D-A7A0-4776EDD2BC35}" name="Sum" dataDxfId="215">
      <calculatedColumnFormula>SUM(Table_ac_n[[#This Row],[C0]:[C14]])</calculatedColumnFormula>
    </tableColumn>
    <tableColumn id="18" xr3:uid="{5D9C8634-CB8E-46C7-A489-3D0C622C543A}" name="Round" dataDxfId="214" totalsRowDxfId="213">
      <calculatedColumnFormula>ROUND(Table_ac_n[[#This Row],[Sum]],0)</calculatedColumnFormula>
    </tableColumn>
  </tableColumns>
  <tableStyleInfo name="TableStyleLight13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EC4D5D-FB4A-4EB3-AAC5-B2FA5C726867}" name="Table47" displayName="Table47" ref="T1:W11" totalsRowCount="1">
  <autoFilter ref="T1:W10" xr:uid="{9CEC4D5D-FB4A-4EB3-AAC5-B2FA5C726867}"/>
  <tableColumns count="4">
    <tableColumn id="1" xr3:uid="{16FF65E9-53D4-41D2-85EA-41B625659490}" name="Test" totalsRowLabel="Average" dataDxfId="212" totalsRowDxfId="211"/>
    <tableColumn id="2" xr3:uid="{E4C89D89-6222-4DC2-836E-4D593218F15D}" name="Not Classified Classes (%)" totalsRowFunction="average" dataDxfId="210" totalsRowDxfId="209">
      <calculatedColumnFormula>Table_ac_n[[#This Row],[C0]]</calculatedColumnFormula>
    </tableColumn>
    <tableColumn id="3" xr3:uid="{81CB2F51-908A-46BA-B81A-983D6F45B4A0}" name="Partially Classified Classes (%)" totalsRowFunction="average" dataDxfId="208" totalsRowDxfId="207">
      <calculatedColumnFormula>SUM(Table_ac_n[[#This Row],[C1]:[C13]])</calculatedColumnFormula>
    </tableColumn>
    <tableColumn id="4" xr3:uid="{441F45FE-19BA-4EE9-93A5-1C71AB26D848}" name="Totally Classified Classes (%)" totalsRowFunction="average" dataDxfId="206" totalsRowDxfId="205">
      <calculatedColumnFormula>Table_ac_n[[#This Row],[C14]]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6AB9B4-7287-4F56-ACF5-C13C234A05B8}" name="Table79" displayName="Table79" ref="T13:W15" totalsRowShown="0">
  <autoFilter ref="T13:W15" xr:uid="{916AB9B4-7287-4F56-ACF5-C13C234A05B8}"/>
  <tableColumns count="4">
    <tableColumn id="1" xr3:uid="{A1726AE9-1C80-479C-A3B4-B7AF8238E77B}" name="Test" dataDxfId="204"/>
    <tableColumn id="2" xr3:uid="{21852EFA-D652-41BD-8216-3CDE97CC4C0E}" name="Not Classified Classes (%)" dataDxfId="203"/>
    <tableColumn id="3" xr3:uid="{0A9C49CE-AA50-4F2A-830A-BFB603D5B821}" name="Partially Classified Classes (%)" dataDxfId="202"/>
    <tableColumn id="4" xr3:uid="{682814CE-76DF-485E-85AC-9C9CF06A058C}" name="Totally Classified Classes (%)" dataDxfId="201"/>
  </tableColumns>
  <tableStyleInfo name="TableStyleLight10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AA7E1-DB41-44E5-B7A5-455F0738EC8B}" name="Table9" displayName="Table9" ref="Z1:AB11" totalsRowCount="1" totalsRowDxfId="200">
  <autoFilter ref="Z1:AB10" xr:uid="{47CAA7E1-DB41-44E5-B7A5-455F0738EC8B}"/>
  <tableColumns count="3">
    <tableColumn id="1" xr3:uid="{D6DFE86A-D758-473C-93EB-960FB30194B9}" name="%" totalsRowLabel="Average" dataDxfId="199" totalsRowDxfId="198"/>
    <tableColumn id="2" xr3:uid="{A15A1C07-4E13-4663-AEFD-7EAC75F4ED02}" name="AN/AC Not Classified" totalsRowFunction="average" dataDxfId="197" totalsRowDxfId="196">
      <calculatedColumnFormula>Table4[[#This Row],[Not Classified Classes (%)]]/Table47[[#This Row],[Not Classified Classes (%)]]</calculatedColumnFormula>
    </tableColumn>
    <tableColumn id="3" xr3:uid="{CEBB7AB5-4D21-4B96-9622-505178C8F22C}" name="AC/AN Totally Classified" totalsRowFunction="average" dataDxfId="195" totalsRowDxfId="194">
      <calculatedColumnFormula>Table47[[#This Row],[Totally Classified Classes (%)]]/Table4[[#This Row],[Totally Classified Classes (%)]]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0EC-D75B-4D7D-88BA-49AAECE77EEF}">
  <sheetPr>
    <tabColor theme="4"/>
  </sheetPr>
  <dimension ref="A1:R11"/>
  <sheetViews>
    <sheetView workbookViewId="0">
      <selection activeCell="B4" sqref="B4"/>
    </sheetView>
  </sheetViews>
  <sheetFormatPr defaultRowHeight="15" x14ac:dyDescent="0.25"/>
  <cols>
    <col min="1" max="18" width="8.7109375" customWidth="1"/>
  </cols>
  <sheetData>
    <row r="1" spans="1:18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 s="2">
        <v>10</v>
      </c>
      <c r="B2" s="1">
        <v>26.942309340800598</v>
      </c>
      <c r="C2" s="1">
        <v>0</v>
      </c>
      <c r="D2" s="1">
        <v>0.90864931279823902</v>
      </c>
      <c r="E2" s="1">
        <v>0</v>
      </c>
      <c r="F2" s="1">
        <v>0</v>
      </c>
      <c r="G2" s="1">
        <v>3.85175872217618</v>
      </c>
      <c r="H2" s="1">
        <v>2.4944995285310099</v>
      </c>
      <c r="I2" s="1">
        <v>51.507272051890098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0.77720947509786498</v>
      </c>
      <c r="P2" s="1">
        <v>3.84890133440009</v>
      </c>
      <c r="Q2" s="1">
        <f t="shared" ref="Q2:Q10" si="0">SUM(B2:P2)</f>
        <v>90.330599765694075</v>
      </c>
      <c r="R2" s="1">
        <f t="shared" ref="R2:R10" si="1">ROUND(Q2,0)</f>
        <v>90</v>
      </c>
    </row>
    <row r="3" spans="1:18" x14ac:dyDescent="0.25">
      <c r="A3" s="2">
        <v>20</v>
      </c>
      <c r="B3" s="1">
        <v>11.844549221317299</v>
      </c>
      <c r="C3" s="1">
        <v>0</v>
      </c>
      <c r="D3" s="1">
        <v>0.48006858122588902</v>
      </c>
      <c r="E3" s="1">
        <v>0</v>
      </c>
      <c r="F3" s="1">
        <v>0</v>
      </c>
      <c r="G3" s="1">
        <v>3.0747249607086702</v>
      </c>
      <c r="H3" s="1">
        <v>2.2946135162166001</v>
      </c>
      <c r="I3" s="1">
        <v>55.016430918702603</v>
      </c>
      <c r="J3" s="1">
        <v>0.50292898985569301</v>
      </c>
      <c r="K3" s="1">
        <v>0</v>
      </c>
      <c r="L3" s="1">
        <v>0</v>
      </c>
      <c r="M3" s="1">
        <v>0</v>
      </c>
      <c r="N3" s="1">
        <v>0</v>
      </c>
      <c r="O3" s="1">
        <v>2.5203600514359099</v>
      </c>
      <c r="P3" s="1">
        <v>4.2748964137733898</v>
      </c>
      <c r="Q3" s="1">
        <f t="shared" si="0"/>
        <v>80.008572653236058</v>
      </c>
      <c r="R3" s="1">
        <f t="shared" si="1"/>
        <v>80</v>
      </c>
    </row>
    <row r="4" spans="1:18" x14ac:dyDescent="0.25">
      <c r="A4" s="2">
        <v>30</v>
      </c>
      <c r="B4" s="1">
        <v>5.4009258730068002</v>
      </c>
      <c r="C4" s="1">
        <v>0</v>
      </c>
      <c r="D4" s="1">
        <v>0.42007201234497299</v>
      </c>
      <c r="E4" s="1">
        <v>0</v>
      </c>
      <c r="F4" s="1">
        <v>0</v>
      </c>
      <c r="G4" s="1">
        <v>1.8003086243355999</v>
      </c>
      <c r="H4" s="1">
        <v>2.16037034920272</v>
      </c>
      <c r="I4" s="1">
        <v>51.6774304166428</v>
      </c>
      <c r="J4" s="1">
        <v>0.89729667943075897</v>
      </c>
      <c r="K4" s="1">
        <v>0</v>
      </c>
      <c r="L4" s="1">
        <v>0</v>
      </c>
      <c r="M4" s="1">
        <v>0</v>
      </c>
      <c r="N4" s="1">
        <v>1.1430530948162499E-2</v>
      </c>
      <c r="O4" s="1">
        <v>3.2491284220151999</v>
      </c>
      <c r="P4" s="1">
        <v>4.65222609590215</v>
      </c>
      <c r="Q4" s="1">
        <f t="shared" si="0"/>
        <v>70.269189003829169</v>
      </c>
      <c r="R4" s="1">
        <f t="shared" si="1"/>
        <v>70</v>
      </c>
    </row>
    <row r="5" spans="1:18" x14ac:dyDescent="0.25">
      <c r="A5" s="2">
        <v>40</v>
      </c>
      <c r="B5" s="1">
        <v>2.7118159737105301</v>
      </c>
      <c r="C5" s="1">
        <v>0</v>
      </c>
      <c r="D5" s="1">
        <v>0.26575225032147398</v>
      </c>
      <c r="E5" s="1">
        <v>0</v>
      </c>
      <c r="F5" s="1">
        <v>0</v>
      </c>
      <c r="G5" s="1">
        <v>1.4030575796542299</v>
      </c>
      <c r="H5" s="1">
        <v>1.17731104443491</v>
      </c>
      <c r="I5" s="1">
        <v>46.463780540077103</v>
      </c>
      <c r="J5" s="1">
        <v>0.95727961137305295</v>
      </c>
      <c r="K5" s="1">
        <v>0</v>
      </c>
      <c r="L5" s="1">
        <v>0</v>
      </c>
      <c r="M5" s="1">
        <v>0</v>
      </c>
      <c r="N5" s="1">
        <v>1.14302043149021E-2</v>
      </c>
      <c r="O5" s="1">
        <v>3.8119731390198601</v>
      </c>
      <c r="P5" s="1">
        <v>3.69481354479211</v>
      </c>
      <c r="Q5" s="1">
        <f t="shared" si="0"/>
        <v>60.49721388769818</v>
      </c>
      <c r="R5" s="1">
        <f t="shared" si="1"/>
        <v>60</v>
      </c>
    </row>
    <row r="6" spans="1:18" x14ac:dyDescent="0.25">
      <c r="A6" s="2">
        <v>50</v>
      </c>
      <c r="B6" s="1">
        <v>0.44292041720245701</v>
      </c>
      <c r="C6" s="1">
        <v>0</v>
      </c>
      <c r="D6" s="1">
        <v>1.42877553936276E-2</v>
      </c>
      <c r="E6" s="1">
        <v>0</v>
      </c>
      <c r="F6" s="1">
        <v>0</v>
      </c>
      <c r="G6" s="1">
        <v>0.62008858408344003</v>
      </c>
      <c r="H6" s="1">
        <v>1.39162737533933</v>
      </c>
      <c r="I6" s="1">
        <v>39.611373053293299</v>
      </c>
      <c r="J6" s="1">
        <v>0.80868695527932499</v>
      </c>
      <c r="K6" s="1">
        <v>0</v>
      </c>
      <c r="L6" s="1">
        <v>0</v>
      </c>
      <c r="M6" s="1">
        <v>0</v>
      </c>
      <c r="N6" s="1">
        <v>1.14302043149021E-2</v>
      </c>
      <c r="O6" s="1">
        <v>3.8091155879411298</v>
      </c>
      <c r="P6" s="1">
        <v>3.15473639091298</v>
      </c>
      <c r="Q6" s="1">
        <f t="shared" si="0"/>
        <v>49.864266323760496</v>
      </c>
      <c r="R6" s="1">
        <f t="shared" si="1"/>
        <v>50</v>
      </c>
    </row>
    <row r="7" spans="1:18" x14ac:dyDescent="0.25">
      <c r="A7" s="2">
        <v>60</v>
      </c>
      <c r="B7" s="1">
        <v>0.26860980140020002</v>
      </c>
      <c r="C7" s="1">
        <v>0</v>
      </c>
      <c r="D7" s="1">
        <v>0.114302043149021</v>
      </c>
      <c r="E7" s="1">
        <v>0</v>
      </c>
      <c r="F7" s="1">
        <v>0</v>
      </c>
      <c r="G7" s="1">
        <v>0.33433347621088699</v>
      </c>
      <c r="H7" s="1">
        <v>0.4029147021003</v>
      </c>
      <c r="I7" s="1">
        <v>31.793113301900199</v>
      </c>
      <c r="J7" s="1">
        <v>0.67152450350049997</v>
      </c>
      <c r="K7" s="1">
        <v>0</v>
      </c>
      <c r="L7" s="1">
        <v>0</v>
      </c>
      <c r="M7" s="1">
        <v>0</v>
      </c>
      <c r="N7" s="1">
        <v>0</v>
      </c>
      <c r="O7" s="1">
        <v>3.2718959851407301</v>
      </c>
      <c r="P7" s="1">
        <v>2.6346620945849399</v>
      </c>
      <c r="Q7" s="1">
        <f t="shared" si="0"/>
        <v>39.49135590798678</v>
      </c>
      <c r="R7" s="1">
        <f t="shared" si="1"/>
        <v>39</v>
      </c>
    </row>
    <row r="8" spans="1:18" x14ac:dyDescent="0.25">
      <c r="A8" s="2">
        <v>70</v>
      </c>
      <c r="B8" s="1">
        <v>8.8584083440491498E-2</v>
      </c>
      <c r="C8" s="1">
        <v>0</v>
      </c>
      <c r="D8" s="1">
        <v>0</v>
      </c>
      <c r="E8" s="1">
        <v>0</v>
      </c>
      <c r="F8" s="1">
        <v>0</v>
      </c>
      <c r="G8" s="1">
        <v>4.2863266180882903E-2</v>
      </c>
      <c r="H8" s="1">
        <v>0.12001714530647201</v>
      </c>
      <c r="I8" s="1">
        <v>24.254893556222299</v>
      </c>
      <c r="J8" s="1">
        <v>0.69152736105157797</v>
      </c>
      <c r="K8" s="1">
        <v>0</v>
      </c>
      <c r="L8" s="1">
        <v>0</v>
      </c>
      <c r="M8" s="1">
        <v>0</v>
      </c>
      <c r="N8" s="1">
        <v>0</v>
      </c>
      <c r="O8" s="1">
        <v>2.71753107586798</v>
      </c>
      <c r="P8" s="1">
        <v>2.1831690241463</v>
      </c>
      <c r="Q8" s="1">
        <f t="shared" si="0"/>
        <v>30.098585512216001</v>
      </c>
      <c r="R8" s="1">
        <f t="shared" si="1"/>
        <v>30</v>
      </c>
    </row>
    <row r="9" spans="1:18" x14ac:dyDescent="0.25">
      <c r="A9" s="2">
        <v>80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15.643751071489699</v>
      </c>
      <c r="J9" s="1">
        <v>0.50574318532487506</v>
      </c>
      <c r="K9" s="1">
        <v>0</v>
      </c>
      <c r="L9" s="1">
        <v>0</v>
      </c>
      <c r="M9" s="1">
        <v>0</v>
      </c>
      <c r="N9" s="1">
        <v>0</v>
      </c>
      <c r="O9" s="1">
        <v>2.1029773129893101</v>
      </c>
      <c r="P9" s="1">
        <v>1.7343848219898199</v>
      </c>
      <c r="Q9" s="1">
        <f t="shared" si="0"/>
        <v>19.986856391793705</v>
      </c>
      <c r="R9" s="1">
        <f t="shared" si="1"/>
        <v>20</v>
      </c>
    </row>
    <row r="10" spans="1:18" x14ac:dyDescent="0.25">
      <c r="A10" s="2">
        <v>90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7.4863559733691396</v>
      </c>
      <c r="J10" s="1">
        <v>0.34002914535531598</v>
      </c>
      <c r="K10" s="1">
        <v>0</v>
      </c>
      <c r="L10" s="1">
        <v>0</v>
      </c>
      <c r="M10" s="1">
        <v>0</v>
      </c>
      <c r="N10" s="1">
        <v>0</v>
      </c>
      <c r="O10" s="1">
        <v>0.902934537246049</v>
      </c>
      <c r="P10" s="1">
        <v>0.55147584078635303</v>
      </c>
      <c r="Q10" s="1">
        <f t="shared" si="0"/>
        <v>9.2807954967568573</v>
      </c>
      <c r="R10" s="1">
        <f t="shared" si="1"/>
        <v>9</v>
      </c>
    </row>
    <row r="11" spans="1:18" x14ac:dyDescent="0.25">
      <c r="A11" s="3" t="s">
        <v>18</v>
      </c>
      <c r="B11" s="1">
        <f>SUBTOTAL(101,Table_an[C0])</f>
        <v>5.2999683012087093</v>
      </c>
      <c r="C11" s="1">
        <f>SUBTOTAL(101,Table_an[C1])</f>
        <v>0</v>
      </c>
      <c r="D11" s="1">
        <f>SUBTOTAL(101,Table_an[C2])</f>
        <v>0.24479243947035823</v>
      </c>
      <c r="E11" s="1">
        <f>SUBTOTAL(101,Table_an[C3])</f>
        <v>0</v>
      </c>
      <c r="F11" s="1">
        <f>SUBTOTAL(101,Table_an[C4])</f>
        <v>0</v>
      </c>
      <c r="G11" s="1">
        <f>SUBTOTAL(101,Table_an[C5])</f>
        <v>1.2363483570388767</v>
      </c>
      <c r="H11" s="1">
        <f>SUBTOTAL(101,Table_an[C6])</f>
        <v>1.1157059623479271</v>
      </c>
      <c r="I11" s="1">
        <f>SUBTOTAL(101,Table_an[C7])</f>
        <v>35.939377875954136</v>
      </c>
      <c r="J11" s="1">
        <f>SUBTOTAL(101,Table_an[C8])</f>
        <v>0.59722404790789985</v>
      </c>
      <c r="K11" s="1">
        <f>SUBTOTAL(101,Table_an[C9])</f>
        <v>0</v>
      </c>
      <c r="L11" s="1">
        <f>SUBTOTAL(101,Table_an[C10])</f>
        <v>0</v>
      </c>
      <c r="M11" s="1">
        <f>SUBTOTAL(101,Table_an[C11])</f>
        <v>0</v>
      </c>
      <c r="N11" s="1">
        <f>SUBTOTAL(101,Table_an[C12])</f>
        <v>3.8101043975518551E-3</v>
      </c>
      <c r="O11" s="1">
        <f>SUBTOTAL(101,Table_an[C13])</f>
        <v>2.5736806207504488</v>
      </c>
      <c r="P11" s="1">
        <f>SUBTOTAL(101,Table_an[C14])</f>
        <v>2.9699183956986817</v>
      </c>
      <c r="R11" s="1"/>
    </row>
  </sheetData>
  <conditionalFormatting sqref="B2:P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ellIs" dxfId="94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AA92-1762-43EB-9F32-E122AB04CAD8}">
  <sheetPr>
    <tabColor theme="5"/>
  </sheetPr>
  <dimension ref="A1:Y29"/>
  <sheetViews>
    <sheetView workbookViewId="0">
      <selection activeCell="F19" sqref="F19"/>
    </sheetView>
  </sheetViews>
  <sheetFormatPr defaultRowHeight="15" x14ac:dyDescent="0.25"/>
  <cols>
    <col min="1" max="18" width="8.7109375" customWidth="1"/>
    <col min="20" max="20" width="10.7109375" customWidth="1"/>
    <col min="21" max="23" width="15.7109375" customWidth="1"/>
  </cols>
  <sheetData>
    <row r="1" spans="1:25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  <c r="T1" t="s">
        <v>17</v>
      </c>
      <c r="U1" t="s">
        <v>20</v>
      </c>
      <c r="V1" t="s">
        <v>21</v>
      </c>
      <c r="W1" t="s">
        <v>22</v>
      </c>
    </row>
    <row r="2" spans="1:25" x14ac:dyDescent="0.25">
      <c r="A2" s="2">
        <v>10</v>
      </c>
      <c r="B2" s="1">
        <f>Table_an[[#This Row],[C0]]/Table_an[[#This Row],[Sum]]*100</f>
        <v>29.826337266314486</v>
      </c>
      <c r="C2" s="1">
        <f>Table_an[[#This Row],[C1]]/Table_an[[#This Row],[Sum]]*100</f>
        <v>0</v>
      </c>
      <c r="D2" s="1">
        <f>Table_an[[#This Row],[C2]]/Table_an[[#This Row],[Sum]]*100</f>
        <v>1.0059152880144249</v>
      </c>
      <c r="E2" s="1">
        <f>Table_an[[#This Row],[C3]]/Table_an[[#This Row],[Sum]]*100</f>
        <v>0</v>
      </c>
      <c r="F2" s="1">
        <f>Table_an[[#This Row],[C4]]/Table_an[[#This Row],[Sum]]*100</f>
        <v>0</v>
      </c>
      <c r="G2" s="1">
        <f>Table_an[[#This Row],[C5]]/Table_an[[#This Row],[Sum]]*100</f>
        <v>4.2640685793818989</v>
      </c>
      <c r="H2" s="1">
        <f>Table_an[[#This Row],[C6]]/Table_an[[#This Row],[Sum]]*100</f>
        <v>2.7615221586056329</v>
      </c>
      <c r="I2" s="1">
        <f>Table_an[[#This Row],[C7]]/Table_an[[#This Row],[Sum]]*100</f>
        <v>57.020845854553514</v>
      </c>
      <c r="J2" s="1">
        <f>Table_an[[#This Row],[C8]]/Table_an[[#This Row],[Sum]]*100</f>
        <v>0</v>
      </c>
      <c r="K2" s="1">
        <f>Table_an[[#This Row],[C9]]/Table_an[[#This Row],[Sum]]*100</f>
        <v>0</v>
      </c>
      <c r="L2" s="1">
        <f>Table_an[[#This Row],[C10]]/Table_an[[#This Row],[Sum]]*100</f>
        <v>0</v>
      </c>
      <c r="M2" s="1">
        <f>Table_an[[#This Row],[C11]]/Table_an[[#This Row],[Sum]]*100</f>
        <v>0</v>
      </c>
      <c r="N2" s="1">
        <f>Table_an[[#This Row],[C12]]/Table_an[[#This Row],[Sum]]*100</f>
        <v>0</v>
      </c>
      <c r="O2" s="1">
        <f>Table_an[[#This Row],[C13]]/Table_an[[#This Row],[Sum]]*100</f>
        <v>0.86040552937082915</v>
      </c>
      <c r="P2" s="1">
        <f>Table_an[[#This Row],[C14]]/Table_an[[#This Row],[Sum]]*100</f>
        <v>4.2609053237592178</v>
      </c>
      <c r="Q2" s="1">
        <f t="shared" ref="Q2:Q10" si="0">SUM(B2:P2)</f>
        <v>100</v>
      </c>
      <c r="R2" s="1">
        <f t="shared" ref="R2:R10" si="1">ROUND(Q2,0)</f>
        <v>100</v>
      </c>
      <c r="T2" s="3">
        <v>10</v>
      </c>
      <c r="U2" s="1">
        <f>Table_an_n[[#This Row],[C0]]</f>
        <v>29.826337266314486</v>
      </c>
      <c r="V2" s="1">
        <f>SUM(Table_an_n[[#This Row],[C1]:[C13]])</f>
        <v>65.9127574099263</v>
      </c>
      <c r="W2" s="1">
        <f>Table_an_n[[#This Row],[C14]]</f>
        <v>4.2609053237592178</v>
      </c>
    </row>
    <row r="3" spans="1:25" x14ac:dyDescent="0.25">
      <c r="A3" s="2">
        <v>20</v>
      </c>
      <c r="B3" s="1">
        <f>Table_an[[#This Row],[C0]]/Table_an[[#This Row],[Sum]]*100</f>
        <v>14.804100146433782</v>
      </c>
      <c r="C3" s="1">
        <f>Table_an[[#This Row],[C1]]/Table_an[[#This Row],[Sum]]*100</f>
        <v>0</v>
      </c>
      <c r="D3" s="1">
        <f>Table_an[[#This Row],[C2]]/Table_an[[#This Row],[Sum]]*100</f>
        <v>0.6000214293367625</v>
      </c>
      <c r="E3" s="1">
        <f>Table_an[[#This Row],[C3]]/Table_an[[#This Row],[Sum]]*100</f>
        <v>0</v>
      </c>
      <c r="F3" s="1">
        <f>Table_an[[#This Row],[C4]]/Table_an[[#This Row],[Sum]]*100</f>
        <v>0</v>
      </c>
      <c r="G3" s="1">
        <f>Table_an[[#This Row],[C5]]/Table_an[[#This Row],[Sum]]*100</f>
        <v>3.842994392656883</v>
      </c>
      <c r="H3" s="1">
        <f>Table_an[[#This Row],[C6]]/Table_an[[#This Row],[Sum]]*100</f>
        <v>2.8679595699846439</v>
      </c>
      <c r="I3" s="1">
        <f>Table_an[[#This Row],[C7]]/Table_an[[#This Row],[Sum]]*100</f>
        <v>68.763170113218337</v>
      </c>
      <c r="J3" s="1">
        <f>Table_an[[#This Row],[C8]]/Table_an[[#This Row],[Sum]]*100</f>
        <v>0.62859387835279845</v>
      </c>
      <c r="K3" s="1">
        <f>Table_an[[#This Row],[C9]]/Table_an[[#This Row],[Sum]]*100</f>
        <v>0</v>
      </c>
      <c r="L3" s="1">
        <f>Table_an[[#This Row],[C10]]/Table_an[[#This Row],[Sum]]*100</f>
        <v>0</v>
      </c>
      <c r="M3" s="1">
        <f>Table_an[[#This Row],[C11]]/Table_an[[#This Row],[Sum]]*100</f>
        <v>0</v>
      </c>
      <c r="N3" s="1">
        <f>Table_an[[#This Row],[C12]]/Table_an[[#This Row],[Sum]]*100</f>
        <v>0</v>
      </c>
      <c r="O3" s="1">
        <f>Table_an[[#This Row],[C13]]/Table_an[[#This Row],[Sum]]*100</f>
        <v>3.1501125040179936</v>
      </c>
      <c r="P3" s="1">
        <f>Table_an[[#This Row],[C14]]/Table_an[[#This Row],[Sum]]*100</f>
        <v>5.3430479659987862</v>
      </c>
      <c r="Q3" s="1">
        <f t="shared" si="0"/>
        <v>100</v>
      </c>
      <c r="R3" s="1">
        <f t="shared" si="1"/>
        <v>100</v>
      </c>
      <c r="T3" s="3">
        <v>20</v>
      </c>
      <c r="U3" s="1">
        <f>Table_an_n[[#This Row],[C0]]</f>
        <v>14.804100146433782</v>
      </c>
      <c r="V3" s="1">
        <f>SUM(Table_an_n[[#This Row],[C1]:[C13]])</f>
        <v>79.852851887567425</v>
      </c>
      <c r="W3" s="1">
        <f>Table_an_n[[#This Row],[C14]]</f>
        <v>5.3430479659987862</v>
      </c>
    </row>
    <row r="4" spans="1:25" x14ac:dyDescent="0.25">
      <c r="A4" s="2">
        <v>30</v>
      </c>
      <c r="B4" s="1">
        <f>Table_an[[#This Row],[C0]]/Table_an[[#This Row],[Sum]]*100</f>
        <v>7.686051240341607</v>
      </c>
      <c r="C4" s="1">
        <f>Table_an[[#This Row],[C1]]/Table_an[[#This Row],[Sum]]*100</f>
        <v>0</v>
      </c>
      <c r="D4" s="1">
        <f>Table_an[[#This Row],[C2]]/Table_an[[#This Row],[Sum]]*100</f>
        <v>0.59780398535990231</v>
      </c>
      <c r="E4" s="1">
        <f>Table_an[[#This Row],[C3]]/Table_an[[#This Row],[Sum]]*100</f>
        <v>0</v>
      </c>
      <c r="F4" s="1">
        <f>Table_an[[#This Row],[C4]]/Table_an[[#This Row],[Sum]]*100</f>
        <v>0</v>
      </c>
      <c r="G4" s="1">
        <f>Table_an[[#This Row],[C5]]/Table_an[[#This Row],[Sum]]*100</f>
        <v>2.5620170801138689</v>
      </c>
      <c r="H4" s="1">
        <f>Table_an[[#This Row],[C6]]/Table_an[[#This Row],[Sum]]*100</f>
        <v>3.0744204961366428</v>
      </c>
      <c r="I4" s="1">
        <f>Table_an[[#This Row],[C7]]/Table_an[[#This Row],[Sum]]*100</f>
        <v>73.542090280601855</v>
      </c>
      <c r="J4" s="1">
        <f>Table_an[[#This Row],[C8]]/Table_an[[#This Row],[Sum]]*100</f>
        <v>1.2769418462789754</v>
      </c>
      <c r="K4" s="1">
        <f>Table_an[[#This Row],[C9]]/Table_an[[#This Row],[Sum]]*100</f>
        <v>0</v>
      </c>
      <c r="L4" s="1">
        <f>Table_an[[#This Row],[C10]]/Table_an[[#This Row],[Sum]]*100</f>
        <v>0</v>
      </c>
      <c r="M4" s="1">
        <f>Table_an[[#This Row],[C11]]/Table_an[[#This Row],[Sum]]*100</f>
        <v>0</v>
      </c>
      <c r="N4" s="1">
        <f>Table_an[[#This Row],[C12]]/Table_an[[#This Row],[Sum]]*100</f>
        <v>1.6266775111834032E-2</v>
      </c>
      <c r="O4" s="1">
        <f>Table_an[[#This Row],[C13]]/Table_an[[#This Row],[Sum]]*100</f>
        <v>4.6238308255388372</v>
      </c>
      <c r="P4" s="1">
        <f>Table_an[[#This Row],[C14]]/Table_an[[#This Row],[Sum]]*100</f>
        <v>6.6205774705164684</v>
      </c>
      <c r="Q4" s="1">
        <f t="shared" si="0"/>
        <v>99.999999999999972</v>
      </c>
      <c r="R4" s="1">
        <f t="shared" si="1"/>
        <v>100</v>
      </c>
      <c r="T4" s="3">
        <v>30</v>
      </c>
      <c r="U4" s="1">
        <f>Table_an_n[[#This Row],[C0]]</f>
        <v>7.686051240341607</v>
      </c>
      <c r="V4" s="1">
        <f>SUM(Table_an_n[[#This Row],[C1]:[C13]])</f>
        <v>85.693371289141908</v>
      </c>
      <c r="W4" s="1">
        <f>Table_an_n[[#This Row],[C14]]</f>
        <v>6.6205774705164684</v>
      </c>
    </row>
    <row r="5" spans="1:25" x14ac:dyDescent="0.25">
      <c r="A5" s="2">
        <v>40</v>
      </c>
      <c r="B5" s="1">
        <f>Table_an[[#This Row],[C0]]/Table_an[[#This Row],[Sum]]*100</f>
        <v>4.4825468801662698</v>
      </c>
      <c r="C5" s="1">
        <f>Table_an[[#This Row],[C1]]/Table_an[[#This Row],[Sum]]*100</f>
        <v>0</v>
      </c>
      <c r="D5" s="1">
        <f>Table_an[[#This Row],[C2]]/Table_an[[#This Row],[Sum]]*100</f>
        <v>0.43928014737140386</v>
      </c>
      <c r="E5" s="1">
        <f>Table_an[[#This Row],[C3]]/Table_an[[#This Row],[Sum]]*100</f>
        <v>0</v>
      </c>
      <c r="F5" s="1">
        <f>Table_an[[#This Row],[C4]]/Table_an[[#This Row],[Sum]]*100</f>
        <v>0</v>
      </c>
      <c r="G5" s="1">
        <f>Table_an[[#This Row],[C5]]/Table_an[[#This Row],[Sum]]*100</f>
        <v>2.3192102404232124</v>
      </c>
      <c r="H5" s="1">
        <f>Table_an[[#This Row],[C6]]/Table_an[[#This Row],[Sum]]*100</f>
        <v>1.946058287279756</v>
      </c>
      <c r="I5" s="1">
        <f>Table_an[[#This Row],[C7]]/Table_an[[#This Row],[Sum]]*100</f>
        <v>76.803174153322942</v>
      </c>
      <c r="J5" s="1">
        <f>Table_an[[#This Row],[C8]]/Table_an[[#This Row],[Sum]]*100</f>
        <v>1.5823532190260274</v>
      </c>
      <c r="K5" s="1">
        <f>Table_an[[#This Row],[C9]]/Table_an[[#This Row],[Sum]]*100</f>
        <v>0</v>
      </c>
      <c r="L5" s="1">
        <f>Table_an[[#This Row],[C10]]/Table_an[[#This Row],[Sum]]*100</f>
        <v>0</v>
      </c>
      <c r="M5" s="1">
        <f>Table_an[[#This Row],[C11]]/Table_an[[#This Row],[Sum]]*100</f>
        <v>0</v>
      </c>
      <c r="N5" s="1">
        <f>Table_an[[#This Row],[C12]]/Table_an[[#This Row],[Sum]]*100</f>
        <v>1.8893769779415211E-2</v>
      </c>
      <c r="O5" s="1">
        <f>Table_an[[#This Row],[C13]]/Table_an[[#This Row],[Sum]]*100</f>
        <v>6.301072221434989</v>
      </c>
      <c r="P5" s="1">
        <f>Table_an[[#This Row],[C14]]/Table_an[[#This Row],[Sum]]*100</f>
        <v>6.1074110811959761</v>
      </c>
      <c r="Q5" s="1">
        <f t="shared" si="0"/>
        <v>100</v>
      </c>
      <c r="R5" s="1">
        <f t="shared" si="1"/>
        <v>100</v>
      </c>
      <c r="T5" s="3">
        <v>40</v>
      </c>
      <c r="U5" s="1">
        <f>Table_an_n[[#This Row],[C0]]</f>
        <v>4.4825468801662698</v>
      </c>
      <c r="V5" s="1">
        <f>SUM(Table_an_n[[#This Row],[C1]:[C13]])</f>
        <v>89.410042038637755</v>
      </c>
      <c r="W5" s="1">
        <f>Table_an_n[[#This Row],[C14]]</f>
        <v>6.1074110811959761</v>
      </c>
    </row>
    <row r="6" spans="1:25" x14ac:dyDescent="0.25">
      <c r="A6" s="2">
        <v>50</v>
      </c>
      <c r="B6" s="1">
        <f>Table_an[[#This Row],[C0]]/Table_an[[#This Row],[Sum]]*100</f>
        <v>0.88825214899713434</v>
      </c>
      <c r="C6" s="1">
        <f>Table_an[[#This Row],[C1]]/Table_an[[#This Row],[Sum]]*100</f>
        <v>0</v>
      </c>
      <c r="D6" s="1">
        <f>Table_an[[#This Row],[C2]]/Table_an[[#This Row],[Sum]]*100</f>
        <v>2.8653295128939729E-2</v>
      </c>
      <c r="E6" s="1">
        <f>Table_an[[#This Row],[C3]]/Table_an[[#This Row],[Sum]]*100</f>
        <v>0</v>
      </c>
      <c r="F6" s="1">
        <f>Table_an[[#This Row],[C4]]/Table_an[[#This Row],[Sum]]*100</f>
        <v>0</v>
      </c>
      <c r="G6" s="1">
        <f>Table_an[[#This Row],[C5]]/Table_an[[#This Row],[Sum]]*100</f>
        <v>1.2435530085959887</v>
      </c>
      <c r="H6" s="1">
        <f>Table_an[[#This Row],[C6]]/Table_an[[#This Row],[Sum]]*100</f>
        <v>2.7908309455587332</v>
      </c>
      <c r="I6" s="1">
        <f>Table_an[[#This Row],[C7]]/Table_an[[#This Row],[Sum]]*100</f>
        <v>79.438395415472783</v>
      </c>
      <c r="J6" s="1">
        <f>Table_an[[#This Row],[C8]]/Table_an[[#This Row],[Sum]]*100</f>
        <v>1.6217765042979944</v>
      </c>
      <c r="K6" s="1">
        <f>Table_an[[#This Row],[C9]]/Table_an[[#This Row],[Sum]]*100</f>
        <v>0</v>
      </c>
      <c r="L6" s="1">
        <f>Table_an[[#This Row],[C10]]/Table_an[[#This Row],[Sum]]*100</f>
        <v>0</v>
      </c>
      <c r="M6" s="1">
        <f>Table_an[[#This Row],[C11]]/Table_an[[#This Row],[Sum]]*100</f>
        <v>0</v>
      </c>
      <c r="N6" s="1">
        <f>Table_an[[#This Row],[C12]]/Table_an[[#This Row],[Sum]]*100</f>
        <v>2.2922636103151824E-2</v>
      </c>
      <c r="O6" s="1">
        <f>Table_an[[#This Row],[C13]]/Table_an[[#This Row],[Sum]]*100</f>
        <v>7.6389684813753549</v>
      </c>
      <c r="P6" s="1">
        <f>Table_an[[#This Row],[C14]]/Table_an[[#This Row],[Sum]]*100</f>
        <v>6.3266475644699049</v>
      </c>
      <c r="Q6" s="1">
        <f t="shared" si="0"/>
        <v>99.999999999999986</v>
      </c>
      <c r="R6" s="1">
        <f t="shared" si="1"/>
        <v>100</v>
      </c>
      <c r="T6" s="3">
        <v>50</v>
      </c>
      <c r="U6" s="1">
        <f>Table_an_n[[#This Row],[C0]]</f>
        <v>0.88825214899713434</v>
      </c>
      <c r="V6" s="1">
        <f>SUM(Table_an_n[[#This Row],[C1]:[C13]])</f>
        <v>92.785100286532952</v>
      </c>
      <c r="W6" s="1">
        <f>Table_an_n[[#This Row],[C14]]</f>
        <v>6.3266475644699049</v>
      </c>
    </row>
    <row r="7" spans="1:25" x14ac:dyDescent="0.25">
      <c r="A7" s="2">
        <v>60</v>
      </c>
      <c r="B7" s="1">
        <f>Table_an[[#This Row],[C0]]/Table_an[[#This Row],[Sum]]*100</f>
        <v>0.68017366136034862</v>
      </c>
      <c r="C7" s="1">
        <f>Table_an[[#This Row],[C1]]/Table_an[[#This Row],[Sum]]*100</f>
        <v>0</v>
      </c>
      <c r="D7" s="1">
        <f>Table_an[[#This Row],[C2]]/Table_an[[#This Row],[Sum]]*100</f>
        <v>0.28943560057887102</v>
      </c>
      <c r="E7" s="1">
        <f>Table_an[[#This Row],[C3]]/Table_an[[#This Row],[Sum]]*100</f>
        <v>0</v>
      </c>
      <c r="F7" s="1">
        <f>Table_an[[#This Row],[C4]]/Table_an[[#This Row],[Sum]]*100</f>
        <v>0</v>
      </c>
      <c r="G7" s="1">
        <f>Table_an[[#This Row],[C5]]/Table_an[[#This Row],[Sum]]*100</f>
        <v>0.84659913169319922</v>
      </c>
      <c r="H7" s="1">
        <f>Table_an[[#This Row],[C6]]/Table_an[[#This Row],[Sum]]*100</f>
        <v>1.0202604920405229</v>
      </c>
      <c r="I7" s="1">
        <f>Table_an[[#This Row],[C7]]/Table_an[[#This Row],[Sum]]*100</f>
        <v>80.506512301013004</v>
      </c>
      <c r="J7" s="1">
        <f>Table_an[[#This Row],[C8]]/Table_an[[#This Row],[Sum]]*100</f>
        <v>1.7004341534008711</v>
      </c>
      <c r="K7" s="1">
        <f>Table_an[[#This Row],[C9]]/Table_an[[#This Row],[Sum]]*100</f>
        <v>0</v>
      </c>
      <c r="L7" s="1">
        <f>Table_an[[#This Row],[C10]]/Table_an[[#This Row],[Sum]]*100</f>
        <v>0</v>
      </c>
      <c r="M7" s="1">
        <f>Table_an[[#This Row],[C11]]/Table_an[[#This Row],[Sum]]*100</f>
        <v>0</v>
      </c>
      <c r="N7" s="1">
        <f>Table_an[[#This Row],[C12]]/Table_an[[#This Row],[Sum]]*100</f>
        <v>0</v>
      </c>
      <c r="O7" s="1">
        <f>Table_an[[#This Row],[C13]]/Table_an[[#This Row],[Sum]]*100</f>
        <v>8.2850940665701938</v>
      </c>
      <c r="P7" s="1">
        <f>Table_an[[#This Row],[C14]]/Table_an[[#This Row],[Sum]]*100</f>
        <v>6.671490593342992</v>
      </c>
      <c r="Q7" s="1">
        <f t="shared" si="0"/>
        <v>100.00000000000001</v>
      </c>
      <c r="R7" s="1">
        <f t="shared" si="1"/>
        <v>100</v>
      </c>
      <c r="T7" s="3">
        <v>60</v>
      </c>
      <c r="U7" s="1">
        <f>Table_an_n[[#This Row],[C0]]</f>
        <v>0.68017366136034862</v>
      </c>
      <c r="V7" s="1">
        <f>SUM(Table_an_n[[#This Row],[C1]:[C13]])</f>
        <v>92.648335745296677</v>
      </c>
      <c r="W7" s="1">
        <f>Table_an_n[[#This Row],[C14]]</f>
        <v>6.671490593342992</v>
      </c>
    </row>
    <row r="8" spans="1:25" x14ac:dyDescent="0.25">
      <c r="A8" s="2">
        <v>70</v>
      </c>
      <c r="B8" s="1">
        <f>Table_an[[#This Row],[C0]]/Table_an[[#This Row],[Sum]]*100</f>
        <v>0.29431311117440451</v>
      </c>
      <c r="C8" s="1">
        <f>Table_an[[#This Row],[C1]]/Table_an[[#This Row],[Sum]]*100</f>
        <v>0</v>
      </c>
      <c r="D8" s="1">
        <f>Table_an[[#This Row],[C2]]/Table_an[[#This Row],[Sum]]*100</f>
        <v>0</v>
      </c>
      <c r="E8" s="1">
        <f>Table_an[[#This Row],[C3]]/Table_an[[#This Row],[Sum]]*100</f>
        <v>0</v>
      </c>
      <c r="F8" s="1">
        <f>Table_an[[#This Row],[C4]]/Table_an[[#This Row],[Sum]]*100</f>
        <v>0</v>
      </c>
      <c r="G8" s="1">
        <f>Table_an[[#This Row],[C5]]/Table_an[[#This Row],[Sum]]*100</f>
        <v>0.14240956992309872</v>
      </c>
      <c r="H8" s="1">
        <f>Table_an[[#This Row],[C6]]/Table_an[[#This Row],[Sum]]*100</f>
        <v>0.39874679578467598</v>
      </c>
      <c r="I8" s="1">
        <f>Table_an[[#This Row],[C7]]/Table_an[[#This Row],[Sum]]*100</f>
        <v>80.584828633817537</v>
      </c>
      <c r="J8" s="1">
        <f>Table_an[[#This Row],[C8]]/Table_an[[#This Row],[Sum]]*100</f>
        <v>2.2975410614259939</v>
      </c>
      <c r="K8" s="1">
        <f>Table_an[[#This Row],[C9]]/Table_an[[#This Row],[Sum]]*100</f>
        <v>0</v>
      </c>
      <c r="L8" s="1">
        <f>Table_an[[#This Row],[C10]]/Table_an[[#This Row],[Sum]]*100</f>
        <v>0</v>
      </c>
      <c r="M8" s="1">
        <f>Table_an[[#This Row],[C11]]/Table_an[[#This Row],[Sum]]*100</f>
        <v>0</v>
      </c>
      <c r="N8" s="1">
        <f>Table_an[[#This Row],[C12]]/Table_an[[#This Row],[Sum]]*100</f>
        <v>0</v>
      </c>
      <c r="O8" s="1">
        <f>Table_an[[#This Row],[C13]]/Table_an[[#This Row],[Sum]]*100</f>
        <v>9.0287667331244705</v>
      </c>
      <c r="P8" s="1">
        <f>Table_an[[#This Row],[C14]]/Table_an[[#This Row],[Sum]]*100</f>
        <v>7.2533940947498197</v>
      </c>
      <c r="Q8" s="1">
        <f t="shared" si="0"/>
        <v>100</v>
      </c>
      <c r="R8" s="1">
        <f t="shared" si="1"/>
        <v>100</v>
      </c>
      <c r="T8" s="3">
        <v>70</v>
      </c>
      <c r="U8" s="1">
        <f>Table_an_n[[#This Row],[C0]]</f>
        <v>0.29431311117440451</v>
      </c>
      <c r="V8" s="1">
        <f>SUM(Table_an_n[[#This Row],[C1]:[C13]])</f>
        <v>92.452292794075774</v>
      </c>
      <c r="W8" s="1">
        <f>Table_an_n[[#This Row],[C14]]</f>
        <v>7.2533940947498197</v>
      </c>
    </row>
    <row r="9" spans="1:25" x14ac:dyDescent="0.25">
      <c r="A9" s="2">
        <v>80</v>
      </c>
      <c r="B9" s="1">
        <f>Table_an[[#This Row],[C0]]/Table_an[[#This Row],[Sum]]*100</f>
        <v>0</v>
      </c>
      <c r="C9" s="1">
        <f>Table_an[[#This Row],[C1]]/Table_an[[#This Row],[Sum]]*100</f>
        <v>0</v>
      </c>
      <c r="D9" s="1">
        <f>Table_an[[#This Row],[C2]]/Table_an[[#This Row],[Sum]]*100</f>
        <v>0</v>
      </c>
      <c r="E9" s="1">
        <f>Table_an[[#This Row],[C3]]/Table_an[[#This Row],[Sum]]*100</f>
        <v>0</v>
      </c>
      <c r="F9" s="1">
        <f>Table_an[[#This Row],[C4]]/Table_an[[#This Row],[Sum]]*100</f>
        <v>0</v>
      </c>
      <c r="G9" s="1">
        <f>Table_an[[#This Row],[C5]]/Table_an[[#This Row],[Sum]]*100</f>
        <v>0</v>
      </c>
      <c r="H9" s="1">
        <f>Table_an[[#This Row],[C6]]/Table_an[[#This Row],[Sum]]*100</f>
        <v>0</v>
      </c>
      <c r="I9" s="1">
        <f>Table_an[[#This Row],[C7]]/Table_an[[#This Row],[Sum]]*100</f>
        <v>78.270192994996364</v>
      </c>
      <c r="J9" s="1">
        <f>Table_an[[#This Row],[C8]]/Table_an[[#This Row],[Sum]]*100</f>
        <v>2.5303788420300322</v>
      </c>
      <c r="K9" s="1">
        <f>Table_an[[#This Row],[C9]]/Table_an[[#This Row],[Sum]]*100</f>
        <v>0</v>
      </c>
      <c r="L9" s="1">
        <f>Table_an[[#This Row],[C10]]/Table_an[[#This Row],[Sum]]*100</f>
        <v>0</v>
      </c>
      <c r="M9" s="1">
        <f>Table_an[[#This Row],[C11]]/Table_an[[#This Row],[Sum]]*100</f>
        <v>0</v>
      </c>
      <c r="N9" s="1">
        <f>Table_an[[#This Row],[C12]]/Table_an[[#This Row],[Sum]]*100</f>
        <v>0</v>
      </c>
      <c r="O9" s="1">
        <f>Table_an[[#This Row],[C13]]/Table_an[[#This Row],[Sum]]*100</f>
        <v>10.52180128663335</v>
      </c>
      <c r="P9" s="1">
        <f>Table_an[[#This Row],[C14]]/Table_an[[#This Row],[Sum]]*100</f>
        <v>8.677626876340252</v>
      </c>
      <c r="Q9" s="1">
        <f t="shared" si="0"/>
        <v>100</v>
      </c>
      <c r="R9" s="1">
        <f t="shared" si="1"/>
        <v>100</v>
      </c>
      <c r="T9" s="3">
        <v>80</v>
      </c>
      <c r="U9" s="1">
        <f>Table_an_n[[#This Row],[C0]]</f>
        <v>0</v>
      </c>
      <c r="V9" s="1">
        <f>SUM(Table_an_n[[#This Row],[C1]:[C13]])</f>
        <v>91.322373123659744</v>
      </c>
      <c r="W9" s="1">
        <f>Table_an_n[[#This Row],[C14]]</f>
        <v>8.677626876340252</v>
      </c>
    </row>
    <row r="10" spans="1:25" x14ac:dyDescent="0.25">
      <c r="A10" s="2">
        <v>90</v>
      </c>
      <c r="B10" s="1">
        <f>Table_an[[#This Row],[C0]]/Table_an[[#This Row],[Sum]]*100</f>
        <v>0</v>
      </c>
      <c r="C10" s="1">
        <f>Table_an[[#This Row],[C1]]/Table_an[[#This Row],[Sum]]*100</f>
        <v>0</v>
      </c>
      <c r="D10" s="1">
        <f>Table_an[[#This Row],[C2]]/Table_an[[#This Row],[Sum]]*100</f>
        <v>0</v>
      </c>
      <c r="E10" s="1">
        <f>Table_an[[#This Row],[C3]]/Table_an[[#This Row],[Sum]]*100</f>
        <v>0</v>
      </c>
      <c r="F10" s="1">
        <f>Table_an[[#This Row],[C4]]/Table_an[[#This Row],[Sum]]*100</f>
        <v>0</v>
      </c>
      <c r="G10" s="1">
        <f>Table_an[[#This Row],[C5]]/Table_an[[#This Row],[Sum]]*100</f>
        <v>0</v>
      </c>
      <c r="H10" s="1">
        <f>Table_an[[#This Row],[C6]]/Table_an[[#This Row],[Sum]]*100</f>
        <v>0</v>
      </c>
      <c r="I10" s="1">
        <f>Table_an[[#This Row],[C7]]/Table_an[[#This Row],[Sum]]*100</f>
        <v>80.665024630541865</v>
      </c>
      <c r="J10" s="1">
        <f>Table_an[[#This Row],[C8]]/Table_an[[#This Row],[Sum]]*100</f>
        <v>3.6637931034482771</v>
      </c>
      <c r="K10" s="1">
        <f>Table_an[[#This Row],[C9]]/Table_an[[#This Row],[Sum]]*100</f>
        <v>0</v>
      </c>
      <c r="L10" s="1">
        <f>Table_an[[#This Row],[C10]]/Table_an[[#This Row],[Sum]]*100</f>
        <v>0</v>
      </c>
      <c r="M10" s="1">
        <f>Table_an[[#This Row],[C11]]/Table_an[[#This Row],[Sum]]*100</f>
        <v>0</v>
      </c>
      <c r="N10" s="1">
        <f>Table_an[[#This Row],[C12]]/Table_an[[#This Row],[Sum]]*100</f>
        <v>0</v>
      </c>
      <c r="O10" s="1">
        <f>Table_an[[#This Row],[C13]]/Table_an[[#This Row],[Sum]]*100</f>
        <v>9.7290640394088683</v>
      </c>
      <c r="P10" s="1">
        <f>Table_an[[#This Row],[C14]]/Table_an[[#This Row],[Sum]]*100</f>
        <v>5.9421182266009893</v>
      </c>
      <c r="Q10" s="1">
        <f t="shared" si="0"/>
        <v>100</v>
      </c>
      <c r="R10" s="1">
        <f t="shared" si="1"/>
        <v>100</v>
      </c>
      <c r="T10" s="3">
        <v>90</v>
      </c>
      <c r="U10" s="1">
        <f>Table_an_n[[#This Row],[C0]]</f>
        <v>0</v>
      </c>
      <c r="V10" s="1">
        <f>SUM(Table_an_n[[#This Row],[C1]:[C13]])</f>
        <v>94.057881773399004</v>
      </c>
      <c r="W10" s="1">
        <f>Table_an_n[[#This Row],[C14]]</f>
        <v>5.9421182266009893</v>
      </c>
    </row>
    <row r="11" spans="1:25" x14ac:dyDescent="0.25">
      <c r="A11" s="2" t="s">
        <v>19</v>
      </c>
      <c r="B11" s="1">
        <f>SUBTOTAL(101,Table_an_n[C0])</f>
        <v>6.5179749394208919</v>
      </c>
      <c r="C11" s="1">
        <f>SUBTOTAL(101,Table_an_n[C1])</f>
        <v>0</v>
      </c>
      <c r="D11" s="1">
        <f>SUBTOTAL(101,Table_an_n[C2])</f>
        <v>0.32901219397670045</v>
      </c>
      <c r="E11" s="1">
        <f>SUBTOTAL(101,Table_an_n[C3])</f>
        <v>0</v>
      </c>
      <c r="F11" s="1">
        <f>SUBTOTAL(101,Table_an_n[C4])</f>
        <v>0</v>
      </c>
      <c r="G11" s="1">
        <f>SUBTOTAL(101,Table_an_n[C5])</f>
        <v>1.6912057780875722</v>
      </c>
      <c r="H11" s="1">
        <f>SUBTOTAL(101,Table_an_n[C6])</f>
        <v>1.6510887494878452</v>
      </c>
      <c r="I11" s="1">
        <f>SUBTOTAL(101,Table_an_n[C7])</f>
        <v>75.066026041948689</v>
      </c>
      <c r="J11" s="1">
        <f>SUBTOTAL(101,Table_an_n[C8])</f>
        <v>1.7002014009178856</v>
      </c>
      <c r="K11" s="1">
        <f>SUBTOTAL(101,Table_an_n[C9])</f>
        <v>0</v>
      </c>
      <c r="L11" s="1">
        <f>SUBTOTAL(101,Table_an_n[C10])</f>
        <v>0</v>
      </c>
      <c r="M11" s="1">
        <f>SUBTOTAL(101,Table_an_n[C11])</f>
        <v>0</v>
      </c>
      <c r="N11" s="1">
        <f>SUBTOTAL(101,Table_an_n[C12])</f>
        <v>6.4536867771556742E-3</v>
      </c>
      <c r="O11" s="1">
        <f>SUBTOTAL(101,Table_an_n[C13])</f>
        <v>6.6821239652749869</v>
      </c>
      <c r="P11" s="1">
        <f>SUBTOTAL(101,Table_an_n[C14])</f>
        <v>6.355913244108268</v>
      </c>
      <c r="R11" s="1"/>
      <c r="T11" s="3" t="s">
        <v>19</v>
      </c>
      <c r="U11" s="1">
        <f>SUBTOTAL(101,Table4[Not Classified Classes (%)])</f>
        <v>6.5179749394208919</v>
      </c>
      <c r="V11" s="1">
        <f>SUBTOTAL(101,Table4[Partially Classified Classes (%)])</f>
        <v>87.126111816470839</v>
      </c>
      <c r="W11" s="1">
        <f>SUBTOTAL(101,Table4[Totally Classified Classes (%)])</f>
        <v>6.355913244108268</v>
      </c>
    </row>
    <row r="13" spans="1:25" x14ac:dyDescent="0.25">
      <c r="B13" s="1"/>
      <c r="C13" s="1"/>
      <c r="D13" s="1"/>
      <c r="E13" s="1"/>
      <c r="F13" s="1"/>
      <c r="G13" s="1"/>
      <c r="H13" s="1"/>
      <c r="T13" t="s">
        <v>17</v>
      </c>
      <c r="U13" t="s">
        <v>20</v>
      </c>
      <c r="V13" t="s">
        <v>21</v>
      </c>
      <c r="W13" t="s">
        <v>22</v>
      </c>
    </row>
    <row r="14" spans="1:25" x14ac:dyDescent="0.25">
      <c r="T14" s="4" t="s">
        <v>23</v>
      </c>
      <c r="U14" s="5">
        <v>-0.97799999999999998</v>
      </c>
      <c r="V14" s="5">
        <v>0.97250000000000003</v>
      </c>
      <c r="W14" s="5">
        <v>0.99519999999999997</v>
      </c>
      <c r="Y14" t="s">
        <v>24</v>
      </c>
    </row>
    <row r="15" spans="1:25" x14ac:dyDescent="0.25">
      <c r="T15" s="4" t="s">
        <v>25</v>
      </c>
      <c r="U15" s="5">
        <v>0.95650000000000002</v>
      </c>
      <c r="V15" s="5">
        <v>0.94579999999999997</v>
      </c>
      <c r="W15" s="5">
        <v>0.99039999999999995</v>
      </c>
      <c r="Y15" t="s">
        <v>26</v>
      </c>
    </row>
    <row r="29" spans="21:21" x14ac:dyDescent="0.25">
      <c r="U29">
        <f>25.65/7.97</f>
        <v>3.21831869510665</v>
      </c>
    </row>
  </sheetData>
  <conditionalFormatting sqref="B2: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ellIs" dxfId="93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9412-CABD-4AB6-80BF-60867CF1E393}">
  <sheetPr>
    <tabColor theme="4"/>
  </sheetPr>
  <dimension ref="A1:R11"/>
  <sheetViews>
    <sheetView workbookViewId="0">
      <selection activeCell="E16" sqref="E16"/>
    </sheetView>
  </sheetViews>
  <sheetFormatPr defaultRowHeight="15" x14ac:dyDescent="0.25"/>
  <cols>
    <col min="1" max="18" width="8.7109375" customWidth="1"/>
  </cols>
  <sheetData>
    <row r="1" spans="1:18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 s="2">
        <v>10</v>
      </c>
      <c r="B2" s="1">
        <v>5.32963735604263</v>
      </c>
      <c r="C2" s="1">
        <v>22.175863744177398</v>
      </c>
      <c r="D2" s="1">
        <v>1.16594747520932</v>
      </c>
      <c r="E2" s="1">
        <v>2.8577144000228601E-2</v>
      </c>
      <c r="F2" s="1">
        <v>0</v>
      </c>
      <c r="G2" s="1">
        <v>3.9665075872317299</v>
      </c>
      <c r="H2" s="1">
        <v>2.41191095361929</v>
      </c>
      <c r="I2" s="1">
        <v>50.5358214500042</v>
      </c>
      <c r="J2" s="1">
        <v>0.142885720001143</v>
      </c>
      <c r="K2" s="1">
        <v>9.14468608007315E-2</v>
      </c>
      <c r="L2" s="1">
        <v>0</v>
      </c>
      <c r="M2" s="1">
        <v>0</v>
      </c>
      <c r="N2" s="1">
        <v>1.1430857600091399E-2</v>
      </c>
      <c r="O2" s="1">
        <v>0.51153087760409199</v>
      </c>
      <c r="P2" s="1">
        <v>3.9579344440316602</v>
      </c>
      <c r="Q2" s="1">
        <f>SUM(Table_ac[[#This Row],[C0]:[C14]])</f>
        <v>90.329494470322516</v>
      </c>
      <c r="R2" s="1">
        <f>ROUND(Table_ac[[#This Row],[Sum]],0)</f>
        <v>90</v>
      </c>
    </row>
    <row r="3" spans="1:18" x14ac:dyDescent="0.25">
      <c r="A3" s="2">
        <v>20</v>
      </c>
      <c r="B3" s="1">
        <v>2.4603514787826799</v>
      </c>
      <c r="C3" s="1">
        <v>9.6213744820688607</v>
      </c>
      <c r="D3" s="1">
        <v>0.51721674524932104</v>
      </c>
      <c r="E3" s="1">
        <v>6.2866123731961696E-2</v>
      </c>
      <c r="F3" s="1">
        <v>0</v>
      </c>
      <c r="G3" s="1">
        <v>2.7146735247892502</v>
      </c>
      <c r="H3" s="1">
        <v>2.6089441348764102</v>
      </c>
      <c r="I3" s="1">
        <v>54.433490498642598</v>
      </c>
      <c r="J3" s="1">
        <v>0.70295756536648002</v>
      </c>
      <c r="K3" s="1">
        <v>0.15430775825117801</v>
      </c>
      <c r="L3" s="1">
        <v>0</v>
      </c>
      <c r="M3" s="1">
        <v>0</v>
      </c>
      <c r="N3" s="1">
        <v>0</v>
      </c>
      <c r="O3" s="1">
        <v>2.3460494356336601</v>
      </c>
      <c r="P3" s="1">
        <v>4.3863409058436904</v>
      </c>
      <c r="Q3" s="1">
        <f>SUM(Table_ac[[#This Row],[C0]:[C14]])</f>
        <v>80.008572653236087</v>
      </c>
      <c r="R3" s="1">
        <f>ROUND(Table_ac[[#This Row],[Sum]],0)</f>
        <v>80</v>
      </c>
    </row>
    <row r="4" spans="1:18" x14ac:dyDescent="0.25">
      <c r="A4" s="2">
        <v>30</v>
      </c>
      <c r="B4" s="1">
        <v>0.55434906846496701</v>
      </c>
      <c r="C4" s="1">
        <v>3.4118184935421101</v>
      </c>
      <c r="D4" s="1">
        <v>0.297176820208023</v>
      </c>
      <c r="E4" s="1">
        <v>6.8579266201851605E-2</v>
      </c>
      <c r="F4" s="1">
        <v>0</v>
      </c>
      <c r="G4" s="1">
        <v>1.63161504171905</v>
      </c>
      <c r="H4" s="1">
        <v>2.1802491713338599</v>
      </c>
      <c r="I4" s="1">
        <v>53.626128700422903</v>
      </c>
      <c r="J4" s="1">
        <v>0.99154189050177099</v>
      </c>
      <c r="K4" s="1">
        <v>4.2862041376157199E-2</v>
      </c>
      <c r="L4" s="1">
        <v>0</v>
      </c>
      <c r="M4" s="1">
        <v>0</v>
      </c>
      <c r="N4" s="1">
        <v>0</v>
      </c>
      <c r="O4" s="1">
        <v>3.38038632986627</v>
      </c>
      <c r="P4" s="1">
        <v>4.0861812778603204</v>
      </c>
      <c r="Q4" s="1">
        <f>SUM(Table_ac[[#This Row],[C0]:[C14]])</f>
        <v>70.270888101497292</v>
      </c>
      <c r="R4" s="1">
        <f>ROUND(Table_ac[[#This Row],[Sum]],0)</f>
        <v>70</v>
      </c>
    </row>
    <row r="5" spans="1:18" x14ac:dyDescent="0.25">
      <c r="A5" s="2">
        <v>40</v>
      </c>
      <c r="B5" s="1">
        <v>0.34864115680278901</v>
      </c>
      <c r="C5" s="1">
        <v>1.7860715000142799</v>
      </c>
      <c r="D5" s="1">
        <v>4.0008001600320003E-2</v>
      </c>
      <c r="E5" s="1">
        <v>4.0008001600320003E-2</v>
      </c>
      <c r="F5" s="1">
        <v>0</v>
      </c>
      <c r="G5" s="1">
        <v>1.07450061440859</v>
      </c>
      <c r="H5" s="1">
        <v>1.75463664161403</v>
      </c>
      <c r="I5" s="1">
        <v>46.617895007572898</v>
      </c>
      <c r="J5" s="1">
        <v>1.14308576000914</v>
      </c>
      <c r="K5" s="1">
        <v>0.142885720001143</v>
      </c>
      <c r="L5" s="1">
        <v>0</v>
      </c>
      <c r="M5" s="1">
        <v>0</v>
      </c>
      <c r="N5" s="1">
        <v>1.1430857600091399E-2</v>
      </c>
      <c r="O5" s="1">
        <v>3.4006801360272001</v>
      </c>
      <c r="P5" s="1">
        <v>4.1351127368330802</v>
      </c>
      <c r="Q5" s="1">
        <f>SUM(Table_ac[[#This Row],[C0]:[C14]])</f>
        <v>60.494956134083886</v>
      </c>
      <c r="R5" s="1">
        <f>ROUND(Table_ac[[#This Row],[Sum]],0)</f>
        <v>60</v>
      </c>
    </row>
    <row r="6" spans="1:18" x14ac:dyDescent="0.25">
      <c r="A6" s="2">
        <v>50</v>
      </c>
      <c r="B6" s="1">
        <v>2.5717224825694301E-2</v>
      </c>
      <c r="C6" s="1">
        <v>0.45148016916218903</v>
      </c>
      <c r="D6" s="1">
        <v>2.8574694250771498E-2</v>
      </c>
      <c r="E6" s="1">
        <v>1.4287347125385701E-2</v>
      </c>
      <c r="F6" s="1">
        <v>0</v>
      </c>
      <c r="G6" s="1">
        <v>0.53434678248942702</v>
      </c>
      <c r="H6" s="1">
        <v>0.27431706480740597</v>
      </c>
      <c r="I6" s="1">
        <v>39.993142073379801</v>
      </c>
      <c r="J6" s="1">
        <v>1.31729340496056</v>
      </c>
      <c r="K6" s="1">
        <v>8.5724082752314495E-2</v>
      </c>
      <c r="L6" s="1">
        <v>0</v>
      </c>
      <c r="M6" s="1">
        <v>0</v>
      </c>
      <c r="N6" s="1">
        <v>0</v>
      </c>
      <c r="O6" s="1">
        <v>3.9033032346553802</v>
      </c>
      <c r="P6" s="1">
        <v>3.2375128586124098</v>
      </c>
      <c r="Q6" s="1">
        <f>SUM(Table_ac[[#This Row],[C0]:[C14]])</f>
        <v>49.865698937021342</v>
      </c>
      <c r="R6" s="1">
        <f>ROUND(Table_ac[[#This Row],[Sum]],0)</f>
        <v>50</v>
      </c>
    </row>
    <row r="7" spans="1:18" x14ac:dyDescent="0.25">
      <c r="A7" s="2">
        <v>60</v>
      </c>
      <c r="B7" s="1">
        <v>1.42885720001143E-2</v>
      </c>
      <c r="C7" s="1">
        <v>0.29434458320235402</v>
      </c>
      <c r="D7" s="1">
        <v>0.15431657760123399</v>
      </c>
      <c r="E7" s="1">
        <v>4.0008001600320003E-2</v>
      </c>
      <c r="F7" s="1">
        <v>0</v>
      </c>
      <c r="G7" s="1">
        <v>0.451518875203612</v>
      </c>
      <c r="H7" s="1">
        <v>0.42865716000342902</v>
      </c>
      <c r="I7" s="1">
        <v>31.277684108250199</v>
      </c>
      <c r="J7" s="1">
        <v>0.89446460720715504</v>
      </c>
      <c r="K7" s="1">
        <v>5.7154288000457201E-2</v>
      </c>
      <c r="L7" s="1">
        <v>0</v>
      </c>
      <c r="M7" s="1">
        <v>0</v>
      </c>
      <c r="N7" s="1">
        <v>0</v>
      </c>
      <c r="O7" s="1">
        <v>3.12633955362501</v>
      </c>
      <c r="P7" s="1">
        <v>2.7491212528219902</v>
      </c>
      <c r="Q7" s="1">
        <f>SUM(Table_ac[[#This Row],[C0]:[C14]])</f>
        <v>39.487897579515874</v>
      </c>
      <c r="R7" s="1">
        <f>ROUND(Table_ac[[#This Row],[Sum]],0)</f>
        <v>39</v>
      </c>
    </row>
    <row r="8" spans="1:18" x14ac:dyDescent="0.25">
      <c r="A8" s="2">
        <v>70</v>
      </c>
      <c r="B8" s="1">
        <v>0</v>
      </c>
      <c r="C8" s="1">
        <v>2.0002285975540001E-2</v>
      </c>
      <c r="D8" s="1">
        <v>0</v>
      </c>
      <c r="E8" s="1">
        <v>0</v>
      </c>
      <c r="F8" s="1">
        <v>0</v>
      </c>
      <c r="G8" s="1">
        <v>7.7151674477083099E-2</v>
      </c>
      <c r="H8" s="1">
        <v>7.4294205052005902E-2</v>
      </c>
      <c r="I8" s="1">
        <v>23.611269859412499</v>
      </c>
      <c r="J8" s="1">
        <v>1.1201280146302399</v>
      </c>
      <c r="K8" s="1">
        <v>0</v>
      </c>
      <c r="L8" s="1">
        <v>0</v>
      </c>
      <c r="M8" s="1">
        <v>0</v>
      </c>
      <c r="N8" s="1">
        <v>0</v>
      </c>
      <c r="O8" s="1">
        <v>2.7403131786489801</v>
      </c>
      <c r="P8" s="1">
        <v>2.4574237055663501</v>
      </c>
      <c r="Q8" s="1">
        <f>SUM(Table_ac[[#This Row],[C0]:[C14]])</f>
        <v>30.100582923762694</v>
      </c>
      <c r="R8" s="1">
        <f>ROUND(Table_ac[[#This Row],[Sum]],0)</f>
        <v>30</v>
      </c>
    </row>
    <row r="9" spans="1:18" x14ac:dyDescent="0.25">
      <c r="A9" s="2">
        <v>80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14.678401005800399</v>
      </c>
      <c r="J9" s="1">
        <v>1.9115924222076099</v>
      </c>
      <c r="K9" s="1">
        <v>0</v>
      </c>
      <c r="L9" s="1">
        <v>0</v>
      </c>
      <c r="M9" s="1">
        <v>0</v>
      </c>
      <c r="N9" s="1">
        <v>0</v>
      </c>
      <c r="O9" s="1">
        <v>1.8944480955510401</v>
      </c>
      <c r="P9" s="1">
        <v>1.50012858244992</v>
      </c>
      <c r="Q9" s="1">
        <f>SUM(Table_ac[[#This Row],[C0]:[C14]])</f>
        <v>19.98457010600897</v>
      </c>
      <c r="R9" s="1">
        <f>ROUND(Table_ac[[#This Row],[Sum]],0)</f>
        <v>20</v>
      </c>
    </row>
    <row r="10" spans="1:18" x14ac:dyDescent="0.25">
      <c r="A10" s="2">
        <v>90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3.5317312912535299</v>
      </c>
      <c r="J10" s="1">
        <v>4.0260593765179804</v>
      </c>
      <c r="K10" s="1">
        <v>0</v>
      </c>
      <c r="L10" s="1">
        <v>0</v>
      </c>
      <c r="M10" s="1">
        <v>0</v>
      </c>
      <c r="N10" s="1">
        <v>0</v>
      </c>
      <c r="O10" s="1">
        <v>0.93722319055919001</v>
      </c>
      <c r="P10" s="1">
        <v>0.78578163842615001</v>
      </c>
      <c r="Q10" s="1">
        <f>SUM(Table_ac[[#This Row],[C0]:[C14]])</f>
        <v>9.2807954967568485</v>
      </c>
      <c r="R10" s="1">
        <f>ROUND(Table_ac[[#This Row],[Sum]],0)</f>
        <v>9</v>
      </c>
    </row>
    <row r="11" spans="1:18" x14ac:dyDescent="0.25">
      <c r="A11" s="2" t="s">
        <v>18</v>
      </c>
      <c r="B11" s="1">
        <f>SUBTOTAL(101,Table_ac[C0])</f>
        <v>0.97033165076876371</v>
      </c>
      <c r="C11" s="1">
        <f>SUBTOTAL(101,Table_ac[C1])</f>
        <v>4.1956616953491919</v>
      </c>
      <c r="D11" s="1">
        <f>SUBTOTAL(101,Table_ac[C2])</f>
        <v>0.24480447934655439</v>
      </c>
      <c r="E11" s="1">
        <f>SUBTOTAL(101,Table_ac[C3])</f>
        <v>2.825843158445196E-2</v>
      </c>
      <c r="F11" s="1">
        <f>SUBTOTAL(101,Table_ac[C4])</f>
        <v>0</v>
      </c>
      <c r="G11" s="1">
        <f>SUBTOTAL(101,Table_ac[C5])</f>
        <v>1.1611460111465268</v>
      </c>
      <c r="H11" s="1">
        <f>SUBTOTAL(101,Table_ac[C6])</f>
        <v>1.0814454812562699</v>
      </c>
      <c r="I11" s="1">
        <f>SUBTOTAL(101,Table_ac[C7])</f>
        <v>35.36728488830434</v>
      </c>
      <c r="J11" s="1">
        <f>SUBTOTAL(101,Table_ac[C8])</f>
        <v>1.3611120846002309</v>
      </c>
      <c r="K11" s="1">
        <f>SUBTOTAL(101,Table_ac[C9])</f>
        <v>6.3820083464664598E-2</v>
      </c>
      <c r="L11" s="1">
        <f>SUBTOTAL(101,Table_ac[C10])</f>
        <v>0</v>
      </c>
      <c r="M11" s="1">
        <f>SUBTOTAL(101,Table_ac[C11])</f>
        <v>0</v>
      </c>
      <c r="N11" s="1">
        <f>SUBTOTAL(101,Table_ac[C12])</f>
        <v>2.5401905777980888E-3</v>
      </c>
      <c r="O11" s="1">
        <f>SUBTOTAL(101,Table_ac[C13])</f>
        <v>2.4711415591300914</v>
      </c>
      <c r="P11" s="1">
        <f>SUBTOTAL(101,Table_ac[C14])</f>
        <v>3.0328374891606185</v>
      </c>
      <c r="R11" s="1"/>
    </row>
  </sheetData>
  <conditionalFormatting sqref="B2:P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ellIs" dxfId="92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CF5-9E74-4608-AA23-B6FFC70A1D1A}">
  <sheetPr>
    <tabColor theme="5"/>
  </sheetPr>
  <dimension ref="A1:W15"/>
  <sheetViews>
    <sheetView workbookViewId="0">
      <selection activeCell="P25" sqref="P25"/>
    </sheetView>
  </sheetViews>
  <sheetFormatPr defaultRowHeight="15" x14ac:dyDescent="0.25"/>
  <cols>
    <col min="1" max="18" width="8.7109375" customWidth="1"/>
    <col min="20" max="20" width="10.7109375" customWidth="1"/>
    <col min="21" max="23" width="15.7109375" customWidth="1"/>
  </cols>
  <sheetData>
    <row r="1" spans="1:23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  <c r="T1" t="s">
        <v>17</v>
      </c>
      <c r="U1" t="s">
        <v>20</v>
      </c>
      <c r="V1" t="s">
        <v>21</v>
      </c>
      <c r="W1" t="s">
        <v>22</v>
      </c>
    </row>
    <row r="2" spans="1:23" x14ac:dyDescent="0.25">
      <c r="A2" s="2">
        <v>10</v>
      </c>
      <c r="B2" s="1">
        <f>Table_ac[[#This Row],[C0]]/Table_ac[[#This Row],[Sum]]*100</f>
        <v>5.9002182922585344</v>
      </c>
      <c r="C2" s="1">
        <f>Table_ac[[#This Row],[C1]]/Table_ac[[#This Row],[Sum]]*100</f>
        <v>24.549969945268778</v>
      </c>
      <c r="D2" s="1">
        <f>Table_ac[[#This Row],[C2]]/Table_ac[[#This Row],[Sum]]*100</f>
        <v>1.2907716156790721</v>
      </c>
      <c r="E2" s="1">
        <f>Table_ac[[#This Row],[C3]]/Table_ac[[#This Row],[Sum]]*100</f>
        <v>3.1636559207820582E-2</v>
      </c>
      <c r="F2" s="1">
        <f>Table_ac[[#This Row],[C4]]/Table_ac[[#This Row],[Sum]]*100</f>
        <v>0</v>
      </c>
      <c r="G2" s="1">
        <f>Table_ac[[#This Row],[C5]]/Table_ac[[#This Row],[Sum]]*100</f>
        <v>4.3911544180454971</v>
      </c>
      <c r="H2" s="1">
        <f>Table_ac[[#This Row],[C6]]/Table_ac[[#This Row],[Sum]]*100</f>
        <v>2.6701255971400526</v>
      </c>
      <c r="I2" s="1">
        <f>Table_ac[[#This Row],[C7]]/Table_ac[[#This Row],[Sum]]*100</f>
        <v>55.94609130310986</v>
      </c>
      <c r="J2" s="1">
        <f>Table_ac[[#This Row],[C8]]/Table_ac[[#This Row],[Sum]]*100</f>
        <v>0.1581827960391029</v>
      </c>
      <c r="K2" s="1">
        <f>Table_ac[[#This Row],[C9]]/Table_ac[[#This Row],[Sum]]*100</f>
        <v>0.10123698946502584</v>
      </c>
      <c r="L2" s="1">
        <f>Table_ac[[#This Row],[C10]]/Table_ac[[#This Row],[Sum]]*100</f>
        <v>0</v>
      </c>
      <c r="M2" s="1">
        <f>Table_ac[[#This Row],[C11]]/Table_ac[[#This Row],[Sum]]*100</f>
        <v>0</v>
      </c>
      <c r="N2" s="1">
        <f>Table_ac[[#This Row],[C12]]/Table_ac[[#This Row],[Sum]]*100</f>
        <v>1.2654623683128188E-2</v>
      </c>
      <c r="O2" s="1">
        <f>Table_ac[[#This Row],[C13]]/Table_ac[[#This Row],[Sum]]*100</f>
        <v>0.56629440981998846</v>
      </c>
      <c r="P2" s="1">
        <f>Table_ac[[#This Row],[C14]]/Table_ac[[#This Row],[Sum]]*100</f>
        <v>4.3816634502831491</v>
      </c>
      <c r="Q2" s="1">
        <f>SUM(Table_ac_n[[#This Row],[C0]:[C14]])</f>
        <v>100</v>
      </c>
      <c r="R2" s="1">
        <f>ROUND(Table_ac_n[[#This Row],[Sum]],0)</f>
        <v>100</v>
      </c>
      <c r="T2" s="3">
        <v>10</v>
      </c>
      <c r="U2" s="1">
        <f>Table_ac_n[[#This Row],[C0]]</f>
        <v>5.9002182922585344</v>
      </c>
      <c r="V2" s="1">
        <f>SUM(Table_ac_n[[#This Row],[C1]:[C13]])</f>
        <v>89.718118257458329</v>
      </c>
      <c r="W2" s="1">
        <f>Table_ac_n[[#This Row],[C14]]</f>
        <v>4.3816634502831491</v>
      </c>
    </row>
    <row r="3" spans="1:23" x14ac:dyDescent="0.25">
      <c r="A3" s="2">
        <v>20</v>
      </c>
      <c r="B3" s="1">
        <f>Table_ac[[#This Row],[C0]]/Table_ac[[#This Row],[Sum]]*100</f>
        <v>3.0751098253509048</v>
      </c>
      <c r="C3" s="1">
        <f>Table_ac[[#This Row],[C1]]/Table_ac[[#This Row],[Sum]]*100</f>
        <v>12.025429479624277</v>
      </c>
      <c r="D3" s="1">
        <f>Table_ac[[#This Row],[C2]]/Table_ac[[#This Row],[Sum]]*100</f>
        <v>0.64645165898782142</v>
      </c>
      <c r="E3" s="1">
        <f>Table_ac[[#This Row],[C3]]/Table_ac[[#This Row],[Sum]]*100</f>
        <v>7.8574234794099862E-2</v>
      </c>
      <c r="F3" s="1">
        <f>Table_ac[[#This Row],[C4]]/Table_ac[[#This Row],[Sum]]*100</f>
        <v>0</v>
      </c>
      <c r="G3" s="1">
        <f>Table_ac[[#This Row],[C5]]/Table_ac[[#This Row],[Sum]]*100</f>
        <v>3.392978320654306</v>
      </c>
      <c r="H3" s="1">
        <f>Table_ac[[#This Row],[C6]]/Table_ac[[#This Row],[Sum]]*100</f>
        <v>3.2608307439551441</v>
      </c>
      <c r="I3" s="1">
        <f>Table_ac[[#This Row],[C7]]/Table_ac[[#This Row],[Sum]]*100</f>
        <v>68.034572663309405</v>
      </c>
      <c r="J3" s="1">
        <f>Table_ac[[#This Row],[C8]]/Table_ac[[#This Row],[Sum]]*100</f>
        <v>0.87860280724311557</v>
      </c>
      <c r="K3" s="1">
        <f>Table_ac[[#This Row],[C9]]/Table_ac[[#This Row],[Sum]]*100</f>
        <v>0.19286403085824425</v>
      </c>
      <c r="L3" s="1">
        <f>Table_ac[[#This Row],[C10]]/Table_ac[[#This Row],[Sum]]*100</f>
        <v>0</v>
      </c>
      <c r="M3" s="1">
        <f>Table_ac[[#This Row],[C11]]/Table_ac[[#This Row],[Sum]]*100</f>
        <v>0</v>
      </c>
      <c r="N3" s="1">
        <f>Table_ac[[#This Row],[C12]]/Table_ac[[#This Row],[Sum]]*100</f>
        <v>0</v>
      </c>
      <c r="O3" s="1">
        <f>Table_ac[[#This Row],[C13]]/Table_ac[[#This Row],[Sum]]*100</f>
        <v>2.9322475802707251</v>
      </c>
      <c r="P3" s="1">
        <f>Table_ac[[#This Row],[C14]]/Table_ac[[#This Row],[Sum]]*100</f>
        <v>5.4823386549519668</v>
      </c>
      <c r="Q3" s="1">
        <f>SUM(Table_ac_n[[#This Row],[C0]:[C14]])</f>
        <v>100</v>
      </c>
      <c r="R3" s="1">
        <f>ROUND(Table_ac_n[[#This Row],[Sum]],0)</f>
        <v>100</v>
      </c>
      <c r="T3" s="3">
        <v>20</v>
      </c>
      <c r="U3" s="1">
        <f>Table_ac_n[[#This Row],[C0]]</f>
        <v>3.0751098253509048</v>
      </c>
      <c r="V3" s="1">
        <f>SUM(Table_ac_n[[#This Row],[C1]:[C13]])</f>
        <v>91.442551519697133</v>
      </c>
      <c r="W3" s="1">
        <f>Table_ac_n[[#This Row],[C14]]</f>
        <v>5.4823386549519668</v>
      </c>
    </row>
    <row r="4" spans="1:23" x14ac:dyDescent="0.25">
      <c r="A4" s="2">
        <v>30</v>
      </c>
      <c r="B4" s="1">
        <f>Table_ac[[#This Row],[C0]]/Table_ac[[#This Row],[Sum]]*100</f>
        <v>0.7888744307091734</v>
      </c>
      <c r="C4" s="1">
        <f>Table_ac[[#This Row],[C1]]/Table_ac[[#This Row],[Sum]]*100</f>
        <v>4.8552374756018102</v>
      </c>
      <c r="D4" s="1">
        <f>Table_ac[[#This Row],[C2]]/Table_ac[[#This Row],[Sum]]*100</f>
        <v>0.42290175666883445</v>
      </c>
      <c r="E4" s="1">
        <f>Table_ac[[#This Row],[C3]]/Table_ac[[#This Row],[Sum]]*100</f>
        <v>9.7592713077423537E-2</v>
      </c>
      <c r="F4" s="1">
        <f>Table_ac[[#This Row],[C4]]/Table_ac[[#This Row],[Sum]]*100</f>
        <v>0</v>
      </c>
      <c r="G4" s="1">
        <f>Table_ac[[#This Row],[C5]]/Table_ac[[#This Row],[Sum]]*100</f>
        <v>2.3218932986336975</v>
      </c>
      <c r="H4" s="1">
        <f>Table_ac[[#This Row],[C6]]/Table_ac[[#This Row],[Sum]]*100</f>
        <v>3.1026350032530816</v>
      </c>
      <c r="I4" s="1">
        <f>Table_ac[[#This Row],[C7]]/Table_ac[[#This Row],[Sum]]*100</f>
        <v>76.313435263500352</v>
      </c>
      <c r="J4" s="1">
        <f>Table_ac[[#This Row],[C8]]/Table_ac[[#This Row],[Sum]]*100</f>
        <v>1.4110279765777485</v>
      </c>
      <c r="K4" s="1">
        <f>Table_ac[[#This Row],[C9]]/Table_ac[[#This Row],[Sum]]*100</f>
        <v>6.0995445673389624E-2</v>
      </c>
      <c r="L4" s="1">
        <f>Table_ac[[#This Row],[C10]]/Table_ac[[#This Row],[Sum]]*100</f>
        <v>0</v>
      </c>
      <c r="M4" s="1">
        <f>Table_ac[[#This Row],[C11]]/Table_ac[[#This Row],[Sum]]*100</f>
        <v>0</v>
      </c>
      <c r="N4" s="1">
        <f>Table_ac[[#This Row],[C12]]/Table_ac[[#This Row],[Sum]]*100</f>
        <v>0</v>
      </c>
      <c r="O4" s="1">
        <f>Table_ac[[#This Row],[C13]]/Table_ac[[#This Row],[Sum]]*100</f>
        <v>4.8105074821080036</v>
      </c>
      <c r="P4" s="1">
        <f>Table_ac[[#This Row],[C14]]/Table_ac[[#This Row],[Sum]]*100</f>
        <v>5.8148991541964792</v>
      </c>
      <c r="Q4" s="1">
        <f>SUM(Table_ac_n[[#This Row],[C0]:[C14]])</f>
        <v>99.999999999999986</v>
      </c>
      <c r="R4" s="1">
        <f>ROUND(Table_ac_n[[#This Row],[Sum]],0)</f>
        <v>100</v>
      </c>
      <c r="T4" s="3">
        <v>30</v>
      </c>
      <c r="U4" s="1">
        <f>Table_ac_n[[#This Row],[C0]]</f>
        <v>0.7888744307091734</v>
      </c>
      <c r="V4" s="1">
        <f>SUM(Table_ac_n[[#This Row],[C1]:[C13]])</f>
        <v>93.396226415094333</v>
      </c>
      <c r="W4" s="1">
        <f>Table_ac_n[[#This Row],[C14]]</f>
        <v>5.8148991541964792</v>
      </c>
    </row>
    <row r="5" spans="1:23" x14ac:dyDescent="0.25">
      <c r="A5" s="2">
        <v>40</v>
      </c>
      <c r="B5" s="1">
        <f>Table_ac[[#This Row],[C0]]/Table_ac[[#This Row],[Sum]]*100</f>
        <v>0.57631442203221739</v>
      </c>
      <c r="C5" s="1">
        <f>Table_ac[[#This Row],[C1]]/Table_ac[[#This Row],[Sum]]*100</f>
        <v>2.9524304407388056</v>
      </c>
      <c r="D5" s="1">
        <f>Table_ac[[#This Row],[C2]]/Table_ac[[#This Row],[Sum]]*100</f>
        <v>6.6134441872549465E-2</v>
      </c>
      <c r="E5" s="1">
        <f>Table_ac[[#This Row],[C3]]/Table_ac[[#This Row],[Sum]]*100</f>
        <v>6.6134441872549465E-2</v>
      </c>
      <c r="F5" s="1">
        <f>Table_ac[[#This Row],[C4]]/Table_ac[[#This Row],[Sum]]*100</f>
        <v>0</v>
      </c>
      <c r="G5" s="1">
        <f>Table_ac[[#This Row],[C5]]/Table_ac[[#This Row],[Sum]]*100</f>
        <v>1.7761821531484641</v>
      </c>
      <c r="H5" s="1">
        <f>Table_ac[[#This Row],[C6]]/Table_ac[[#This Row],[Sum]]*100</f>
        <v>2.9004676649818051</v>
      </c>
      <c r="I5" s="1">
        <f>Table_ac[[#This Row],[C7]]/Table_ac[[#This Row],[Sum]]*100</f>
        <v>77.06079644763571</v>
      </c>
      <c r="J5" s="1">
        <f>Table_ac[[#This Row],[C8]]/Table_ac[[#This Row],[Sum]]*100</f>
        <v>1.8895554820728369</v>
      </c>
      <c r="K5" s="1">
        <f>Table_ac[[#This Row],[C9]]/Table_ac[[#This Row],[Sum]]*100</f>
        <v>0.23619443525910544</v>
      </c>
      <c r="L5" s="1">
        <f>Table_ac[[#This Row],[C10]]/Table_ac[[#This Row],[Sum]]*100</f>
        <v>0</v>
      </c>
      <c r="M5" s="1">
        <f>Table_ac[[#This Row],[C11]]/Table_ac[[#This Row],[Sum]]*100</f>
        <v>0</v>
      </c>
      <c r="N5" s="1">
        <f>Table_ac[[#This Row],[C12]]/Table_ac[[#This Row],[Sum]]*100</f>
        <v>1.8895554820728369E-2</v>
      </c>
      <c r="O5" s="1">
        <f>Table_ac[[#This Row],[C13]]/Table_ac[[#This Row],[Sum]]*100</f>
        <v>5.6214275591667047</v>
      </c>
      <c r="P5" s="1">
        <f>Table_ac[[#This Row],[C14]]/Table_ac[[#This Row],[Sum]]*100</f>
        <v>6.8354669563985144</v>
      </c>
      <c r="Q5" s="1">
        <f>SUM(Table_ac_n[[#This Row],[C0]:[C14]])</f>
        <v>100</v>
      </c>
      <c r="R5" s="1">
        <f>ROUND(Table_ac_n[[#This Row],[Sum]],0)</f>
        <v>100</v>
      </c>
      <c r="T5" s="3">
        <v>40</v>
      </c>
      <c r="U5" s="1">
        <f>Table_ac_n[[#This Row],[C0]]</f>
        <v>0.57631442203221739</v>
      </c>
      <c r="V5" s="1">
        <f>SUM(Table_ac_n[[#This Row],[C1]:[C13]])</f>
        <v>92.588218621569268</v>
      </c>
      <c r="W5" s="1">
        <f>Table_ac_n[[#This Row],[C14]]</f>
        <v>6.8354669563985144</v>
      </c>
    </row>
    <row r="6" spans="1:23" x14ac:dyDescent="0.25">
      <c r="A6" s="2">
        <v>50</v>
      </c>
      <c r="B6" s="1">
        <f>Table_ac[[#This Row],[C0]]/Table_ac[[#This Row],[Sum]]*100</f>
        <v>5.1572975760701294E-2</v>
      </c>
      <c r="C6" s="1">
        <f>Table_ac[[#This Row],[C1]]/Table_ac[[#This Row],[Sum]]*100</f>
        <v>0.90539224113231209</v>
      </c>
      <c r="D6" s="1">
        <f>Table_ac[[#This Row],[C2]]/Table_ac[[#This Row],[Sum]]*100</f>
        <v>5.7303306400779325E-2</v>
      </c>
      <c r="E6" s="1">
        <f>Table_ac[[#This Row],[C3]]/Table_ac[[#This Row],[Sum]]*100</f>
        <v>2.8651653200389565E-2</v>
      </c>
      <c r="F6" s="1">
        <f>Table_ac[[#This Row],[C4]]/Table_ac[[#This Row],[Sum]]*100</f>
        <v>0</v>
      </c>
      <c r="G6" s="1">
        <f>Table_ac[[#This Row],[C5]]/Table_ac[[#This Row],[Sum]]*100</f>
        <v>1.0715718296945735</v>
      </c>
      <c r="H6" s="1">
        <f>Table_ac[[#This Row],[C6]]/Table_ac[[#This Row],[Sum]]*100</f>
        <v>0.55011174144748065</v>
      </c>
      <c r="I6" s="1">
        <f>Table_ac[[#This Row],[C7]]/Table_ac[[#This Row],[Sum]]*100</f>
        <v>80.201707638530763</v>
      </c>
      <c r="J6" s="1">
        <f>Table_ac[[#This Row],[C8]]/Table_ac[[#This Row],[Sum]]*100</f>
        <v>2.6416824250759148</v>
      </c>
      <c r="K6" s="1">
        <f>Table_ac[[#This Row],[C9]]/Table_ac[[#This Row],[Sum]]*100</f>
        <v>0.17190991920233797</v>
      </c>
      <c r="L6" s="1">
        <f>Table_ac[[#This Row],[C10]]/Table_ac[[#This Row],[Sum]]*100</f>
        <v>0</v>
      </c>
      <c r="M6" s="1">
        <f>Table_ac[[#This Row],[C11]]/Table_ac[[#This Row],[Sum]]*100</f>
        <v>0</v>
      </c>
      <c r="N6" s="1">
        <f>Table_ac[[#This Row],[C12]]/Table_ac[[#This Row],[Sum]]*100</f>
        <v>0</v>
      </c>
      <c r="O6" s="1">
        <f>Table_ac[[#This Row],[C13]]/Table_ac[[#This Row],[Sum]]*100</f>
        <v>7.8276316543464421</v>
      </c>
      <c r="P6" s="1">
        <f>Table_ac[[#This Row],[C14]]/Table_ac[[#This Row],[Sum]]*100</f>
        <v>6.4924646152082959</v>
      </c>
      <c r="Q6" s="1">
        <f>SUM(Table_ac_n[[#This Row],[C0]:[C14]])</f>
        <v>99.999999999999986</v>
      </c>
      <c r="R6" s="1">
        <f>ROUND(Table_ac_n[[#This Row],[Sum]],0)</f>
        <v>100</v>
      </c>
      <c r="T6" s="3">
        <v>50</v>
      </c>
      <c r="U6" s="1">
        <f>Table_ac_n[[#This Row],[C0]]</f>
        <v>5.1572975760701294E-2</v>
      </c>
      <c r="V6" s="1">
        <f>SUM(Table_ac_n[[#This Row],[C1]:[C13]])</f>
        <v>93.455962409030988</v>
      </c>
      <c r="W6" s="1">
        <f>Table_ac_n[[#This Row],[C14]]</f>
        <v>6.4924646152082959</v>
      </c>
    </row>
    <row r="7" spans="1:23" x14ac:dyDescent="0.25">
      <c r="A7" s="2">
        <v>60</v>
      </c>
      <c r="B7" s="1">
        <f>Table_ac[[#This Row],[C0]]/Table_ac[[#This Row],[Sum]]*100</f>
        <v>3.6184686640613695E-2</v>
      </c>
      <c r="C7" s="1">
        <f>Table_ac[[#This Row],[C1]]/Table_ac[[#This Row],[Sum]]*100</f>
        <v>0.74540454479664076</v>
      </c>
      <c r="D7" s="1">
        <f>Table_ac[[#This Row],[C2]]/Table_ac[[#This Row],[Sum]]*100</f>
        <v>0.39079461571862684</v>
      </c>
      <c r="E7" s="1">
        <f>Table_ac[[#This Row],[C3]]/Table_ac[[#This Row],[Sum]]*100</f>
        <v>0.10131712259371826</v>
      </c>
      <c r="F7" s="1">
        <f>Table_ac[[#This Row],[C4]]/Table_ac[[#This Row],[Sum]]*100</f>
        <v>0</v>
      </c>
      <c r="G7" s="1">
        <f>Table_ac[[#This Row],[C5]]/Table_ac[[#This Row],[Sum]]*100</f>
        <v>1.1434360978433933</v>
      </c>
      <c r="H7" s="1">
        <f>Table_ac[[#This Row],[C6]]/Table_ac[[#This Row],[Sum]]*100</f>
        <v>1.0855405992184108</v>
      </c>
      <c r="I7" s="1">
        <f>Table_ac[[#This Row],[C7]]/Table_ac[[#This Row],[Sum]]*100</f>
        <v>79.208279056303383</v>
      </c>
      <c r="J7" s="1">
        <f>Table_ac[[#This Row],[C8]]/Table_ac[[#This Row],[Sum]]*100</f>
        <v>2.2651613837024169</v>
      </c>
      <c r="K7" s="1">
        <f>Table_ac[[#This Row],[C9]]/Table_ac[[#This Row],[Sum]]*100</f>
        <v>0.14473874656245478</v>
      </c>
      <c r="L7" s="1">
        <f>Table_ac[[#This Row],[C10]]/Table_ac[[#This Row],[Sum]]*100</f>
        <v>0</v>
      </c>
      <c r="M7" s="1">
        <f>Table_ac[[#This Row],[C11]]/Table_ac[[#This Row],[Sum]]*100</f>
        <v>0</v>
      </c>
      <c r="N7" s="1">
        <f>Table_ac[[#This Row],[C12]]/Table_ac[[#This Row],[Sum]]*100</f>
        <v>0</v>
      </c>
      <c r="O7" s="1">
        <f>Table_ac[[#This Row],[C13]]/Table_ac[[#This Row],[Sum]]*100</f>
        <v>7.9172094369662798</v>
      </c>
      <c r="P7" s="1">
        <f>Table_ac[[#This Row],[C14]]/Table_ac[[#This Row],[Sum]]*100</f>
        <v>6.9619337096540725</v>
      </c>
      <c r="Q7" s="1">
        <f>SUM(Table_ac_n[[#This Row],[C0]:[C14]])</f>
        <v>100.00000000000001</v>
      </c>
      <c r="R7" s="1">
        <f>ROUND(Table_ac_n[[#This Row],[Sum]],0)</f>
        <v>100</v>
      </c>
      <c r="T7" s="3">
        <v>60</v>
      </c>
      <c r="U7" s="1">
        <f>Table_ac_n[[#This Row],[C0]]</f>
        <v>3.6184686640613695E-2</v>
      </c>
      <c r="V7" s="1">
        <f>SUM(Table_ac_n[[#This Row],[C1]:[C13]])</f>
        <v>93.001881603705314</v>
      </c>
      <c r="W7" s="1">
        <f>Table_ac_n[[#This Row],[C14]]</f>
        <v>6.9619337096540725</v>
      </c>
    </row>
    <row r="8" spans="1:23" x14ac:dyDescent="0.25">
      <c r="A8" s="2">
        <v>70</v>
      </c>
      <c r="B8" s="1">
        <f>Table_ac[[#This Row],[C0]]/Table_ac[[#This Row],[Sum]]*100</f>
        <v>0</v>
      </c>
      <c r="C8" s="1">
        <f>Table_ac[[#This Row],[C1]]/Table_ac[[#This Row],[Sum]]*100</f>
        <v>6.645149041199909E-2</v>
      </c>
      <c r="D8" s="1">
        <f>Table_ac[[#This Row],[C2]]/Table_ac[[#This Row],[Sum]]*100</f>
        <v>0</v>
      </c>
      <c r="E8" s="1">
        <f>Table_ac[[#This Row],[C3]]/Table_ac[[#This Row],[Sum]]*100</f>
        <v>0</v>
      </c>
      <c r="F8" s="1">
        <f>Table_ac[[#This Row],[C4]]/Table_ac[[#This Row],[Sum]]*100</f>
        <v>0</v>
      </c>
      <c r="G8" s="1">
        <f>Table_ac[[#This Row],[C5]]/Table_ac[[#This Row],[Sum]]*100</f>
        <v>0.25631289158914011</v>
      </c>
      <c r="H8" s="1">
        <f>Table_ac[[#This Row],[C6]]/Table_ac[[#This Row],[Sum]]*100</f>
        <v>0.24681982153028295</v>
      </c>
      <c r="I8" s="1">
        <f>Table_ac[[#This Row],[C7]]/Table_ac[[#This Row],[Sum]]*100</f>
        <v>78.441237896335707</v>
      </c>
      <c r="J8" s="1">
        <f>Table_ac[[#This Row],[C8]]/Table_ac[[#This Row],[Sum]]*100</f>
        <v>3.7212834630719485</v>
      </c>
      <c r="K8" s="1">
        <f>Table_ac[[#This Row],[C9]]/Table_ac[[#This Row],[Sum]]*100</f>
        <v>0</v>
      </c>
      <c r="L8" s="1">
        <f>Table_ac[[#This Row],[C10]]/Table_ac[[#This Row],[Sum]]*100</f>
        <v>0</v>
      </c>
      <c r="M8" s="1">
        <f>Table_ac[[#This Row],[C11]]/Table_ac[[#This Row],[Sum]]*100</f>
        <v>0</v>
      </c>
      <c r="N8" s="1">
        <f>Table_ac[[#This Row],[C12]]/Table_ac[[#This Row],[Sum]]*100</f>
        <v>0</v>
      </c>
      <c r="O8" s="1">
        <f>Table_ac[[#This Row],[C13]]/Table_ac[[#This Row],[Sum]]*100</f>
        <v>9.1038541864438738</v>
      </c>
      <c r="P8" s="1">
        <f>Table_ac[[#This Row],[C14]]/Table_ac[[#This Row],[Sum]]*100</f>
        <v>8.164040250617056</v>
      </c>
      <c r="Q8" s="1">
        <f>SUM(Table_ac_n[[#This Row],[C0]:[C14]])</f>
        <v>100</v>
      </c>
      <c r="R8" s="1">
        <f>ROUND(Table_ac_n[[#This Row],[Sum]],0)</f>
        <v>100</v>
      </c>
      <c r="T8" s="3">
        <v>70</v>
      </c>
      <c r="U8" s="1">
        <f>Table_ac_n[[#This Row],[C0]]</f>
        <v>0</v>
      </c>
      <c r="V8" s="1">
        <f>SUM(Table_ac_n[[#This Row],[C1]:[C13]])</f>
        <v>91.835959749382937</v>
      </c>
      <c r="W8" s="1">
        <f>Table_ac_n[[#This Row],[C14]]</f>
        <v>8.164040250617056</v>
      </c>
    </row>
    <row r="9" spans="1:23" x14ac:dyDescent="0.25">
      <c r="A9" s="2">
        <v>80</v>
      </c>
      <c r="B9" s="1">
        <f>Table_ac[[#This Row],[C0]]/Table_ac[[#This Row],[Sum]]*100</f>
        <v>0</v>
      </c>
      <c r="C9" s="1">
        <f>Table_ac[[#This Row],[C1]]/Table_ac[[#This Row],[Sum]]*100</f>
        <v>0</v>
      </c>
      <c r="D9" s="1">
        <f>Table_ac[[#This Row],[C2]]/Table_ac[[#This Row],[Sum]]*100</f>
        <v>0</v>
      </c>
      <c r="E9" s="1">
        <f>Table_ac[[#This Row],[C3]]/Table_ac[[#This Row],[Sum]]*100</f>
        <v>0</v>
      </c>
      <c r="F9" s="1">
        <f>Table_ac[[#This Row],[C4]]/Table_ac[[#This Row],[Sum]]*100</f>
        <v>0</v>
      </c>
      <c r="G9" s="1">
        <f>Table_ac[[#This Row],[C5]]/Table_ac[[#This Row],[Sum]]*100</f>
        <v>0</v>
      </c>
      <c r="H9" s="1">
        <f>Table_ac[[#This Row],[C6]]/Table_ac[[#This Row],[Sum]]*100</f>
        <v>0</v>
      </c>
      <c r="I9" s="1">
        <f>Table_ac[[#This Row],[C7]]/Table_ac[[#This Row],[Sum]]*100</f>
        <v>73.448670288818931</v>
      </c>
      <c r="J9" s="1">
        <f>Table_ac[[#This Row],[C8]]/Table_ac[[#This Row],[Sum]]*100</f>
        <v>9.5653417214755656</v>
      </c>
      <c r="K9" s="1">
        <f>Table_ac[[#This Row],[C9]]/Table_ac[[#This Row],[Sum]]*100</f>
        <v>0</v>
      </c>
      <c r="L9" s="1">
        <f>Table_ac[[#This Row],[C10]]/Table_ac[[#This Row],[Sum]]*100</f>
        <v>0</v>
      </c>
      <c r="M9" s="1">
        <f>Table_ac[[#This Row],[C11]]/Table_ac[[#This Row],[Sum]]*100</f>
        <v>0</v>
      </c>
      <c r="N9" s="1">
        <f>Table_ac[[#This Row],[C12]]/Table_ac[[#This Row],[Sum]]*100</f>
        <v>0</v>
      </c>
      <c r="O9" s="1">
        <f>Table_ac[[#This Row],[C13]]/Table_ac[[#This Row],[Sum]]*100</f>
        <v>9.4795539033457441</v>
      </c>
      <c r="P9" s="1">
        <f>Table_ac[[#This Row],[C14]]/Table_ac[[#This Row],[Sum]]*100</f>
        <v>7.506434086359759</v>
      </c>
      <c r="Q9" s="1">
        <f>SUM(Table_ac_n[[#This Row],[C0]:[C14]])</f>
        <v>100</v>
      </c>
      <c r="R9" s="1">
        <f>ROUND(Table_ac_n[[#This Row],[Sum]],0)</f>
        <v>100</v>
      </c>
      <c r="T9" s="3">
        <v>80</v>
      </c>
      <c r="U9" s="1">
        <f>Table_ac_n[[#This Row],[C0]]</f>
        <v>0</v>
      </c>
      <c r="V9" s="1">
        <f>SUM(Table_ac_n[[#This Row],[C1]:[C13]])</f>
        <v>92.493565913640239</v>
      </c>
      <c r="W9" s="1">
        <f>Table_ac_n[[#This Row],[C14]]</f>
        <v>7.506434086359759</v>
      </c>
    </row>
    <row r="10" spans="1:23" x14ac:dyDescent="0.25">
      <c r="A10" s="2">
        <v>90</v>
      </c>
      <c r="B10" s="1">
        <f>Table_ac[[#This Row],[C0]]/Table_ac[[#This Row],[Sum]]*100</f>
        <v>0</v>
      </c>
      <c r="C10" s="1">
        <f>Table_ac[[#This Row],[C1]]/Table_ac[[#This Row],[Sum]]*100</f>
        <v>0</v>
      </c>
      <c r="D10" s="1">
        <f>Table_ac[[#This Row],[C2]]/Table_ac[[#This Row],[Sum]]*100</f>
        <v>0</v>
      </c>
      <c r="E10" s="1">
        <f>Table_ac[[#This Row],[C3]]/Table_ac[[#This Row],[Sum]]*100</f>
        <v>0</v>
      </c>
      <c r="F10" s="1">
        <f>Table_ac[[#This Row],[C4]]/Table_ac[[#This Row],[Sum]]*100</f>
        <v>0</v>
      </c>
      <c r="G10" s="1">
        <f>Table_ac[[#This Row],[C5]]/Table_ac[[#This Row],[Sum]]*100</f>
        <v>0</v>
      </c>
      <c r="H10" s="1">
        <f>Table_ac[[#This Row],[C6]]/Table_ac[[#This Row],[Sum]]*100</f>
        <v>0</v>
      </c>
      <c r="I10" s="1">
        <f>Table_ac[[#This Row],[C7]]/Table_ac[[#This Row],[Sum]]*100</f>
        <v>38.054187192118228</v>
      </c>
      <c r="J10" s="1">
        <f>Table_ac[[#This Row],[C8]]/Table_ac[[#This Row],[Sum]]*100</f>
        <v>43.380541871921189</v>
      </c>
      <c r="K10" s="1">
        <f>Table_ac[[#This Row],[C9]]/Table_ac[[#This Row],[Sum]]*100</f>
        <v>0</v>
      </c>
      <c r="L10" s="1">
        <f>Table_ac[[#This Row],[C10]]/Table_ac[[#This Row],[Sum]]*100</f>
        <v>0</v>
      </c>
      <c r="M10" s="1">
        <f>Table_ac[[#This Row],[C11]]/Table_ac[[#This Row],[Sum]]*100</f>
        <v>0</v>
      </c>
      <c r="N10" s="1">
        <f>Table_ac[[#This Row],[C12]]/Table_ac[[#This Row],[Sum]]*100</f>
        <v>0</v>
      </c>
      <c r="O10" s="1">
        <f>Table_ac[[#This Row],[C13]]/Table_ac[[#This Row],[Sum]]*100</f>
        <v>10.098522167487694</v>
      </c>
      <c r="P10" s="1">
        <f>Table_ac[[#This Row],[C14]]/Table_ac[[#This Row],[Sum]]*100</f>
        <v>8.4667487684729128</v>
      </c>
      <c r="Q10" s="1">
        <f>SUM(Table_ac_n[[#This Row],[C0]:[C14]])</f>
        <v>100.00000000000003</v>
      </c>
      <c r="R10" s="1">
        <f>ROUND(Table_ac_n[[#This Row],[Sum]],0)</f>
        <v>100</v>
      </c>
      <c r="T10" s="3">
        <v>90</v>
      </c>
      <c r="U10" s="1">
        <f>Table_ac_n[[#This Row],[C0]]</f>
        <v>0</v>
      </c>
      <c r="V10" s="1">
        <f>SUM(Table_ac_n[[#This Row],[C1]:[C13]])</f>
        <v>91.533251231527117</v>
      </c>
      <c r="W10" s="1">
        <f>Table_ac_n[[#This Row],[C14]]</f>
        <v>8.4667487684729128</v>
      </c>
    </row>
    <row r="11" spans="1:23" x14ac:dyDescent="0.25">
      <c r="A11" s="2" t="s">
        <v>19</v>
      </c>
      <c r="B11" s="1">
        <f>SUBTOTAL(101,Table_ac_n[C0])</f>
        <v>1.1586971814169049</v>
      </c>
      <c r="C11" s="1">
        <f>SUBTOTAL(101,Table_ac_n[C1])</f>
        <v>5.1222572908416257</v>
      </c>
      <c r="D11" s="1">
        <f>SUBTOTAL(101,Table_ac_n[C2])</f>
        <v>0.31937304392529819</v>
      </c>
      <c r="E11" s="1">
        <f>SUBTOTAL(101,Table_ac_n[C3])</f>
        <v>4.4878524971777925E-2</v>
      </c>
      <c r="F11" s="1">
        <f>SUBTOTAL(101,Table_ac_n[C4])</f>
        <v>0</v>
      </c>
      <c r="G11" s="1">
        <f>SUBTOTAL(101,Table_ac_n[C5])</f>
        <v>1.5948365566232301</v>
      </c>
      <c r="H11" s="1">
        <f>SUBTOTAL(101,Table_ac_n[C6])</f>
        <v>1.5351701301695839</v>
      </c>
      <c r="I11" s="1">
        <f>SUBTOTAL(101,Table_ac_n[C7])</f>
        <v>69.634330861073579</v>
      </c>
      <c r="J11" s="1">
        <f>SUBTOTAL(101,Table_ac_n[C8])</f>
        <v>7.3234866585755372</v>
      </c>
      <c r="K11" s="1">
        <f>SUBTOTAL(101,Table_ac_n[C9])</f>
        <v>0.10088217411339533</v>
      </c>
      <c r="L11" s="1">
        <f>SUBTOTAL(101,Table_ac_n[C10])</f>
        <v>0</v>
      </c>
      <c r="M11" s="1">
        <f>SUBTOTAL(101,Table_ac_n[C11])</f>
        <v>0</v>
      </c>
      <c r="N11" s="1">
        <f>SUBTOTAL(101,Table_ac_n[C12])</f>
        <v>3.5055753893173955E-3</v>
      </c>
      <c r="O11" s="1">
        <f>SUBTOTAL(101,Table_ac_n[C13])</f>
        <v>6.4841387088839397</v>
      </c>
      <c r="P11" s="1">
        <f>SUBTOTAL(101,Table_ac_n[C14])</f>
        <v>6.6784432940158007</v>
      </c>
      <c r="R11" s="1"/>
      <c r="T11" s="3" t="s">
        <v>19</v>
      </c>
      <c r="U11" s="1">
        <f>SUBTOTAL(101,Table47[Not Classified Classes (%)])</f>
        <v>1.1586971814169049</v>
      </c>
      <c r="V11" s="1">
        <f>SUBTOTAL(101,Table47[Partially Classified Classes (%)])</f>
        <v>92.162859524567295</v>
      </c>
      <c r="W11" s="1">
        <f>SUBTOTAL(101,Table47[Totally Classified Classes (%)])</f>
        <v>6.6784432940158007</v>
      </c>
    </row>
    <row r="13" spans="1:23" x14ac:dyDescent="0.25">
      <c r="T13" t="s">
        <v>17</v>
      </c>
      <c r="U13" t="s">
        <v>20</v>
      </c>
      <c r="V13" t="s">
        <v>21</v>
      </c>
      <c r="W13" t="s">
        <v>22</v>
      </c>
    </row>
    <row r="14" spans="1:23" x14ac:dyDescent="0.25">
      <c r="T14" s="4" t="s">
        <v>23</v>
      </c>
      <c r="U14" s="5">
        <v>-0.88180000000000003</v>
      </c>
      <c r="V14" s="5">
        <v>0.72340000000000004</v>
      </c>
      <c r="W14" s="5">
        <v>0.99070000000000003</v>
      </c>
    </row>
    <row r="15" spans="1:23" x14ac:dyDescent="0.25">
      <c r="T15" s="4" t="s">
        <v>25</v>
      </c>
      <c r="U15" s="5">
        <v>0.77759999999999996</v>
      </c>
      <c r="V15" s="5">
        <v>0.52329999999999999</v>
      </c>
      <c r="W15" s="5">
        <v>0.98150000000000004</v>
      </c>
    </row>
  </sheetData>
  <conditionalFormatting sqref="B2:P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ellIs" dxfId="91" priority="1" operator="equal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E83E-D1D5-49F6-9E92-4AE55DFEA29B}">
  <sheetPr>
    <tabColor theme="9"/>
  </sheetPr>
  <dimension ref="Z1:AB11"/>
  <sheetViews>
    <sheetView workbookViewId="0">
      <selection activeCell="AA10" sqref="AA10"/>
    </sheetView>
  </sheetViews>
  <sheetFormatPr defaultRowHeight="15" x14ac:dyDescent="0.25"/>
  <cols>
    <col min="26" max="26" width="10.7109375" customWidth="1"/>
    <col min="27" max="28" width="20.7109375" customWidth="1"/>
  </cols>
  <sheetData>
    <row r="1" spans="26:28" x14ac:dyDescent="0.25">
      <c r="Z1" t="s">
        <v>27</v>
      </c>
      <c r="AA1" t="s">
        <v>29</v>
      </c>
      <c r="AB1" t="s">
        <v>28</v>
      </c>
    </row>
    <row r="2" spans="26:28" x14ac:dyDescent="0.25">
      <c r="Z2" s="6">
        <v>10</v>
      </c>
      <c r="AA2" s="1">
        <f>Table4[[#This Row],[Not Classified Classes (%)]]/Table47[[#This Row],[Not Classified Classes (%)]]</f>
        <v>5.0551243681015254</v>
      </c>
      <c r="AB2" s="1">
        <f>Table47[[#This Row],[Totally Classified Classes (%)]]/Table4[[#This Row],[Totally Classified Classes (%)]]</f>
        <v>1.0283409551135934</v>
      </c>
    </row>
    <row r="3" spans="26:28" x14ac:dyDescent="0.25">
      <c r="Z3" s="6">
        <v>20</v>
      </c>
      <c r="AA3" s="1">
        <f>Table4[[#This Row],[Not Classified Classes (%)]]/Table47[[#This Row],[Not Classified Classes (%)]]</f>
        <v>4.8141695702671257</v>
      </c>
      <c r="AB3" s="1">
        <f>Table47[[#This Row],[Totally Classified Classes (%)]]/Table4[[#This Row],[Totally Classified Classes (%)]]</f>
        <v>1.0260695187165783</v>
      </c>
    </row>
    <row r="4" spans="26:28" x14ac:dyDescent="0.25">
      <c r="Z4" s="6">
        <v>30</v>
      </c>
      <c r="AA4" s="1">
        <f>Table4[[#This Row],[Not Classified Classes (%)]]/Table47[[#This Row],[Not Classified Classes (%)]]</f>
        <v>9.7430604176536537</v>
      </c>
      <c r="AB4" s="1">
        <f>Table47[[#This Row],[Totally Classified Classes (%)]]/Table4[[#This Row],[Totally Classified Classes (%)]]</f>
        <v>0.87830694227083206</v>
      </c>
    </row>
    <row r="5" spans="26:28" x14ac:dyDescent="0.25">
      <c r="Z5" s="6">
        <v>40</v>
      </c>
      <c r="AA5" s="1">
        <f>Table4[[#This Row],[Not Classified Classes (%)]]/Table47[[#This Row],[Not Classified Classes (%)]]</f>
        <v>7.7779536808393184</v>
      </c>
      <c r="AB5" s="1">
        <f>Table47[[#This Row],[Totally Classified Classes (%)]]/Table4[[#This Row],[Totally Classified Classes (%)]]</f>
        <v>1.1192085919096129</v>
      </c>
    </row>
    <row r="6" spans="26:28" x14ac:dyDescent="0.25">
      <c r="Z6" s="6">
        <v>50</v>
      </c>
      <c r="AA6" s="1">
        <f>Table4[[#This Row],[Not Classified Classes (%)]]/Table47[[#This Row],[Not Classified Classes (%)]]</f>
        <v>17.223209169054467</v>
      </c>
      <c r="AB6" s="1">
        <f>Table47[[#This Row],[Totally Classified Classes (%)]]/Table4[[#This Row],[Totally Classified Classes (%)]]</f>
        <v>1.026209307385733</v>
      </c>
    </row>
    <row r="7" spans="26:28" x14ac:dyDescent="0.25">
      <c r="Z7" s="6">
        <v>60</v>
      </c>
      <c r="AA7" s="1">
        <f>Table4[[#This Row],[Not Classified Classes (%)]]/Table47[[#This Row],[Not Classified Classes (%)]]</f>
        <v>18.797279305354593</v>
      </c>
      <c r="AB7" s="1">
        <f>Table47[[#This Row],[Totally Classified Classes (%)]]/Table4[[#This Row],[Totally Classified Classes (%)]]</f>
        <v>1.0435349660240687</v>
      </c>
    </row>
    <row r="8" spans="26:28" x14ac:dyDescent="0.25">
      <c r="Z8" s="6">
        <v>70</v>
      </c>
      <c r="AA8" s="1" t="e">
        <f>Table4[[#This Row],[Not Classified Classes (%)]]/Table47[[#This Row],[Not Classified Classes (%)]]</f>
        <v>#DIV/0!</v>
      </c>
      <c r="AB8" s="1">
        <f>Table47[[#This Row],[Totally Classified Classes (%)]]/Table4[[#This Row],[Totally Classified Classes (%)]]</f>
        <v>1.1255475910961992</v>
      </c>
    </row>
    <row r="9" spans="26:28" x14ac:dyDescent="0.25">
      <c r="Z9" s="6">
        <v>80</v>
      </c>
      <c r="AA9" s="1" t="e">
        <f>Table4[[#This Row],[Not Classified Classes (%)]]/Table47[[#This Row],[Not Classified Classes (%)]]</f>
        <v>#DIV/0!</v>
      </c>
      <c r="AB9" s="1">
        <f>Table47[[#This Row],[Totally Classified Classes (%)]]/Table4[[#This Row],[Totally Classified Classes (%)]]</f>
        <v>0.86503305492728932</v>
      </c>
    </row>
    <row r="10" spans="26:28" x14ac:dyDescent="0.25">
      <c r="Z10" s="6">
        <v>90</v>
      </c>
      <c r="AA10" s="1" t="e">
        <f>Table4[[#This Row],[Not Classified Classes (%)]]/Table47[[#This Row],[Not Classified Classes (%)]]</f>
        <v>#DIV/0!</v>
      </c>
      <c r="AB10" s="1">
        <f>Table47[[#This Row],[Totally Classified Classes (%)]]/Table4[[#This Row],[Totally Classified Classes (%)]]</f>
        <v>1.4248704663212437</v>
      </c>
    </row>
    <row r="11" spans="26:28" x14ac:dyDescent="0.25">
      <c r="Z11" s="6" t="s">
        <v>19</v>
      </c>
      <c r="AA11" s="7" t="e">
        <f>SUBTOTAL(101,Table9[AN/AC Not Classified])</f>
        <v>#DIV/0!</v>
      </c>
      <c r="AB11" s="7">
        <f>SUBTOTAL(101,Table9[AC/AN Totally Classified])</f>
        <v>1.0596801548627943</v>
      </c>
    </row>
  </sheetData>
  <conditionalFormatting sqref="AB2:A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8E6E-1580-4109-8872-847DFBFAEBE2}">
  <sheetPr>
    <tabColor theme="4"/>
  </sheetPr>
  <dimension ref="A1:L11"/>
  <sheetViews>
    <sheetView workbookViewId="0">
      <selection activeCell="J2" sqref="B2:J10"/>
    </sheetView>
  </sheetViews>
  <sheetFormatPr defaultRowHeight="15" x14ac:dyDescent="0.25"/>
  <cols>
    <col min="1" max="12" width="8.7109375" customWidth="1"/>
  </cols>
  <sheetData>
    <row r="1" spans="1:12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</row>
    <row r="2" spans="1:12" x14ac:dyDescent="0.25">
      <c r="A2" s="2">
        <v>10</v>
      </c>
      <c r="B2" s="1">
        <v>26.942309340800598</v>
      </c>
      <c r="C2" s="1">
        <v>0</v>
      </c>
      <c r="D2" s="1">
        <v>0.90864931279823902</v>
      </c>
      <c r="E2" s="1">
        <v>0</v>
      </c>
      <c r="F2" s="1">
        <v>6.3462582507071996</v>
      </c>
      <c r="G2" s="1">
        <v>51.507272051890098</v>
      </c>
      <c r="H2" s="1">
        <v>0</v>
      </c>
      <c r="I2" s="1">
        <v>0.77720947509786498</v>
      </c>
      <c r="J2" s="1">
        <v>3.84890133440009</v>
      </c>
      <c r="K2" s="1">
        <f>SUM(B2:J2)</f>
        <v>90.330599765694103</v>
      </c>
      <c r="L2" s="1">
        <f t="shared" ref="L2:L10" si="0">ROUND(K2,0)</f>
        <v>90</v>
      </c>
    </row>
    <row r="3" spans="1:12" x14ac:dyDescent="0.25">
      <c r="A3" s="2">
        <v>20</v>
      </c>
      <c r="B3" s="1">
        <v>11.8442107669447</v>
      </c>
      <c r="C3" s="1">
        <v>0</v>
      </c>
      <c r="D3" s="1">
        <v>0.480054863412961</v>
      </c>
      <c r="E3" s="1">
        <v>0</v>
      </c>
      <c r="F3" s="1">
        <v>5.3720425191450403</v>
      </c>
      <c r="G3" s="1">
        <v>55.014858841010401</v>
      </c>
      <c r="H3" s="1">
        <v>0.50291461881357802</v>
      </c>
      <c r="I3" s="1">
        <v>2.5202880329180402</v>
      </c>
      <c r="J3" s="1">
        <v>4.2747742599154099</v>
      </c>
      <c r="K3" s="1">
        <f>SUM(B3:J3)</f>
        <v>80.009143902160133</v>
      </c>
      <c r="L3" s="1">
        <f t="shared" si="0"/>
        <v>80</v>
      </c>
    </row>
    <row r="4" spans="1:12" x14ac:dyDescent="0.25">
      <c r="A4" s="2">
        <v>30</v>
      </c>
      <c r="B4" s="1">
        <v>5.4006172133958099</v>
      </c>
      <c r="C4" s="1">
        <v>0</v>
      </c>
      <c r="D4" s="1">
        <v>0.42004800548634103</v>
      </c>
      <c r="E4" s="1">
        <v>0</v>
      </c>
      <c r="F4" s="1">
        <v>3.9633100925820002</v>
      </c>
      <c r="G4" s="1">
        <v>51.674477083095198</v>
      </c>
      <c r="H4" s="1">
        <v>0.91153274659961103</v>
      </c>
      <c r="I4" s="1">
        <v>3.2489427363127201</v>
      </c>
      <c r="J4" s="1">
        <v>4.6519602240255997</v>
      </c>
      <c r="K4" s="1">
        <f>SUM(B4:J4)</f>
        <v>70.270888101497277</v>
      </c>
      <c r="L4" s="1">
        <f t="shared" si="0"/>
        <v>70</v>
      </c>
    </row>
    <row r="5" spans="1:12" x14ac:dyDescent="0.25">
      <c r="A5" s="2">
        <v>40</v>
      </c>
      <c r="B5" s="1">
        <v>2.71173848439821</v>
      </c>
      <c r="C5" s="1">
        <v>0</v>
      </c>
      <c r="D5" s="1">
        <v>0.26574465653217499</v>
      </c>
      <c r="E5" s="1">
        <v>0</v>
      </c>
      <c r="F5" s="1">
        <v>2.5802948908446601</v>
      </c>
      <c r="G5" s="1">
        <v>46.462452851754399</v>
      </c>
      <c r="H5" s="1">
        <v>0.971539604526231</v>
      </c>
      <c r="I5" s="1">
        <v>3.8118642130529201</v>
      </c>
      <c r="J5" s="1">
        <v>3.6947079666247502</v>
      </c>
      <c r="K5" s="1">
        <f>SUM(B5:J5)</f>
        <v>60.49834266773334</v>
      </c>
      <c r="L5" s="1">
        <f t="shared" si="0"/>
        <v>60</v>
      </c>
    </row>
    <row r="6" spans="1:12" x14ac:dyDescent="0.25">
      <c r="A6" s="2">
        <v>50</v>
      </c>
      <c r="B6" s="1">
        <v>0.44289510529473902</v>
      </c>
      <c r="C6" s="1">
        <v>0</v>
      </c>
      <c r="D6" s="1">
        <v>1.42869388804754E-2</v>
      </c>
      <c r="E6" s="1">
        <v>0</v>
      </c>
      <c r="F6" s="1">
        <v>2.0144583821470401</v>
      </c>
      <c r="G6" s="1">
        <v>39.609109352230099</v>
      </c>
      <c r="H6" s="1">
        <v>0.82292767951538703</v>
      </c>
      <c r="I6" s="1">
        <v>3.80889790553476</v>
      </c>
      <c r="J6" s="1">
        <v>3.1545561048089801</v>
      </c>
      <c r="K6" s="1">
        <f>SUM(B6:J6)</f>
        <v>49.867131468411479</v>
      </c>
      <c r="L6" s="1">
        <f t="shared" si="0"/>
        <v>50</v>
      </c>
    </row>
    <row r="7" spans="1:12" x14ac:dyDescent="0.25">
      <c r="A7" s="2">
        <v>60</v>
      </c>
      <c r="B7" s="1">
        <v>0.26860980140020002</v>
      </c>
      <c r="C7" s="1">
        <v>0</v>
      </c>
      <c r="D7" s="1">
        <v>0.114302043149021</v>
      </c>
      <c r="E7" s="1">
        <v>0</v>
      </c>
      <c r="F7" s="1">
        <v>0.73724817831118705</v>
      </c>
      <c r="G7" s="1">
        <v>31.793113301900199</v>
      </c>
      <c r="H7" s="1">
        <v>0.67152450350049997</v>
      </c>
      <c r="I7" s="1">
        <v>3.2718959851407301</v>
      </c>
      <c r="J7" s="1">
        <v>2.6346620945849399</v>
      </c>
      <c r="K7" s="1">
        <f>SUM(B7:J7)</f>
        <v>39.49135590798678</v>
      </c>
      <c r="L7" s="1">
        <f t="shared" si="0"/>
        <v>39</v>
      </c>
    </row>
    <row r="8" spans="1:12" x14ac:dyDescent="0.25">
      <c r="A8" s="2">
        <v>70</v>
      </c>
      <c r="B8" s="1">
        <v>8.8581552177391706E-2</v>
      </c>
      <c r="C8" s="1">
        <v>0</v>
      </c>
      <c r="D8" s="1">
        <v>0</v>
      </c>
      <c r="E8" s="1">
        <v>0</v>
      </c>
      <c r="F8" s="1">
        <v>0.16573322665447399</v>
      </c>
      <c r="G8" s="1">
        <v>24.254200480054799</v>
      </c>
      <c r="H8" s="1">
        <v>0.69150760086867002</v>
      </c>
      <c r="I8" s="1">
        <v>2.71745342324837</v>
      </c>
      <c r="J8" s="1">
        <v>2.1831066407589401</v>
      </c>
      <c r="K8" s="1">
        <f>SUM(B8:J8)</f>
        <v>30.100582923762644</v>
      </c>
      <c r="L8" s="1">
        <f t="shared" si="0"/>
        <v>30</v>
      </c>
    </row>
    <row r="9" spans="1:12" x14ac:dyDescent="0.25">
      <c r="A9" s="2">
        <v>80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15.643751071489699</v>
      </c>
      <c r="H9" s="1">
        <v>0.50574318532487506</v>
      </c>
      <c r="I9" s="1">
        <v>2.1029773129893101</v>
      </c>
      <c r="J9" s="1">
        <v>1.7343848219898199</v>
      </c>
      <c r="K9" s="1">
        <f>SUM(B9:J9)</f>
        <v>19.986856391793705</v>
      </c>
      <c r="L9" s="1">
        <f t="shared" si="0"/>
        <v>20</v>
      </c>
    </row>
    <row r="10" spans="1:12" x14ac:dyDescent="0.25">
      <c r="A10" s="2">
        <v>90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7.4863559733691396</v>
      </c>
      <c r="H10" s="1">
        <v>0.34002914535531598</v>
      </c>
      <c r="I10" s="1">
        <v>0.902934537246049</v>
      </c>
      <c r="J10" s="1">
        <v>0.55147584078635303</v>
      </c>
      <c r="K10" s="1">
        <f>SUM(B10:J10)</f>
        <v>9.2807954967568573</v>
      </c>
      <c r="L10" s="1">
        <f t="shared" si="0"/>
        <v>9</v>
      </c>
    </row>
    <row r="11" spans="1:12" x14ac:dyDescent="0.25">
      <c r="A11" s="3" t="s">
        <v>18</v>
      </c>
      <c r="B11" s="1">
        <f>SUBTOTAL(101,Leaves_an[C0])</f>
        <v>5.2998846960457398</v>
      </c>
      <c r="C11" s="1">
        <f>SUBTOTAL(101,Leaves_an[C1])</f>
        <v>0</v>
      </c>
      <c r="D11" s="1">
        <f>SUBTOTAL(101,Leaves_an[C2])</f>
        <v>0.24478731336213475</v>
      </c>
      <c r="E11" s="1">
        <f>SUBTOTAL(101,Leaves_an[C3])</f>
        <v>0</v>
      </c>
      <c r="F11" s="1">
        <f>SUBTOTAL(101,Leaves_an[C4])</f>
        <v>2.353260615599067</v>
      </c>
      <c r="G11" s="1">
        <f>SUBTOTAL(101,Leaves_an[C5])</f>
        <v>35.938399000754892</v>
      </c>
      <c r="H11" s="1">
        <f>SUBTOTAL(101,Leaves_an[C6])</f>
        <v>0.60196878716712976</v>
      </c>
      <c r="I11" s="1">
        <f>SUBTOTAL(101,Leaves_an[C7])</f>
        <v>2.5736070690600852</v>
      </c>
      <c r="J11" s="1">
        <f>SUBTOTAL(101,Leaves_an[C8])</f>
        <v>2.9698365875438757</v>
      </c>
      <c r="L11" s="1"/>
    </row>
  </sheetData>
  <conditionalFormatting sqref="B11:J11">
    <cfRule type="cellIs" dxfId="90" priority="1" operator="equal">
      <formula>0</formula>
    </cfRule>
  </conditionalFormatting>
  <conditionalFormatting sqref="B2:J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K2:K10" formulaRange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E8A0-9850-4ABF-9B2C-255AB368BDA0}">
  <sheetPr>
    <tabColor theme="5"/>
  </sheetPr>
  <dimension ref="A1:S15"/>
  <sheetViews>
    <sheetView workbookViewId="0">
      <selection activeCell="H18" sqref="H18"/>
    </sheetView>
  </sheetViews>
  <sheetFormatPr defaultRowHeight="15" x14ac:dyDescent="0.25"/>
  <cols>
    <col min="1" max="12" width="8.7109375" customWidth="1"/>
    <col min="14" max="14" width="10.7109375" customWidth="1"/>
    <col min="15" max="17" width="15.7109375" customWidth="1"/>
  </cols>
  <sheetData>
    <row r="1" spans="1:19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  <c r="N1" t="s">
        <v>17</v>
      </c>
      <c r="O1" t="s">
        <v>20</v>
      </c>
      <c r="P1" t="s">
        <v>21</v>
      </c>
      <c r="Q1" t="s">
        <v>22</v>
      </c>
    </row>
    <row r="2" spans="1:19" x14ac:dyDescent="0.25">
      <c r="A2" s="2">
        <v>10</v>
      </c>
      <c r="B2" s="1">
        <f>Leaves_an[[#This Row],[C0]]/Leaves_an[[#This Row],[Sum]]*100</f>
        <v>29.826337266314479</v>
      </c>
      <c r="C2" s="1">
        <f>Leaves_an[[#This Row],[C1]]/Leaves_an[[#This Row],[Sum]]*100</f>
        <v>0</v>
      </c>
      <c r="D2" s="1">
        <f>Leaves_an[[#This Row],[C2]]/Leaves_an[[#This Row],[Sum]]*100</f>
        <v>1.0059152880144246</v>
      </c>
      <c r="E2" s="1">
        <f>Leaves_an[[#This Row],[C3]]/Leaves_an[[#This Row],[Sum]]*100</f>
        <v>0</v>
      </c>
      <c r="F2" s="1">
        <f>Leaves_an[[#This Row],[C4]]/Leaves_an[[#This Row],[Sum]]*100</f>
        <v>7.0255907379875397</v>
      </c>
      <c r="G2" s="1">
        <f>Leaves_an[[#This Row],[C5]]/Leaves_an[[#This Row],[Sum]]*100</f>
        <v>57.020845854553507</v>
      </c>
      <c r="H2" s="1">
        <f>Leaves_an[[#This Row],[C6]]/Leaves_an[[#This Row],[Sum]]*100</f>
        <v>0</v>
      </c>
      <c r="I2" s="1">
        <f>Leaves_an[[#This Row],[C7]]/Leaves_an[[#This Row],[Sum]]*100</f>
        <v>0.86040552937082881</v>
      </c>
      <c r="J2" s="1">
        <f>Leaves_an[[#This Row],[C8]]/Leaves_an[[#This Row],[Sum]]*100</f>
        <v>4.260905323759216</v>
      </c>
      <c r="K2" s="1">
        <f>SUM(B2:J2)</f>
        <v>100</v>
      </c>
      <c r="L2" s="1">
        <f t="shared" ref="L2:L10" si="0">ROUND(K2,0)</f>
        <v>100</v>
      </c>
      <c r="N2" s="3">
        <v>10</v>
      </c>
      <c r="O2" s="1">
        <f>Table_an_n12[[#This Row],[C0]]</f>
        <v>29.826337266314479</v>
      </c>
      <c r="P2" s="1">
        <f>SUM(Table_an_n12[[#This Row],[C1]:[C7]])</f>
        <v>65.9127574099263</v>
      </c>
      <c r="Q2" s="1">
        <f>Table_an_n12[[#This Row],[C8]]</f>
        <v>4.260905323759216</v>
      </c>
    </row>
    <row r="3" spans="1:19" x14ac:dyDescent="0.25">
      <c r="A3" s="2">
        <v>20</v>
      </c>
      <c r="B3" s="1">
        <f>Leaves_an[[#This Row],[C0]]/Leaves_an[[#This Row],[Sum]]*100</f>
        <v>14.803571428571333</v>
      </c>
      <c r="C3" s="1">
        <f>Leaves_an[[#This Row],[C1]]/Leaves_an[[#This Row],[Sum]]*100</f>
        <v>0</v>
      </c>
      <c r="D3" s="1">
        <f>Leaves_an[[#This Row],[C2]]/Leaves_an[[#This Row],[Sum]]*100</f>
        <v>0.60000000000000031</v>
      </c>
      <c r="E3" s="1">
        <f>Leaves_an[[#This Row],[C3]]/Leaves_an[[#This Row],[Sum]]*100</f>
        <v>0</v>
      </c>
      <c r="F3" s="1">
        <f>Leaves_an[[#This Row],[C4]]/Leaves_an[[#This Row],[Sum]]*100</f>
        <v>6.7142857142857171</v>
      </c>
      <c r="G3" s="1">
        <f>Leaves_an[[#This Row],[C5]]/Leaves_an[[#This Row],[Sum]]*100</f>
        <v>68.760714285714386</v>
      </c>
      <c r="H3" s="1">
        <f>Leaves_an[[#This Row],[C6]]/Leaves_an[[#This Row],[Sum]]*100</f>
        <v>0.62857142857142856</v>
      </c>
      <c r="I3" s="1">
        <f>Leaves_an[[#This Row],[C7]]/Leaves_an[[#This Row],[Sum]]*100</f>
        <v>3.149999999999995</v>
      </c>
      <c r="J3" s="1">
        <f>Leaves_an[[#This Row],[C8]]/Leaves_an[[#This Row],[Sum]]*100</f>
        <v>5.3428571428571399</v>
      </c>
      <c r="K3" s="1">
        <f>SUM(B3:J3)</f>
        <v>100</v>
      </c>
      <c r="L3" s="1">
        <f t="shared" si="0"/>
        <v>100</v>
      </c>
      <c r="N3" s="3">
        <v>20</v>
      </c>
      <c r="O3" s="1">
        <f>Table_an_n12[[#This Row],[C0]]</f>
        <v>14.803571428571333</v>
      </c>
      <c r="P3" s="1">
        <f>SUM(Table_an_n12[[#This Row],[C1]:[C7]])</f>
        <v>79.853571428571527</v>
      </c>
      <c r="Q3" s="1">
        <f>Table_an_n12[[#This Row],[C8]]</f>
        <v>5.3428571428571399</v>
      </c>
    </row>
    <row r="4" spans="1:19" x14ac:dyDescent="0.25">
      <c r="A4" s="2">
        <v>30</v>
      </c>
      <c r="B4" s="1">
        <f>Leaves_an[[#This Row],[C0]]/Leaves_an[[#This Row],[Sum]]*100</f>
        <v>7.6854261548471001</v>
      </c>
      <c r="C4" s="1">
        <f>Leaves_an[[#This Row],[C1]]/Leaves_an[[#This Row],[Sum]]*100</f>
        <v>0</v>
      </c>
      <c r="D4" s="1">
        <f>Leaves_an[[#This Row],[C2]]/Leaves_an[[#This Row],[Sum]]*100</f>
        <v>0.59775536759921921</v>
      </c>
      <c r="E4" s="1">
        <f>Leaves_an[[#This Row],[C3]]/Leaves_an[[#This Row],[Sum]]*100</f>
        <v>0</v>
      </c>
      <c r="F4" s="1">
        <f>Leaves_an[[#This Row],[C4]]/Leaves_an[[#This Row],[Sum]]*100</f>
        <v>5.6400455432660923</v>
      </c>
      <c r="G4" s="1">
        <f>Leaves_an[[#This Row],[C5]]/Leaves_an[[#This Row],[Sum]]*100</f>
        <v>73.536109303838671</v>
      </c>
      <c r="H4" s="1">
        <f>Leaves_an[[#This Row],[C6]]/Leaves_an[[#This Row],[Sum]]*100</f>
        <v>1.297169811320755</v>
      </c>
      <c r="I4" s="1">
        <f>Leaves_an[[#This Row],[C7]]/Leaves_an[[#This Row],[Sum]]*100</f>
        <v>4.6234547820429412</v>
      </c>
      <c r="J4" s="1">
        <f>Leaves_an[[#This Row],[C8]]/Leaves_an[[#This Row],[Sum]]*100</f>
        <v>6.6200390370852302</v>
      </c>
      <c r="K4" s="1">
        <f>SUM(B4:J4)</f>
        <v>100.00000000000001</v>
      </c>
      <c r="L4" s="1">
        <f t="shared" si="0"/>
        <v>100</v>
      </c>
      <c r="N4" s="3">
        <v>30</v>
      </c>
      <c r="O4" s="1">
        <f>Table_an_n12[[#This Row],[C0]]</f>
        <v>7.6854261548471001</v>
      </c>
      <c r="P4" s="1">
        <f>SUM(Table_an_n12[[#This Row],[C1]:[C7]])</f>
        <v>85.694534808067687</v>
      </c>
      <c r="Q4" s="1">
        <f>Table_an_n12[[#This Row],[C8]]</f>
        <v>6.6200390370852302</v>
      </c>
    </row>
    <row r="5" spans="1:19" x14ac:dyDescent="0.25">
      <c r="A5" s="2">
        <v>40</v>
      </c>
      <c r="B5" s="1">
        <f>Leaves_an[[#This Row],[C0]]/Leaves_an[[#This Row],[Sum]]*100</f>
        <v>4.4823351596448111</v>
      </c>
      <c r="C5" s="1">
        <f>Leaves_an[[#This Row],[C1]]/Leaves_an[[#This Row],[Sum]]*100</f>
        <v>0</v>
      </c>
      <c r="D5" s="1">
        <f>Leaves_an[[#This Row],[C2]]/Leaves_an[[#This Row],[Sum]]*100</f>
        <v>0.43925939920649981</v>
      </c>
      <c r="E5" s="1">
        <f>Leaves_an[[#This Row],[C3]]/Leaves_an[[#This Row],[Sum]]*100</f>
        <v>0</v>
      </c>
      <c r="F5" s="1">
        <f>Leaves_an[[#This Row],[C4]]/Leaves_an[[#This Row],[Sum]]*100</f>
        <v>4.2650670697147124</v>
      </c>
      <c r="G5" s="1">
        <f>Leaves_an[[#This Row],[C5]]/Leaves_an[[#This Row],[Sum]]*100</f>
        <v>76.799546570942752</v>
      </c>
      <c r="H5" s="1">
        <f>Leaves_an[[#This Row],[C6]]/Leaves_an[[#This Row],[Sum]]*100</f>
        <v>1.6058945777441924</v>
      </c>
      <c r="I5" s="1">
        <f>Leaves_an[[#This Row],[C7]]/Leaves_an[[#This Row],[Sum]]*100</f>
        <v>6.300774607972806</v>
      </c>
      <c r="J5" s="1">
        <f>Leaves_an[[#This Row],[C8]]/Leaves_an[[#This Row],[Sum]]*100</f>
        <v>6.1071226147742301</v>
      </c>
      <c r="K5" s="1">
        <f>SUM(B5:J5)</f>
        <v>100.00000000000001</v>
      </c>
      <c r="L5" s="1">
        <f t="shared" si="0"/>
        <v>100</v>
      </c>
      <c r="N5" s="3">
        <v>40</v>
      </c>
      <c r="O5" s="1">
        <f>Table_an_n12[[#This Row],[C0]]</f>
        <v>4.4823351596448111</v>
      </c>
      <c r="P5" s="1">
        <f>SUM(Table_an_n12[[#This Row],[C1]:[C7]])</f>
        <v>89.410542225580969</v>
      </c>
      <c r="Q5" s="1">
        <f>Table_an_n12[[#This Row],[C8]]</f>
        <v>6.1071226147742301</v>
      </c>
    </row>
    <row r="6" spans="1:19" x14ac:dyDescent="0.25">
      <c r="A6" s="2">
        <v>50</v>
      </c>
      <c r="B6" s="1">
        <f>Leaves_an[[#This Row],[C0]]/Leaves_an[[#This Row],[Sum]]*100</f>
        <v>0.88815035526014285</v>
      </c>
      <c r="C6" s="1">
        <f>Leaves_an[[#This Row],[C1]]/Leaves_an[[#This Row],[Sum]]*100</f>
        <v>0</v>
      </c>
      <c r="D6" s="1">
        <f>Leaves_an[[#This Row],[C2]]/Leaves_an[[#This Row],[Sum]]*100</f>
        <v>2.8650011460004503E-2</v>
      </c>
      <c r="E6" s="1">
        <f>Leaves_an[[#This Row],[C3]]/Leaves_an[[#This Row],[Sum]]*100</f>
        <v>0</v>
      </c>
      <c r="F6" s="1">
        <f>Leaves_an[[#This Row],[C4]]/Leaves_an[[#This Row],[Sum]]*100</f>
        <v>4.0396516158606524</v>
      </c>
      <c r="G6" s="1">
        <f>Leaves_an[[#This Row],[C5]]/Leaves_an[[#This Row],[Sum]]*100</f>
        <v>79.429291771716677</v>
      </c>
      <c r="H6" s="1">
        <f>Leaves_an[[#This Row],[C6]]/Leaves_an[[#This Row],[Sum]]*100</f>
        <v>1.6502406600962674</v>
      </c>
      <c r="I6" s="1">
        <f>Leaves_an[[#This Row],[C7]]/Leaves_an[[#This Row],[Sum]]*100</f>
        <v>7.6380930552372366</v>
      </c>
      <c r="J6" s="1">
        <f>Leaves_an[[#This Row],[C8]]/Leaves_an[[#This Row],[Sum]]*100</f>
        <v>6.3259225303690174</v>
      </c>
      <c r="K6" s="1">
        <f>SUM(B6:J6)</f>
        <v>100</v>
      </c>
      <c r="L6" s="1">
        <f t="shared" si="0"/>
        <v>100</v>
      </c>
      <c r="N6" s="3">
        <v>50</v>
      </c>
      <c r="O6" s="1">
        <f>Table_an_n12[[#This Row],[C0]]</f>
        <v>0.88815035526014285</v>
      </c>
      <c r="P6" s="1">
        <f>SUM(Table_an_n12[[#This Row],[C1]:[C7]])</f>
        <v>92.785927114370836</v>
      </c>
      <c r="Q6" s="1">
        <f>Table_an_n12[[#This Row],[C8]]</f>
        <v>6.3259225303690174</v>
      </c>
    </row>
    <row r="7" spans="1:19" x14ac:dyDescent="0.25">
      <c r="A7" s="2">
        <v>60</v>
      </c>
      <c r="B7" s="1">
        <f>Leaves_an[[#This Row],[C0]]/Leaves_an[[#This Row],[Sum]]*100</f>
        <v>0.68017366136034862</v>
      </c>
      <c r="C7" s="1">
        <f>Leaves_an[[#This Row],[C1]]/Leaves_an[[#This Row],[Sum]]*100</f>
        <v>0</v>
      </c>
      <c r="D7" s="1">
        <f>Leaves_an[[#This Row],[C2]]/Leaves_an[[#This Row],[Sum]]*100</f>
        <v>0.28943560057887102</v>
      </c>
      <c r="E7" s="1">
        <f>Leaves_an[[#This Row],[C3]]/Leaves_an[[#This Row],[Sum]]*100</f>
        <v>0</v>
      </c>
      <c r="F7" s="1">
        <f>Leaves_an[[#This Row],[C4]]/Leaves_an[[#This Row],[Sum]]*100</f>
        <v>1.8668596237337223</v>
      </c>
      <c r="G7" s="1">
        <f>Leaves_an[[#This Row],[C5]]/Leaves_an[[#This Row],[Sum]]*100</f>
        <v>80.506512301013004</v>
      </c>
      <c r="H7" s="1">
        <f>Leaves_an[[#This Row],[C6]]/Leaves_an[[#This Row],[Sum]]*100</f>
        <v>1.7004341534008711</v>
      </c>
      <c r="I7" s="1">
        <f>Leaves_an[[#This Row],[C7]]/Leaves_an[[#This Row],[Sum]]*100</f>
        <v>8.2850940665701938</v>
      </c>
      <c r="J7" s="1">
        <f>Leaves_an[[#This Row],[C8]]/Leaves_an[[#This Row],[Sum]]*100</f>
        <v>6.671490593342992</v>
      </c>
      <c r="K7" s="1">
        <f>SUM(B7:J7)</f>
        <v>100.00000000000001</v>
      </c>
      <c r="L7" s="1">
        <f t="shared" si="0"/>
        <v>100</v>
      </c>
      <c r="N7" s="3">
        <v>60</v>
      </c>
      <c r="O7" s="1">
        <f>Table_an_n12[[#This Row],[C0]]</f>
        <v>0.68017366136034862</v>
      </c>
      <c r="P7" s="1">
        <f>SUM(Table_an_n12[[#This Row],[C1]:[C7]])</f>
        <v>92.648335745296677</v>
      </c>
      <c r="Q7" s="1">
        <f>Table_an_n12[[#This Row],[C8]]</f>
        <v>6.671490593342992</v>
      </c>
    </row>
    <row r="8" spans="1:19" x14ac:dyDescent="0.25">
      <c r="A8" s="2">
        <v>70</v>
      </c>
      <c r="B8" s="1">
        <f>Leaves_an[[#This Row],[C0]]/Leaves_an[[#This Row],[Sum]]*100</f>
        <v>0.29428517182456881</v>
      </c>
      <c r="C8" s="1">
        <f>Leaves_an[[#This Row],[C1]]/Leaves_an[[#This Row],[Sum]]*100</f>
        <v>0</v>
      </c>
      <c r="D8" s="1">
        <f>Leaves_an[[#This Row],[C2]]/Leaves_an[[#This Row],[Sum]]*100</f>
        <v>0</v>
      </c>
      <c r="E8" s="1">
        <f>Leaves_an[[#This Row],[C3]]/Leaves_an[[#This Row],[Sum]]*100</f>
        <v>0</v>
      </c>
      <c r="F8" s="1">
        <f>Leaves_an[[#This Row],[C4]]/Leaves_an[[#This Row],[Sum]]*100</f>
        <v>0.55059806341370665</v>
      </c>
      <c r="G8" s="1">
        <f>Leaves_an[[#This Row],[C5]]/Leaves_an[[#This Row],[Sum]]*100</f>
        <v>80.577178659578479</v>
      </c>
      <c r="H8" s="1">
        <f>Leaves_an[[#This Row],[C6]]/Leaves_an[[#This Row],[Sum]]*100</f>
        <v>2.2973229542434055</v>
      </c>
      <c r="I8" s="1">
        <f>Leaves_an[[#This Row],[C7]]/Leaves_an[[#This Row],[Sum]]*100</f>
        <v>9.0279096259730576</v>
      </c>
      <c r="J8" s="1">
        <f>Leaves_an[[#This Row],[C8]]/Leaves_an[[#This Row],[Sum]]*100</f>
        <v>7.2527055249667791</v>
      </c>
      <c r="K8" s="1">
        <f>SUM(B8:J8)</f>
        <v>100</v>
      </c>
      <c r="L8" s="1">
        <f t="shared" si="0"/>
        <v>100</v>
      </c>
      <c r="N8" s="3">
        <v>70</v>
      </c>
      <c r="O8" s="1">
        <f>Table_an_n12[[#This Row],[C0]]</f>
        <v>0.29428517182456881</v>
      </c>
      <c r="P8" s="1">
        <f>SUM(Table_an_n12[[#This Row],[C1]:[C7]])</f>
        <v>92.453009303208631</v>
      </c>
      <c r="Q8" s="1">
        <f>Table_an_n12[[#This Row],[C8]]</f>
        <v>7.2527055249667791</v>
      </c>
    </row>
    <row r="9" spans="1:19" x14ac:dyDescent="0.25">
      <c r="A9" s="2">
        <v>80</v>
      </c>
      <c r="B9" s="1">
        <f>Leaves_an[[#This Row],[C0]]/Leaves_an[[#This Row],[Sum]]*100</f>
        <v>0</v>
      </c>
      <c r="C9" s="1">
        <f>Leaves_an[[#This Row],[C1]]/Leaves_an[[#This Row],[Sum]]*100</f>
        <v>0</v>
      </c>
      <c r="D9" s="1">
        <f>Leaves_an[[#This Row],[C2]]/Leaves_an[[#This Row],[Sum]]*100</f>
        <v>0</v>
      </c>
      <c r="E9" s="1">
        <f>Leaves_an[[#This Row],[C3]]/Leaves_an[[#This Row],[Sum]]*100</f>
        <v>0</v>
      </c>
      <c r="F9" s="1">
        <f>Leaves_an[[#This Row],[C4]]/Leaves_an[[#This Row],[Sum]]*100</f>
        <v>0</v>
      </c>
      <c r="G9" s="1">
        <f>Leaves_an[[#This Row],[C5]]/Leaves_an[[#This Row],[Sum]]*100</f>
        <v>78.270192994996364</v>
      </c>
      <c r="H9" s="1">
        <f>Leaves_an[[#This Row],[C6]]/Leaves_an[[#This Row],[Sum]]*100</f>
        <v>2.5303788420300322</v>
      </c>
      <c r="I9" s="1">
        <f>Leaves_an[[#This Row],[C7]]/Leaves_an[[#This Row],[Sum]]*100</f>
        <v>10.52180128663335</v>
      </c>
      <c r="J9" s="1">
        <f>Leaves_an[[#This Row],[C8]]/Leaves_an[[#This Row],[Sum]]*100</f>
        <v>8.677626876340252</v>
      </c>
      <c r="K9" s="1">
        <f>SUM(B9:J9)</f>
        <v>100</v>
      </c>
      <c r="L9" s="1">
        <f t="shared" si="0"/>
        <v>100</v>
      </c>
      <c r="N9" s="3">
        <v>80</v>
      </c>
      <c r="O9" s="1">
        <f>Table_an_n12[[#This Row],[C0]]</f>
        <v>0</v>
      </c>
      <c r="P9" s="1">
        <f>SUM(Table_an_n12[[#This Row],[C1]:[C7]])</f>
        <v>91.322373123659744</v>
      </c>
      <c r="Q9" s="1">
        <f>Table_an_n12[[#This Row],[C8]]</f>
        <v>8.677626876340252</v>
      </c>
    </row>
    <row r="10" spans="1:19" x14ac:dyDescent="0.25">
      <c r="A10" s="2">
        <v>90</v>
      </c>
      <c r="B10" s="1">
        <f>Leaves_an[[#This Row],[C0]]/Leaves_an[[#This Row],[Sum]]*100</f>
        <v>0</v>
      </c>
      <c r="C10" s="1">
        <f>Leaves_an[[#This Row],[C1]]/Leaves_an[[#This Row],[Sum]]*100</f>
        <v>0</v>
      </c>
      <c r="D10" s="1">
        <f>Leaves_an[[#This Row],[C2]]/Leaves_an[[#This Row],[Sum]]*100</f>
        <v>0</v>
      </c>
      <c r="E10" s="1">
        <f>Leaves_an[[#This Row],[C3]]/Leaves_an[[#This Row],[Sum]]*100</f>
        <v>0</v>
      </c>
      <c r="F10" s="1">
        <f>Leaves_an[[#This Row],[C4]]/Leaves_an[[#This Row],[Sum]]*100</f>
        <v>0</v>
      </c>
      <c r="G10" s="1">
        <f>Leaves_an[[#This Row],[C5]]/Leaves_an[[#This Row],[Sum]]*100</f>
        <v>80.665024630541865</v>
      </c>
      <c r="H10" s="1">
        <f>Leaves_an[[#This Row],[C6]]/Leaves_an[[#This Row],[Sum]]*100</f>
        <v>3.6637931034482771</v>
      </c>
      <c r="I10" s="1">
        <f>Leaves_an[[#This Row],[C7]]/Leaves_an[[#This Row],[Sum]]*100</f>
        <v>9.7290640394088683</v>
      </c>
      <c r="J10" s="1">
        <f>Leaves_an[[#This Row],[C8]]/Leaves_an[[#This Row],[Sum]]*100</f>
        <v>5.9421182266009893</v>
      </c>
      <c r="K10" s="1">
        <f>SUM(B10:J10)</f>
        <v>100</v>
      </c>
      <c r="L10" s="1">
        <f t="shared" si="0"/>
        <v>100</v>
      </c>
      <c r="N10" s="3">
        <v>90</v>
      </c>
      <c r="O10" s="1">
        <f>Table_an_n12[[#This Row],[C0]]</f>
        <v>0</v>
      </c>
      <c r="P10" s="1">
        <f>SUM(Table_an_n12[[#This Row],[C1]:[C7]])</f>
        <v>94.057881773399004</v>
      </c>
      <c r="Q10" s="1">
        <f>Table_an_n12[[#This Row],[C8]]</f>
        <v>5.9421182266009893</v>
      </c>
    </row>
    <row r="11" spans="1:19" x14ac:dyDescent="0.25">
      <c r="A11" s="2" t="s">
        <v>19</v>
      </c>
      <c r="B11" s="1">
        <f>SUBTOTAL(101,Table_an_n12[C0])</f>
        <v>6.5178087997580878</v>
      </c>
      <c r="C11" s="1">
        <f>SUBTOTAL(101,Table_an_n12[C1])</f>
        <v>0</v>
      </c>
      <c r="D11" s="1">
        <f>SUBTOTAL(101,Table_an_n12[C2])</f>
        <v>0.32900174076211325</v>
      </c>
      <c r="E11" s="1">
        <f>SUBTOTAL(101,Table_an_n12[C3])</f>
        <v>0</v>
      </c>
      <c r="F11" s="1">
        <f>SUBTOTAL(101,Table_an_n12[C4])</f>
        <v>3.3446775964735709</v>
      </c>
      <c r="G11" s="1">
        <f>SUBTOTAL(101,Table_an_n12[C5])</f>
        <v>75.062824041432862</v>
      </c>
      <c r="H11" s="1">
        <f>SUBTOTAL(101,Table_an_n12[C6])</f>
        <v>1.7082006145394699</v>
      </c>
      <c r="I11" s="1">
        <f>SUBTOTAL(101,Table_an_n12[C7])</f>
        <v>6.6818441103565869</v>
      </c>
      <c r="J11" s="1">
        <f>SUBTOTAL(101,Table_an_n12[C8])</f>
        <v>6.3556430966773156</v>
      </c>
      <c r="L11" s="1"/>
      <c r="N11" s="3" t="s">
        <v>19</v>
      </c>
      <c r="O11" s="1">
        <f>SUBTOTAL(101,Table413[Not Classified Classes (%)])</f>
        <v>6.5178087997580878</v>
      </c>
      <c r="P11" s="1">
        <f>SUBTOTAL(101,Table413[Partially Classified Classes (%)])</f>
        <v>87.126548103564602</v>
      </c>
      <c r="Q11" s="1">
        <f>SUBTOTAL(101,Table413[Totally Classified Classes (%)])</f>
        <v>6.3556430966773156</v>
      </c>
    </row>
    <row r="13" spans="1:19" x14ac:dyDescent="0.25">
      <c r="B13" s="1"/>
      <c r="C13" s="1"/>
      <c r="D13" s="1"/>
      <c r="E13" s="1"/>
      <c r="F13" s="1"/>
      <c r="G13" s="1"/>
      <c r="H13" s="1"/>
      <c r="N13" t="s">
        <v>17</v>
      </c>
      <c r="O13" t="s">
        <v>20</v>
      </c>
      <c r="P13" t="s">
        <v>21</v>
      </c>
      <c r="Q13" t="s">
        <v>22</v>
      </c>
    </row>
    <row r="14" spans="1:19" x14ac:dyDescent="0.25">
      <c r="N14" s="4" t="s">
        <v>23</v>
      </c>
      <c r="O14" s="5"/>
      <c r="P14" s="5"/>
      <c r="Q14" s="5"/>
      <c r="S14" t="s">
        <v>24</v>
      </c>
    </row>
    <row r="15" spans="1:19" x14ac:dyDescent="0.25">
      <c r="N15" s="4" t="s">
        <v>25</v>
      </c>
      <c r="O15" s="5"/>
      <c r="P15" s="5"/>
      <c r="Q15" s="5"/>
      <c r="S15" t="s">
        <v>26</v>
      </c>
    </row>
  </sheetData>
  <conditionalFormatting sqref="O2:Q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J11">
    <cfRule type="cellIs" dxfId="89" priority="1" operator="equal">
      <formula>0</formula>
    </cfRule>
  </conditionalFormatting>
  <conditionalFormatting sqref="B2: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C523-6378-4EB1-AB16-578343CB1400}">
  <sheetPr>
    <tabColor theme="4"/>
  </sheetPr>
  <dimension ref="A1:L11"/>
  <sheetViews>
    <sheetView workbookViewId="0">
      <selection activeCell="K14" sqref="K14"/>
    </sheetView>
  </sheetViews>
  <sheetFormatPr defaultRowHeight="15" x14ac:dyDescent="0.25"/>
  <cols>
    <col min="1" max="12" width="8.7109375" customWidth="1"/>
  </cols>
  <sheetData>
    <row r="1" spans="1:12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</row>
    <row r="2" spans="1:12" x14ac:dyDescent="0.25">
      <c r="A2" s="2">
        <v>10</v>
      </c>
      <c r="B2" s="1">
        <v>5.3293327618231103</v>
      </c>
      <c r="C2" s="1">
        <v>22.174596370910098</v>
      </c>
      <c r="D2" s="1">
        <v>1.16588084012001</v>
      </c>
      <c r="E2" s="1">
        <v>2.8575510787255301E-2</v>
      </c>
      <c r="F2" s="1">
        <v>6.3809115587941099</v>
      </c>
      <c r="G2" s="1">
        <v>50.624374910701498</v>
      </c>
      <c r="H2" s="1">
        <v>0.157165309329904</v>
      </c>
      <c r="I2" s="1">
        <v>0.51150164309186996</v>
      </c>
      <c r="J2" s="1">
        <v>3.9577082440348601</v>
      </c>
      <c r="K2" s="1">
        <f>SUM(B2:J2)</f>
        <v>90.330047149592716</v>
      </c>
      <c r="L2" s="1">
        <f t="shared" ref="L2:L10" si="0">ROUND(K2,0)</f>
        <v>90</v>
      </c>
    </row>
    <row r="3" spans="1:12" x14ac:dyDescent="0.25">
      <c r="A3" s="2">
        <v>20</v>
      </c>
      <c r="B3" s="1">
        <v>2.4602108752178702</v>
      </c>
      <c r="C3" s="1">
        <v>9.6208246421121792</v>
      </c>
      <c r="D3" s="1">
        <v>0.51718718747321202</v>
      </c>
      <c r="E3" s="1">
        <v>6.2862531074091996E-2</v>
      </c>
      <c r="F3" s="1">
        <v>5.3261708146412499</v>
      </c>
      <c r="G3" s="1">
        <v>54.5875360745206</v>
      </c>
      <c r="H3" s="1">
        <v>0.70291739291939304</v>
      </c>
      <c r="I3" s="1">
        <v>2.3459153641740702</v>
      </c>
      <c r="J3" s="1">
        <v>4.38609023630596</v>
      </c>
      <c r="K3" s="1">
        <f>SUM(B3:J3)</f>
        <v>80.009715118438635</v>
      </c>
      <c r="L3" s="1">
        <f t="shared" si="0"/>
        <v>80</v>
      </c>
    </row>
    <row r="4" spans="1:12" x14ac:dyDescent="0.25">
      <c r="A4" s="2">
        <v>30</v>
      </c>
      <c r="B4" s="1">
        <v>0.55434906846496701</v>
      </c>
      <c r="C4" s="1">
        <v>3.4118184935421101</v>
      </c>
      <c r="D4" s="1">
        <v>0.297176820208023</v>
      </c>
      <c r="E4" s="1">
        <v>6.8579266201851605E-2</v>
      </c>
      <c r="F4" s="1">
        <v>3.8118642130529201</v>
      </c>
      <c r="G4" s="1">
        <v>53.668990741799</v>
      </c>
      <c r="H4" s="1">
        <v>0.99154189050177099</v>
      </c>
      <c r="I4" s="1">
        <v>3.38038632986627</v>
      </c>
      <c r="J4" s="1">
        <v>4.0861812778603204</v>
      </c>
      <c r="K4" s="1">
        <f>SUM(B4:J4)</f>
        <v>70.270888101497235</v>
      </c>
      <c r="L4" s="1">
        <f t="shared" si="0"/>
        <v>70</v>
      </c>
    </row>
    <row r="5" spans="1:12" x14ac:dyDescent="0.25">
      <c r="A5" s="2">
        <v>40</v>
      </c>
      <c r="B5" s="1">
        <v>0.34861126985941199</v>
      </c>
      <c r="C5" s="1">
        <v>1.7859183906732199</v>
      </c>
      <c r="D5" s="1">
        <v>4.0004571951080099E-2</v>
      </c>
      <c r="E5" s="1">
        <v>4.0004571951080099E-2</v>
      </c>
      <c r="F5" s="1">
        <v>2.8317522002514499</v>
      </c>
      <c r="G5" s="1">
        <v>46.7596296719625</v>
      </c>
      <c r="H5" s="1">
        <v>1.1572751171562401</v>
      </c>
      <c r="I5" s="1">
        <v>3.40038861584181</v>
      </c>
      <c r="J5" s="1">
        <v>4.13475825808663</v>
      </c>
      <c r="K5" s="1">
        <f>SUM(B5:J5)</f>
        <v>60.498342667733418</v>
      </c>
      <c r="L5" s="1">
        <f t="shared" si="0"/>
        <v>60</v>
      </c>
    </row>
    <row r="6" spans="1:12" x14ac:dyDescent="0.25">
      <c r="A6" s="2">
        <v>50</v>
      </c>
      <c r="B6" s="1">
        <v>2.5717224825694301E-2</v>
      </c>
      <c r="C6" s="1">
        <v>0.45148016916218903</v>
      </c>
      <c r="D6" s="1">
        <v>2.8574694250771498E-2</v>
      </c>
      <c r="E6" s="1">
        <v>1.4287347125385701E-2</v>
      </c>
      <c r="F6" s="1">
        <v>0.80866384729683305</v>
      </c>
      <c r="G6" s="1">
        <v>40.078866156132101</v>
      </c>
      <c r="H6" s="1">
        <v>1.31729340496056</v>
      </c>
      <c r="I6" s="1">
        <v>3.9033032346553802</v>
      </c>
      <c r="J6" s="1">
        <v>3.2375128586124098</v>
      </c>
      <c r="K6" s="1">
        <f>SUM(B6:J6)</f>
        <v>49.865698937021328</v>
      </c>
      <c r="L6" s="1">
        <f t="shared" si="0"/>
        <v>50</v>
      </c>
    </row>
    <row r="7" spans="1:12" x14ac:dyDescent="0.25">
      <c r="A7" s="2">
        <v>60</v>
      </c>
      <c r="B7" s="1">
        <v>1.42877553936276E-2</v>
      </c>
      <c r="C7" s="1">
        <v>0.29432776110872899</v>
      </c>
      <c r="D7" s="1">
        <v>0.15430775825117801</v>
      </c>
      <c r="E7" s="1">
        <v>4.0005715102157398E-2</v>
      </c>
      <c r="F7" s="1">
        <v>0.88298328332618903</v>
      </c>
      <c r="G7" s="1">
        <v>31.335905129304098</v>
      </c>
      <c r="H7" s="1">
        <v>0.89441348764109097</v>
      </c>
      <c r="I7" s="1">
        <v>3.1261608801257301</v>
      </c>
      <c r="J7" s="1">
        <v>2.7489641377339602</v>
      </c>
      <c r="K7" s="1">
        <f>SUM(B7:J7)</f>
        <v>39.491355907986758</v>
      </c>
      <c r="L7" s="1">
        <f t="shared" si="0"/>
        <v>39</v>
      </c>
    </row>
    <row r="8" spans="1:12" x14ac:dyDescent="0.25">
      <c r="A8" s="2">
        <v>70</v>
      </c>
      <c r="B8" s="1">
        <v>0</v>
      </c>
      <c r="C8" s="1">
        <v>2.0001714432665602E-2</v>
      </c>
      <c r="D8" s="1">
        <v>0</v>
      </c>
      <c r="E8" s="1">
        <v>0</v>
      </c>
      <c r="F8" s="1">
        <v>0.15429893990913501</v>
      </c>
      <c r="G8" s="1">
        <v>23.610595193873699</v>
      </c>
      <c r="H8" s="1">
        <v>1.1200960082292699</v>
      </c>
      <c r="I8" s="1">
        <v>2.7402348772751899</v>
      </c>
      <c r="J8" s="1">
        <v>2.4573534874417802</v>
      </c>
      <c r="K8" s="1">
        <f>SUM(B8:J8)</f>
        <v>30.102580221161734</v>
      </c>
      <c r="L8" s="1">
        <f t="shared" si="0"/>
        <v>30</v>
      </c>
    </row>
    <row r="9" spans="1:12" x14ac:dyDescent="0.25">
      <c r="A9" s="2">
        <v>80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14.678401005800399</v>
      </c>
      <c r="H9" s="1">
        <v>1.9115924222076099</v>
      </c>
      <c r="I9" s="1">
        <v>1.8944480955510401</v>
      </c>
      <c r="J9" s="1">
        <v>1.50012858244992</v>
      </c>
      <c r="K9" s="1">
        <f>SUM(B9:J9)</f>
        <v>19.98457010600897</v>
      </c>
      <c r="L9" s="1">
        <f t="shared" si="0"/>
        <v>20</v>
      </c>
    </row>
    <row r="10" spans="1:12" x14ac:dyDescent="0.25">
      <c r="A10" s="2">
        <v>90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3.5317312912535299</v>
      </c>
      <c r="H10" s="1">
        <v>4.0260593765179804</v>
      </c>
      <c r="I10" s="1">
        <v>0.93722319055919001</v>
      </c>
      <c r="J10" s="1">
        <v>0.78578163842615001</v>
      </c>
      <c r="K10" s="1">
        <f>SUM(B10:J10)</f>
        <v>9.2807954967568485</v>
      </c>
      <c r="L10" s="1">
        <f t="shared" si="0"/>
        <v>9</v>
      </c>
    </row>
    <row r="11" spans="1:12" x14ac:dyDescent="0.25">
      <c r="A11" s="3" t="s">
        <v>18</v>
      </c>
      <c r="B11" s="1">
        <f>SUBTOTAL(101,Leaves_ac[C0])</f>
        <v>0.97027877284274233</v>
      </c>
      <c r="C11" s="1">
        <f>SUBTOTAL(101,Leaves_ac[C1])</f>
        <v>4.1954408379934653</v>
      </c>
      <c r="D11" s="1">
        <f>SUBTOTAL(101,Leaves_ac[C2])</f>
        <v>0.24479243025047495</v>
      </c>
      <c r="E11" s="1">
        <f>SUBTOTAL(101,Leaves_ac[C3])</f>
        <v>2.82572158046469E-2</v>
      </c>
      <c r="F11" s="1">
        <f>SUBTOTAL(101,Leaves_ac[C4])</f>
        <v>2.2440716508079879</v>
      </c>
      <c r="G11" s="1">
        <f>SUBTOTAL(101,Leaves_ac[C5])</f>
        <v>35.430670019483053</v>
      </c>
      <c r="H11" s="1">
        <f>SUBTOTAL(101,Leaves_ac[C6])</f>
        <v>1.3642616010515356</v>
      </c>
      <c r="I11" s="1">
        <f>SUBTOTAL(101,Leaves_ac[C7])</f>
        <v>2.4710624701267276</v>
      </c>
      <c r="J11" s="1">
        <f>SUBTOTAL(101,Leaves_ac[C8])</f>
        <v>3.0327198578835546</v>
      </c>
      <c r="L11" s="1"/>
    </row>
  </sheetData>
  <conditionalFormatting sqref="B11:J11">
    <cfRule type="cellIs" dxfId="59" priority="1" operator="equal">
      <formula>0</formula>
    </cfRule>
  </conditionalFormatting>
  <conditionalFormatting sqref="B2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K2:K10" formulaRange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AA84-738C-459C-B062-8B1454F48005}">
  <sheetPr>
    <tabColor theme="5"/>
  </sheetPr>
  <dimension ref="A1:S15"/>
  <sheetViews>
    <sheetView tabSelected="1" workbookViewId="0">
      <selection sqref="A1:XFD1048576"/>
    </sheetView>
  </sheetViews>
  <sheetFormatPr defaultRowHeight="15" x14ac:dyDescent="0.25"/>
  <cols>
    <col min="1" max="12" width="8.7109375" customWidth="1"/>
    <col min="14" max="14" width="10.7109375" customWidth="1"/>
    <col min="15" max="17" width="15.7109375" customWidth="1"/>
  </cols>
  <sheetData>
    <row r="1" spans="1:19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  <c r="N1" t="s">
        <v>17</v>
      </c>
      <c r="O1" t="s">
        <v>20</v>
      </c>
      <c r="P1" t="s">
        <v>21</v>
      </c>
      <c r="Q1" t="s">
        <v>22</v>
      </c>
    </row>
    <row r="2" spans="1:19" x14ac:dyDescent="0.25">
      <c r="A2" s="2">
        <v>10</v>
      </c>
      <c r="B2" s="1">
        <f>Leaves_ac[[#This Row],[C0]]/Leaves_ac[[#This Row],[Sum]]*100</f>
        <v>5.8998449906678037</v>
      </c>
      <c r="C2" s="1">
        <f>Leaves_ac[[#This Row],[C1]]/Leaves_ac[[#This Row],[Sum]]*100</f>
        <v>24.548416690392571</v>
      </c>
      <c r="D2" s="1">
        <f>Leaves_ac[[#This Row],[C2]]/Leaves_ac[[#This Row],[Sum]]*100</f>
        <v>1.2906899497010467</v>
      </c>
      <c r="E2" s="1">
        <f>Leaves_ac[[#This Row],[C3]]/Leaves_ac[[#This Row],[Sum]]*100</f>
        <v>3.1634557590712098E-2</v>
      </c>
      <c r="F2" s="1">
        <f>Leaves_ac[[#This Row],[C4]]/Leaves_ac[[#This Row],[Sum]]*100</f>
        <v>7.0639967100060126</v>
      </c>
      <c r="G2" s="1">
        <f>Leaves_ac[[#This Row],[C5]]/Leaves_ac[[#This Row],[Sum]]*100</f>
        <v>56.043782227705563</v>
      </c>
      <c r="H2" s="1">
        <f>Leaves_ac[[#This Row],[C6]]/Leaves_ac[[#This Row],[Sum]]*100</f>
        <v>0.17399006674891637</v>
      </c>
      <c r="I2" s="1">
        <f>Leaves_ac[[#This Row],[C7]]/Leaves_ac[[#This Row],[Sum]]*100</f>
        <v>0.56625858087374659</v>
      </c>
      <c r="J2" s="1">
        <f>Leaves_ac[[#This Row],[C8]]/Leaves_ac[[#This Row],[Sum]]*100</f>
        <v>4.3813862263136265</v>
      </c>
      <c r="K2" s="1">
        <f>SUM(B2:J2)</f>
        <v>100</v>
      </c>
      <c r="L2" s="1">
        <f t="shared" ref="L2:L10" si="0">ROUND(K2,0)</f>
        <v>100</v>
      </c>
      <c r="N2" s="3">
        <v>10</v>
      </c>
      <c r="O2" s="1">
        <f>Table_an_n1216[[#This Row],[C0]]</f>
        <v>5.8998449906678037</v>
      </c>
      <c r="P2" s="1">
        <f>SUM(Table_an_n1216[[#This Row],[C1]:[C7]])</f>
        <v>89.718768783018575</v>
      </c>
      <c r="Q2" s="1">
        <f>Table_an_n1216[[#This Row],[C8]]</f>
        <v>4.3813862263136265</v>
      </c>
    </row>
    <row r="3" spans="1:19" x14ac:dyDescent="0.25">
      <c r="A3" s="2">
        <v>20</v>
      </c>
      <c r="B3" s="1">
        <f>Leaves_ac[[#This Row],[C0]]/Leaves_ac[[#This Row],[Sum]]*100</f>
        <v>3.0748901824934785</v>
      </c>
      <c r="C3" s="1">
        <f>Leaves_ac[[#This Row],[C1]]/Leaves_ac[[#This Row],[Sum]]*100</f>
        <v>12.02457055105176</v>
      </c>
      <c r="D3" s="1">
        <f>Leaves_ac[[#This Row],[C2]]/Leaves_ac[[#This Row],[Sum]]*100</f>
        <v>0.64640548551837507</v>
      </c>
      <c r="E3" s="1">
        <f>Leaves_ac[[#This Row],[C3]]/Leaves_ac[[#This Row],[Sum]]*100</f>
        <v>7.8568622549194667E-2</v>
      </c>
      <c r="F3" s="1">
        <f>Leaves_ac[[#This Row],[C4]]/Leaves_ac[[#This Row],[Sum]]*100</f>
        <v>6.6569051105317678</v>
      </c>
      <c r="G3" s="1">
        <f>Leaves_ac[[#This Row],[C5]]/Leaves_ac[[#This Row],[Sum]]*100</f>
        <v>68.226134780900665</v>
      </c>
      <c r="H3" s="1">
        <f>Leaves_ac[[#This Row],[C6]]/Leaves_ac[[#This Row],[Sum]]*100</f>
        <v>0.87854005214099595</v>
      </c>
      <c r="I3" s="1">
        <f>Leaves_ac[[#This Row],[C7]]/Leaves_ac[[#This Row],[Sum]]*100</f>
        <v>2.9320381414949472</v>
      </c>
      <c r="J3" s="1">
        <f>Leaves_ac[[#This Row],[C8]]/Leaves_ac[[#This Row],[Sum]]*100</f>
        <v>5.4819470733188052</v>
      </c>
      <c r="K3" s="1">
        <f>SUM(B3:J3)</f>
        <v>99.999999999999986</v>
      </c>
      <c r="L3" s="1">
        <f t="shared" si="0"/>
        <v>100</v>
      </c>
      <c r="N3" s="3">
        <v>20</v>
      </c>
      <c r="O3" s="1">
        <f>Table_an_n1216[[#This Row],[C0]]</f>
        <v>3.0748901824934785</v>
      </c>
      <c r="P3" s="1">
        <f>SUM(Table_an_n1216[[#This Row],[C1]:[C7]])</f>
        <v>91.443162744187703</v>
      </c>
      <c r="Q3" s="1">
        <f>Table_an_n1216[[#This Row],[C8]]</f>
        <v>5.4819470733188052</v>
      </c>
    </row>
    <row r="4" spans="1:19" x14ac:dyDescent="0.25">
      <c r="A4" s="2">
        <v>30</v>
      </c>
      <c r="B4" s="1">
        <f>Leaves_ac[[#This Row],[C0]]/Leaves_ac[[#This Row],[Sum]]*100</f>
        <v>0.78887443070917407</v>
      </c>
      <c r="C4" s="1">
        <f>Leaves_ac[[#This Row],[C1]]/Leaves_ac[[#This Row],[Sum]]*100</f>
        <v>4.8552374756018146</v>
      </c>
      <c r="D4" s="1">
        <f>Leaves_ac[[#This Row],[C2]]/Leaves_ac[[#This Row],[Sum]]*100</f>
        <v>0.42290175666883478</v>
      </c>
      <c r="E4" s="1">
        <f>Leaves_ac[[#This Row],[C3]]/Leaves_ac[[#This Row],[Sum]]*100</f>
        <v>9.7592713077423607E-2</v>
      </c>
      <c r="F4" s="1">
        <f>Leaves_ac[[#This Row],[C4]]/Leaves_ac[[#This Row],[Sum]]*100</f>
        <v>5.4245283018867978</v>
      </c>
      <c r="G4" s="1">
        <f>Leaves_ac[[#This Row],[C5]]/Leaves_ac[[#This Row],[Sum]]*100</f>
        <v>76.374430709173708</v>
      </c>
      <c r="H4" s="1">
        <f>Leaves_ac[[#This Row],[C6]]/Leaves_ac[[#This Row],[Sum]]*100</f>
        <v>1.4110279765777496</v>
      </c>
      <c r="I4" s="1">
        <f>Leaves_ac[[#This Row],[C7]]/Leaves_ac[[#This Row],[Sum]]*100</f>
        <v>4.810507482108008</v>
      </c>
      <c r="J4" s="1">
        <f>Leaves_ac[[#This Row],[C8]]/Leaves_ac[[#This Row],[Sum]]*100</f>
        <v>5.8148991541964836</v>
      </c>
      <c r="K4" s="1">
        <f>SUM(B4:J4)</f>
        <v>100</v>
      </c>
      <c r="L4" s="1">
        <f t="shared" si="0"/>
        <v>100</v>
      </c>
      <c r="N4" s="3">
        <v>30</v>
      </c>
      <c r="O4" s="1">
        <f>Table_an_n1216[[#This Row],[C0]]</f>
        <v>0.78887443070917407</v>
      </c>
      <c r="P4" s="1">
        <f>SUM(Table_an_n1216[[#This Row],[C1]:[C7]])</f>
        <v>93.396226415094347</v>
      </c>
      <c r="Q4" s="1">
        <f>Table_an_n1216[[#This Row],[C8]]</f>
        <v>5.8148991541964836</v>
      </c>
    </row>
    <row r="5" spans="1:19" x14ac:dyDescent="0.25">
      <c r="A5" s="2">
        <v>40</v>
      </c>
      <c r="B5" s="1">
        <f>Leaves_ac[[#This Row],[C0]]/Leaves_ac[[#This Row],[Sum]]*100</f>
        <v>0.57623276024938541</v>
      </c>
      <c r="C5" s="1">
        <f>Leaves_ac[[#This Row],[C1]]/Leaves_ac[[#This Row],[Sum]]*100</f>
        <v>2.9520120914415289</v>
      </c>
      <c r="D5" s="1">
        <f>Leaves_ac[[#This Row],[C2]]/Leaves_ac[[#This Row],[Sum]]*100</f>
        <v>6.6125070848290196E-2</v>
      </c>
      <c r="E5" s="1">
        <f>Leaves_ac[[#This Row],[C3]]/Leaves_ac[[#This Row],[Sum]]*100</f>
        <v>6.6125070848290196E-2</v>
      </c>
      <c r="F5" s="1">
        <f>Leaves_ac[[#This Row],[C4]]/Leaves_ac[[#This Row],[Sum]]*100</f>
        <v>4.680710372189675</v>
      </c>
      <c r="G5" s="1">
        <f>Leaves_ac[[#This Row],[C5]]/Leaves_ac[[#This Row],[Sum]]*100</f>
        <v>77.290761382958664</v>
      </c>
      <c r="H5" s="1">
        <f>Leaves_ac[[#This Row],[C6]]/Leaves_ac[[#This Row],[Sum]]*100</f>
        <v>1.9129038352541001</v>
      </c>
      <c r="I5" s="1">
        <f>Leaves_ac[[#This Row],[C7]]/Leaves_ac[[#This Row],[Sum]]*100</f>
        <v>5.6206310221046687</v>
      </c>
      <c r="J5" s="1">
        <f>Leaves_ac[[#This Row],[C8]]/Leaves_ac[[#This Row],[Sum]]*100</f>
        <v>6.8344983941054123</v>
      </c>
      <c r="K5" s="1">
        <f>SUM(B5:J5)</f>
        <v>100.00000000000001</v>
      </c>
      <c r="L5" s="1">
        <f t="shared" si="0"/>
        <v>100</v>
      </c>
      <c r="N5" s="3">
        <v>40</v>
      </c>
      <c r="O5" s="1">
        <f>Table_an_n1216[[#This Row],[C0]]</f>
        <v>0.57623276024938541</v>
      </c>
      <c r="P5" s="1">
        <f>SUM(Table_an_n1216[[#This Row],[C1]:[C7]])</f>
        <v>92.589268845645222</v>
      </c>
      <c r="Q5" s="1">
        <f>Table_an_n1216[[#This Row],[C8]]</f>
        <v>6.8344983941054123</v>
      </c>
    </row>
    <row r="6" spans="1:19" x14ac:dyDescent="0.25">
      <c r="A6" s="2">
        <v>50</v>
      </c>
      <c r="B6" s="1">
        <f>Leaves_ac[[#This Row],[C0]]/Leaves_ac[[#This Row],[Sum]]*100</f>
        <v>5.1572975760701308E-2</v>
      </c>
      <c r="C6" s="1">
        <f>Leaves_ac[[#This Row],[C1]]/Leaves_ac[[#This Row],[Sum]]*100</f>
        <v>0.9053922411323122</v>
      </c>
      <c r="D6" s="1">
        <f>Leaves_ac[[#This Row],[C2]]/Leaves_ac[[#This Row],[Sum]]*100</f>
        <v>5.7303306400779346E-2</v>
      </c>
      <c r="E6" s="1">
        <f>Leaves_ac[[#This Row],[C3]]/Leaves_ac[[#This Row],[Sum]]*100</f>
        <v>2.8651653200389576E-2</v>
      </c>
      <c r="F6" s="1">
        <f>Leaves_ac[[#This Row],[C4]]/Leaves_ac[[#This Row],[Sum]]*100</f>
        <v>1.6216835711420545</v>
      </c>
      <c r="G6" s="1">
        <f>Leaves_ac[[#This Row],[C5]]/Leaves_ac[[#This Row],[Sum]]*100</f>
        <v>80.373617557733098</v>
      </c>
      <c r="H6" s="1">
        <f>Leaves_ac[[#This Row],[C6]]/Leaves_ac[[#This Row],[Sum]]*100</f>
        <v>2.6416824250759157</v>
      </c>
      <c r="I6" s="1">
        <f>Leaves_ac[[#This Row],[C7]]/Leaves_ac[[#This Row],[Sum]]*100</f>
        <v>7.8276316543464457</v>
      </c>
      <c r="J6" s="1">
        <f>Leaves_ac[[#This Row],[C8]]/Leaves_ac[[#This Row],[Sum]]*100</f>
        <v>6.4924646152082977</v>
      </c>
      <c r="K6" s="1">
        <f>SUM(B6:J6)</f>
        <v>99.999999999999986</v>
      </c>
      <c r="L6" s="1">
        <f t="shared" si="0"/>
        <v>100</v>
      </c>
      <c r="N6" s="3">
        <v>50</v>
      </c>
      <c r="O6" s="1">
        <f>Table_an_n1216[[#This Row],[C0]]</f>
        <v>5.1572975760701308E-2</v>
      </c>
      <c r="P6" s="1">
        <f>SUM(Table_an_n1216[[#This Row],[C1]:[C7]])</f>
        <v>93.455962409030988</v>
      </c>
      <c r="Q6" s="1">
        <f>Table_an_n1216[[#This Row],[C8]]</f>
        <v>6.4924646152082977</v>
      </c>
    </row>
    <row r="7" spans="1:19" x14ac:dyDescent="0.25">
      <c r="A7" s="2">
        <v>60</v>
      </c>
      <c r="B7" s="1">
        <f>Leaves_ac[[#This Row],[C0]]/Leaves_ac[[#This Row],[Sum]]*100</f>
        <v>3.6179450072358829E-2</v>
      </c>
      <c r="C7" s="1">
        <f>Leaves_ac[[#This Row],[C1]]/Leaves_ac[[#This Row],[Sum]]*100</f>
        <v>0.74529667149059309</v>
      </c>
      <c r="D7" s="1">
        <f>Leaves_ac[[#This Row],[C2]]/Leaves_ac[[#This Row],[Sum]]*100</f>
        <v>0.39073806078147527</v>
      </c>
      <c r="E7" s="1">
        <f>Leaves_ac[[#This Row],[C3]]/Leaves_ac[[#This Row],[Sum]]*100</f>
        <v>0.10130246020260503</v>
      </c>
      <c r="F7" s="1">
        <f>Leaves_ac[[#This Row],[C4]]/Leaves_ac[[#This Row],[Sum]]*100</f>
        <v>2.2358900144717841</v>
      </c>
      <c r="G7" s="1">
        <f>Leaves_ac[[#This Row],[C5]]/Leaves_ac[[#This Row],[Sum]]*100</f>
        <v>79.348769898697512</v>
      </c>
      <c r="H7" s="1">
        <f>Leaves_ac[[#This Row],[C6]]/Leaves_ac[[#This Row],[Sum]]*100</f>
        <v>2.2648335745296713</v>
      </c>
      <c r="I7" s="1">
        <f>Leaves_ac[[#This Row],[C7]]/Leaves_ac[[#This Row],[Sum]]*100</f>
        <v>7.9160636758321417</v>
      </c>
      <c r="J7" s="1">
        <f>Leaves_ac[[#This Row],[C8]]/Leaves_ac[[#This Row],[Sum]]*100</f>
        <v>6.960926193921865</v>
      </c>
      <c r="K7" s="1">
        <f>SUM(B7:J7)</f>
        <v>100</v>
      </c>
      <c r="L7" s="1">
        <f t="shared" si="0"/>
        <v>100</v>
      </c>
      <c r="N7" s="3">
        <v>60</v>
      </c>
      <c r="O7" s="1">
        <f>Table_an_n1216[[#This Row],[C0]]</f>
        <v>3.6179450072358829E-2</v>
      </c>
      <c r="P7" s="1">
        <f>SUM(Table_an_n1216[[#This Row],[C1]:[C7]])</f>
        <v>93.002894356005783</v>
      </c>
      <c r="Q7" s="1">
        <f>Table_an_n1216[[#This Row],[C8]]</f>
        <v>6.960926193921865</v>
      </c>
    </row>
    <row r="8" spans="1:19" x14ac:dyDescent="0.25">
      <c r="A8" s="2">
        <v>70</v>
      </c>
      <c r="B8" s="1">
        <f>Leaves_ac[[#This Row],[C0]]/Leaves_ac[[#This Row],[Sum]]*100</f>
        <v>0</v>
      </c>
      <c r="C8" s="1">
        <f>Leaves_ac[[#This Row],[C1]]/Leaves_ac[[#This Row],[Sum]]*100</f>
        <v>6.6445182724252483E-2</v>
      </c>
      <c r="D8" s="1">
        <f>Leaves_ac[[#This Row],[C2]]/Leaves_ac[[#This Row],[Sum]]*100</f>
        <v>0</v>
      </c>
      <c r="E8" s="1">
        <f>Leaves_ac[[#This Row],[C3]]/Leaves_ac[[#This Row],[Sum]]*100</f>
        <v>0</v>
      </c>
      <c r="F8" s="1">
        <f>Leaves_ac[[#This Row],[C4]]/Leaves_ac[[#This Row],[Sum]]*100</f>
        <v>0.51257712387280607</v>
      </c>
      <c r="G8" s="1">
        <f>Leaves_ac[[#This Row],[C5]]/Leaves_ac[[#This Row],[Sum]]*100</f>
        <v>78.433792121499764</v>
      </c>
      <c r="H8" s="1">
        <f>Leaves_ac[[#This Row],[C6]]/Leaves_ac[[#This Row],[Sum]]*100</f>
        <v>3.7209302325581262</v>
      </c>
      <c r="I8" s="1">
        <f>Leaves_ac[[#This Row],[C7]]/Leaves_ac[[#This Row],[Sum]]*100</f>
        <v>9.1029900332225981</v>
      </c>
      <c r="J8" s="1">
        <f>Leaves_ac[[#This Row],[C8]]/Leaves_ac[[#This Row],[Sum]]*100</f>
        <v>8.1632653061224687</v>
      </c>
      <c r="K8" s="1">
        <f>SUM(B8:J8)</f>
        <v>100.00000000000001</v>
      </c>
      <c r="L8" s="1">
        <f t="shared" si="0"/>
        <v>100</v>
      </c>
      <c r="N8" s="3">
        <v>70</v>
      </c>
      <c r="O8" s="1">
        <f>Table_an_n1216[[#This Row],[C0]]</f>
        <v>0</v>
      </c>
      <c r="P8" s="1">
        <f>SUM(Table_an_n1216[[#This Row],[C1]:[C7]])</f>
        <v>91.836734693877546</v>
      </c>
      <c r="Q8" s="1">
        <f>Table_an_n1216[[#This Row],[C8]]</f>
        <v>8.1632653061224687</v>
      </c>
    </row>
    <row r="9" spans="1:19" x14ac:dyDescent="0.25">
      <c r="A9" s="2">
        <v>80</v>
      </c>
      <c r="B9" s="1">
        <f>Leaves_ac[[#This Row],[C0]]/Leaves_ac[[#This Row],[Sum]]*100</f>
        <v>0</v>
      </c>
      <c r="C9" s="1">
        <f>Leaves_ac[[#This Row],[C1]]/Leaves_ac[[#This Row],[Sum]]*100</f>
        <v>0</v>
      </c>
      <c r="D9" s="1">
        <f>Leaves_ac[[#This Row],[C2]]/Leaves_ac[[#This Row],[Sum]]*100</f>
        <v>0</v>
      </c>
      <c r="E9" s="1">
        <f>Leaves_ac[[#This Row],[C3]]/Leaves_ac[[#This Row],[Sum]]*100</f>
        <v>0</v>
      </c>
      <c r="F9" s="1">
        <f>Leaves_ac[[#This Row],[C4]]/Leaves_ac[[#This Row],[Sum]]*100</f>
        <v>0</v>
      </c>
      <c r="G9" s="1">
        <f>Leaves_ac[[#This Row],[C5]]/Leaves_ac[[#This Row],[Sum]]*100</f>
        <v>73.448670288818931</v>
      </c>
      <c r="H9" s="1">
        <f>Leaves_ac[[#This Row],[C6]]/Leaves_ac[[#This Row],[Sum]]*100</f>
        <v>9.5653417214755656</v>
      </c>
      <c r="I9" s="1">
        <f>Leaves_ac[[#This Row],[C7]]/Leaves_ac[[#This Row],[Sum]]*100</f>
        <v>9.4795539033457441</v>
      </c>
      <c r="J9" s="1">
        <f>Leaves_ac[[#This Row],[C8]]/Leaves_ac[[#This Row],[Sum]]*100</f>
        <v>7.506434086359759</v>
      </c>
      <c r="K9" s="1">
        <f>SUM(B9:J9)</f>
        <v>100</v>
      </c>
      <c r="L9" s="1">
        <f t="shared" si="0"/>
        <v>100</v>
      </c>
      <c r="N9" s="3">
        <v>80</v>
      </c>
      <c r="O9" s="1">
        <f>Table_an_n1216[[#This Row],[C0]]</f>
        <v>0</v>
      </c>
      <c r="P9" s="1">
        <f>SUM(Table_an_n1216[[#This Row],[C1]:[C7]])</f>
        <v>92.493565913640239</v>
      </c>
      <c r="Q9" s="1">
        <f>Table_an_n1216[[#This Row],[C8]]</f>
        <v>7.506434086359759</v>
      </c>
    </row>
    <row r="10" spans="1:19" x14ac:dyDescent="0.25">
      <c r="A10" s="2">
        <v>90</v>
      </c>
      <c r="B10" s="1">
        <f>Leaves_ac[[#This Row],[C0]]/Leaves_ac[[#This Row],[Sum]]*100</f>
        <v>0</v>
      </c>
      <c r="C10" s="1">
        <f>Leaves_ac[[#This Row],[C1]]/Leaves_ac[[#This Row],[Sum]]*100</f>
        <v>0</v>
      </c>
      <c r="D10" s="1">
        <f>Leaves_ac[[#This Row],[C2]]/Leaves_ac[[#This Row],[Sum]]*100</f>
        <v>0</v>
      </c>
      <c r="E10" s="1">
        <f>Leaves_ac[[#This Row],[C3]]/Leaves_ac[[#This Row],[Sum]]*100</f>
        <v>0</v>
      </c>
      <c r="F10" s="1">
        <f>Leaves_ac[[#This Row],[C4]]/Leaves_ac[[#This Row],[Sum]]*100</f>
        <v>0</v>
      </c>
      <c r="G10" s="1">
        <f>Leaves_ac[[#This Row],[C5]]/Leaves_ac[[#This Row],[Sum]]*100</f>
        <v>38.054187192118228</v>
      </c>
      <c r="H10" s="1">
        <f>Leaves_ac[[#This Row],[C6]]/Leaves_ac[[#This Row],[Sum]]*100</f>
        <v>43.380541871921189</v>
      </c>
      <c r="I10" s="1">
        <f>Leaves_ac[[#This Row],[C7]]/Leaves_ac[[#This Row],[Sum]]*100</f>
        <v>10.098522167487694</v>
      </c>
      <c r="J10" s="1">
        <f>Leaves_ac[[#This Row],[C8]]/Leaves_ac[[#This Row],[Sum]]*100</f>
        <v>8.4667487684729128</v>
      </c>
      <c r="K10" s="1">
        <f>SUM(B10:J10)</f>
        <v>100.00000000000003</v>
      </c>
      <c r="L10" s="1">
        <f t="shared" si="0"/>
        <v>100</v>
      </c>
      <c r="N10" s="3">
        <v>90</v>
      </c>
      <c r="O10" s="1">
        <f>Table_an_n1216[[#This Row],[C0]]</f>
        <v>0</v>
      </c>
      <c r="P10" s="1">
        <f>SUM(Table_an_n1216[[#This Row],[C1]:[C7]])</f>
        <v>91.533251231527117</v>
      </c>
      <c r="Q10" s="1">
        <f>Table_an_n1216[[#This Row],[C8]]</f>
        <v>8.4667487684729128</v>
      </c>
    </row>
    <row r="11" spans="1:19" x14ac:dyDescent="0.25">
      <c r="A11" s="2" t="s">
        <v>19</v>
      </c>
      <c r="B11" s="1">
        <f>SUBTOTAL(101,Table_an_n1216[C0])</f>
        <v>1.1586216433281002</v>
      </c>
      <c r="C11" s="1">
        <f>SUBTOTAL(101,Table_an_n1216[C1])</f>
        <v>5.1219301004260931</v>
      </c>
      <c r="D11" s="1">
        <f>SUBTOTAL(101,Table_an_n1216[C2])</f>
        <v>0.31935151443542237</v>
      </c>
      <c r="E11" s="1">
        <f>SUBTOTAL(101,Table_an_n1216[C3])</f>
        <v>4.4875008607623917E-2</v>
      </c>
      <c r="F11" s="1">
        <f>SUBTOTAL(101,Table_an_n1216[C4])</f>
        <v>3.1329212449000998</v>
      </c>
      <c r="G11" s="1">
        <f>SUBTOTAL(101,Table_an_n1216[C5])</f>
        <v>69.732682906622898</v>
      </c>
      <c r="H11" s="1">
        <f>SUBTOTAL(101,Table_an_n1216[C6])</f>
        <v>7.3277546395869138</v>
      </c>
      <c r="I11" s="1">
        <f>SUBTOTAL(101,Table_an_n1216[C7])</f>
        <v>6.483799628979555</v>
      </c>
      <c r="J11" s="1">
        <f>SUBTOTAL(101,Table_an_n1216[C8])</f>
        <v>6.6780633131132925</v>
      </c>
      <c r="L11" s="1"/>
      <c r="N11" s="3" t="s">
        <v>19</v>
      </c>
      <c r="O11" s="1">
        <f>SUBTOTAL(101,Table41317[Not Classified Classes (%)])</f>
        <v>1.1586216433281002</v>
      </c>
      <c r="P11" s="1">
        <f>SUBTOTAL(101,Table41317[Partially Classified Classes (%)])</f>
        <v>92.163315043558612</v>
      </c>
      <c r="Q11" s="1">
        <f>SUBTOTAL(101,Table41317[Totally Classified Classes (%)])</f>
        <v>6.6780633131132925</v>
      </c>
    </row>
    <row r="13" spans="1:19" x14ac:dyDescent="0.25">
      <c r="B13" s="1"/>
      <c r="C13" s="1"/>
      <c r="D13" s="1"/>
      <c r="E13" s="1"/>
      <c r="F13" s="1"/>
      <c r="G13" s="1"/>
      <c r="H13" s="1"/>
      <c r="N13" t="s">
        <v>17</v>
      </c>
      <c r="O13" t="s">
        <v>20</v>
      </c>
      <c r="P13" t="s">
        <v>21</v>
      </c>
      <c r="Q13" t="s">
        <v>22</v>
      </c>
    </row>
    <row r="14" spans="1:19" x14ac:dyDescent="0.25">
      <c r="N14" s="4" t="s">
        <v>23</v>
      </c>
      <c r="O14" s="5"/>
      <c r="P14" s="5"/>
      <c r="Q14" s="5"/>
      <c r="S14" t="s">
        <v>24</v>
      </c>
    </row>
    <row r="15" spans="1:19" x14ac:dyDescent="0.25">
      <c r="N15" s="4" t="s">
        <v>25</v>
      </c>
      <c r="O15" s="5"/>
      <c r="P15" s="5"/>
      <c r="Q15" s="5"/>
      <c r="S15" t="s">
        <v>26</v>
      </c>
    </row>
  </sheetData>
  <conditionalFormatting sqref="O2:Q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J11">
    <cfRule type="cellIs" dxfId="35" priority="1" operator="equal">
      <formula>0</formula>
    </cfRule>
  </conditionalFormatting>
  <conditionalFormatting sqref="B2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B2:J10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matrixes_an</vt:lpstr>
      <vt:lpstr>matrixes_an_norm</vt:lpstr>
      <vt:lpstr>matrixes_ac</vt:lpstr>
      <vt:lpstr>matrixes_ac_norm</vt:lpstr>
      <vt:lpstr>Graphs</vt:lpstr>
      <vt:lpstr>leaves_an</vt:lpstr>
      <vt:lpstr>leaves_an_norm</vt:lpstr>
      <vt:lpstr>leaves_ac</vt:lpstr>
      <vt:lpstr>leaves_ac_norm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2023-02-03T20:32:18Z</dcterms:created>
  <dcterms:modified xsi:type="dcterms:W3CDTF">2023-04-30T23:26:46Z</dcterms:modified>
</cp:coreProperties>
</file>