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55" yWindow="390" windowWidth="21840" windowHeight="11385"/>
  </bookViews>
  <sheets>
    <sheet name="qmgrconn" sheetId="13" r:id="rId1"/>
  </sheets>
  <definedNames>
    <definedName name="QM_NAME">#REF!</definedName>
  </definedNames>
  <calcPr calcId="145621"/>
</workbook>
</file>

<file path=xl/calcChain.xml><?xml version="1.0" encoding="utf-8"?>
<calcChain xmlns="http://schemas.openxmlformats.org/spreadsheetml/2006/main">
  <c r="U25" i="13" l="1"/>
  <c r="T25" i="13"/>
  <c r="S25" i="13"/>
  <c r="R25" i="13"/>
  <c r="Q25" i="13"/>
  <c r="U24" i="13"/>
  <c r="T24" i="13"/>
  <c r="S24" i="13"/>
  <c r="R24" i="13"/>
  <c r="Q24" i="13"/>
  <c r="N25" i="13"/>
  <c r="N24" i="13"/>
  <c r="A25" i="13"/>
  <c r="A24" i="13"/>
  <c r="A23" i="13"/>
  <c r="U23" i="13"/>
  <c r="T23" i="13"/>
  <c r="S23" i="13"/>
  <c r="R23" i="13"/>
  <c r="Q23" i="13"/>
  <c r="N23" i="13"/>
  <c r="U22" i="13"/>
  <c r="T22" i="13"/>
  <c r="S22" i="13"/>
  <c r="R22" i="13"/>
  <c r="Q22" i="13"/>
  <c r="N22" i="13"/>
  <c r="A22" i="13"/>
  <c r="A21" i="13"/>
  <c r="A20" i="13"/>
  <c r="A19" i="13"/>
  <c r="A18" i="13"/>
  <c r="N21" i="13"/>
  <c r="N20" i="13"/>
  <c r="N19" i="13"/>
  <c r="N18" i="13"/>
  <c r="A17" i="13"/>
  <c r="N17" i="13"/>
  <c r="Q17" i="13"/>
  <c r="R17" i="13"/>
  <c r="S17" i="13"/>
  <c r="T17" i="13"/>
  <c r="U17" i="13"/>
  <c r="U16" i="13"/>
  <c r="T16" i="13"/>
  <c r="S16" i="13"/>
  <c r="R16" i="13"/>
  <c r="Q16" i="13"/>
  <c r="N16" i="13"/>
  <c r="A16" i="13"/>
  <c r="U15" i="13"/>
  <c r="T15" i="13"/>
  <c r="S15" i="13"/>
  <c r="R15" i="13"/>
  <c r="Q15" i="13"/>
  <c r="N15" i="13"/>
  <c r="A15" i="13"/>
  <c r="U14" i="13"/>
  <c r="T14" i="13"/>
  <c r="S14" i="13"/>
  <c r="R14" i="13"/>
  <c r="Q14" i="13"/>
  <c r="N14" i="13"/>
  <c r="A14" i="13"/>
  <c r="N13" i="13"/>
  <c r="N12" i="13"/>
  <c r="N11" i="13"/>
  <c r="N10" i="13"/>
  <c r="U13" i="13"/>
  <c r="T13" i="13"/>
  <c r="S13" i="13"/>
  <c r="R13" i="13"/>
  <c r="Q13" i="13"/>
  <c r="U12" i="13"/>
  <c r="T12" i="13"/>
  <c r="S12" i="13"/>
  <c r="R12" i="13"/>
  <c r="Q12" i="13"/>
  <c r="U11" i="13"/>
  <c r="T11" i="13"/>
  <c r="S11" i="13"/>
  <c r="R11" i="13"/>
  <c r="Q11" i="13"/>
  <c r="U10" i="13"/>
  <c r="T10" i="13"/>
  <c r="S10" i="13"/>
  <c r="R10" i="13"/>
  <c r="Q10" i="13"/>
  <c r="C11" i="13"/>
  <c r="C12" i="13" s="1"/>
  <c r="A10" i="13"/>
  <c r="C5" i="13"/>
  <c r="C4" i="13"/>
  <c r="O3" i="13"/>
  <c r="M6" i="13"/>
  <c r="O6" i="13" s="1"/>
  <c r="P3" i="13"/>
  <c r="P2" i="13"/>
  <c r="A11" i="13" l="1"/>
  <c r="A13" i="13"/>
  <c r="A12" i="13"/>
  <c r="C13" i="13"/>
  <c r="C6" i="13" l="1"/>
  <c r="C7" i="13" s="1"/>
  <c r="C8" i="13" s="1"/>
  <c r="C9" i="13" s="1"/>
  <c r="P9" i="13"/>
  <c r="M9" i="13"/>
  <c r="O9" i="13" s="1"/>
  <c r="J9" i="13"/>
  <c r="P8" i="13"/>
  <c r="M8" i="13"/>
  <c r="O8" i="13" s="1"/>
  <c r="J8" i="13"/>
  <c r="P7" i="13"/>
  <c r="M7" i="13"/>
  <c r="O7" i="13" s="1"/>
  <c r="J7" i="13"/>
  <c r="P6" i="13"/>
  <c r="J6" i="13"/>
  <c r="P5" i="13"/>
  <c r="M5" i="13"/>
  <c r="O5" i="13" s="1"/>
  <c r="J5" i="13"/>
  <c r="P4" i="13"/>
  <c r="O4" i="13"/>
  <c r="J4" i="13"/>
</calcChain>
</file>

<file path=xl/comments1.xml><?xml version="1.0" encoding="utf-8"?>
<comments xmlns="http://schemas.openxmlformats.org/spreadsheetml/2006/main">
  <authors>
    <author>Stefan Kedl</author>
  </authors>
  <commentList>
    <comment ref="J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{3DES}6Ajj9wn9+jEaCRfbswIknw==
</t>
        </r>
      </text>
    </comment>
    <comment ref="N2" authorId="0">
      <text>
        <r>
          <rPr>
            <b/>
            <sz val="9"/>
            <color indexed="8"/>
            <rFont val="Tahoma"/>
            <family val="2"/>
          </rPr>
          <t>Stefan Kedl:</t>
        </r>
        <r>
          <rPr>
            <sz val="9"/>
            <color indexed="8"/>
            <rFont val="Tahoma"/>
            <family val="2"/>
          </rPr>
          <t xml:space="preserve">
points to /applications/EBS/messaging/CURRENT/BIP2/
</t>
        </r>
      </text>
    </comment>
  </commentList>
</comments>
</file>

<file path=xl/sharedStrings.xml><?xml version="1.0" encoding="utf-8"?>
<sst xmlns="http://schemas.openxmlformats.org/spreadsheetml/2006/main" count="140" uniqueCount="88">
  <si>
    <t>template</t>
  </si>
  <si>
    <t>bro2</t>
  </si>
  <si>
    <t>Nodename</t>
  </si>
  <si>
    <t>mqmon</t>
  </si>
  <si>
    <t>mqbctp</t>
  </si>
  <si>
    <t>mqtesa</t>
  </si>
  <si>
    <t>mqmtic</t>
  </si>
  <si>
    <t>mqrdes</t>
  </si>
  <si>
    <t>MQ_XAQCF</t>
  </si>
  <si>
    <t>MQ_XAQCF_LOCAL</t>
  </si>
  <si>
    <t>MQ_XAQCF_PRICE</t>
  </si>
  <si>
    <t>/var/mqm/exits/BlockIP2(BlockExit)</t>
  </si>
  <si>
    <t>REQUIRED</t>
  </si>
  <si>
    <t>TRIPLE_DES_SHA_US</t>
  </si>
  <si>
    <t>MTIC</t>
  </si>
  <si>
    <t>BCTP</t>
  </si>
  <si>
    <t>RDES</t>
  </si>
  <si>
    <t>TIL</t>
  </si>
  <si>
    <t>TESA</t>
  </si>
  <si>
    <t>cotax_cluster</t>
  </si>
  <si>
    <t>mqtrib</t>
  </si>
  <si>
    <t>mqtil</t>
  </si>
  <si>
    <t>name</t>
  </si>
  <si>
    <t>SVRCHL_SSL</t>
  </si>
  <si>
    <t>COTAX-EXTERN</t>
  </si>
  <si>
    <t>COTAX-INTERN</t>
  </si>
  <si>
    <t>PRICE</t>
  </si>
  <si>
    <t>_C11</t>
  </si>
  <si>
    <t>ME11</t>
  </si>
  <si>
    <t>_C12</t>
  </si>
  <si>
    <t>_C13</t>
  </si>
  <si>
    <t>_C14</t>
  </si>
  <si>
    <t>MQE1</t>
  </si>
  <si>
    <t>MD91</t>
  </si>
  <si>
    <t>MD92</t>
  </si>
  <si>
    <t>MQHD</t>
  </si>
  <si>
    <t>MQHC</t>
  </si>
  <si>
    <t>MQDC</t>
  </si>
  <si>
    <t>MQDD</t>
  </si>
  <si>
    <t>MQEC</t>
  </si>
  <si>
    <t>MQED</t>
  </si>
  <si>
    <t>MQE2</t>
  </si>
  <si>
    <t>QM.SP00007</t>
  </si>
  <si>
    <t>QM.SP00005</t>
  </si>
  <si>
    <t>${wls_encrypt(credentials:mqm/mcauser/mqmon/parole)}</t>
  </si>
  <si>
    <t>bro1</t>
  </si>
  <si>
    <t>connection-type</t>
  </si>
  <si>
    <t>mqclient</t>
  </si>
  <si>
    <t>right-suffix</t>
  </si>
  <si>
    <t>mqserver</t>
  </si>
  <si>
    <t>remarks</t>
  </si>
  <si>
    <t>maxdepth</t>
  </si>
  <si>
    <t>host</t>
  </si>
  <si>
    <t>port</t>
  </si>
  <si>
    <t>mcauser</t>
  </si>
  <si>
    <t>mcauser.password</t>
  </si>
  <si>
    <t>tributum-worker-target</t>
  </si>
  <si>
    <t>qcf</t>
  </si>
  <si>
    <t>sslpeer_bindings</t>
  </si>
  <si>
    <t>def_svrchl</t>
  </si>
  <si>
    <t>application</t>
  </si>
  <si>
    <t>sslcauth</t>
  </si>
  <si>
    <t>sslsipher</t>
  </si>
  <si>
    <t>sslpeer</t>
  </si>
  <si>
    <t>scyexit</t>
  </si>
  <si>
    <t>rcvexit</t>
  </si>
  <si>
    <t>qmgr</t>
  </si>
  <si>
    <t>conflicts rcvexit</t>
  </si>
  <si>
    <t>dbkpcotaxf2.mydomain.com</t>
  </si>
  <si>
    <t>dbkpcotaxq.mydomain.com</t>
  </si>
  <si>
    <t>dbkpcotaxf1.mydomain.com</t>
  </si>
  <si>
    <t>dbkpcotaxq2.mydomain.com</t>
  </si>
  <si>
    <t>e001.esb.remotedomain.com</t>
  </si>
  <si>
    <t>d901.esb.remotedomain.com</t>
  </si>
  <si>
    <t>d902.esb.remotedomain.com</t>
  </si>
  <si>
    <t>d905.esb.remotedomain.com</t>
  </si>
  <si>
    <t>d906.esb.remotedomain.com</t>
  </si>
  <si>
    <t>d903.esb.remotedomain.com</t>
  </si>
  <si>
    <t>d904.esb.remotedomain.com</t>
  </si>
  <si>
    <t>e002.esb.remotedomain.com</t>
  </si>
  <si>
    <t>lndbmqp4.remotedomain2.com</t>
  </si>
  <si>
    <t>QM.AXXX990</t>
  </si>
  <si>
    <t>CN=dbkpcotaxf2.mydomain.com:QM.AXXX990, O=Deutsche Bank AG</t>
  </si>
  <si>
    <t>FN=/etc/BIP2/AXXX990;-i;-d8;</t>
  </si>
  <si>
    <t>QM.AXXX991</t>
  </si>
  <si>
    <t>CN=dbkpcotaxf1.mydomain.com:QM.AXXX991, O=Deutsche Bank AG</t>
  </si>
  <si>
    <t>FN=/etc/BIP2/AXXX991;-i;-d8;</t>
  </si>
  <si>
    <t>CN=*:tributum-SOM-IDNR--1, O=Deutsche Bank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</si>
</sst>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</cellStyleXfs>
  <cellXfs count="1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quotePrefix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00CC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V25" totalsRowShown="0" headerRowDxfId="23" dataDxfId="22">
  <autoFilter ref="A1:V25"/>
  <tableColumns count="22">
    <tableColumn id="1" name="name" dataDxfId="21"/>
    <tableColumn id="22" name="connection-type" dataDxfId="20"/>
    <tableColumn id="2" name="qmgr" dataDxfId="19">
      <calculatedColumnFormula>C1</calculatedColumnFormula>
    </tableColumn>
    <tableColumn id="24" name="right-suffix" dataDxfId="18"/>
    <tableColumn id="4" name="template" dataDxfId="17"/>
    <tableColumn id="5" name="Nodename" dataDxfId="16"/>
    <tableColumn id="6" name="host" dataDxfId="15"/>
    <tableColumn id="7" name="port" dataDxfId="14"/>
    <tableColumn id="8" name="mcauser" dataDxfId="13"/>
    <tableColumn id="9" name="mcauser.password" dataDxfId="12">
      <calculatedColumnFormula>"${wls_encrypt(credentials:mqm/mcauser/"&amp;I2&amp;"/parole)}"</calculatedColumnFormula>
    </tableColumn>
    <tableColumn id="10" name="maxdepth" dataDxfId="11"/>
    <tableColumn id="11" name="tributum-worker-target" dataDxfId="10"/>
    <tableColumn id="12" name="qcf" dataDxfId="9">
      <calculatedColumnFormula>"MQ_XAQCF"&amp;"_"&amp;UPPER(MID(I2,3,LEN(I2)-2))</calculatedColumnFormula>
    </tableColumn>
    <tableColumn id="15" name="sslpeer_bindings" dataDxfId="8"/>
    <tableColumn id="14" name="def_svrchl" dataDxfId="7"/>
    <tableColumn id="16" name="application" dataDxfId="6">
      <calculatedColumnFormula>"${environments:environment_id}"&amp;"-"&amp;I2</calculatedColumnFormula>
    </tableColumn>
    <tableColumn id="17" name="sslcauth" dataDxfId="5"/>
    <tableColumn id="18" name="sslsipher" dataDxfId="4"/>
    <tableColumn id="19" name="sslpeer" dataDxfId="3"/>
    <tableColumn id="20" name="scyexit" dataDxfId="2"/>
    <tableColumn id="21" name="rcvexit" dataDxfId="1"/>
    <tableColumn id="26" name="remark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zoomScale="90" zoomScaleNormal="90" workbookViewId="0">
      <selection activeCell="A2" sqref="A2"/>
    </sheetView>
  </sheetViews>
  <sheetFormatPr defaultColWidth="9.7109375" defaultRowHeight="12.75" x14ac:dyDescent="0.2"/>
  <cols>
    <col min="1" max="1" width="15.7109375" style="1" bestFit="1" customWidth="1"/>
    <col min="2" max="2" width="18.28515625" style="1" bestFit="1" customWidth="1"/>
    <col min="3" max="3" width="15.7109375" style="3" bestFit="1" customWidth="1"/>
    <col min="4" max="4" width="13.42578125" style="3" bestFit="1" customWidth="1"/>
    <col min="5" max="5" width="11.5703125" style="3" bestFit="1" customWidth="1"/>
    <col min="6" max="6" width="25.85546875" style="1" bestFit="1" customWidth="1"/>
    <col min="7" max="7" width="29.28515625" style="3" bestFit="1" customWidth="1"/>
    <col min="8" max="8" width="7.28515625" style="8" bestFit="1" customWidth="1"/>
    <col min="9" max="9" width="11.7109375" style="1" bestFit="1" customWidth="1"/>
    <col min="10" max="10" width="43.85546875" style="1" bestFit="1" customWidth="1"/>
    <col min="11" max="11" width="12.7109375" style="8" bestFit="1" customWidth="1"/>
    <col min="12" max="12" width="24.7109375" style="1" customWidth="1"/>
    <col min="13" max="13" width="18.7109375" style="1" bestFit="1" customWidth="1"/>
    <col min="14" max="14" width="62.5703125" style="3" bestFit="1" customWidth="1"/>
    <col min="15" max="15" width="21.28515625" style="1" bestFit="1" customWidth="1"/>
    <col min="16" max="16" width="37.7109375" style="1" bestFit="1" customWidth="1"/>
    <col min="17" max="17" width="11.42578125" style="1" bestFit="1" customWidth="1"/>
    <col min="18" max="18" width="21.85546875" style="1" bestFit="1" customWidth="1"/>
    <col min="19" max="19" width="47.140625" style="3" bestFit="1" customWidth="1"/>
    <col min="20" max="20" width="31.42578125" style="3" bestFit="1" customWidth="1"/>
    <col min="21" max="21" width="69.5703125" style="1" bestFit="1" customWidth="1"/>
    <col min="22" max="22" width="14" style="1" bestFit="1" customWidth="1"/>
    <col min="23" max="23" width="6" style="1" bestFit="1" customWidth="1"/>
    <col min="24" max="24" width="12.28515625" style="1" bestFit="1" customWidth="1"/>
    <col min="25" max="25" width="6" style="1" bestFit="1" customWidth="1"/>
    <col min="26" max="26" width="21.28515625" style="1" bestFit="1" customWidth="1"/>
    <col min="27" max="27" width="16" style="1" bestFit="1" customWidth="1"/>
    <col min="28" max="28" width="8.85546875" style="1" bestFit="1" customWidth="1"/>
    <col min="29" max="29" width="12.28515625" style="1" bestFit="1" customWidth="1"/>
    <col min="30" max="30" width="22.28515625" style="1" bestFit="1" customWidth="1"/>
    <col min="31" max="31" width="3.5703125" style="1" bestFit="1" customWidth="1"/>
    <col min="32" max="32" width="5.28515625" style="1" bestFit="1" customWidth="1"/>
    <col min="33" max="33" width="5.85546875" style="1" bestFit="1" customWidth="1"/>
    <col min="34" max="34" width="10.5703125" style="1" bestFit="1" customWidth="1"/>
    <col min="35" max="35" width="51.7109375" style="1" bestFit="1" customWidth="1"/>
    <col min="36" max="36" width="34.5703125" style="1" bestFit="1" customWidth="1"/>
    <col min="37" max="37" width="23.42578125" style="1" bestFit="1" customWidth="1"/>
    <col min="38" max="38" width="18.5703125" style="1" bestFit="1" customWidth="1"/>
    <col min="39" max="39" width="68.5703125" style="1" bestFit="1" customWidth="1"/>
    <col min="40" max="40" width="71.5703125" style="1" bestFit="1" customWidth="1"/>
    <col min="41" max="41" width="48" style="1" bestFit="1" customWidth="1"/>
    <col min="42" max="42" width="51.140625" style="1" bestFit="1" customWidth="1"/>
    <col min="43" max="43" width="48" style="1" bestFit="1" customWidth="1"/>
    <col min="44" max="44" width="51.140625" style="1" bestFit="1" customWidth="1"/>
    <col min="45" max="45" width="19.140625" style="1" bestFit="1" customWidth="1"/>
    <col min="46" max="16384" width="9.7109375" style="1"/>
  </cols>
  <sheetData>
    <row r="1" spans="1:22" s="2" customFormat="1" ht="12" customHeight="1" x14ac:dyDescent="0.2">
      <c r="A1" s="11" t="s">
        <v>22</v>
      </c>
      <c r="B1" s="6" t="s">
        <v>46</v>
      </c>
      <c r="C1" s="6" t="s">
        <v>66</v>
      </c>
      <c r="D1" s="6" t="s">
        <v>48</v>
      </c>
      <c r="E1" s="6" t="s">
        <v>0</v>
      </c>
      <c r="F1" s="6" t="s">
        <v>2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51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50</v>
      </c>
    </row>
    <row r="2" spans="1:22" ht="12" customHeight="1" x14ac:dyDescent="0.2">
      <c r="A2" s="4" t="s">
        <v>24</v>
      </c>
      <c r="B2" s="6" t="s">
        <v>47</v>
      </c>
      <c r="C2" s="6" t="s">
        <v>81</v>
      </c>
      <c r="D2" s="6"/>
      <c r="E2" s="6" t="s">
        <v>45</v>
      </c>
      <c r="F2" s="6" t="s">
        <v>68</v>
      </c>
      <c r="G2" s="6" t="s">
        <v>69</v>
      </c>
      <c r="H2" s="5">
        <v>21414</v>
      </c>
      <c r="I2" s="6" t="s">
        <v>20</v>
      </c>
      <c r="J2" s="7" t="s">
        <v>44</v>
      </c>
      <c r="K2" s="5">
        <v>100000</v>
      </c>
      <c r="L2" s="6" t="s">
        <v>19</v>
      </c>
      <c r="M2" s="6" t="s">
        <v>8</v>
      </c>
      <c r="N2" s="6" t="s">
        <v>82</v>
      </c>
      <c r="O2" s="6" t="s">
        <v>23</v>
      </c>
      <c r="P2" s="6" t="str">
        <f>"${environments:environment_id}"&amp;"-"&amp;I2</f>
        <v>${environments:environment_id}-mqtrib</v>
      </c>
      <c r="Q2" s="6" t="s">
        <v>12</v>
      </c>
      <c r="R2" s="6" t="s">
        <v>13</v>
      </c>
      <c r="S2" s="6" t="s">
        <v>87</v>
      </c>
      <c r="T2" s="6" t="s">
        <v>11</v>
      </c>
      <c r="U2" s="10" t="s">
        <v>83</v>
      </c>
      <c r="V2" s="6"/>
    </row>
    <row r="3" spans="1:22" ht="12" customHeight="1" x14ac:dyDescent="0.2">
      <c r="A3" s="4" t="s">
        <v>25</v>
      </c>
      <c r="B3" s="6" t="s">
        <v>47</v>
      </c>
      <c r="C3" s="6" t="s">
        <v>84</v>
      </c>
      <c r="D3" s="6"/>
      <c r="E3" s="6" t="s">
        <v>1</v>
      </c>
      <c r="F3" s="6" t="s">
        <v>70</v>
      </c>
      <c r="G3" s="6" t="s">
        <v>71</v>
      </c>
      <c r="H3" s="5">
        <v>21415</v>
      </c>
      <c r="I3" s="6" t="s">
        <v>20</v>
      </c>
      <c r="J3" s="7" t="s">
        <v>44</v>
      </c>
      <c r="K3" s="5">
        <v>100000</v>
      </c>
      <c r="L3" s="6" t="s">
        <v>19</v>
      </c>
      <c r="M3" s="6" t="s">
        <v>9</v>
      </c>
      <c r="N3" s="6" t="s">
        <v>85</v>
      </c>
      <c r="O3" s="6" t="str">
        <f>$O$2&amp;"_LOCAL"</f>
        <v>SVRCHL_SSL_LOCAL</v>
      </c>
      <c r="P3" s="6" t="str">
        <f>"${environments:environment_id}"&amp;"-"&amp;I3</f>
        <v>${environments:environment_id}-mqtrib</v>
      </c>
      <c r="Q3" s="6"/>
      <c r="R3" s="6"/>
      <c r="S3" s="6"/>
      <c r="T3" s="6"/>
      <c r="U3" s="6" t="s">
        <v>86</v>
      </c>
      <c r="V3" s="6"/>
    </row>
    <row r="4" spans="1:22" ht="12" customHeight="1" x14ac:dyDescent="0.2">
      <c r="A4" s="4" t="s">
        <v>26</v>
      </c>
      <c r="B4" s="6" t="s">
        <v>47</v>
      </c>
      <c r="C4" s="6" t="str">
        <f>A2</f>
        <v>COTAX-EXTERN</v>
      </c>
      <c r="D4" s="6"/>
      <c r="E4" s="6"/>
      <c r="F4" s="6"/>
      <c r="G4" s="6"/>
      <c r="H4" s="5"/>
      <c r="I4" s="6" t="s">
        <v>3</v>
      </c>
      <c r="J4" s="7" t="str">
        <f>"${wls_encrypt(credentials:mqm/mcauser/"&amp;I4&amp;"/parole)}"</f>
        <v>${wls_encrypt(credentials:mqm/mcauser/mqmon/parole)}</v>
      </c>
      <c r="K4" s="5"/>
      <c r="L4" s="6"/>
      <c r="M4" s="6" t="s">
        <v>10</v>
      </c>
      <c r="N4" s="6"/>
      <c r="O4" s="6" t="str">
        <f>$O$2&amp;"_PRICE"</f>
        <v>SVRCHL_SSL_PRICE</v>
      </c>
      <c r="P4" s="6" t="str">
        <f>"${environments:environment_id}"&amp;"-"&amp;I4</f>
        <v>${environments:environment_id}-mqmon</v>
      </c>
      <c r="Q4" s="6"/>
      <c r="R4" s="6"/>
      <c r="S4" s="6"/>
      <c r="T4" s="6"/>
      <c r="U4" s="6"/>
      <c r="V4" s="6"/>
    </row>
    <row r="5" spans="1:22" ht="12" customHeight="1" x14ac:dyDescent="0.2">
      <c r="A5" s="4" t="s">
        <v>15</v>
      </c>
      <c r="B5" s="6" t="s">
        <v>47</v>
      </c>
      <c r="C5" s="6" t="str">
        <f>A3</f>
        <v>COTAX-INTERN</v>
      </c>
      <c r="D5" s="6"/>
      <c r="E5" s="6"/>
      <c r="F5" s="6"/>
      <c r="G5" s="6"/>
      <c r="H5" s="5"/>
      <c r="I5" s="6" t="s">
        <v>4</v>
      </c>
      <c r="J5" s="7" t="str">
        <f>"${wls_encrypt(credentials:mqm/mcauser/"&amp;I5&amp;"/parole)}"</f>
        <v>${wls_encrypt(credentials:mqm/mcauser/mqbctp/parole)}</v>
      </c>
      <c r="K5" s="5"/>
      <c r="L5" s="6"/>
      <c r="M5" s="6" t="str">
        <f>"MQ_XAQCF"&amp;"_"&amp;UPPER(MID(I5,3,LEN(I5)-2))</f>
        <v>MQ_XAQCF_BCTP</v>
      </c>
      <c r="N5" s="6"/>
      <c r="O5" s="6" t="str">
        <f>$O$2&amp;"_"&amp;MID(M5,10,LEN(M5)-9)</f>
        <v>SVRCHL_SSL_BCTP</v>
      </c>
      <c r="P5" s="6" t="str">
        <f>"${environments:environment_id}"&amp;"-"&amp;I5</f>
        <v>${environments:environment_id}-mqbctp</v>
      </c>
      <c r="Q5" s="6"/>
      <c r="R5" s="6"/>
      <c r="S5" s="6"/>
      <c r="T5" s="6"/>
      <c r="U5" s="6"/>
      <c r="V5" s="6"/>
    </row>
    <row r="6" spans="1:22" ht="12" customHeight="1" x14ac:dyDescent="0.2">
      <c r="A6" s="4" t="s">
        <v>18</v>
      </c>
      <c r="B6" s="6" t="s">
        <v>47</v>
      </c>
      <c r="C6" s="6" t="str">
        <f>C5</f>
        <v>COTAX-INTERN</v>
      </c>
      <c r="D6" s="6"/>
      <c r="E6" s="6"/>
      <c r="F6" s="6"/>
      <c r="G6" s="6"/>
      <c r="H6" s="5"/>
      <c r="I6" s="6" t="s">
        <v>5</v>
      </c>
      <c r="J6" s="7" t="str">
        <f>"${wls_encrypt(credentials:mqm/mcauser/"&amp;I6&amp;"/parole)}"</f>
        <v>${wls_encrypt(credentials:mqm/mcauser/mqtesa/parole)}</v>
      </c>
      <c r="K6" s="5"/>
      <c r="L6" s="6"/>
      <c r="M6" s="6" t="str">
        <f>"MQ_XAQCF"&amp;"_"&amp;UPPER(MID(I6,3,LEN(I6)-2))</f>
        <v>MQ_XAQCF_TESA</v>
      </c>
      <c r="N6" s="6"/>
      <c r="O6" s="6" t="str">
        <f>$O$2&amp;"_"&amp;MID(M6,10,LEN(M6)-9)</f>
        <v>SVRCHL_SSL_TESA</v>
      </c>
      <c r="P6" s="6" t="str">
        <f>"${environments:environment_id}"&amp;"-"&amp;I6</f>
        <v>${environments:environment_id}-mqtesa</v>
      </c>
      <c r="Q6" s="6"/>
      <c r="R6" s="6"/>
      <c r="S6" s="6"/>
      <c r="T6" s="6"/>
      <c r="U6" s="6"/>
      <c r="V6" s="6"/>
    </row>
    <row r="7" spans="1:22" ht="12" customHeight="1" x14ac:dyDescent="0.2">
      <c r="A7" s="4" t="s">
        <v>14</v>
      </c>
      <c r="B7" s="6" t="s">
        <v>47</v>
      </c>
      <c r="C7" s="6" t="str">
        <f t="shared" ref="C7:C9" si="0">C6</f>
        <v>COTAX-INTERN</v>
      </c>
      <c r="D7" s="6"/>
      <c r="E7" s="6"/>
      <c r="F7" s="6"/>
      <c r="G7" s="6"/>
      <c r="H7" s="5"/>
      <c r="I7" s="6" t="s">
        <v>6</v>
      </c>
      <c r="J7" s="7" t="str">
        <f>"${wls_encrypt(credentials:mqm/mcauser/"&amp;I7&amp;"/parole)}"</f>
        <v>${wls_encrypt(credentials:mqm/mcauser/mqmtic/parole)}</v>
      </c>
      <c r="K7" s="5"/>
      <c r="L7" s="6"/>
      <c r="M7" s="6" t="str">
        <f>"MQ_XAQCF"&amp;"_"&amp;UPPER(MID(I7,3,LEN(I7)-2))</f>
        <v>MQ_XAQCF_MTIC</v>
      </c>
      <c r="N7" s="6"/>
      <c r="O7" s="6" t="str">
        <f>$O$2&amp;"_"&amp;MID(M7,10,LEN(M7)-9)</f>
        <v>SVRCHL_SSL_MTIC</v>
      </c>
      <c r="P7" s="6" t="str">
        <f>"${environments:environment_id}"&amp;"-"&amp;I7</f>
        <v>${environments:environment_id}-mqmtic</v>
      </c>
      <c r="Q7" s="6"/>
      <c r="R7" s="6"/>
      <c r="S7" s="6"/>
      <c r="T7" s="6"/>
      <c r="U7" s="6"/>
      <c r="V7" s="6"/>
    </row>
    <row r="8" spans="1:22" ht="12" customHeight="1" x14ac:dyDescent="0.2">
      <c r="A8" s="4" t="s">
        <v>16</v>
      </c>
      <c r="B8" s="6" t="s">
        <v>47</v>
      </c>
      <c r="C8" s="6" t="str">
        <f t="shared" si="0"/>
        <v>COTAX-INTERN</v>
      </c>
      <c r="D8" s="6"/>
      <c r="E8" s="6"/>
      <c r="F8" s="6"/>
      <c r="G8" s="6"/>
      <c r="H8" s="5"/>
      <c r="I8" s="6" t="s">
        <v>7</v>
      </c>
      <c r="J8" s="7" t="str">
        <f>"${wls_encrypt(credentials:mqm/mcauser/"&amp;I8&amp;"/parole)}"</f>
        <v>${wls_encrypt(credentials:mqm/mcauser/mqrdes/parole)}</v>
      </c>
      <c r="K8" s="5"/>
      <c r="L8" s="6"/>
      <c r="M8" s="6" t="str">
        <f>"MQ_XAQCF"&amp;"_"&amp;UPPER(MID(I8,3,LEN(I8)-2))</f>
        <v>MQ_XAQCF_RDES</v>
      </c>
      <c r="N8" s="6"/>
      <c r="O8" s="6" t="str">
        <f>$O$2&amp;"_"&amp;MID(M8,10,LEN(M8)-9)</f>
        <v>SVRCHL_SSL_RDES</v>
      </c>
      <c r="P8" s="6" t="str">
        <f>"${environments:environment_id}"&amp;"-"&amp;I8</f>
        <v>${environments:environment_id}-mqrdes</v>
      </c>
      <c r="Q8" s="6"/>
      <c r="R8" s="6"/>
      <c r="S8" s="6"/>
      <c r="T8" s="6"/>
      <c r="U8" s="6"/>
      <c r="V8" s="6"/>
    </row>
    <row r="9" spans="1:22" ht="12" customHeight="1" x14ac:dyDescent="0.2">
      <c r="A9" s="4" t="s">
        <v>17</v>
      </c>
      <c r="B9" s="6" t="s">
        <v>47</v>
      </c>
      <c r="C9" s="6" t="str">
        <f t="shared" si="0"/>
        <v>COTAX-INTERN</v>
      </c>
      <c r="D9" s="6"/>
      <c r="E9" s="6"/>
      <c r="F9" s="6"/>
      <c r="G9" s="6"/>
      <c r="H9" s="5"/>
      <c r="I9" s="6" t="s">
        <v>21</v>
      </c>
      <c r="J9" s="7" t="str">
        <f>"${wls_encrypt(credentials:mqm/mcauser/"&amp;I9&amp;"/parole)}"</f>
        <v>${wls_encrypt(credentials:mqm/mcauser/mqtil/parole)}</v>
      </c>
      <c r="K9" s="5"/>
      <c r="L9" s="6"/>
      <c r="M9" s="6" t="str">
        <f>"MQ_XAQCF"&amp;"_"&amp;UPPER(MID(I9,3,LEN(I9)-2))</f>
        <v>MQ_XAQCF_TIL</v>
      </c>
      <c r="N9" s="6"/>
      <c r="O9" s="6" t="str">
        <f>$O$2&amp;"_"&amp;MID(M9,10,LEN(M9)-9)</f>
        <v>SVRCHL_SSL_TIL</v>
      </c>
      <c r="P9" s="6" t="str">
        <f>"${environments:environment_id}"&amp;"-"&amp;I9</f>
        <v>${environments:environment_id}-mqtil</v>
      </c>
      <c r="Q9" s="6"/>
      <c r="R9" s="6"/>
      <c r="S9" s="6"/>
      <c r="T9" s="6"/>
      <c r="U9" s="6"/>
      <c r="V9" s="6"/>
    </row>
    <row r="10" spans="1:22" ht="12" customHeight="1" x14ac:dyDescent="0.2">
      <c r="A10" s="4" t="str">
        <f>Table4[[#This Row],[qmgr]]&amp;Table4[[#This Row],[right-suffix]]</f>
        <v>ME11_C11</v>
      </c>
      <c r="B10" s="6" t="s">
        <v>49</v>
      </c>
      <c r="C10" s="6" t="s">
        <v>28</v>
      </c>
      <c r="D10" s="6" t="s">
        <v>27</v>
      </c>
      <c r="E10" s="6"/>
      <c r="F10" s="6"/>
      <c r="G10" s="6" t="s">
        <v>72</v>
      </c>
      <c r="H10" s="5">
        <v>1415</v>
      </c>
      <c r="I10" s="6"/>
      <c r="J10" s="7"/>
      <c r="K10" s="5">
        <v>500000</v>
      </c>
      <c r="L10" s="6"/>
      <c r="M10" s="6"/>
      <c r="N10" s="6" t="str">
        <f>N$2</f>
        <v>CN=dbkpcotaxf2.mydomain.com:QM.AXXX990, O=Deutsche Bank AG</v>
      </c>
      <c r="O10" s="6"/>
      <c r="P10" s="6"/>
      <c r="Q10" s="6" t="str">
        <f>Q$2</f>
        <v>REQUIRED</v>
      </c>
      <c r="R10" s="6" t="str">
        <f t="shared" ref="R10:U13" si="1">R$2</f>
        <v>TRIPLE_DES_SHA_US</v>
      </c>
      <c r="S10" s="6" t="str">
        <f t="shared" si="1"/>
        <v>CN=*:tributum-SOM-IDNR--1, O=Deutsche Bank AG</v>
      </c>
      <c r="T10" s="6" t="str">
        <f t="shared" si="1"/>
        <v>/var/mqm/exits/BlockIP2(BlockExit)</v>
      </c>
      <c r="U10" s="6" t="str">
        <f t="shared" si="1"/>
        <v>FN=/etc/BIP2/AXXX990;-i;-d8;</v>
      </c>
      <c r="V10" s="6"/>
    </row>
    <row r="11" spans="1:22" ht="12" customHeight="1" x14ac:dyDescent="0.2">
      <c r="A11" s="6" t="str">
        <f>Table4[[#This Row],[qmgr]]&amp;Table4[[#This Row],[right-suffix]]</f>
        <v>ME11_C12</v>
      </c>
      <c r="B11" s="6" t="s">
        <v>49</v>
      </c>
      <c r="C11" s="6" t="str">
        <f>C10</f>
        <v>ME11</v>
      </c>
      <c r="D11" s="6" t="s">
        <v>29</v>
      </c>
      <c r="E11" s="6"/>
      <c r="F11" s="6"/>
      <c r="G11" s="6" t="s">
        <v>72</v>
      </c>
      <c r="H11" s="5">
        <v>1415</v>
      </c>
      <c r="I11" s="6"/>
      <c r="J11" s="7"/>
      <c r="K11" s="5">
        <v>100000</v>
      </c>
      <c r="L11" s="6"/>
      <c r="M11" s="6"/>
      <c r="N11" s="6" t="str">
        <f t="shared" ref="N11:N21" si="2">N$2</f>
        <v>CN=dbkpcotaxf2.mydomain.com:QM.AXXX990, O=Deutsche Bank AG</v>
      </c>
      <c r="O11" s="6"/>
      <c r="P11" s="6"/>
      <c r="Q11" s="6" t="str">
        <f t="shared" ref="Q11:U17" si="3">Q$2</f>
        <v>REQUIRED</v>
      </c>
      <c r="R11" s="6" t="str">
        <f t="shared" si="1"/>
        <v>TRIPLE_DES_SHA_US</v>
      </c>
      <c r="S11" s="6" t="str">
        <f t="shared" si="1"/>
        <v>CN=*:tributum-SOM-IDNR--1, O=Deutsche Bank AG</v>
      </c>
      <c r="T11" s="6" t="str">
        <f t="shared" si="1"/>
        <v>/var/mqm/exits/BlockIP2(BlockExit)</v>
      </c>
      <c r="U11" s="6" t="str">
        <f t="shared" si="1"/>
        <v>FN=/etc/BIP2/AXXX990;-i;-d8;</v>
      </c>
      <c r="V11" s="6"/>
    </row>
    <row r="12" spans="1:22" ht="12" customHeight="1" x14ac:dyDescent="0.2">
      <c r="A12" s="6" t="str">
        <f>Table4[[#This Row],[qmgr]]&amp;Table4[[#This Row],[right-suffix]]</f>
        <v>ME11_C13</v>
      </c>
      <c r="B12" s="6" t="s">
        <v>49</v>
      </c>
      <c r="C12" s="6" t="str">
        <f>C11</f>
        <v>ME11</v>
      </c>
      <c r="D12" s="6" t="s">
        <v>30</v>
      </c>
      <c r="E12" s="6"/>
      <c r="F12" s="6"/>
      <c r="G12" s="6" t="s">
        <v>72</v>
      </c>
      <c r="H12" s="5">
        <v>1415</v>
      </c>
      <c r="I12" s="6"/>
      <c r="J12" s="7"/>
      <c r="K12" s="5">
        <v>1000000</v>
      </c>
      <c r="L12" s="6"/>
      <c r="M12" s="6"/>
      <c r="N12" s="6" t="str">
        <f t="shared" si="2"/>
        <v>CN=dbkpcotaxf2.mydomain.com:QM.AXXX990, O=Deutsche Bank AG</v>
      </c>
      <c r="O12" s="6"/>
      <c r="P12" s="6"/>
      <c r="Q12" s="6" t="str">
        <f t="shared" si="3"/>
        <v>REQUIRED</v>
      </c>
      <c r="R12" s="6" t="str">
        <f t="shared" si="1"/>
        <v>TRIPLE_DES_SHA_US</v>
      </c>
      <c r="S12" s="6" t="str">
        <f t="shared" si="1"/>
        <v>CN=*:tributum-SOM-IDNR--1, O=Deutsche Bank AG</v>
      </c>
      <c r="T12" s="6" t="str">
        <f t="shared" si="1"/>
        <v>/var/mqm/exits/BlockIP2(BlockExit)</v>
      </c>
      <c r="U12" s="6" t="str">
        <f t="shared" si="1"/>
        <v>FN=/etc/BIP2/AXXX990;-i;-d8;</v>
      </c>
      <c r="V12" s="6"/>
    </row>
    <row r="13" spans="1:22" x14ac:dyDescent="0.2">
      <c r="A13" s="6" t="str">
        <f>Table4[[#This Row],[qmgr]]&amp;Table4[[#This Row],[right-suffix]]</f>
        <v>ME11_C14</v>
      </c>
      <c r="B13" s="6" t="s">
        <v>49</v>
      </c>
      <c r="C13" s="6" t="str">
        <f>C12</f>
        <v>ME11</v>
      </c>
      <c r="D13" s="6" t="s">
        <v>31</v>
      </c>
      <c r="E13" s="6"/>
      <c r="F13" s="6"/>
      <c r="G13" s="6" t="s">
        <v>72</v>
      </c>
      <c r="H13" s="5">
        <v>1415</v>
      </c>
      <c r="I13" s="6"/>
      <c r="J13" s="7"/>
      <c r="K13" s="5">
        <v>4000000</v>
      </c>
      <c r="L13" s="6"/>
      <c r="M13" s="6"/>
      <c r="N13" s="6" t="str">
        <f t="shared" si="2"/>
        <v>CN=dbkpcotaxf2.mydomain.com:QM.AXXX990, O=Deutsche Bank AG</v>
      </c>
      <c r="O13" s="6"/>
      <c r="P13" s="6"/>
      <c r="Q13" s="6" t="str">
        <f t="shared" si="3"/>
        <v>REQUIRED</v>
      </c>
      <c r="R13" s="6" t="str">
        <f t="shared" si="1"/>
        <v>TRIPLE_DES_SHA_US</v>
      </c>
      <c r="S13" s="6" t="str">
        <f t="shared" si="1"/>
        <v>CN=*:tributum-SOM-IDNR--1, O=Deutsche Bank AG</v>
      </c>
      <c r="T13" s="6" t="str">
        <f t="shared" si="1"/>
        <v>/var/mqm/exits/BlockIP2(BlockExit)</v>
      </c>
      <c r="U13" s="6" t="str">
        <f t="shared" si="1"/>
        <v>FN=/etc/BIP2/AXXX990;-i;-d8;</v>
      </c>
      <c r="V13" s="6"/>
    </row>
    <row r="14" spans="1:22" x14ac:dyDescent="0.2">
      <c r="A14" s="6" t="str">
        <f>Table4[[#This Row],[qmgr]]&amp;Table4[[#This Row],[right-suffix]]</f>
        <v>MD91</v>
      </c>
      <c r="B14" s="6" t="s">
        <v>49</v>
      </c>
      <c r="C14" s="6" t="s">
        <v>33</v>
      </c>
      <c r="D14" s="6"/>
      <c r="E14" s="6"/>
      <c r="F14" s="6"/>
      <c r="G14" s="6" t="s">
        <v>73</v>
      </c>
      <c r="H14" s="5">
        <v>1414</v>
      </c>
      <c r="I14" s="6"/>
      <c r="J14" s="7"/>
      <c r="K14" s="5">
        <v>100000</v>
      </c>
      <c r="L14" s="6"/>
      <c r="M14" s="6"/>
      <c r="N14" s="6" t="str">
        <f t="shared" si="2"/>
        <v>CN=dbkpcotaxf2.mydomain.com:QM.AXXX990, O=Deutsche Bank AG</v>
      </c>
      <c r="O14" s="6"/>
      <c r="P14" s="6"/>
      <c r="Q14" s="6" t="str">
        <f t="shared" si="3"/>
        <v>REQUIRED</v>
      </c>
      <c r="R14" s="6" t="str">
        <f t="shared" si="3"/>
        <v>TRIPLE_DES_SHA_US</v>
      </c>
      <c r="S14" s="6" t="str">
        <f t="shared" si="3"/>
        <v>CN=*:tributum-SOM-IDNR--1, O=Deutsche Bank AG</v>
      </c>
      <c r="T14" s="6" t="str">
        <f t="shared" si="3"/>
        <v>/var/mqm/exits/BlockIP2(BlockExit)</v>
      </c>
      <c r="U14" s="6" t="str">
        <f t="shared" si="3"/>
        <v>FN=/etc/BIP2/AXXX990;-i;-d8;</v>
      </c>
      <c r="V14" s="6"/>
    </row>
    <row r="15" spans="1:22" x14ac:dyDescent="0.2">
      <c r="A15" s="6" t="str">
        <f>Table4[[#This Row],[qmgr]]&amp;Table4[[#This Row],[right-suffix]]</f>
        <v>MD92</v>
      </c>
      <c r="B15" s="6" t="s">
        <v>49</v>
      </c>
      <c r="C15" s="6" t="s">
        <v>34</v>
      </c>
      <c r="D15" s="6"/>
      <c r="E15" s="6"/>
      <c r="F15" s="6"/>
      <c r="G15" s="6" t="s">
        <v>74</v>
      </c>
      <c r="H15" s="5">
        <v>1418</v>
      </c>
      <c r="I15" s="6"/>
      <c r="J15" s="7"/>
      <c r="K15" s="5">
        <v>100000</v>
      </c>
      <c r="L15" s="6"/>
      <c r="M15" s="6"/>
      <c r="N15" s="6" t="str">
        <f t="shared" si="2"/>
        <v>CN=dbkpcotaxf2.mydomain.com:QM.AXXX990, O=Deutsche Bank AG</v>
      </c>
      <c r="O15" s="6"/>
      <c r="P15" s="6"/>
      <c r="Q15" s="6" t="str">
        <f t="shared" si="3"/>
        <v>REQUIRED</v>
      </c>
      <c r="R15" s="6" t="str">
        <f t="shared" si="3"/>
        <v>TRIPLE_DES_SHA_US</v>
      </c>
      <c r="S15" s="6" t="str">
        <f t="shared" si="3"/>
        <v>CN=*:tributum-SOM-IDNR--1, O=Deutsche Bank AG</v>
      </c>
      <c r="T15" s="6" t="str">
        <f t="shared" si="3"/>
        <v>/var/mqm/exits/BlockIP2(BlockExit)</v>
      </c>
      <c r="U15" s="6" t="str">
        <f t="shared" si="3"/>
        <v>FN=/etc/BIP2/AXXX990;-i;-d8;</v>
      </c>
      <c r="V15" s="6"/>
    </row>
    <row r="16" spans="1:22" x14ac:dyDescent="0.2">
      <c r="A16" s="6" t="str">
        <f>Table4[[#This Row],[qmgr]]&amp;Table4[[#This Row],[right-suffix]]</f>
        <v>MQHD</v>
      </c>
      <c r="B16" s="6" t="s">
        <v>49</v>
      </c>
      <c r="C16" s="6" t="s">
        <v>35</v>
      </c>
      <c r="D16" s="6"/>
      <c r="E16" s="6"/>
      <c r="F16" s="6"/>
      <c r="G16" s="6" t="s">
        <v>75</v>
      </c>
      <c r="H16" s="5">
        <v>1431</v>
      </c>
      <c r="I16" s="6"/>
      <c r="J16" s="7"/>
      <c r="K16" s="5">
        <v>100000</v>
      </c>
      <c r="L16" s="6"/>
      <c r="M16" s="6"/>
      <c r="N16" s="6" t="str">
        <f t="shared" si="2"/>
        <v>CN=dbkpcotaxf2.mydomain.com:QM.AXXX990, O=Deutsche Bank AG</v>
      </c>
      <c r="O16" s="6"/>
      <c r="P16" s="6"/>
      <c r="Q16" s="6" t="str">
        <f t="shared" si="3"/>
        <v>REQUIRED</v>
      </c>
      <c r="R16" s="6" t="str">
        <f t="shared" si="3"/>
        <v>TRIPLE_DES_SHA_US</v>
      </c>
      <c r="S16" s="6" t="str">
        <f t="shared" si="3"/>
        <v>CN=*:tributum-SOM-IDNR--1, O=Deutsche Bank AG</v>
      </c>
      <c r="T16" s="6" t="str">
        <f t="shared" si="3"/>
        <v>/var/mqm/exits/BlockIP2(BlockExit)</v>
      </c>
      <c r="U16" s="6" t="str">
        <f t="shared" si="3"/>
        <v>FN=/etc/BIP2/AXXX990;-i;-d8;</v>
      </c>
      <c r="V16" s="6"/>
    </row>
    <row r="17" spans="1:22" x14ac:dyDescent="0.2">
      <c r="A17" s="6" t="str">
        <f>Table4[[#This Row],[qmgr]]&amp;Table4[[#This Row],[right-suffix]]</f>
        <v>MQHC</v>
      </c>
      <c r="B17" s="6" t="s">
        <v>49</v>
      </c>
      <c r="C17" s="6" t="s">
        <v>36</v>
      </c>
      <c r="D17" s="6"/>
      <c r="E17" s="6"/>
      <c r="F17" s="6"/>
      <c r="G17" s="6" t="s">
        <v>76</v>
      </c>
      <c r="H17" s="5">
        <v>1435</v>
      </c>
      <c r="I17" s="6"/>
      <c r="J17" s="7"/>
      <c r="K17" s="5">
        <v>100000</v>
      </c>
      <c r="L17" s="6"/>
      <c r="M17" s="6"/>
      <c r="N17" s="6" t="str">
        <f t="shared" si="2"/>
        <v>CN=dbkpcotaxf2.mydomain.com:QM.AXXX990, O=Deutsche Bank AG</v>
      </c>
      <c r="O17" s="6"/>
      <c r="P17" s="6"/>
      <c r="Q17" s="6" t="str">
        <f t="shared" si="3"/>
        <v>REQUIRED</v>
      </c>
      <c r="R17" s="6" t="str">
        <f t="shared" si="3"/>
        <v>TRIPLE_DES_SHA_US</v>
      </c>
      <c r="S17" s="6" t="str">
        <f t="shared" si="3"/>
        <v>CN=*:tributum-SOM-IDNR--1, O=Deutsche Bank AG</v>
      </c>
      <c r="T17" s="6" t="str">
        <f t="shared" si="3"/>
        <v>/var/mqm/exits/BlockIP2(BlockExit)</v>
      </c>
      <c r="U17" s="6" t="str">
        <f t="shared" si="3"/>
        <v>FN=/etc/BIP2/AXXX990;-i;-d8;</v>
      </c>
      <c r="V17" s="6"/>
    </row>
    <row r="18" spans="1:22" x14ac:dyDescent="0.2">
      <c r="A18" s="6" t="str">
        <f>Table4[[#This Row],[qmgr]]&amp;Table4[[#This Row],[right-suffix]]</f>
        <v>MQDC</v>
      </c>
      <c r="B18" s="6" t="s">
        <v>49</v>
      </c>
      <c r="C18" s="6" t="s">
        <v>37</v>
      </c>
      <c r="D18" s="6"/>
      <c r="E18" s="6"/>
      <c r="F18" s="6"/>
      <c r="G18" s="6" t="s">
        <v>77</v>
      </c>
      <c r="H18" s="5">
        <v>1423</v>
      </c>
      <c r="I18" s="6"/>
      <c r="J18" s="7"/>
      <c r="K18" s="5">
        <v>100000</v>
      </c>
      <c r="L18" s="6"/>
      <c r="M18" s="6"/>
      <c r="N18" s="6" t="str">
        <f t="shared" si="2"/>
        <v>CN=dbkpcotaxf2.mydomain.com:QM.AXXX990, O=Deutsche Bank AG</v>
      </c>
      <c r="O18" s="6"/>
      <c r="P18" s="6"/>
      <c r="Q18" s="6" t="s">
        <v>12</v>
      </c>
      <c r="R18" s="6" t="s">
        <v>13</v>
      </c>
      <c r="S18" s="6" t="s">
        <v>87</v>
      </c>
      <c r="T18" s="6" t="s">
        <v>11</v>
      </c>
      <c r="U18" s="6" t="s">
        <v>83</v>
      </c>
      <c r="V18" s="6"/>
    </row>
    <row r="19" spans="1:22" x14ac:dyDescent="0.2">
      <c r="A19" s="6" t="str">
        <f>Table4[[#This Row],[qmgr]]&amp;Table4[[#This Row],[right-suffix]]</f>
        <v>MQDD</v>
      </c>
      <c r="B19" s="6" t="s">
        <v>49</v>
      </c>
      <c r="C19" s="6" t="s">
        <v>38</v>
      </c>
      <c r="D19" s="6"/>
      <c r="E19" s="6"/>
      <c r="F19" s="6"/>
      <c r="G19" s="6" t="s">
        <v>77</v>
      </c>
      <c r="H19" s="5">
        <v>1424</v>
      </c>
      <c r="I19" s="6"/>
      <c r="J19" s="7"/>
      <c r="K19" s="5">
        <v>100000</v>
      </c>
      <c r="L19" s="6"/>
      <c r="M19" s="6"/>
      <c r="N19" s="6" t="str">
        <f t="shared" si="2"/>
        <v>CN=dbkpcotaxf2.mydomain.com:QM.AXXX990, O=Deutsche Bank AG</v>
      </c>
      <c r="O19" s="6"/>
      <c r="P19" s="6"/>
      <c r="Q19" s="6" t="s">
        <v>12</v>
      </c>
      <c r="R19" s="6" t="s">
        <v>13</v>
      </c>
      <c r="S19" s="6" t="s">
        <v>87</v>
      </c>
      <c r="T19" s="6" t="s">
        <v>11</v>
      </c>
      <c r="U19" s="6" t="s">
        <v>83</v>
      </c>
      <c r="V19" s="6"/>
    </row>
    <row r="20" spans="1:22" x14ac:dyDescent="0.2">
      <c r="A20" s="6" t="str">
        <f>Table4[[#This Row],[qmgr]]&amp;Table4[[#This Row],[right-suffix]]</f>
        <v>MQEC</v>
      </c>
      <c r="B20" s="6" t="s">
        <v>49</v>
      </c>
      <c r="C20" s="6" t="s">
        <v>39</v>
      </c>
      <c r="D20" s="6"/>
      <c r="E20" s="6"/>
      <c r="F20" s="6"/>
      <c r="G20" s="6" t="s">
        <v>78</v>
      </c>
      <c r="H20" s="5">
        <v>1427</v>
      </c>
      <c r="I20" s="6"/>
      <c r="J20" s="7"/>
      <c r="K20" s="5">
        <v>100000</v>
      </c>
      <c r="L20" s="6"/>
      <c r="M20" s="6"/>
      <c r="N20" s="6" t="str">
        <f t="shared" si="2"/>
        <v>CN=dbkpcotaxf2.mydomain.com:QM.AXXX990, O=Deutsche Bank AG</v>
      </c>
      <c r="O20" s="6"/>
      <c r="P20" s="6"/>
      <c r="Q20" s="6" t="s">
        <v>12</v>
      </c>
      <c r="R20" s="6" t="s">
        <v>13</v>
      </c>
      <c r="S20" s="6" t="s">
        <v>87</v>
      </c>
      <c r="T20" s="6" t="s">
        <v>11</v>
      </c>
      <c r="U20" s="6" t="s">
        <v>83</v>
      </c>
      <c r="V20" s="6"/>
    </row>
    <row r="21" spans="1:22" x14ac:dyDescent="0.2">
      <c r="A21" s="6" t="str">
        <f>Table4[[#This Row],[qmgr]]&amp;Table4[[#This Row],[right-suffix]]</f>
        <v>MQED</v>
      </c>
      <c r="B21" s="6" t="s">
        <v>49</v>
      </c>
      <c r="C21" s="6" t="s">
        <v>40</v>
      </c>
      <c r="D21" s="6"/>
      <c r="E21" s="6"/>
      <c r="F21" s="6"/>
      <c r="G21" s="6" t="s">
        <v>78</v>
      </c>
      <c r="H21" s="5">
        <v>1428</v>
      </c>
      <c r="I21" s="6"/>
      <c r="J21" s="7"/>
      <c r="K21" s="5">
        <v>100000</v>
      </c>
      <c r="L21" s="6"/>
      <c r="M21" s="6"/>
      <c r="N21" s="6" t="str">
        <f t="shared" si="2"/>
        <v>CN=dbkpcotaxf2.mydomain.com:QM.AXXX990, O=Deutsche Bank AG</v>
      </c>
      <c r="O21" s="6"/>
      <c r="P21" s="6"/>
      <c r="Q21" s="6" t="s">
        <v>12</v>
      </c>
      <c r="R21" s="6" t="s">
        <v>13</v>
      </c>
      <c r="S21" s="6" t="s">
        <v>87</v>
      </c>
      <c r="T21" s="6" t="s">
        <v>11</v>
      </c>
      <c r="U21" s="6" t="s">
        <v>83</v>
      </c>
      <c r="V21" s="6"/>
    </row>
    <row r="22" spans="1:22" ht="25.5" x14ac:dyDescent="0.2">
      <c r="A22" s="6" t="str">
        <f>Table4[[#This Row],[qmgr]]&amp;Table4[[#This Row],[right-suffix]]</f>
        <v>MQE1</v>
      </c>
      <c r="B22" s="6" t="s">
        <v>49</v>
      </c>
      <c r="C22" s="6" t="s">
        <v>32</v>
      </c>
      <c r="D22" s="6"/>
      <c r="E22" s="6"/>
      <c r="F22" s="6"/>
      <c r="G22" s="6" t="s">
        <v>72</v>
      </c>
      <c r="H22" s="5">
        <v>1414</v>
      </c>
      <c r="I22" s="6"/>
      <c r="J22" s="7"/>
      <c r="K22" s="5">
        <v>100000</v>
      </c>
      <c r="L22" s="6"/>
      <c r="M22" s="6"/>
      <c r="N22" s="6" t="str">
        <f>N$2</f>
        <v>CN=dbkpcotaxf2.mydomain.com:QM.AXXX990, O=Deutsche Bank AG</v>
      </c>
      <c r="O22" s="6"/>
      <c r="P22" s="6"/>
      <c r="Q22" s="6" t="str">
        <f>Q$2</f>
        <v>REQUIRED</v>
      </c>
      <c r="R22" s="6" t="str">
        <f t="shared" ref="R22:U25" si="4">R$2</f>
        <v>TRIPLE_DES_SHA_US</v>
      </c>
      <c r="S22" s="6" t="str">
        <f t="shared" si="4"/>
        <v>CN=*:tributum-SOM-IDNR--1, O=Deutsche Bank AG</v>
      </c>
      <c r="T22" s="6" t="str">
        <f t="shared" si="4"/>
        <v>/var/mqm/exits/BlockIP2(BlockExit)</v>
      </c>
      <c r="U22" s="9" t="str">
        <f>U$2&amp;"
/applications/COTAX/cotax_bt/CURRENT/uc_intern/mqm/ZOSEXIT(GUYEXIT)"</f>
        <v>FN=/etc/BIP2/AXXX990;-i;-d8;
/applications/COTAX/cotax_bt/CURRENT/uc_intern/mqm/ZOSEXIT(GUYEXIT)</v>
      </c>
      <c r="V22" s="6" t="s">
        <v>67</v>
      </c>
    </row>
    <row r="23" spans="1:22" x14ac:dyDescent="0.2">
      <c r="A23" s="6" t="str">
        <f>Table4[[#This Row],[qmgr]]&amp;Table4[[#This Row],[right-suffix]]</f>
        <v>MQE2</v>
      </c>
      <c r="B23" s="6" t="s">
        <v>49</v>
      </c>
      <c r="C23" s="6" t="s">
        <v>41</v>
      </c>
      <c r="D23" s="6"/>
      <c r="E23" s="6"/>
      <c r="F23" s="6"/>
      <c r="G23" s="6" t="s">
        <v>79</v>
      </c>
      <c r="H23" s="5">
        <v>1418</v>
      </c>
      <c r="I23" s="6"/>
      <c r="J23" s="7"/>
      <c r="K23" s="5">
        <v>1000000</v>
      </c>
      <c r="L23" s="6"/>
      <c r="M23" s="6"/>
      <c r="N23" s="6" t="str">
        <f>N$2</f>
        <v>CN=dbkpcotaxf2.mydomain.com:QM.AXXX990, O=Deutsche Bank AG</v>
      </c>
      <c r="O23" s="6"/>
      <c r="P23" s="6"/>
      <c r="Q23" s="6" t="str">
        <f t="shared" ref="Q23:T25" si="5">Q$2</f>
        <v>REQUIRED</v>
      </c>
      <c r="R23" s="6" t="str">
        <f t="shared" si="4"/>
        <v>TRIPLE_DES_SHA_US</v>
      </c>
      <c r="S23" s="6" t="str">
        <f t="shared" si="4"/>
        <v>CN=*:tributum-SOM-IDNR--1, O=Deutsche Bank AG</v>
      </c>
      <c r="T23" s="6" t="str">
        <f t="shared" si="4"/>
        <v>/var/mqm/exits/BlockIP2(BlockExit)</v>
      </c>
      <c r="U23" s="6" t="str">
        <f>U$2</f>
        <v>FN=/etc/BIP2/AXXX990;-i;-d8;</v>
      </c>
      <c r="V23" s="6"/>
    </row>
    <row r="24" spans="1:22" x14ac:dyDescent="0.2">
      <c r="A24" s="6" t="str">
        <f>Table4[[#This Row],[qmgr]]&amp;Table4[[#This Row],[right-suffix]]</f>
        <v>QM.SP00007</v>
      </c>
      <c r="B24" s="6" t="s">
        <v>49</v>
      </c>
      <c r="C24" s="6" t="s">
        <v>42</v>
      </c>
      <c r="D24" s="6"/>
      <c r="E24" s="6"/>
      <c r="F24" s="6"/>
      <c r="G24" s="6" t="s">
        <v>80</v>
      </c>
      <c r="H24" s="5">
        <v>1425</v>
      </c>
      <c r="I24" s="6"/>
      <c r="J24" s="7"/>
      <c r="K24" s="5">
        <v>100000</v>
      </c>
      <c r="L24" s="6"/>
      <c r="M24" s="6"/>
      <c r="N24" s="6" t="str">
        <f t="shared" ref="N24:N25" si="6">N$2</f>
        <v>CN=dbkpcotaxf2.mydomain.com:QM.AXXX990, O=Deutsche Bank AG</v>
      </c>
      <c r="O24" s="6"/>
      <c r="P24" s="6"/>
      <c r="Q24" s="6" t="str">
        <f t="shared" si="5"/>
        <v>REQUIRED</v>
      </c>
      <c r="R24" s="6" t="str">
        <f t="shared" si="4"/>
        <v>TRIPLE_DES_SHA_US</v>
      </c>
      <c r="S24" s="6" t="str">
        <f t="shared" si="4"/>
        <v>CN=*:tributum-SOM-IDNR--1, O=Deutsche Bank AG</v>
      </c>
      <c r="T24" s="6" t="str">
        <f t="shared" si="4"/>
        <v>/var/mqm/exits/BlockIP2(BlockExit)</v>
      </c>
      <c r="U24" s="6" t="str">
        <f t="shared" si="4"/>
        <v>FN=/etc/BIP2/AXXX990;-i;-d8;</v>
      </c>
      <c r="V24" s="6"/>
    </row>
    <row r="25" spans="1:22" x14ac:dyDescent="0.2">
      <c r="A25" s="6" t="str">
        <f>Table4[[#This Row],[qmgr]]&amp;Table4[[#This Row],[right-suffix]]</f>
        <v>QM.SP00005</v>
      </c>
      <c r="B25" s="6" t="s">
        <v>49</v>
      </c>
      <c r="C25" s="6" t="s">
        <v>43</v>
      </c>
      <c r="D25" s="6"/>
      <c r="E25" s="6"/>
      <c r="F25" s="6"/>
      <c r="G25" s="6" t="s">
        <v>80</v>
      </c>
      <c r="H25" s="5">
        <v>1416</v>
      </c>
      <c r="I25" s="6"/>
      <c r="J25" s="7"/>
      <c r="K25" s="5"/>
      <c r="L25" s="6"/>
      <c r="M25" s="6"/>
      <c r="N25" s="6" t="str">
        <f t="shared" si="6"/>
        <v>CN=dbkpcotaxf2.mydomain.com:QM.AXXX990, O=Deutsche Bank AG</v>
      </c>
      <c r="O25" s="6"/>
      <c r="P25" s="6"/>
      <c r="Q25" s="6" t="str">
        <f t="shared" si="5"/>
        <v>REQUIRED</v>
      </c>
      <c r="R25" s="6" t="str">
        <f t="shared" si="4"/>
        <v>TRIPLE_DES_SHA_US</v>
      </c>
      <c r="S25" s="6" t="str">
        <f t="shared" si="4"/>
        <v>CN=*:tributum-SOM-IDNR--1, O=Deutsche Bank AG</v>
      </c>
      <c r="T25" s="6" t="str">
        <f t="shared" si="4"/>
        <v>/var/mqm/exits/BlockIP2(BlockExit)</v>
      </c>
      <c r="U25" s="6" t="str">
        <f t="shared" si="4"/>
        <v>FN=/etc/BIP2/AXXX990;-i;-d8;</v>
      </c>
      <c r="V25" s="6"/>
    </row>
    <row r="26" spans="1:22" x14ac:dyDescent="0.2">
      <c r="D26" s="1"/>
      <c r="G26" s="1"/>
      <c r="H26" s="1"/>
      <c r="J26" s="3"/>
      <c r="K26" s="3"/>
      <c r="N26" s="1"/>
      <c r="S26" s="1"/>
      <c r="T26" s="1"/>
    </row>
    <row r="27" spans="1:22" x14ac:dyDescent="0.2">
      <c r="D27" s="1"/>
      <c r="G27" s="1"/>
      <c r="H27" s="1"/>
      <c r="J27" s="3"/>
      <c r="K27" s="3"/>
      <c r="N27" s="1"/>
      <c r="S27" s="1"/>
      <c r="T27" s="1"/>
    </row>
    <row r="28" spans="1:22" x14ac:dyDescent="0.2">
      <c r="D28" s="1"/>
      <c r="G28" s="1"/>
      <c r="H28" s="1"/>
      <c r="J28" s="3"/>
      <c r="K28" s="3"/>
      <c r="N28" s="1"/>
      <c r="S28" s="1"/>
      <c r="T28" s="1"/>
    </row>
    <row r="29" spans="1:22" x14ac:dyDescent="0.2">
      <c r="D29" s="1"/>
      <c r="G29" s="1"/>
      <c r="H29" s="1"/>
      <c r="J29" s="3"/>
      <c r="K29" s="3"/>
      <c r="N29" s="1"/>
      <c r="S29" s="1"/>
      <c r="T29" s="1"/>
    </row>
    <row r="30" spans="1:22" x14ac:dyDescent="0.2">
      <c r="D30" s="1"/>
      <c r="G30" s="1"/>
      <c r="H30" s="1"/>
      <c r="J30" s="3"/>
      <c r="K30" s="3"/>
      <c r="N30" s="1"/>
      <c r="S30" s="1"/>
      <c r="T30" s="1"/>
    </row>
    <row r="31" spans="1:22" x14ac:dyDescent="0.2">
      <c r="D31" s="1"/>
      <c r="G31" s="1"/>
      <c r="H31" s="1"/>
      <c r="J31" s="3"/>
      <c r="K31" s="3"/>
      <c r="N31" s="1"/>
      <c r="S31" s="1"/>
      <c r="T31" s="1"/>
    </row>
    <row r="32" spans="1:22" x14ac:dyDescent="0.2">
      <c r="D32" s="1"/>
      <c r="G32" s="1"/>
      <c r="H32" s="1"/>
      <c r="J32" s="3"/>
      <c r="K32" s="3"/>
      <c r="N32" s="1"/>
      <c r="S32" s="1"/>
      <c r="T32" s="1"/>
    </row>
  </sheetData>
  <pageMargins left="0.7" right="0.7" top="0.75" bottom="0.75" header="0.3" footer="0.3"/>
  <pageSetup paperSize="9" orientation="portrait" r:id="rId1"/>
  <headerFooter>
    <oddFooter>&amp;CFor internal use only</oddFooter>
    <evenFooter>&amp;CFor internal use only</evenFooter>
    <firstFooter>&amp;CFor internal use only</first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qmgrconn</vt:lpstr>
    </vt:vector>
  </TitlesOfParts>
  <Company>Deutsche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o4y130</dc:creator>
  <cp:keywords>For internal use only</cp:keywords>
  <cp:lastModifiedBy>Stefan Kedl</cp:lastModifiedBy>
  <cp:lastPrinted>2015-03-27T09:39:19Z</cp:lastPrinted>
  <dcterms:created xsi:type="dcterms:W3CDTF">2008-04-29T15:55:38Z</dcterms:created>
  <dcterms:modified xsi:type="dcterms:W3CDTF">2015-03-31T05:12:34Z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cadcf12b-4207-46a7-85d5-9acd4db33803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