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<sst xmlns="http://schemas.openxmlformats.org/spreadsheetml/2006/main" count="27" uniqueCount="22">
  <si>
    <t xml:space="preserve">11/11/2008</t>
  </si>
  <si>
    <t xml:space="preserve">3/1/2021</t>
  </si>
  <si>
    <t xml:space="preserve">10/15/2008</t>
  </si>
  <si>
    <t xml:space="preserve">3/1/2009</t>
  </si>
  <si>
    <t xml:space="preserve">dim</t>
  </si>
  <si>
    <t xml:space="preserve">dsm</t>
  </si>
  <si>
    <t xml:space="preserve">dis</t>
  </si>
  <si>
    <t xml:space="preserve">hello World World World</t>
  </si>
  <si>
    <t xml:space="preserve">world</t>
  </si>
  <si>
    <t xml:space="preserve">John</t>
  </si>
  <si>
    <t xml:space="preserve">Tony</t>
  </si>
  <si>
    <t xml:space="preserve">Benny</t>
  </si>
  <si>
    <t xml:space="preserve">Will</t>
  </si>
  <si>
    <t xml:space="preserve">2/15/2008</t>
  </si>
  <si>
    <t xml:space="preserve">4/13/2008</t>
  </si>
  <si>
    <t xml:space="preserve">11/15/2017</t>
  </si>
  <si>
    <t xml:space="preserve">11/11/2007</t>
  </si>
  <si>
    <t xml:space="preserve">5.75%</t>
  </si>
  <si>
    <t xml:space="preserve">6.10%</t>
  </si>
  <si>
    <t xml:space="preserve">7/1/2018</t>
  </si>
  <si>
    <t xml:space="preserve">7/1/2048</t>
  </si>
  <si>
    <t xml:space="preserve">1/1/2048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</si>
</sst>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MM/DD/YY"/>
    <numFmt numFmtId="167" formatCode="0.00%"/>
    <numFmt numFmtId="168" formatCode="0.000000000000%"/>
    <numFmt numFmtId="169" formatCode="0.000000000000"/>
    <numFmt numFmtId="170" formatCode="General"/>
    <numFmt numFmtId="171" formatCode="#,##0.00000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PingFang S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0.52"/>
    <col collapsed="false" customWidth="false" hidden="false" outlineLevel="0" max="2" min="2" style="0" width="11.52"/>
    <col collapsed="false" customWidth="true" hidden="false" outlineLevel="0" max="3" min="3" style="0" width="30.02"/>
    <col collapsed="false" customWidth="true" hidden="false" outlineLevel="0" max="4" min="4" style="0" width="16.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2"/>
      <c r="C1" s="3" t="n">
        <v>24</v>
      </c>
    </row>
    <row r="2" customFormat="false" ht="12.8" hidden="false" customHeight="false" outlineLevel="0" collapsed="false">
      <c r="A2" s="1" t="s">
        <v>1</v>
      </c>
      <c r="C2" s="3" t="n">
        <v>-1000</v>
      </c>
    </row>
    <row r="3" customFormat="false" ht="12.8" hidden="false" customHeight="false" outlineLevel="0" collapsed="false">
      <c r="A3" s="1" t="s">
        <v>2</v>
      </c>
      <c r="C3" s="3" t="n">
        <v>-10000</v>
      </c>
    </row>
    <row r="4" customFormat="false" ht="12.8" hidden="false" customHeight="false" outlineLevel="0" collapsed="false">
      <c r="A4" s="1" t="s">
        <v>3</v>
      </c>
      <c r="B4" s="4" t="n">
        <v>39448</v>
      </c>
      <c r="C4" s="3" t="n">
        <v>100000</v>
      </c>
    </row>
    <row r="5" customFormat="false" ht="12.8" hidden="false" customHeight="false" outlineLevel="0" collapsed="false">
      <c r="A5" s="5" t="n">
        <v>0.0785</v>
      </c>
      <c r="B5" s="4" t="n">
        <v>39508</v>
      </c>
      <c r="C5" s="6" t="n">
        <f aca="false">RATE($C$1,$C$2,$C$3,$C$4)</f>
        <v>0.0651789117718153</v>
      </c>
    </row>
    <row r="6" customFormat="false" ht="12.8" hidden="false" customHeight="false" outlineLevel="0" collapsed="false">
      <c r="A6" s="5" t="n">
        <v>0.0625</v>
      </c>
      <c r="B6" s="4" t="n">
        <v>39751</v>
      </c>
      <c r="C6" s="6" t="n">
        <f aca="false">RATE($C$1,$C$2,$C$3,$C$4,0,0.1)</f>
        <v>0.0651789117718153</v>
      </c>
    </row>
    <row r="7" customFormat="false" ht="12.8" hidden="false" customHeight="false" outlineLevel="0" collapsed="false">
      <c r="A7" s="3" t="n">
        <v>100</v>
      </c>
      <c r="B7" s="4" t="n">
        <v>39859</v>
      </c>
      <c r="C7" s="6" t="n">
        <f aca="false">RATE($C$1,$C$2,$C$3,$C$4,0,0.75)</f>
        <v>0.0651789117718154</v>
      </c>
    </row>
    <row r="8" customFormat="false" ht="12.8" hidden="false" customHeight="false" outlineLevel="0" collapsed="false">
      <c r="B8" s="4" t="n">
        <v>39904</v>
      </c>
      <c r="C8" s="6" t="n">
        <f aca="false">RATE($C$1,$C$2,$C$3,$C$4,0,0.065)</f>
        <v>0.0651789117718154</v>
      </c>
    </row>
    <row r="9" customFormat="false" ht="12.8" hidden="false" customHeight="false" outlineLevel="0" collapsed="false">
      <c r="A9" s="0" t="n">
        <f aca="false">SUM(A12:A15)</f>
        <v>4.02393474015214</v>
      </c>
      <c r="B9" s="0" t="n">
        <v>0.12</v>
      </c>
      <c r="C9" s="6" t="n">
        <f aca="false">RATE($C$1,$C$2,$C$3,$C$4,1,0.1)</f>
        <v>0.0632395800018064</v>
      </c>
    </row>
    <row r="10" customFormat="false" ht="12.8" hidden="false" customHeight="false" outlineLevel="0" collapsed="false">
      <c r="A10" s="0" t="n">
        <v>2</v>
      </c>
    </row>
    <row r="11" customFormat="false" ht="12.8" hidden="false" customHeight="false" outlineLevel="0" collapsed="false">
      <c r="A11" s="7" t="n">
        <v>39873</v>
      </c>
      <c r="B11" s="0" t="n">
        <v>0</v>
      </c>
      <c r="C11" s="4" t="n">
        <v>39493</v>
      </c>
      <c r="D11" s="0" t="n">
        <f aca="false">PRICEMAT($C$11,$C$12,$C$13,$C$14,$C$15,B11)</f>
        <v>99.984498875557</v>
      </c>
    </row>
    <row r="12" customFormat="false" ht="12.8" hidden="false" customHeight="false" outlineLevel="0" collapsed="false">
      <c r="A12" s="7" t="n">
        <v>4</v>
      </c>
      <c r="B12" s="0" t="n">
        <v>1</v>
      </c>
      <c r="C12" s="4" t="n">
        <v>39551</v>
      </c>
      <c r="D12" s="0" t="n">
        <f aca="false">PRICEMAT($C$11,$C$12,$C$13,$C$14,$C$15,B12)</f>
        <v>99.9802978513638</v>
      </c>
    </row>
    <row r="13" customFormat="false" ht="12.8" hidden="false" customHeight="false" outlineLevel="0" collapsed="false">
      <c r="A13" s="7" t="n">
        <f aca="false">YIELDMAT($A$3,$A$4,$A$5,$A$6,$A$7,B13)</f>
        <v>0.00791278354141037</v>
      </c>
      <c r="B13" s="0" t="n">
        <v>2</v>
      </c>
      <c r="C13" s="4" t="n">
        <v>39397</v>
      </c>
      <c r="D13" s="0" t="n">
        <f aca="false">PRICEMAT($C$11,$C$12,$C$13,$C$14,$C$15,B13)</f>
        <v>99.9841690643986</v>
      </c>
    </row>
    <row r="14" customFormat="false" ht="12.8" hidden="false" customHeight="false" outlineLevel="0" collapsed="false">
      <c r="A14" s="7" t="n">
        <f aca="false">YIELDMAT($A$3,$A$4,$A$5,$A$6,$A$7,B14)</f>
        <v>0.00800860101807963</v>
      </c>
      <c r="B14" s="0" t="n">
        <v>3</v>
      </c>
      <c r="C14" s="0" t="n">
        <v>0.061</v>
      </c>
      <c r="D14" s="0" t="n">
        <f aca="false">PRICEMAT($C$11,$C$12,$C$13,$C$14,$C$15,B14)</f>
        <v>99.9845977645695</v>
      </c>
    </row>
    <row r="15" customFormat="false" ht="12.8" hidden="false" customHeight="false" outlineLevel="0" collapsed="false">
      <c r="A15" s="7" t="n">
        <f aca="false">YIELDMAT($A$3,$A$4,$A$5,$A$6,$A$7,B15)</f>
        <v>0.00801335559265426</v>
      </c>
      <c r="B15" s="0" t="n">
        <v>4</v>
      </c>
      <c r="C15" s="0" t="n">
        <v>0.061</v>
      </c>
      <c r="D15" s="0" t="n">
        <f aca="false">PRICEMAT($C$11,$C$12,$C$13,$C$14,$C$15,B15)</f>
        <v>99.984498875557</v>
      </c>
    </row>
    <row r="17" customFormat="false" ht="12.8" hidden="false" customHeight="false" outlineLevel="0" collapsed="false">
      <c r="A17" s="0" t="s">
        <v>4</v>
      </c>
      <c r="B17" s="0" t="n">
        <f aca="false">YEARFRAC(A5,A4,0)</f>
        <v>109.169444444444</v>
      </c>
      <c r="C17" s="0" t="n">
        <f aca="false">1+B17*A6</f>
        <v>7.82309027777778</v>
      </c>
      <c r="D17" s="0" t="n">
        <f aca="false">A7/100</f>
        <v>1</v>
      </c>
    </row>
    <row r="18" customFormat="false" ht="12.8" hidden="false" customHeight="false" outlineLevel="0" collapsed="false">
      <c r="A18" s="0" t="s">
        <v>5</v>
      </c>
      <c r="B18" s="0" t="n">
        <f aca="false">YEARFRAC(A3,A4,0)</f>
        <v>0.377777777777778</v>
      </c>
      <c r="C18" s="0" t="n">
        <f aca="false">1/D19</f>
        <v>0.128213689482471</v>
      </c>
      <c r="D18" s="0" t="n">
        <f aca="false">B19*A6</f>
        <v>6.79947916666667</v>
      </c>
    </row>
    <row r="19" customFormat="false" ht="12.8" hidden="false" customHeight="false" outlineLevel="0" collapsed="false">
      <c r="A19" s="0" t="s">
        <v>6</v>
      </c>
      <c r="B19" s="0" t="n">
        <f aca="false">YEARFRAC(A5,A3,0)</f>
        <v>108.791666666667</v>
      </c>
      <c r="C19" s="0" t="n">
        <f aca="false">C18*C17</f>
        <v>1.00302726766834</v>
      </c>
      <c r="D19" s="0" t="n">
        <f aca="false">D17+D18</f>
        <v>7.79947916666667</v>
      </c>
    </row>
    <row r="20" customFormat="false" ht="12.8" hidden="false" customHeight="false" outlineLevel="0" collapsed="false">
      <c r="C20" s="0" t="n">
        <f aca="false">C19-1</f>
        <v>0.00302726766833605</v>
      </c>
    </row>
    <row r="21" customFormat="false" ht="12.8" hidden="false" customHeight="false" outlineLevel="0" collapsed="false">
      <c r="C21" s="0" t="n">
        <f aca="false">1/B18</f>
        <v>2.64705882352941</v>
      </c>
    </row>
    <row r="22" customFormat="false" ht="12.8" hidden="false" customHeight="false" outlineLevel="0" collapsed="false">
      <c r="C22" s="0" t="n">
        <f aca="false">C20*C21</f>
        <v>0.00801335559265426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false" hidden="false" outlineLevel="0" max="2" min="2" style="0" width="11.52"/>
    <col collapsed="false" customWidth="true" hidden="false" outlineLevel="0" max="3" min="3" style="0" width="19.31"/>
    <col collapsed="false" customWidth="true" hidden="false" outlineLevel="0" max="4" min="4" style="0" width="16.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7</v>
      </c>
    </row>
    <row r="2" customFormat="false" ht="12.8" hidden="false" customHeight="false" outlineLevel="0" collapsed="false">
      <c r="A2" s="0" t="s">
        <v>8</v>
      </c>
    </row>
    <row r="3" customFormat="false" ht="12.8" hidden="false" customHeight="false" outlineLevel="0" collapsed="false">
      <c r="A3" s="0" t="n">
        <f aca="false">SUM(Sheet1!A10:A12)</f>
        <v>39879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n">
        <v>39508</v>
      </c>
      <c r="D1" s="3" t="n">
        <v>2400</v>
      </c>
      <c r="E1" s="4" t="n">
        <v>40599</v>
      </c>
      <c r="F1" s="4" t="n">
        <f aca="false">E1</f>
        <v>40599</v>
      </c>
    </row>
    <row r="2" customFormat="false" ht="12.8" hidden="false" customHeight="false" outlineLevel="0" collapsed="false">
      <c r="A2" s="3" t="n">
        <v>39691</v>
      </c>
      <c r="D2" s="3" t="n">
        <v>39679</v>
      </c>
      <c r="E2" s="0" t="n">
        <v>40862</v>
      </c>
      <c r="F2" s="4" t="n">
        <f aca="false">E2</f>
        <v>40862</v>
      </c>
    </row>
    <row r="3" customFormat="false" ht="12.8" hidden="false" customHeight="false" outlineLevel="0" collapsed="false">
      <c r="A3" s="3" t="n">
        <v>39569</v>
      </c>
      <c r="D3" s="3" t="n">
        <v>39813</v>
      </c>
      <c r="E3" s="0" t="n">
        <v>2</v>
      </c>
    </row>
    <row r="4" customFormat="false" ht="12.8" hidden="false" customHeight="false" outlineLevel="0" collapsed="false">
      <c r="A4" s="3" t="n">
        <v>0.1</v>
      </c>
      <c r="D4" s="3" t="n">
        <v>300</v>
      </c>
      <c r="E4" s="0" t="n">
        <v>0</v>
      </c>
    </row>
    <row r="5" customFormat="false" ht="12.8" hidden="false" customHeight="false" outlineLevel="0" collapsed="false">
      <c r="A5" s="3" t="n">
        <v>1000</v>
      </c>
      <c r="D5" s="3" t="n">
        <v>1</v>
      </c>
      <c r="E5" s="0" t="n">
        <f aca="false">COUPDAYBS(E1,E2,E3,E4)</f>
        <v>100</v>
      </c>
      <c r="F5" s="0" t="n">
        <f aca="false">COUPPCD(E1,E2,E3,E4)</f>
        <v>40497</v>
      </c>
      <c r="G5" s="4" t="n">
        <f aca="false">E1-F5</f>
        <v>102</v>
      </c>
    </row>
    <row r="6" customFormat="false" ht="12.8" hidden="false" customHeight="false" outlineLevel="0" collapsed="false">
      <c r="A6" s="3" t="n">
        <v>2</v>
      </c>
      <c r="D6" s="3" t="n">
        <v>0.15</v>
      </c>
    </row>
    <row r="7" customFormat="false" ht="12.8" hidden="false" customHeight="false" outlineLevel="0" collapsed="false">
      <c r="A7" s="3" t="n">
        <v>1</v>
      </c>
      <c r="D7" s="3" t="n">
        <v>1</v>
      </c>
    </row>
    <row r="8" customFormat="false" ht="12.8" hidden="false" customHeight="false" outlineLevel="0" collapsed="false">
      <c r="A8" s="0" t="n">
        <f aca="false">ACCRINTM(A1,A3,A4,A5,A7)</f>
        <v>16.6666666666667</v>
      </c>
      <c r="D8" s="0" t="n">
        <f aca="false">AMORDEGRC(D1,D2,D3,D4,D5,D6,D7)</f>
        <v>776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</v>
      </c>
      <c r="B1" s="0" t="n">
        <v>2</v>
      </c>
      <c r="C1" s="0" t="n">
        <v>10</v>
      </c>
    </row>
    <row r="2" customFormat="false" ht="12.8" hidden="false" customHeight="false" outlineLevel="0" collapsed="false">
      <c r="A2" s="0" t="s">
        <v>10</v>
      </c>
      <c r="B2" s="0" t="n">
        <v>4</v>
      </c>
      <c r="C2" s="0" t="n">
        <v>8</v>
      </c>
    </row>
    <row r="3" customFormat="false" ht="12.8" hidden="false" customHeight="false" outlineLevel="0" collapsed="false">
      <c r="A3" s="0" t="s">
        <v>10</v>
      </c>
      <c r="B3" s="0" t="n">
        <v>6</v>
      </c>
      <c r="C3" s="0" t="n">
        <v>6</v>
      </c>
    </row>
    <row r="4" customFormat="false" ht="12.8" hidden="false" customHeight="false" outlineLevel="0" collapsed="false">
      <c r="A4" s="0" t="s">
        <v>11</v>
      </c>
      <c r="B4" s="0" t="n">
        <v>8</v>
      </c>
      <c r="C4" s="0" t="n">
        <v>4</v>
      </c>
    </row>
    <row r="5" customFormat="false" ht="12.8" hidden="false" customHeight="false" outlineLevel="0" collapsed="false">
      <c r="A5" s="0" t="s">
        <v>12</v>
      </c>
      <c r="B5" s="0" t="n">
        <v>10</v>
      </c>
      <c r="C5" s="0" t="n">
        <v>2</v>
      </c>
    </row>
    <row r="6" customFormat="false" ht="12.8" hidden="false" customHeight="false" outlineLevel="0" collapsed="false">
      <c r="A6" s="0" t="n">
        <f aca="false">MATCH("??ny",A1:A5,0)</f>
        <v>2</v>
      </c>
      <c r="B6" s="0" t="n">
        <f aca="false">MATCH(5,B1:B5,1)</f>
        <v>2</v>
      </c>
      <c r="C6" s="0" t="n">
        <f aca="false">MATCH(5,C1:C5,-1)</f>
        <v>3</v>
      </c>
    </row>
    <row r="7" customFormat="false" ht="12.8" hidden="false" customHeight="false" outlineLevel="0" collapsed="false">
      <c r="A7" s="0" t="n">
        <f aca="false">MATCH("Tony",A1:A5,0)</f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8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C1" s="1" t="s">
        <v>13</v>
      </c>
      <c r="F1" s="8" t="s">
        <v>13</v>
      </c>
    </row>
    <row r="2" customFormat="false" ht="12.8" hidden="false" customHeight="false" outlineLevel="0" collapsed="false">
      <c r="C2" s="1" t="s">
        <v>14</v>
      </c>
      <c r="F2" s="1" t="s">
        <v>15</v>
      </c>
    </row>
    <row r="3" customFormat="false" ht="12.8" hidden="false" customHeight="false" outlineLevel="0" collapsed="false">
      <c r="C3" s="1" t="s">
        <v>16</v>
      </c>
      <c r="F3" s="1" t="s">
        <v>17</v>
      </c>
    </row>
    <row r="4" customFormat="false" ht="12.8" hidden="false" customHeight="false" outlineLevel="0" collapsed="false">
      <c r="C4" s="1" t="s">
        <v>18</v>
      </c>
      <c r="F4" s="3" t="n">
        <v>0.065</v>
      </c>
    </row>
    <row r="5" customFormat="false" ht="12.8" hidden="false" customHeight="false" outlineLevel="0" collapsed="false">
      <c r="C5" s="1" t="s">
        <v>18</v>
      </c>
      <c r="F5" s="3" t="n">
        <v>100</v>
      </c>
    </row>
    <row r="6" customFormat="false" ht="12.8" hidden="false" customHeight="false" outlineLevel="0" collapsed="false">
      <c r="C6" s="3" t="n">
        <v>1</v>
      </c>
      <c r="D6" s="0" t="n">
        <f aca="false">PRICEMAT(C1,C2,C3,C4,C5,C6)</f>
        <v>99.9802978513638</v>
      </c>
      <c r="F6" s="3" t="n">
        <v>2</v>
      </c>
    </row>
    <row r="7" customFormat="false" ht="12.8" hidden="false" customHeight="false" outlineLevel="0" collapsed="false">
      <c r="A7" s="0" t="n">
        <v>0</v>
      </c>
      <c r="B7" s="0" t="n">
        <f aca="false">YEARFRAC($C$1,$C$2,A7)</f>
        <v>0.161111111111111</v>
      </c>
      <c r="C7" s="9" t="n">
        <f aca="false">YEARFRAC($C$3,$C$1,A7)</f>
        <v>0.261111111111111</v>
      </c>
      <c r="D7" s="9" t="n">
        <f aca="false">YEARFRAC($C$3,$C$2,A7)</f>
        <v>0.422222222222222</v>
      </c>
      <c r="E7" s="0" t="n">
        <v>0</v>
      </c>
      <c r="F7" s="0" t="n">
        <f aca="false">PRICE($F$1,$F$2,$F$3,$F$4,$F$5,$F$6,E7)</f>
        <v>94.6343616213221</v>
      </c>
    </row>
    <row r="8" customFormat="false" ht="12.8" hidden="false" customHeight="false" outlineLevel="0" collapsed="false">
      <c r="A8" s="0" t="n">
        <v>1</v>
      </c>
      <c r="B8" s="0" t="n">
        <f aca="false">YEARFRAC($C$1,$C$2,A8)</f>
        <v>0.158469945355191</v>
      </c>
      <c r="C8" s="9" t="n">
        <f aca="false">YEARFRAC($C$3,$C$1,A8)</f>
        <v>0.263013698630137</v>
      </c>
      <c r="D8" s="9" t="n">
        <f aca="false">YEARFRAC($C$3,$C$2,A8)</f>
        <v>0.420765027322404</v>
      </c>
      <c r="E8" s="0" t="n">
        <v>1</v>
      </c>
      <c r="F8" s="0" t="n">
        <f aca="false">PRICE($F$1,$F$2,$F$3,$F$4,$F$5,$F$6,E8)</f>
        <v>94.6354492078772</v>
      </c>
    </row>
    <row r="9" customFormat="false" ht="12.8" hidden="false" customHeight="false" outlineLevel="0" collapsed="false">
      <c r="A9" s="0" t="n">
        <v>2</v>
      </c>
      <c r="B9" s="0" t="n">
        <f aca="false">YEARFRAC($C$1,$C$2,A9)</f>
        <v>0.161111111111111</v>
      </c>
      <c r="C9" s="9" t="n">
        <f aca="false">YEARFRAC($C$3,$C$1,A9)</f>
        <v>0.266666666666667</v>
      </c>
      <c r="D9" s="9" t="n">
        <f aca="false">YEARFRAC($C$3,$C$2,A9)</f>
        <v>0.427777777777778</v>
      </c>
      <c r="E9" s="0" t="n">
        <v>2</v>
      </c>
      <c r="F9" s="0" t="n">
        <f aca="false">PRICE($F$1,$F$2,$F$3,$F$4,$F$5,$F$6,E9)</f>
        <v>94.6024171768777</v>
      </c>
    </row>
    <row r="10" customFormat="false" ht="12.8" hidden="false" customHeight="false" outlineLevel="0" collapsed="false">
      <c r="A10" s="0" t="n">
        <v>3</v>
      </c>
      <c r="B10" s="0" t="n">
        <f aca="false">YEARFRAC($C$1,$C$2,A10)</f>
        <v>0.158904109589041</v>
      </c>
      <c r="C10" s="9" t="n">
        <f aca="false">YEARFRAC($C$3,$C$1,A10)</f>
        <v>0.263013698630137</v>
      </c>
      <c r="D10" s="9" t="n">
        <f aca="false">YEARFRAC($C$3,$C$2,A10)</f>
        <v>0.421917808219178</v>
      </c>
      <c r="E10" s="0" t="n">
        <v>3</v>
      </c>
      <c r="F10" s="0" t="n">
        <f aca="false">PRICE($F$1,$F$2,$F$3,$F$4,$F$5,$F$6,E10)</f>
        <v>94.643594548258</v>
      </c>
    </row>
    <row r="11" customFormat="false" ht="12.8" hidden="false" customHeight="false" outlineLevel="0" collapsed="false">
      <c r="A11" s="0" t="n">
        <v>4</v>
      </c>
      <c r="B11" s="0" t="n">
        <f aca="false">YEARFRAC($C$1,$C$2,A11)</f>
        <v>0.161111111111111</v>
      </c>
      <c r="C11" s="9" t="n">
        <f aca="false">YEARFRAC($C$3,$C$1,A11)</f>
        <v>0.261111111111111</v>
      </c>
      <c r="D11" s="9" t="n">
        <f aca="false">YEARFRAC($C$3,$C$2,A11)</f>
        <v>0.422222222222222</v>
      </c>
      <c r="E11" s="0" t="n">
        <v>4</v>
      </c>
      <c r="F11" s="0" t="n">
        <f aca="false">PRICE($F$1,$F$2,$F$3,$F$4,$F$5,$F$6,E11)</f>
        <v>94.6343616213221</v>
      </c>
    </row>
    <row r="14" customFormat="false" ht="12.8" hidden="false" customHeight="false" outlineLevel="0" collapsed="false">
      <c r="A14" s="10"/>
      <c r="B14" s="1" t="s">
        <v>19</v>
      </c>
      <c r="D14" s="1" t="s">
        <v>20</v>
      </c>
    </row>
    <row r="15" customFormat="false" ht="12.8" hidden="false" customHeight="false" outlineLevel="0" collapsed="false">
      <c r="A15" s="10"/>
      <c r="B15" s="1" t="s">
        <v>21</v>
      </c>
      <c r="D15" s="1" t="s">
        <v>19</v>
      </c>
    </row>
    <row r="16" customFormat="false" ht="12.8" hidden="false" customHeight="false" outlineLevel="0" collapsed="false">
      <c r="A16" s="10"/>
      <c r="B16" s="3" t="n">
        <v>97.975</v>
      </c>
      <c r="D16" s="1" t="s">
        <v>21</v>
      </c>
    </row>
    <row r="17" customFormat="false" ht="12.8" hidden="false" customHeight="false" outlineLevel="0" collapsed="false">
      <c r="A17" s="10"/>
      <c r="B17" s="3" t="n">
        <v>100</v>
      </c>
      <c r="D17" s="3" t="n">
        <v>97.975</v>
      </c>
    </row>
    <row r="18" customFormat="false" ht="12.8" hidden="false" customHeight="false" outlineLevel="0" collapsed="false">
      <c r="A18" s="3" t="n">
        <v>0</v>
      </c>
      <c r="B18" s="3" t="n">
        <f aca="false">DISC($B$14,$B$15,$B$16,$B$17,A18)</f>
        <v>0.000686440677966105</v>
      </c>
      <c r="C18" s="11" t="n">
        <f aca="false">YEARFRAC($B$14,$B$15,A18)</f>
        <v>29.5</v>
      </c>
      <c r="D18" s="3" t="n">
        <v>100</v>
      </c>
    </row>
    <row r="19" customFormat="false" ht="12.8" hidden="false" customHeight="false" outlineLevel="0" collapsed="false">
      <c r="A19" s="3" t="n">
        <v>1</v>
      </c>
      <c r="B19" s="3" t="n">
        <f aca="false">DISC($B$14,$B$15,$B$16,$B$17,A19)</f>
        <v>0.000686384169121348</v>
      </c>
      <c r="C19" s="11" t="n">
        <f aca="false">YEARFRAC($B$14,$B$15,A19)</f>
        <v>29.5024286849775</v>
      </c>
      <c r="D19" s="0" t="n">
        <f aca="false">YEARFRAC(D15,D16,1)</f>
        <v>29.5024286849775</v>
      </c>
    </row>
    <row r="20" customFormat="false" ht="12.8" hidden="false" customHeight="false" outlineLevel="0" collapsed="false">
      <c r="A20" s="3" t="n">
        <v>2</v>
      </c>
      <c r="B20" s="3" t="n">
        <f aca="false">DISC($B$14,$B$15,$B$16,$B$17,A20)</f>
        <v>0.000676503340757242</v>
      </c>
      <c r="C20" s="11" t="n">
        <f aca="false">YEARFRAC($B$14,$B$15,A20)</f>
        <v>29.9333333333333</v>
      </c>
      <c r="D20" s="0" t="n">
        <f aca="false">D19-29</f>
        <v>0.502428684977481</v>
      </c>
    </row>
    <row r="21" customFormat="false" ht="12.8" hidden="false" customHeight="false" outlineLevel="0" collapsed="false">
      <c r="A21" s="3" t="n">
        <v>3</v>
      </c>
      <c r="B21" s="3" t="n">
        <f aca="false">DISC($B$14,$B$15,$B$16,$B$17,A21)</f>
        <v>0.000685899220489981</v>
      </c>
      <c r="C21" s="11" t="n">
        <f aca="false">YEARFRAC($B$14,$B$15,A21)</f>
        <v>29.5232876712329</v>
      </c>
      <c r="D21" s="0" t="n">
        <f aca="false">366*D20</f>
        <v>183.888898701758</v>
      </c>
    </row>
    <row r="22" customFormat="false" ht="12.8" hidden="false" customHeight="false" outlineLevel="0" collapsed="false">
      <c r="A22" s="3" t="n">
        <v>4</v>
      </c>
      <c r="B22" s="3" t="n">
        <f aca="false">DISC($B$14,$B$15,$B$16,$B$17,A22)</f>
        <v>0.000686440677966105</v>
      </c>
      <c r="C22" s="11" t="n">
        <f aca="false">YEARFRAC($B$14,$B$15,A22)</f>
        <v>29.5</v>
      </c>
      <c r="D22" s="0" t="n">
        <f aca="false">365*D20</f>
        <v>183.386470016781</v>
      </c>
    </row>
    <row r="23" customFormat="false" ht="12.8" hidden="false" customHeight="false" outlineLevel="0" collapsed="false">
      <c r="D23" s="0" t="n">
        <f aca="false">365.258064516129*D20</f>
        <v>183.516129032259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70945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2019-10-24T13:26:29Z</dcterms:created>
  <dc:creator/>
  <dc:description/>
  <dc:language>en-US</dc:language>
  <cp:lastModifiedBy/>
  <dcterms:modified xsi:type="dcterms:W3CDTF">2020-01-08T13:07:50Z</dcterms:modified>
  <cp:revision>818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