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evrn\Desktop\C#\Eclipse\"/>
    </mc:Choice>
  </mc:AlternateContent>
  <xr:revisionPtr revIDLastSave="0" documentId="13_ncr:1_{9D44FA41-475D-4851-BB2B-40DC209855E3}" xr6:coauthVersionLast="46" xr6:coauthVersionMax="46" xr10:uidLastSave="{00000000-0000-0000-0000-000000000000}"/>
  <bookViews>
    <workbookView xWindow="16464" yWindow="696" windowWidth="12120" windowHeight="9144" tabRatio="765" xr2:uid="{00000000-000D-0000-FFFF-FFFF00000000}"/>
  </bookViews>
  <sheets>
    <sheet name="opm" sheetId="18" r:id="rId1"/>
    <sheet name="corey2" sheetId="17" r:id="rId2"/>
    <sheet name="corey3" sheetId="16" r:id="rId3"/>
    <sheet name="PORO-PERM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8" l="1"/>
  <c r="C65" i="18"/>
  <c r="D65" i="18" s="1"/>
  <c r="E65" i="18"/>
  <c r="F65" i="18"/>
  <c r="C66" i="18"/>
  <c r="B66" i="18" s="1"/>
  <c r="D66" i="18"/>
  <c r="E66" i="18"/>
  <c r="F66" i="18"/>
  <c r="C67" i="18"/>
  <c r="E67" i="18" s="1"/>
  <c r="B59" i="18"/>
  <c r="C59" i="18"/>
  <c r="D59" i="18" s="1"/>
  <c r="E59" i="18"/>
  <c r="F59" i="18"/>
  <c r="C60" i="18"/>
  <c r="B60" i="18" s="1"/>
  <c r="D60" i="18"/>
  <c r="E60" i="18"/>
  <c r="F60" i="18"/>
  <c r="C61" i="18"/>
  <c r="E61" i="18" s="1"/>
  <c r="D61" i="18"/>
  <c r="E17" i="18"/>
  <c r="E57" i="18"/>
  <c r="E58" i="18"/>
  <c r="E6" i="18"/>
  <c r="B67" i="18" l="1"/>
  <c r="F67" i="18"/>
  <c r="D67" i="18"/>
  <c r="F61" i="18"/>
  <c r="B61" i="18"/>
  <c r="C62" i="18"/>
  <c r="B62" i="18" l="1"/>
  <c r="D62" i="18"/>
  <c r="E62" i="18"/>
  <c r="F62" i="18"/>
  <c r="C63" i="18"/>
  <c r="C17" i="18"/>
  <c r="F17" i="18" s="1"/>
  <c r="D63" i="18" l="1"/>
  <c r="C64" i="18"/>
  <c r="B63" i="18"/>
  <c r="E63" i="18"/>
  <c r="F63" i="18"/>
  <c r="C18" i="18"/>
  <c r="D17" i="18"/>
  <c r="B17" i="18"/>
  <c r="U11" i="8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T11" i="8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N11" i="8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M11" i="8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B64" i="18" l="1"/>
  <c r="D64" i="18"/>
  <c r="E64" i="18"/>
  <c r="F64" i="18"/>
  <c r="E1" i="18"/>
  <c r="C17" i="17"/>
  <c r="B17" i="17" s="1"/>
  <c r="E6" i="17"/>
  <c r="E1" i="17"/>
  <c r="C17" i="16"/>
  <c r="C18" i="16" s="1"/>
  <c r="E6" i="16"/>
  <c r="E1" i="16"/>
  <c r="B17" i="16" l="1"/>
  <c r="C18" i="17"/>
  <c r="C19" i="18"/>
  <c r="F18" i="18"/>
  <c r="B18" i="18"/>
  <c r="C19" i="17"/>
  <c r="F18" i="17"/>
  <c r="E18" i="17"/>
  <c r="D18" i="17"/>
  <c r="B18" i="17"/>
  <c r="E17" i="17"/>
  <c r="F17" i="17"/>
  <c r="D17" i="17"/>
  <c r="F18" i="16"/>
  <c r="D18" i="16"/>
  <c r="B18" i="16"/>
  <c r="C19" i="16"/>
  <c r="E18" i="16"/>
  <c r="E17" i="16"/>
  <c r="D17" i="16"/>
  <c r="F17" i="16"/>
  <c r="D18" i="18" l="1"/>
  <c r="E18" i="18"/>
  <c r="C20" i="18"/>
  <c r="F19" i="18"/>
  <c r="B19" i="18"/>
  <c r="E19" i="18" s="1"/>
  <c r="C20" i="17"/>
  <c r="F19" i="17"/>
  <c r="D19" i="17"/>
  <c r="B19" i="17"/>
  <c r="E19" i="17" s="1"/>
  <c r="C20" i="16"/>
  <c r="F19" i="16"/>
  <c r="B19" i="16"/>
  <c r="E19" i="16" s="1"/>
  <c r="D19" i="18" l="1"/>
  <c r="B20" i="18"/>
  <c r="C21" i="18"/>
  <c r="F20" i="18"/>
  <c r="B20" i="17"/>
  <c r="E20" i="17"/>
  <c r="C21" i="17"/>
  <c r="F20" i="17"/>
  <c r="D20" i="17"/>
  <c r="D19" i="16"/>
  <c r="B20" i="16"/>
  <c r="D20" i="16" s="1"/>
  <c r="C21" i="16"/>
  <c r="F20" i="16"/>
  <c r="D20" i="18" l="1"/>
  <c r="E20" i="18"/>
  <c r="E20" i="16"/>
  <c r="C22" i="18"/>
  <c r="B21" i="18"/>
  <c r="E21" i="18" s="1"/>
  <c r="F21" i="18"/>
  <c r="F21" i="17"/>
  <c r="C22" i="17"/>
  <c r="D21" i="17"/>
  <c r="B21" i="17"/>
  <c r="E21" i="17" s="1"/>
  <c r="C22" i="16"/>
  <c r="B21" i="16"/>
  <c r="D21" i="16" s="1"/>
  <c r="F21" i="16"/>
  <c r="D21" i="18" l="1"/>
  <c r="B22" i="18"/>
  <c r="E22" i="18" s="1"/>
  <c r="C23" i="18"/>
  <c r="F22" i="18"/>
  <c r="F22" i="17"/>
  <c r="D22" i="17"/>
  <c r="C23" i="17"/>
  <c r="B22" i="17"/>
  <c r="E22" i="17" s="1"/>
  <c r="E21" i="16"/>
  <c r="C23" i="16"/>
  <c r="B22" i="16"/>
  <c r="D22" i="16" s="1"/>
  <c r="F22" i="16"/>
  <c r="D22" i="18" l="1"/>
  <c r="F23" i="18"/>
  <c r="B23" i="18"/>
  <c r="C24" i="18"/>
  <c r="C24" i="17"/>
  <c r="F23" i="17"/>
  <c r="B23" i="17"/>
  <c r="E23" i="17" s="1"/>
  <c r="C24" i="16"/>
  <c r="B23" i="16"/>
  <c r="F23" i="16"/>
  <c r="E23" i="16"/>
  <c r="D23" i="16"/>
  <c r="E22" i="16"/>
  <c r="D23" i="18" l="1"/>
  <c r="E23" i="18"/>
  <c r="C25" i="18"/>
  <c r="F24" i="18"/>
  <c r="B24" i="18"/>
  <c r="D23" i="17"/>
  <c r="F24" i="17"/>
  <c r="B24" i="17"/>
  <c r="C25" i="17"/>
  <c r="E24" i="17"/>
  <c r="D24" i="17"/>
  <c r="B24" i="16"/>
  <c r="D24" i="16" s="1"/>
  <c r="F24" i="16"/>
  <c r="C25" i="16"/>
  <c r="G11" i="8"/>
  <c r="K11" i="8" s="1"/>
  <c r="R11" i="8" s="1"/>
  <c r="G12" i="8"/>
  <c r="K12" i="8" s="1"/>
  <c r="R12" i="8" s="1"/>
  <c r="G13" i="8"/>
  <c r="K13" i="8" s="1"/>
  <c r="R13" i="8" s="1"/>
  <c r="G14" i="8"/>
  <c r="K14" i="8" s="1"/>
  <c r="R14" i="8" s="1"/>
  <c r="G15" i="8"/>
  <c r="K15" i="8" s="1"/>
  <c r="R15" i="8" s="1"/>
  <c r="G16" i="8"/>
  <c r="K16" i="8" s="1"/>
  <c r="R16" i="8" s="1"/>
  <c r="G17" i="8"/>
  <c r="K17" i="8" s="1"/>
  <c r="R17" i="8" s="1"/>
  <c r="G18" i="8"/>
  <c r="K18" i="8" s="1"/>
  <c r="R18" i="8" s="1"/>
  <c r="G19" i="8"/>
  <c r="K19" i="8" s="1"/>
  <c r="R19" i="8" s="1"/>
  <c r="G20" i="8"/>
  <c r="K20" i="8" s="1"/>
  <c r="R20" i="8" s="1"/>
  <c r="G21" i="8"/>
  <c r="K21" i="8" s="1"/>
  <c r="R21" i="8" s="1"/>
  <c r="G22" i="8"/>
  <c r="K22" i="8" s="1"/>
  <c r="R22" i="8" s="1"/>
  <c r="G23" i="8"/>
  <c r="K23" i="8" s="1"/>
  <c r="R23" i="8" s="1"/>
  <c r="G24" i="8"/>
  <c r="K24" i="8" s="1"/>
  <c r="R24" i="8" s="1"/>
  <c r="G25" i="8"/>
  <c r="K25" i="8" s="1"/>
  <c r="R25" i="8" s="1"/>
  <c r="G10" i="8"/>
  <c r="K10" i="8" s="1"/>
  <c r="R10" i="8" s="1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D24" i="18" l="1"/>
  <c r="E24" i="18"/>
  <c r="E24" i="16"/>
  <c r="C26" i="18"/>
  <c r="F25" i="18"/>
  <c r="B25" i="18"/>
  <c r="F25" i="17"/>
  <c r="C26" i="17"/>
  <c r="B25" i="17"/>
  <c r="E25" i="17" s="1"/>
  <c r="C26" i="16"/>
  <c r="F25" i="16"/>
  <c r="B25" i="16"/>
  <c r="E25" i="16" s="1"/>
  <c r="G26" i="8"/>
  <c r="F26" i="8"/>
  <c r="D25" i="18" l="1"/>
  <c r="E25" i="18"/>
  <c r="B26" i="18"/>
  <c r="E26" i="18" s="1"/>
  <c r="C27" i="18"/>
  <c r="F26" i="18"/>
  <c r="D25" i="17"/>
  <c r="B26" i="17"/>
  <c r="E26" i="17" s="1"/>
  <c r="C27" i="17"/>
  <c r="F26" i="17"/>
  <c r="D25" i="16"/>
  <c r="B26" i="16"/>
  <c r="E26" i="16" s="1"/>
  <c r="C27" i="16"/>
  <c r="F26" i="16"/>
  <c r="D26" i="18" l="1"/>
  <c r="D26" i="16"/>
  <c r="C28" i="18"/>
  <c r="B27" i="18"/>
  <c r="F27" i="18"/>
  <c r="C28" i="17"/>
  <c r="F27" i="17"/>
  <c r="B27" i="17"/>
  <c r="D27" i="17" s="1"/>
  <c r="D26" i="17"/>
  <c r="C28" i="16"/>
  <c r="F27" i="16"/>
  <c r="B27" i="16"/>
  <c r="D27" i="16" s="1"/>
  <c r="D27" i="18" l="1"/>
  <c r="E27" i="18"/>
  <c r="C29" i="18"/>
  <c r="F28" i="18"/>
  <c r="B28" i="18"/>
  <c r="E28" i="18" s="1"/>
  <c r="E27" i="17"/>
  <c r="C29" i="17"/>
  <c r="F28" i="17"/>
  <c r="B28" i="17"/>
  <c r="D28" i="17" s="1"/>
  <c r="E27" i="16"/>
  <c r="C29" i="16"/>
  <c r="F28" i="16"/>
  <c r="B28" i="16"/>
  <c r="D28" i="16" s="1"/>
  <c r="D28" i="18" l="1"/>
  <c r="B29" i="18"/>
  <c r="F29" i="18"/>
  <c r="C30" i="18"/>
  <c r="E28" i="17"/>
  <c r="F29" i="17"/>
  <c r="B29" i="17"/>
  <c r="E29" i="17" s="1"/>
  <c r="C30" i="17"/>
  <c r="E28" i="16"/>
  <c r="F29" i="16"/>
  <c r="B29" i="16"/>
  <c r="E29" i="16" s="1"/>
  <c r="C30" i="16"/>
  <c r="D29" i="18" l="1"/>
  <c r="E29" i="18"/>
  <c r="B30" i="18"/>
  <c r="E30" i="18" s="1"/>
  <c r="C31" i="18"/>
  <c r="F30" i="18"/>
  <c r="C31" i="17"/>
  <c r="F30" i="17"/>
  <c r="B30" i="17"/>
  <c r="D30" i="17" s="1"/>
  <c r="D29" i="17"/>
  <c r="B30" i="16"/>
  <c r="E30" i="16" s="1"/>
  <c r="C31" i="16"/>
  <c r="F30" i="16"/>
  <c r="D29" i="16"/>
  <c r="D30" i="18" l="1"/>
  <c r="D30" i="16"/>
  <c r="F31" i="18"/>
  <c r="C32" i="18"/>
  <c r="B31" i="18"/>
  <c r="E30" i="17"/>
  <c r="C32" i="17"/>
  <c r="F31" i="17"/>
  <c r="B31" i="17"/>
  <c r="E31" i="17" s="1"/>
  <c r="C32" i="16"/>
  <c r="B31" i="16"/>
  <c r="D31" i="16" s="1"/>
  <c r="F31" i="16"/>
  <c r="D31" i="18" l="1"/>
  <c r="E31" i="18"/>
  <c r="F32" i="18"/>
  <c r="B32" i="18"/>
  <c r="C33" i="18"/>
  <c r="C33" i="17"/>
  <c r="F32" i="17"/>
  <c r="B32" i="17"/>
  <c r="E32" i="17" s="1"/>
  <c r="D31" i="17"/>
  <c r="E31" i="16"/>
  <c r="B32" i="16"/>
  <c r="E32" i="16" s="1"/>
  <c r="C33" i="16"/>
  <c r="F32" i="16"/>
  <c r="D32" i="18" l="1"/>
  <c r="E32" i="18"/>
  <c r="D32" i="16"/>
  <c r="B33" i="18"/>
  <c r="E33" i="18" s="1"/>
  <c r="C34" i="18"/>
  <c r="F33" i="18"/>
  <c r="D32" i="17"/>
  <c r="C34" i="17"/>
  <c r="B33" i="17"/>
  <c r="D33" i="17" s="1"/>
  <c r="F33" i="17"/>
  <c r="B33" i="16"/>
  <c r="E33" i="16" s="1"/>
  <c r="F33" i="16"/>
  <c r="C34" i="16"/>
  <c r="D33" i="18" l="1"/>
  <c r="D33" i="16"/>
  <c r="C35" i="18"/>
  <c r="B34" i="18"/>
  <c r="E34" i="18" s="1"/>
  <c r="F34" i="18"/>
  <c r="E33" i="17"/>
  <c r="F34" i="17"/>
  <c r="D34" i="17"/>
  <c r="B34" i="17"/>
  <c r="E34" i="17" s="1"/>
  <c r="C35" i="17"/>
  <c r="C35" i="16"/>
  <c r="B34" i="16"/>
  <c r="F34" i="16"/>
  <c r="D34" i="16"/>
  <c r="E34" i="16"/>
  <c r="D34" i="18" l="1"/>
  <c r="C36" i="18"/>
  <c r="B35" i="18"/>
  <c r="E35" i="18" s="1"/>
  <c r="F35" i="18"/>
  <c r="F35" i="17"/>
  <c r="B35" i="17"/>
  <c r="E35" i="17" s="1"/>
  <c r="C36" i="17"/>
  <c r="C36" i="16"/>
  <c r="F35" i="16"/>
  <c r="B35" i="16"/>
  <c r="E35" i="16" s="1"/>
  <c r="D35" i="18" l="1"/>
  <c r="F36" i="18"/>
  <c r="C37" i="18"/>
  <c r="B36" i="18"/>
  <c r="D35" i="17"/>
  <c r="C37" i="17"/>
  <c r="B36" i="17"/>
  <c r="E36" i="17" s="1"/>
  <c r="F36" i="17"/>
  <c r="D35" i="16"/>
  <c r="C37" i="16"/>
  <c r="F36" i="16"/>
  <c r="B36" i="16"/>
  <c r="D36" i="16" s="1"/>
  <c r="D36" i="18" l="1"/>
  <c r="E36" i="18"/>
  <c r="E36" i="16"/>
  <c r="C38" i="18"/>
  <c r="F37" i="18"/>
  <c r="B37" i="18"/>
  <c r="D36" i="17"/>
  <c r="C38" i="17"/>
  <c r="F37" i="17"/>
  <c r="B37" i="17"/>
  <c r="D37" i="17" s="1"/>
  <c r="F37" i="16"/>
  <c r="B37" i="16"/>
  <c r="D37" i="16" s="1"/>
  <c r="C38" i="16"/>
  <c r="D37" i="18" l="1"/>
  <c r="E37" i="18"/>
  <c r="F38" i="18"/>
  <c r="C39" i="18"/>
  <c r="B38" i="18"/>
  <c r="E37" i="17"/>
  <c r="C39" i="17"/>
  <c r="F38" i="17"/>
  <c r="B38" i="17"/>
  <c r="E38" i="17" s="1"/>
  <c r="E37" i="16"/>
  <c r="C39" i="16"/>
  <c r="F38" i="16"/>
  <c r="B38" i="16"/>
  <c r="E38" i="16" s="1"/>
  <c r="D38" i="18" l="1"/>
  <c r="E38" i="18"/>
  <c r="B39" i="18"/>
  <c r="E39" i="18" s="1"/>
  <c r="C40" i="18"/>
  <c r="F39" i="18"/>
  <c r="D38" i="17"/>
  <c r="B39" i="17"/>
  <c r="D39" i="17" s="1"/>
  <c r="F39" i="17"/>
  <c r="E39" i="17"/>
  <c r="C40" i="17"/>
  <c r="D38" i="16"/>
  <c r="B39" i="16"/>
  <c r="E39" i="16" s="1"/>
  <c r="F39" i="16"/>
  <c r="C40" i="16"/>
  <c r="D39" i="18" l="1"/>
  <c r="C41" i="18"/>
  <c r="B40" i="18"/>
  <c r="F40" i="18"/>
  <c r="C41" i="17"/>
  <c r="B40" i="17"/>
  <c r="E40" i="17" s="1"/>
  <c r="D40" i="17"/>
  <c r="F40" i="17"/>
  <c r="D39" i="16"/>
  <c r="C41" i="16"/>
  <c r="B40" i="16"/>
  <c r="D40" i="16" s="1"/>
  <c r="F40" i="16"/>
  <c r="D40" i="18" l="1"/>
  <c r="E40" i="18"/>
  <c r="C42" i="18"/>
  <c r="F41" i="18"/>
  <c r="B41" i="18"/>
  <c r="C42" i="17"/>
  <c r="F41" i="17"/>
  <c r="B41" i="17"/>
  <c r="D41" i="17"/>
  <c r="E41" i="17"/>
  <c r="F41" i="16"/>
  <c r="C42" i="16"/>
  <c r="B41" i="16"/>
  <c r="D41" i="16" s="1"/>
  <c r="E40" i="16"/>
  <c r="D41" i="18" l="1"/>
  <c r="E41" i="18"/>
  <c r="F42" i="18"/>
  <c r="C43" i="18"/>
  <c r="B42" i="18"/>
  <c r="E42" i="18" s="1"/>
  <c r="C43" i="17"/>
  <c r="F42" i="17"/>
  <c r="B42" i="17"/>
  <c r="D42" i="17" s="1"/>
  <c r="E41" i="16"/>
  <c r="F42" i="16"/>
  <c r="C43" i="16"/>
  <c r="B42" i="16"/>
  <c r="E42" i="16" s="1"/>
  <c r="D42" i="18" l="1"/>
  <c r="D42" i="16"/>
  <c r="B43" i="18"/>
  <c r="C44" i="18"/>
  <c r="F43" i="18"/>
  <c r="E42" i="17"/>
  <c r="C44" i="17"/>
  <c r="F43" i="17"/>
  <c r="B43" i="17"/>
  <c r="D43" i="17" s="1"/>
  <c r="F43" i="16"/>
  <c r="C44" i="16"/>
  <c r="B43" i="16"/>
  <c r="E43" i="16" s="1"/>
  <c r="D43" i="18" l="1"/>
  <c r="E43" i="18"/>
  <c r="E43" i="17"/>
  <c r="B44" i="18"/>
  <c r="F44" i="18"/>
  <c r="C45" i="18"/>
  <c r="F44" i="17"/>
  <c r="C45" i="17"/>
  <c r="E44" i="17"/>
  <c r="D44" i="17"/>
  <c r="B44" i="17"/>
  <c r="D43" i="16"/>
  <c r="B44" i="16"/>
  <c r="D44" i="16" s="1"/>
  <c r="F44" i="16"/>
  <c r="C45" i="16"/>
  <c r="E44" i="16"/>
  <c r="D44" i="18" l="1"/>
  <c r="E44" i="18"/>
  <c r="F45" i="18"/>
  <c r="B45" i="18"/>
  <c r="C46" i="18"/>
  <c r="F45" i="17"/>
  <c r="D45" i="17"/>
  <c r="B45" i="17"/>
  <c r="C46" i="17"/>
  <c r="E45" i="17"/>
  <c r="C46" i="16"/>
  <c r="B45" i="16"/>
  <c r="E45" i="16" s="1"/>
  <c r="F45" i="16"/>
  <c r="D45" i="18" l="1"/>
  <c r="E45" i="18"/>
  <c r="C47" i="18"/>
  <c r="F46" i="18"/>
  <c r="B46" i="18"/>
  <c r="E46" i="18" s="1"/>
  <c r="C47" i="17"/>
  <c r="F46" i="17"/>
  <c r="B46" i="17"/>
  <c r="E46" i="17"/>
  <c r="D46" i="17"/>
  <c r="D45" i="16"/>
  <c r="B46" i="16"/>
  <c r="E46" i="16"/>
  <c r="C47" i="16"/>
  <c r="F46" i="16"/>
  <c r="D46" i="16"/>
  <c r="D46" i="18" l="1"/>
  <c r="F47" i="18"/>
  <c r="C48" i="18"/>
  <c r="B47" i="18"/>
  <c r="E47" i="18" s="1"/>
  <c r="C48" i="17"/>
  <c r="F47" i="17"/>
  <c r="E47" i="17"/>
  <c r="D47" i="17"/>
  <c r="B47" i="17"/>
  <c r="C48" i="16"/>
  <c r="F47" i="16"/>
  <c r="B47" i="16"/>
  <c r="E47" i="16" s="1"/>
  <c r="D47" i="16"/>
  <c r="D47" i="18" l="1"/>
  <c r="C49" i="18"/>
  <c r="F48" i="18"/>
  <c r="B48" i="18"/>
  <c r="E48" i="18" s="1"/>
  <c r="F48" i="17"/>
  <c r="E48" i="17"/>
  <c r="D48" i="17"/>
  <c r="B48" i="17"/>
  <c r="C49" i="17"/>
  <c r="C49" i="16"/>
  <c r="F48" i="16"/>
  <c r="E48" i="16"/>
  <c r="D48" i="16"/>
  <c r="B48" i="16"/>
  <c r="D48" i="18" l="1"/>
  <c r="B49" i="18"/>
  <c r="E49" i="18" s="1"/>
  <c r="C50" i="18"/>
  <c r="F49" i="18"/>
  <c r="B49" i="17"/>
  <c r="E49" i="17"/>
  <c r="F49" i="17"/>
  <c r="C50" i="17"/>
  <c r="D49" i="17"/>
  <c r="B49" i="16"/>
  <c r="F49" i="16"/>
  <c r="C50" i="16"/>
  <c r="D49" i="16"/>
  <c r="E49" i="16"/>
  <c r="D49" i="18" l="1"/>
  <c r="F50" i="18"/>
  <c r="B50" i="18"/>
  <c r="C51" i="18"/>
  <c r="B50" i="17"/>
  <c r="C51" i="17"/>
  <c r="D50" i="17"/>
  <c r="E50" i="17"/>
  <c r="F50" i="17"/>
  <c r="E50" i="16"/>
  <c r="B50" i="16"/>
  <c r="D50" i="16"/>
  <c r="C51" i="16"/>
  <c r="F50" i="16"/>
  <c r="D50" i="18" l="1"/>
  <c r="E50" i="18"/>
  <c r="C52" i="18"/>
  <c r="F51" i="18"/>
  <c r="B51" i="18"/>
  <c r="B51" i="17"/>
  <c r="C52" i="17"/>
  <c r="E51" i="17"/>
  <c r="F51" i="17"/>
  <c r="D51" i="17"/>
  <c r="B51" i="16"/>
  <c r="E51" i="16"/>
  <c r="F51" i="16"/>
  <c r="C52" i="16"/>
  <c r="D51" i="16"/>
  <c r="D51" i="18" l="1"/>
  <c r="E51" i="18"/>
  <c r="C53" i="18"/>
  <c r="F52" i="18"/>
  <c r="B52" i="18"/>
  <c r="E52" i="18" s="1"/>
  <c r="C53" i="17"/>
  <c r="F52" i="17"/>
  <c r="D52" i="17"/>
  <c r="E52" i="17"/>
  <c r="B52" i="17"/>
  <c r="F52" i="16"/>
  <c r="D52" i="16"/>
  <c r="B52" i="16"/>
  <c r="C53" i="16"/>
  <c r="E52" i="16"/>
  <c r="D52" i="18" l="1"/>
  <c r="C54" i="18"/>
  <c r="F53" i="18"/>
  <c r="B53" i="18"/>
  <c r="E53" i="18" s="1"/>
  <c r="B53" i="17"/>
  <c r="E53" i="17"/>
  <c r="C54" i="17"/>
  <c r="F53" i="17"/>
  <c r="D53" i="17"/>
  <c r="E53" i="16"/>
  <c r="B53" i="16"/>
  <c r="C54" i="16"/>
  <c r="F53" i="16"/>
  <c r="D53" i="16"/>
  <c r="D53" i="18" l="1"/>
  <c r="C55" i="18"/>
  <c r="B54" i="18"/>
  <c r="F54" i="18"/>
  <c r="C55" i="17"/>
  <c r="F54" i="17"/>
  <c r="D54" i="17"/>
  <c r="B54" i="17"/>
  <c r="E54" i="17"/>
  <c r="B54" i="16"/>
  <c r="E54" i="16"/>
  <c r="F54" i="16"/>
  <c r="C55" i="16"/>
  <c r="D54" i="16"/>
  <c r="D54" i="18" l="1"/>
  <c r="E54" i="18"/>
  <c r="F55" i="18"/>
  <c r="B55" i="18"/>
  <c r="E55" i="18" s="1"/>
  <c r="C56" i="18"/>
  <c r="E55" i="17"/>
  <c r="B55" i="17"/>
  <c r="C56" i="17"/>
  <c r="F55" i="17"/>
  <c r="D55" i="17"/>
  <c r="C56" i="16"/>
  <c r="F55" i="16"/>
  <c r="E55" i="16"/>
  <c r="B55" i="16"/>
  <c r="D55" i="16"/>
  <c r="D55" i="18" l="1"/>
  <c r="F56" i="18"/>
  <c r="B56" i="18"/>
  <c r="C57" i="18"/>
  <c r="C57" i="17"/>
  <c r="F56" i="17"/>
  <c r="D56" i="17"/>
  <c r="E56" i="17"/>
  <c r="B56" i="17"/>
  <c r="C57" i="16"/>
  <c r="F56" i="16"/>
  <c r="B56" i="16"/>
  <c r="E56" i="16"/>
  <c r="D56" i="16"/>
  <c r="D56" i="18" l="1"/>
  <c r="E56" i="18"/>
  <c r="C58" i="18"/>
  <c r="F57" i="18"/>
  <c r="B57" i="18"/>
  <c r="D57" i="18" s="1"/>
  <c r="C58" i="17"/>
  <c r="F57" i="17"/>
  <c r="E57" i="17"/>
  <c r="D57" i="17"/>
  <c r="B57" i="17"/>
  <c r="C58" i="16"/>
  <c r="F57" i="16"/>
  <c r="E57" i="16"/>
  <c r="B57" i="16"/>
  <c r="D57" i="16"/>
  <c r="F58" i="18" l="1"/>
  <c r="B58" i="18"/>
  <c r="D58" i="18" s="1"/>
  <c r="E58" i="17"/>
  <c r="D58" i="17"/>
  <c r="B58" i="17"/>
  <c r="F58" i="17"/>
  <c r="F58" i="16"/>
  <c r="E58" i="16"/>
  <c r="D58" i="16"/>
  <c r="B58" i="16"/>
</calcChain>
</file>

<file path=xl/sharedStrings.xml><?xml version="1.0" encoding="utf-8"?>
<sst xmlns="http://schemas.openxmlformats.org/spreadsheetml/2006/main" count="324" uniqueCount="148">
  <si>
    <t>--</t>
  </si>
  <si>
    <t>/</t>
  </si>
  <si>
    <t>PERMX</t>
  </si>
  <si>
    <t>PORO</t>
  </si>
  <si>
    <t>X1</t>
  </si>
  <si>
    <t>Swn</t>
  </si>
  <si>
    <t>SWCR</t>
  </si>
  <si>
    <t>SOWCR</t>
  </si>
  <si>
    <t>SGL</t>
  </si>
  <si>
    <t>krow</t>
  </si>
  <si>
    <t>krw</t>
  </si>
  <si>
    <t>nw</t>
  </si>
  <si>
    <t>krwr</t>
  </si>
  <si>
    <t>1-SOWCR-SGL</t>
  </si>
  <si>
    <t>krwu</t>
  </si>
  <si>
    <t>Pc</t>
  </si>
  <si>
    <t>krorw</t>
  </si>
  <si>
    <t>krolw</t>
  </si>
  <si>
    <t>SWL</t>
  </si>
  <si>
    <t>no</t>
  </si>
  <si>
    <t>np</t>
  </si>
  <si>
    <t>step</t>
  </si>
  <si>
    <t>pcow</t>
  </si>
  <si>
    <t>4*</t>
  </si>
  <si>
    <t>--Sw</t>
  </si>
  <si>
    <t>SATNUM</t>
  </si>
  <si>
    <t>0.18</t>
  </si>
  <si>
    <t>0.8</t>
  </si>
  <si>
    <t>6.2748517</t>
  </si>
  <si>
    <t>0.2</t>
  </si>
  <si>
    <t>0.783333333333333</t>
  </si>
  <si>
    <t>4.9591064453125</t>
  </si>
  <si>
    <t>0.22</t>
  </si>
  <si>
    <t>0.766666666666667</t>
  </si>
  <si>
    <t>3.8817792</t>
  </si>
  <si>
    <t>0.24</t>
  </si>
  <si>
    <t>0.75</t>
  </si>
  <si>
    <t>3.0069789953125</t>
  </si>
  <si>
    <t>0.26</t>
  </si>
  <si>
    <t>0.733333333333333</t>
  </si>
  <si>
    <t>2.3030293</t>
  </si>
  <si>
    <t>0.28</t>
  </si>
  <si>
    <t>0.716666666666667</t>
  </si>
  <si>
    <t>1.7421243328125</t>
  </si>
  <si>
    <t>0.3</t>
  </si>
  <si>
    <t>0.7</t>
  </si>
  <si>
    <t>0.32</t>
  </si>
  <si>
    <t>9.21171019586846E-06</t>
  </si>
  <si>
    <t>0.578995754924479</t>
  </si>
  <si>
    <t>0.9556194578125</t>
  </si>
  <si>
    <t>0.34</t>
  </si>
  <si>
    <t>0.000119715738898133</t>
  </si>
  <si>
    <t>0.474018536328845</t>
  </si>
  <si>
    <t>0.690873299999999</t>
  </si>
  <si>
    <t>0.36</t>
  </si>
  <si>
    <t>0.000536647250852661</t>
  </si>
  <si>
    <t>0.383661362836958</t>
  </si>
  <si>
    <t>0.4902943703125</t>
  </si>
  <si>
    <t>0.38</t>
  </si>
  <si>
    <t>0.00155583033282506</t>
  </si>
  <si>
    <t>0.306570944509473</t>
  </si>
  <si>
    <t>0.3407872</t>
  </si>
  <si>
    <t>0.4</t>
  </si>
  <si>
    <t>0.00355246070275876</t>
  </si>
  <si>
    <t>0.241448612789774</t>
  </si>
  <si>
    <t>0.2313720703125</t>
  </si>
  <si>
    <t>0.42</t>
  </si>
  <si>
    <t>0.00697428824804896</t>
  </si>
  <si>
    <t>0.187051324632175</t>
  </si>
  <si>
    <t>0.1529437</t>
  </si>
  <si>
    <t>0.44</t>
  </si>
  <si>
    <t>0.0123368139283751</t>
  </si>
  <si>
    <t>0.14219275198512</t>
  </si>
  <si>
    <t>0.0980445578124997</t>
  </si>
  <si>
    <t>0.46</t>
  </si>
  <si>
    <t>0.020219630658574</t>
  </si>
  <si>
    <t>0.105744470390661</t>
  </si>
  <si>
    <t>0.0606527999999998</t>
  </si>
  <si>
    <t>0.48</t>
  </si>
  <si>
    <t>0.0312634967583854</t>
  </si>
  <si>
    <t>0.0766372638923962</t>
  </si>
  <si>
    <t>0.0359848328124998</t>
  </si>
  <si>
    <t>0.5</t>
  </si>
  <si>
    <t>0.0461679155004345</t>
  </si>
  <si>
    <t>0.0538625680838399</t>
  </si>
  <si>
    <t>0.0203124999999999</t>
  </si>
  <si>
    <t>0.52</t>
  </si>
  <si>
    <t>0.06568908333634</t>
  </si>
  <si>
    <t>0.0364740795514494</t>
  </si>
  <si>
    <t>0.0107948953124999</t>
  </si>
  <si>
    <t>0.54</t>
  </si>
  <si>
    <t>0.0906381174777103</t>
  </si>
  <si>
    <t>0.0235895691016694</t>
  </si>
  <si>
    <t>0.00532479999999997</t>
  </si>
  <si>
    <t>0.56</t>
  </si>
  <si>
    <t>0.121879501701532</t>
  </si>
  <si>
    <t>0.0143929495831042</t>
  </si>
  <si>
    <t>0.00238974531249998</t>
  </si>
  <si>
    <t>0.58</t>
  </si>
  <si>
    <t>0.160329706827579</t>
  </si>
  <si>
    <t>0.00813666962272371</t>
  </si>
  <si>
    <t>0.000947699999999989</t>
  </si>
  <si>
    <t>0.6</t>
  </si>
  <si>
    <t>0.206955953819807</t>
  </si>
  <si>
    <t>0.00414453748655183</t>
  </si>
  <si>
    <t>0.000317382812499996</t>
  </si>
  <si>
    <t>0.62</t>
  </si>
  <si>
    <t>0.262775095293835</t>
  </si>
  <si>
    <t>0.00181513538829587</t>
  </si>
  <si>
    <t>0.0000831999999999984</t>
  </si>
  <si>
    <t>0.64</t>
  </si>
  <si>
    <t>0.328852596717393</t>
  </si>
  <si>
    <t>0.000626088459328092</t>
  </si>
  <si>
    <t>0.0000148078124999996</t>
  </si>
  <si>
    <t>0.66</t>
  </si>
  <si>
    <t>0.406301602567582</t>
  </si>
  <si>
    <t>0.000139668362047818</t>
  </si>
  <si>
    <t>1.29999999999994E-06</t>
  </si>
  <si>
    <t>0.68</t>
  </si>
  <si>
    <t>0.496282075649555</t>
  </si>
  <si>
    <t>0.0000107469952285126</t>
  </si>
  <si>
    <t>2.03124999999981E-08</t>
  </si>
  <si>
    <t>0.72</t>
  </si>
  <si>
    <t>0.626666666666667</t>
  </si>
  <si>
    <t>0.74</t>
  </si>
  <si>
    <t>0.653333333333334</t>
  </si>
  <si>
    <t>0.76</t>
  </si>
  <si>
    <t>0.78</t>
  </si>
  <si>
    <t>0.706666666666667</t>
  </si>
  <si>
    <t>0.733333333333334</t>
  </si>
  <si>
    <t>0.82</t>
  </si>
  <si>
    <t>0.760000000000001</t>
  </si>
  <si>
    <t>0.84</t>
  </si>
  <si>
    <t>0.786666666666667</t>
  </si>
  <si>
    <t>0.86</t>
  </si>
  <si>
    <t>0.813333333333334</t>
  </si>
  <si>
    <t>0.88</t>
  </si>
  <si>
    <t>0.840000000000001</t>
  </si>
  <si>
    <t>0.9</t>
  </si>
  <si>
    <t>0.866666666666667</t>
  </si>
  <si>
    <t>0.92</t>
  </si>
  <si>
    <t>0.893333333333334</t>
  </si>
  <si>
    <t>0.940000000000001</t>
  </si>
  <si>
    <t>0.920000000000001</t>
  </si>
  <si>
    <t>0.960000000000001</t>
  </si>
  <si>
    <t>0.946666666666667</t>
  </si>
  <si>
    <t>0.980000000000001</t>
  </si>
  <si>
    <t>0.973333333333334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</si>
</sst>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1" quotePrefix="1" applyAlignment="1">
      <alignment horizontal="center" vertical="center"/>
    </xf>
    <xf numFmtId="0" fontId="2" fillId="2" borderId="1" xfId="1" applyAlignment="1">
      <alignment horizontal="center" vertical="center"/>
    </xf>
    <xf numFmtId="164" fontId="2" fillId="2" borderId="1" xfId="1" applyNumberFormat="1"/>
    <xf numFmtId="0" fontId="2" fillId="2" borderId="1" xfId="1" applyAlignment="1">
      <alignment vertical="center"/>
    </xf>
    <xf numFmtId="166" fontId="2" fillId="2" borderId="1" xfId="1" applyNumberFormat="1" applyAlignment="1">
      <alignment vertical="center"/>
    </xf>
    <xf numFmtId="0" fontId="2" fillId="2" borderId="1" xfId="1" applyAlignment="1">
      <alignment horizontal="right" vertical="center"/>
    </xf>
    <xf numFmtId="2" fontId="0" fillId="0" borderId="0" xfId="0" applyNumberForma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ОФП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opm!$D$16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opm!$C$17:$C$67</c:f>
              <c:numCache>
                <c:formatCode>0.0000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opm!$D$17:$D$67</c:f>
              <c:numCache>
                <c:formatCode>0.0000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4.1623309053069662E-3</c:v>
                </c:pt>
                <c:pt idx="12">
                  <c:v>9.3652445369406759E-3</c:v>
                </c:pt>
                <c:pt idx="13">
                  <c:v>1.6649323621227865E-2</c:v>
                </c:pt>
                <c:pt idx="14">
                  <c:v>2.6014568158168556E-2</c:v>
                </c:pt>
                <c:pt idx="15">
                  <c:v>3.7460978147762732E-2</c:v>
                </c:pt>
                <c:pt idx="16">
                  <c:v>5.0988553590010401E-2</c:v>
                </c:pt>
                <c:pt idx="17">
                  <c:v>6.6597294484911543E-2</c:v>
                </c:pt>
                <c:pt idx="18">
                  <c:v>8.4287200832466186E-2</c:v>
                </c:pt>
                <c:pt idx="19">
                  <c:v>0.10405827263267432</c:v>
                </c:pt>
                <c:pt idx="20">
                  <c:v>0.12591050988553595</c:v>
                </c:pt>
                <c:pt idx="21">
                  <c:v>0.14984391259105106</c:v>
                </c:pt>
                <c:pt idx="22">
                  <c:v>0.17585848074921967</c:v>
                </c:pt>
                <c:pt idx="23">
                  <c:v>0.20395421436004177</c:v>
                </c:pt>
                <c:pt idx="24">
                  <c:v>0.23413111342351733</c:v>
                </c:pt>
                <c:pt idx="25">
                  <c:v>0.26638917793964628</c:v>
                </c:pt>
                <c:pt idx="26">
                  <c:v>0.30072840790842892</c:v>
                </c:pt>
                <c:pt idx="27">
                  <c:v>0.33714880332986491</c:v>
                </c:pt>
                <c:pt idx="28">
                  <c:v>0.37565036420395437</c:v>
                </c:pt>
                <c:pt idx="29">
                  <c:v>0.41623309053069746</c:v>
                </c:pt>
                <c:pt idx="30">
                  <c:v>0.4588969823100939</c:v>
                </c:pt>
                <c:pt idx="31">
                  <c:v>0.50364203954214393</c:v>
                </c:pt>
                <c:pt idx="32">
                  <c:v>0.55046826222684742</c:v>
                </c:pt>
                <c:pt idx="33">
                  <c:v>0.59937565036420448</c:v>
                </c:pt>
                <c:pt idx="34">
                  <c:v>0.65036420395421468</c:v>
                </c:pt>
                <c:pt idx="35">
                  <c:v>0.70343392299687868</c:v>
                </c:pt>
                <c:pt idx="36">
                  <c:v>0.75858480749219603</c:v>
                </c:pt>
                <c:pt idx="37">
                  <c:v>0.81581685744016708</c:v>
                </c:pt>
                <c:pt idx="38">
                  <c:v>0.87513007284079136</c:v>
                </c:pt>
                <c:pt idx="39">
                  <c:v>0.93652445369406934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6-473D-9489-95256AC3D7E5}"/>
            </c:ext>
          </c:extLst>
        </c:ser>
        <c:ser>
          <c:idx val="1"/>
          <c:order val="1"/>
          <c:tx>
            <c:strRef>
              <c:f>opm!$E$16</c:f>
              <c:strCache>
                <c:ptCount val="1"/>
                <c:pt idx="0">
                  <c:v>krow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opm!$C$17:$C$67</c:f>
              <c:numCache>
                <c:formatCode>0.0000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opm!$E$17:$E$67</c:f>
              <c:numCache>
                <c:formatCode>0.0000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0.88574839749501155</c:v>
                </c:pt>
                <c:pt idx="11">
                  <c:v>0.78132968553736626</c:v>
                </c:pt>
                <c:pt idx="12">
                  <c:v>0.68619326128215763</c:v>
                </c:pt>
                <c:pt idx="13">
                  <c:v>0.59980165562315046</c:v>
                </c:pt>
                <c:pt idx="14">
                  <c:v>0.52163067226187088</c:v>
                </c:pt>
                <c:pt idx="15">
                  <c:v>0.45116953339472637</c:v>
                </c:pt>
                <c:pt idx="16">
                  <c:v>0.38792103259685451</c:v>
                </c:pt>
                <c:pt idx="17">
                  <c:v>0.33140169555692378</c:v>
                </c:pt>
                <c:pt idx="18">
                  <c:v>0.28114194940600362</c:v>
                </c:pt>
                <c:pt idx="19">
                  <c:v>0.23668630148895423</c:v>
                </c:pt>
                <c:pt idx="20">
                  <c:v>0.19759352855245649</c:v>
                </c:pt>
                <c:pt idx="21">
                  <c:v>0.1634368774748875</c:v>
                </c:pt>
                <c:pt idx="22">
                  <c:v>0.13380427884641038</c:v>
                </c:pt>
                <c:pt idx="23">
                  <c:v>0.10829857493171258</c:v>
                </c:pt>
                <c:pt idx="24">
                  <c:v>8.6537763824694497E-2</c:v>
                </c:pt>
                <c:pt idx="25">
                  <c:v>6.8155261950324661E-2</c:v>
                </c:pt>
                <c:pt idx="26">
                  <c:v>5.2800187506403459E-2</c:v>
                </c:pt>
                <c:pt idx="27">
                  <c:v>4.0137667999034649E-2</c:v>
                </c:pt>
                <c:pt idx="28">
                  <c:v>2.9849175756287993E-2</c:v>
                </c:pt>
                <c:pt idx="29">
                  <c:v>2.1632896273006224E-2</c:v>
                </c:pt>
                <c:pt idx="30">
                  <c:v>1.5204135549404103E-2</c:v>
                </c:pt>
                <c:pt idx="31">
                  <c:v>1.0295774398962688E-2</c:v>
                </c:pt>
                <c:pt idx="32">
                  <c:v>6.6587802797583896E-3</c:v>
                </c:pt>
                <c:pt idx="33">
                  <c:v>4.0627909920045256E-3</c:v>
                </c:pt>
                <c:pt idx="34">
                  <c:v>2.2967903734565252E-3</c:v>
                </c:pt>
                <c:pt idx="35">
                  <c:v>1.1699054088367268E-3</c:v>
                </c:pt>
                <c:pt idx="36">
                  <c:v>5.1237000881973851E-4</c:v>
                </c:pt>
                <c:pt idx="37">
                  <c:v>1.7673003980658508E-4</c:v>
                </c:pt>
                <c:pt idx="38">
                  <c:v>3.9425092120243728E-5</c:v>
                </c:pt>
                <c:pt idx="39">
                  <c:v>3.0336238693403477E-6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6-473D-9489-95256AC3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52208"/>
        <c:axId val="-1321348560"/>
      </c:scatterChart>
      <c:valAx>
        <c:axId val="-1321352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48560"/>
        <c:crosses val="autoZero"/>
        <c:crossBetween val="midCat"/>
      </c:valAx>
      <c:valAx>
        <c:axId val="-1321348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5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opm!$F$16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opm!$C$17:$C$58</c:f>
              <c:numCache>
                <c:formatCode>0.0000</c:formatCode>
                <c:ptCount val="4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</c:numCache>
            </c:numRef>
          </c:xVal>
          <c:yVal>
            <c:numRef>
              <c:f>opm!$F$17:$F$58</c:f>
              <c:numCache>
                <c:formatCode>0.0000</c:formatCode>
                <c:ptCount val="42"/>
                <c:pt idx="0">
                  <c:v>5.9997497632913968</c:v>
                </c:pt>
                <c:pt idx="1">
                  <c:v>5.1541948357282301</c:v>
                </c:pt>
                <c:pt idx="2">
                  <c:v>4.4103673967747694</c:v>
                </c:pt>
                <c:pt idx="3">
                  <c:v>3.75823154664752</c:v>
                </c:pt>
                <c:pt idx="4">
                  <c:v>3.1885130139533446</c:v>
                </c:pt>
                <c:pt idx="5">
                  <c:v>2.6926596065577324</c:v>
                </c:pt>
                <c:pt idx="6">
                  <c:v>2.2628027170965614</c:v>
                </c:pt>
                <c:pt idx="7">
                  <c:v>1.8917198831313911</c:v>
                </c:pt>
                <c:pt idx="8">
                  <c:v>1.5727984019482595</c:v>
                </c:pt>
                <c:pt idx="9">
                  <c:v>1.3</c:v>
                </c:pt>
                <c:pt idx="10">
                  <c:v>1.0678265569920498</c:v>
                </c:pt>
                <c:pt idx="11">
                  <c:v>0.87128688461180548</c:v>
                </c:pt>
                <c:pt idx="12">
                  <c:v>0.70586455990147023</c:v>
                </c:pt>
                <c:pt idx="13">
                  <c:v>0.56748681327441131</c:v>
                </c:pt>
                <c:pt idx="14">
                  <c:v>0.45249447117504382</c:v>
                </c:pt>
                <c:pt idx="15">
                  <c:v>0.35761295338221782</c:v>
                </c:pt>
                <c:pt idx="16">
                  <c:v>0.27992432495612374</c:v>
                </c:pt>
                <c:pt idx="17">
                  <c:v>0.21684040282870648</c:v>
                </c:pt>
                <c:pt idx="18">
                  <c:v>0.16607691703759805</c:v>
                </c:pt>
                <c:pt idx="19">
                  <c:v>0.12562872660355745</c:v>
                </c:pt>
                <c:pt idx="20">
                  <c:v>9.3746090051428074E-2</c:v>
                </c:pt>
                <c:pt idx="21">
                  <c:v>6.891199057460573E-2</c:v>
                </c:pt>
                <c:pt idx="22">
                  <c:v>4.9820515843020961E-2</c:v>
                </c:pt>
                <c:pt idx="23">
                  <c:v>3.5356292454633668E-2</c:v>
                </c:pt>
                <c:pt idx="24">
                  <c:v>2.4574975030441523E-2</c:v>
                </c:pt>
                <c:pt idx="25">
                  <c:v>1.6684789953000729E-2</c:v>
                </c:pt>
                <c:pt idx="26">
                  <c:v>1.1029133748460441E-2</c:v>
                </c:pt>
                <c:pt idx="27">
                  <c:v>7.0702261121100363E-3</c:v>
                </c:pt>
                <c:pt idx="28">
                  <c:v>4.3738175774394187E-3</c:v>
                </c:pt>
                <c:pt idx="29">
                  <c:v>2.5949518287124596E-3</c:v>
                </c:pt>
                <c:pt idx="30">
                  <c:v>1.4647826570535578E-3</c:v>
                </c:pt>
                <c:pt idx="31">
                  <c:v>7.7844556004719905E-4</c:v>
                </c:pt>
                <c:pt idx="32">
                  <c:v>3.839839848506469E-4</c:v>
                </c:pt>
                <c:pt idx="33">
                  <c:v>1.7233021481969326E-4</c:v>
                </c:pt>
                <c:pt idx="34">
                  <c:v>6.8340899647490307E-5</c:v>
                </c:pt>
                <c:pt idx="35">
                  <c:v>2.28872290164616E-5</c:v>
                </c:pt>
                <c:pt idx="36">
                  <c:v>5.9997497632912791E-6</c:v>
                </c:pt>
                <c:pt idx="37">
                  <c:v>1.0678265569920176E-6</c:v>
                </c:pt>
                <c:pt idx="38">
                  <c:v>9.3746090051423946E-8</c:v>
                </c:pt>
                <c:pt idx="39">
                  <c:v>1.4647826570534257E-9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C-4A11-8333-0395C8A14575}"/>
            </c:ext>
          </c:extLst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opm!$O$60:$O$74</c:f>
              <c:numCache>
                <c:formatCode>General</c:formatCode>
                <c:ptCount val="15"/>
                <c:pt idx="0">
                  <c:v>0</c:v>
                </c:pt>
                <c:pt idx="1">
                  <c:v>0.12</c:v>
                </c:pt>
                <c:pt idx="2">
                  <c:v>0.121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0.24</c:v>
                </c:pt>
                <c:pt idx="6">
                  <c:v>0.32</c:v>
                </c:pt>
                <c:pt idx="7">
                  <c:v>0.37</c:v>
                </c:pt>
                <c:pt idx="8">
                  <c:v>0.42</c:v>
                </c:pt>
                <c:pt idx="9">
                  <c:v>0.52</c:v>
                </c:pt>
                <c:pt idx="10">
                  <c:v>0.56999999999999995</c:v>
                </c:pt>
                <c:pt idx="11">
                  <c:v>0.62</c:v>
                </c:pt>
                <c:pt idx="12">
                  <c:v>0.72</c:v>
                </c:pt>
                <c:pt idx="13">
                  <c:v>0.82</c:v>
                </c:pt>
                <c:pt idx="14">
                  <c:v>1</c:v>
                </c:pt>
              </c:numCache>
            </c:numRef>
          </c:xVal>
          <c:yVal>
            <c:numRef>
              <c:f>opm!$R$60:$R$74</c:f>
              <c:numCache>
                <c:formatCode>0.00</c:formatCode>
                <c:ptCount val="15"/>
                <c:pt idx="0">
                  <c:v>1.6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0.8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0-4D52-ABFC-4AC91C51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47344"/>
        <c:axId val="-1321353424"/>
      </c:scatterChart>
      <c:valAx>
        <c:axId val="-1321347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53424"/>
        <c:crosses val="autoZero"/>
        <c:crossBetween val="midCat"/>
      </c:valAx>
      <c:valAx>
        <c:axId val="-13213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4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Основа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opm!$D$16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opm!$O$60:$O$74</c:f>
              <c:numCache>
                <c:formatCode>General</c:formatCode>
                <c:ptCount val="15"/>
                <c:pt idx="0">
                  <c:v>0</c:v>
                </c:pt>
                <c:pt idx="1">
                  <c:v>0.12</c:v>
                </c:pt>
                <c:pt idx="2">
                  <c:v>0.121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0.24</c:v>
                </c:pt>
                <c:pt idx="6">
                  <c:v>0.32</c:v>
                </c:pt>
                <c:pt idx="7">
                  <c:v>0.37</c:v>
                </c:pt>
                <c:pt idx="8">
                  <c:v>0.42</c:v>
                </c:pt>
                <c:pt idx="9">
                  <c:v>0.52</c:v>
                </c:pt>
                <c:pt idx="10">
                  <c:v>0.56999999999999995</c:v>
                </c:pt>
                <c:pt idx="11">
                  <c:v>0.62</c:v>
                </c:pt>
                <c:pt idx="12">
                  <c:v>0.72</c:v>
                </c:pt>
                <c:pt idx="13">
                  <c:v>0.82</c:v>
                </c:pt>
                <c:pt idx="14">
                  <c:v>1</c:v>
                </c:pt>
              </c:numCache>
            </c:numRef>
          </c:xVal>
          <c:yVal>
            <c:numRef>
              <c:f>opm!$P$60:$P$74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1.0999999999999999E-2</c:v>
                </c:pt>
                <c:pt idx="7">
                  <c:v>0.03</c:v>
                </c:pt>
                <c:pt idx="8">
                  <c:v>4.9000000000000002E-2</c:v>
                </c:pt>
                <c:pt idx="9">
                  <c:v>0.125</c:v>
                </c:pt>
                <c:pt idx="10">
                  <c:v>0.192</c:v>
                </c:pt>
                <c:pt idx="11">
                  <c:v>0.246</c:v>
                </c:pt>
                <c:pt idx="12">
                  <c:v>0.42</c:v>
                </c:pt>
                <c:pt idx="13">
                  <c:v>0.64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C-40F1-820A-9A5D2C088C7E}"/>
            </c:ext>
          </c:extLst>
        </c:ser>
        <c:ser>
          <c:idx val="1"/>
          <c:order val="1"/>
          <c:tx>
            <c:strRef>
              <c:f>opm!$E$16</c:f>
              <c:strCache>
                <c:ptCount val="1"/>
                <c:pt idx="0">
                  <c:v>krow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opm!$O$60:$O$74</c:f>
              <c:numCache>
                <c:formatCode>General</c:formatCode>
                <c:ptCount val="15"/>
                <c:pt idx="0">
                  <c:v>0</c:v>
                </c:pt>
                <c:pt idx="1">
                  <c:v>0.12</c:v>
                </c:pt>
                <c:pt idx="2">
                  <c:v>0.121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0.24</c:v>
                </c:pt>
                <c:pt idx="6">
                  <c:v>0.32</c:v>
                </c:pt>
                <c:pt idx="7">
                  <c:v>0.37</c:v>
                </c:pt>
                <c:pt idx="8">
                  <c:v>0.42</c:v>
                </c:pt>
                <c:pt idx="9">
                  <c:v>0.52</c:v>
                </c:pt>
                <c:pt idx="10">
                  <c:v>0.56999999999999995</c:v>
                </c:pt>
                <c:pt idx="11">
                  <c:v>0.62</c:v>
                </c:pt>
                <c:pt idx="12">
                  <c:v>0.72</c:v>
                </c:pt>
                <c:pt idx="13">
                  <c:v>0.82</c:v>
                </c:pt>
                <c:pt idx="14">
                  <c:v>1</c:v>
                </c:pt>
              </c:numCache>
            </c:numRef>
          </c:xVal>
          <c:yVal>
            <c:numRef>
              <c:f>opm!$Q$60:$Q$74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</c:v>
                </c:pt>
                <c:pt idx="4">
                  <c:v>0.98</c:v>
                </c:pt>
                <c:pt idx="5">
                  <c:v>0.7</c:v>
                </c:pt>
                <c:pt idx="6">
                  <c:v>0.35</c:v>
                </c:pt>
                <c:pt idx="7">
                  <c:v>0.2</c:v>
                </c:pt>
                <c:pt idx="8">
                  <c:v>0.09</c:v>
                </c:pt>
                <c:pt idx="9">
                  <c:v>2.1000000000000001E-2</c:v>
                </c:pt>
                <c:pt idx="10">
                  <c:v>0.01</c:v>
                </c:pt>
                <c:pt idx="11">
                  <c:v>1E-3</c:v>
                </c:pt>
                <c:pt idx="12">
                  <c:v>1E-4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9C-40F1-820A-9A5D2C088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52208"/>
        <c:axId val="-1321348560"/>
      </c:scatterChart>
      <c:valAx>
        <c:axId val="-1321352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48560"/>
        <c:crosses val="autoZero"/>
        <c:crossBetween val="midCat"/>
      </c:valAx>
      <c:valAx>
        <c:axId val="-1321348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5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ОФП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corey2!$D$16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corey2!$C$17:$C$58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corey2!$D$17:$D$58</c:f>
              <c:numCache>
                <c:formatCode>0.0000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4.2671825216203879E-3</c:v>
                </c:pt>
                <c:pt idx="7">
                  <c:v>7.3736913973600346E-3</c:v>
                </c:pt>
                <c:pt idx="8">
                  <c:v>1.1709148839326359E-2</c:v>
                </c:pt>
                <c:pt idx="9">
                  <c:v>1.7478379608557134E-2</c:v>
                </c:pt>
                <c:pt idx="10">
                  <c:v>2.4886208466090146E-2</c:v>
                </c:pt>
                <c:pt idx="11">
                  <c:v>3.4137460172963166E-2</c:v>
                </c:pt>
                <c:pt idx="12">
                  <c:v>4.543695949021398E-2</c:v>
                </c:pt>
                <c:pt idx="13">
                  <c:v>5.898953117888036E-2</c:v>
                </c:pt>
                <c:pt idx="14">
                  <c:v>7.5000000000000094E-2</c:v>
                </c:pt>
                <c:pt idx="15">
                  <c:v>9.3673190714610929E-2</c:v>
                </c:pt>
                <c:pt idx="16">
                  <c:v>0.11521392808375067</c:v>
                </c:pt>
                <c:pt idx="17">
                  <c:v>0.13982703686845716</c:v>
                </c:pt>
                <c:pt idx="18">
                  <c:v>0.16771734182976805</c:v>
                </c:pt>
                <c:pt idx="19">
                  <c:v>0.19908966772872125</c:v>
                </c:pt>
                <c:pt idx="20">
                  <c:v>0.23414883932635439</c:v>
                </c:pt>
                <c:pt idx="21">
                  <c:v>0.27309968138370544</c:v>
                </c:pt>
                <c:pt idx="22">
                  <c:v>0.31614701866181194</c:v>
                </c:pt>
                <c:pt idx="23">
                  <c:v>0.363495675921712</c:v>
                </c:pt>
                <c:pt idx="24">
                  <c:v>0.41535047792444296</c:v>
                </c:pt>
                <c:pt idx="25">
                  <c:v>0.4719162494310431</c:v>
                </c:pt>
                <c:pt idx="26">
                  <c:v>0.53339781520254947</c:v>
                </c:pt>
                <c:pt idx="27">
                  <c:v>0.60000000000000053</c:v>
                </c:pt>
                <c:pt idx="28">
                  <c:v>0.628571428571429</c:v>
                </c:pt>
                <c:pt idx="29">
                  <c:v>0.65714285714285769</c:v>
                </c:pt>
                <c:pt idx="30">
                  <c:v>0.68571428571428628</c:v>
                </c:pt>
                <c:pt idx="31">
                  <c:v>0.71428571428571486</c:v>
                </c:pt>
                <c:pt idx="32">
                  <c:v>0.74285714285714344</c:v>
                </c:pt>
                <c:pt idx="33">
                  <c:v>0.77142857142857202</c:v>
                </c:pt>
                <c:pt idx="34">
                  <c:v>0.8000000000000006</c:v>
                </c:pt>
                <c:pt idx="35">
                  <c:v>0.82857142857142918</c:v>
                </c:pt>
                <c:pt idx="36">
                  <c:v>0.85714285714285787</c:v>
                </c:pt>
                <c:pt idx="37">
                  <c:v>0.88571428571428645</c:v>
                </c:pt>
                <c:pt idx="38">
                  <c:v>0.91428571428571503</c:v>
                </c:pt>
                <c:pt idx="39">
                  <c:v>0.94285714285714362</c:v>
                </c:pt>
                <c:pt idx="40">
                  <c:v>0.9714285714285722</c:v>
                </c:pt>
                <c:pt idx="41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F-49C5-A845-523C21E2ABE7}"/>
            </c:ext>
          </c:extLst>
        </c:ser>
        <c:ser>
          <c:idx val="1"/>
          <c:order val="1"/>
          <c:tx>
            <c:strRef>
              <c:f>corey2!$E$16</c:f>
              <c:strCache>
                <c:ptCount val="1"/>
                <c:pt idx="0">
                  <c:v>krow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corey2!$C$17:$C$58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corey2!$E$17:$E$58</c:f>
              <c:numCache>
                <c:formatCode>0.0000</c:formatCode>
                <c:ptCount val="42"/>
                <c:pt idx="0">
                  <c:v>0.8</c:v>
                </c:pt>
                <c:pt idx="1">
                  <c:v>0.70000000000000007</c:v>
                </c:pt>
                <c:pt idx="2">
                  <c:v>0.62229745106964041</c:v>
                </c:pt>
                <c:pt idx="3">
                  <c:v>0.5505689576695495</c:v>
                </c:pt>
                <c:pt idx="4">
                  <c:v>0.48457555757851628</c:v>
                </c:pt>
                <c:pt idx="5">
                  <c:v>0.42407828857533014</c:v>
                </c:pt>
                <c:pt idx="6">
                  <c:v>0.36883818843878013</c:v>
                </c:pt>
                <c:pt idx="7">
                  <c:v>0.31861629494765592</c:v>
                </c:pt>
                <c:pt idx="8">
                  <c:v>0.27317364588074639</c:v>
                </c:pt>
                <c:pt idx="9">
                  <c:v>0.23227127901684111</c:v>
                </c:pt>
                <c:pt idx="10">
                  <c:v>0.19567023213472906</c:v>
                </c:pt>
                <c:pt idx="11">
                  <c:v>0.16313154301319965</c:v>
                </c:pt>
                <c:pt idx="12">
                  <c:v>0.13441624943104222</c:v>
                </c:pt>
                <c:pt idx="13">
                  <c:v>0.10928538916704589</c:v>
                </c:pt>
                <c:pt idx="14">
                  <c:v>8.7499999999999883E-2</c:v>
                </c:pt>
                <c:pt idx="15">
                  <c:v>6.8821119708693576E-2</c:v>
                </c:pt>
                <c:pt idx="16">
                  <c:v>5.3009786071916178E-2</c:v>
                </c:pt>
                <c:pt idx="17">
                  <c:v>3.9827036868456907E-2</c:v>
                </c:pt>
                <c:pt idx="18">
                  <c:v>2.903390987710508E-2</c:v>
                </c:pt>
                <c:pt idx="19">
                  <c:v>2.0391442876649912E-2</c:v>
                </c:pt>
                <c:pt idx="20">
                  <c:v>1.3660673645880701E-2</c:v>
                </c:pt>
                <c:pt idx="21">
                  <c:v>8.6026399635866675E-3</c:v>
                </c:pt>
                <c:pt idx="22">
                  <c:v>4.978379608557096E-3</c:v>
                </c:pt>
                <c:pt idx="23">
                  <c:v>2.5489303595812255E-3</c:v>
                </c:pt>
                <c:pt idx="24">
                  <c:v>1.0753299954483272E-3</c:v>
                </c:pt>
                <c:pt idx="25">
                  <c:v>3.1861629494764972E-4</c:v>
                </c:pt>
                <c:pt idx="26">
                  <c:v>3.9827036868455869E-5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F-49C5-A845-523C21E2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51600"/>
        <c:axId val="-1321346128"/>
      </c:scatterChart>
      <c:valAx>
        <c:axId val="-1321351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46128"/>
        <c:crosses val="autoZero"/>
        <c:crossBetween val="midCat"/>
      </c:valAx>
      <c:valAx>
        <c:axId val="-1321346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corey2!$F$16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corey2!$C$17:$C$58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corey2!$F$17:$F$58</c:f>
              <c:numCache>
                <c:formatCode>0.0000</c:formatCode>
                <c:ptCount val="42"/>
                <c:pt idx="0">
                  <c:v>1.2076805750445074</c:v>
                </c:pt>
                <c:pt idx="1">
                  <c:v>1</c:v>
                </c:pt>
                <c:pt idx="2">
                  <c:v>0.82192710675935132</c:v>
                </c:pt>
                <c:pt idx="3">
                  <c:v>0.67017692226893566</c:v>
                </c:pt>
                <c:pt idx="4">
                  <c:v>0.54171696948232251</c:v>
                </c:pt>
                <c:pt idx="5">
                  <c:v>0.43375716751999094</c:v>
                </c:pt>
                <c:pt idx="6">
                  <c:v>0.3437397318290405</c:v>
                </c:pt>
                <c:pt idx="7">
                  <c:v>0.26932907434290426</c:v>
                </c:pt>
                <c:pt idx="8">
                  <c:v>0.20840170364105953</c:v>
                </c:pt>
                <c:pt idx="9">
                  <c:v>0.15903612510874149</c:v>
                </c:pt>
                <c:pt idx="10">
                  <c:v>0.11950274109665394</c:v>
                </c:pt>
                <c:pt idx="11">
                  <c:v>8.8253751080682785E-2</c:v>
                </c:pt>
                <c:pt idx="12">
                  <c:v>6.3913051821607045E-2</c:v>
                </c:pt>
                <c:pt idx="13">
                  <c:v>4.5266137524811845E-2</c:v>
                </c:pt>
                <c:pt idx="14">
                  <c:v>3.1249999999999896E-2</c:v>
                </c:pt>
                <c:pt idx="15">
                  <c:v>2.0943028820904167E-2</c:v>
                </c:pt>
                <c:pt idx="16">
                  <c:v>1.3554911484999668E-2</c:v>
                </c:pt>
                <c:pt idx="17">
                  <c:v>8.416533573215727E-3</c:v>
                </c:pt>
                <c:pt idx="18">
                  <c:v>4.9698789096481507E-3</c:v>
                </c:pt>
                <c:pt idx="19">
                  <c:v>2.7579297212713245E-3</c:v>
                </c:pt>
                <c:pt idx="20">
                  <c:v>1.4145667976503628E-3</c:v>
                </c:pt>
                <c:pt idx="21">
                  <c:v>6.5446965065325163E-4</c:v>
                </c:pt>
                <c:pt idx="22">
                  <c:v>2.6301667416298925E-4</c:v>
                </c:pt>
                <c:pt idx="23">
                  <c:v>8.6185303789727954E-5</c:v>
                </c:pt>
                <c:pt idx="24">
                  <c:v>2.0452176582913819E-5</c:v>
                </c:pt>
                <c:pt idx="25">
                  <c:v>2.6932907434289431E-6</c:v>
                </c:pt>
                <c:pt idx="26">
                  <c:v>8.4165335732150951E-8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B-46CC-8821-52D7F776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58896"/>
        <c:axId val="-1321352816"/>
      </c:scatterChart>
      <c:valAx>
        <c:axId val="-1321358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52816"/>
        <c:crosses val="autoZero"/>
        <c:crossBetween val="midCat"/>
      </c:valAx>
      <c:valAx>
        <c:axId val="-1321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ОФП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corey3!$D$16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corey3!$C$17:$C$58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corey3!$D$17:$D$58</c:f>
              <c:numCache>
                <c:formatCode>0.0000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2.3584281646343119E-3</c:v>
                </c:pt>
                <c:pt idx="5">
                  <c:v>4.8413835936569512E-3</c:v>
                </c:pt>
                <c:pt idx="6">
                  <c:v>8.4575490785696612E-3</c:v>
                </c:pt>
                <c:pt idx="7">
                  <c:v>1.3341284385234162E-2</c:v>
                </c:pt>
                <c:pt idx="8">
                  <c:v>1.9613929766373141E-2</c:v>
                </c:pt>
                <c:pt idx="9">
                  <c:v>2.7387001355201057E-2</c:v>
                </c:pt>
                <c:pt idx="10">
                  <c:v>3.6764256664332549E-2</c:v>
                </c:pt>
                <c:pt idx="11">
                  <c:v>4.7843122445397228E-2</c:v>
                </c:pt>
                <c:pt idx="12">
                  <c:v>6.0715731075232933E-2</c:v>
                </c:pt>
                <c:pt idx="13">
                  <c:v>7.5469701268298287E-2</c:v>
                </c:pt>
                <c:pt idx="14">
                  <c:v>9.2188743678104021E-2</c:v>
                </c:pt>
                <c:pt idx="15">
                  <c:v>0.11095314194815302</c:v>
                </c:pt>
                <c:pt idx="16">
                  <c:v>0.13184014240431022</c:v>
                </c:pt>
                <c:pt idx="17">
                  <c:v>0.15492427499702277</c:v>
                </c:pt>
                <c:pt idx="18">
                  <c:v>0.18027762137485745</c:v>
                </c:pt>
                <c:pt idx="19">
                  <c:v>0.20797004154105819</c:v>
                </c:pt>
                <c:pt idx="20">
                  <c:v>0.23806936753848748</c:v>
                </c:pt>
                <c:pt idx="21">
                  <c:v>0.27064157051422971</c:v>
                </c:pt>
                <c:pt idx="22">
                  <c:v>0.30575090602301275</c:v>
                </c:pt>
                <c:pt idx="23">
                  <c:v>0.34346004134396807</c:v>
                </c:pt>
                <c:pt idx="24">
                  <c:v>0.38383016778271578</c:v>
                </c:pt>
                <c:pt idx="25">
                  <c:v>0.42692110032749381</c:v>
                </c:pt>
                <c:pt idx="26">
                  <c:v>0.47279136656806264</c:v>
                </c:pt>
                <c:pt idx="27">
                  <c:v>0.52149828643084661</c:v>
                </c:pt>
                <c:pt idx="28">
                  <c:v>0.57309804400614028</c:v>
                </c:pt>
                <c:pt idx="29">
                  <c:v>0.61600000000000055</c:v>
                </c:pt>
                <c:pt idx="30">
                  <c:v>0.64800000000000058</c:v>
                </c:pt>
                <c:pt idx="31">
                  <c:v>0.6800000000000006</c:v>
                </c:pt>
                <c:pt idx="32">
                  <c:v>0.71200000000000063</c:v>
                </c:pt>
                <c:pt idx="33">
                  <c:v>0.74400000000000066</c:v>
                </c:pt>
                <c:pt idx="34">
                  <c:v>0.77600000000000069</c:v>
                </c:pt>
                <c:pt idx="35">
                  <c:v>0.80800000000000072</c:v>
                </c:pt>
                <c:pt idx="36">
                  <c:v>0.84000000000000075</c:v>
                </c:pt>
                <c:pt idx="37">
                  <c:v>0.87200000000000077</c:v>
                </c:pt>
                <c:pt idx="38">
                  <c:v>0.9040000000000008</c:v>
                </c:pt>
                <c:pt idx="39">
                  <c:v>0.93600000000000083</c:v>
                </c:pt>
                <c:pt idx="40">
                  <c:v>0.96800000000000086</c:v>
                </c:pt>
                <c:pt idx="41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7-4148-BC8B-3A4B2182B0BE}"/>
            </c:ext>
          </c:extLst>
        </c:ser>
        <c:ser>
          <c:idx val="1"/>
          <c:order val="1"/>
          <c:tx>
            <c:strRef>
              <c:f>corey3!$E$16</c:f>
              <c:strCache>
                <c:ptCount val="1"/>
                <c:pt idx="0">
                  <c:v>krow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corey3!$C$17:$C$58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corey3!$E$17:$E$58</c:f>
              <c:numCache>
                <c:formatCode>0.0000</c:formatCode>
                <c:ptCount val="42"/>
                <c:pt idx="0">
                  <c:v>0.8</c:v>
                </c:pt>
                <c:pt idx="1">
                  <c:v>0.70000000000000007</c:v>
                </c:pt>
                <c:pt idx="2">
                  <c:v>0.63808860680594137</c:v>
                </c:pt>
                <c:pt idx="3">
                  <c:v>0.57958449203951956</c:v>
                </c:pt>
                <c:pt idx="4">
                  <c:v>0.52442274128223454</c:v>
                </c:pt>
                <c:pt idx="5">
                  <c:v>0.47253715380660971</c:v>
                </c:pt>
                <c:pt idx="6">
                  <c:v>0.42386016291469086</c:v>
                </c:pt>
                <c:pt idx="7">
                  <c:v>0.37832274769536739</c:v>
                </c:pt>
                <c:pt idx="8">
                  <c:v>0.33585433484732469</c:v>
                </c:pt>
                <c:pt idx="9">
                  <c:v>0.29638268892695285</c:v>
                </c:pt>
                <c:pt idx="10">
                  <c:v>0.25983378901463972</c:v>
                </c:pt>
                <c:pt idx="11">
                  <c:v>0.22613168932197569</c:v>
                </c:pt>
                <c:pt idx="12">
                  <c:v>0.19519836064885365</c:v>
                </c:pt>
                <c:pt idx="13">
                  <c:v>0.16695350878919896</c:v>
                </c:pt>
                <c:pt idx="14">
                  <c:v>0.14131436489785507</c:v>
                </c:pt>
                <c:pt idx="15">
                  <c:v>0.11819544135043385</c:v>
                </c:pt>
                <c:pt idx="16">
                  <c:v>9.7508244571129943E-2</c:v>
                </c:pt>
                <c:pt idx="17">
                  <c:v>7.9160933385078999E-2</c:v>
                </c:pt>
                <c:pt idx="18">
                  <c:v>6.3057907209150763E-2</c:v>
                </c:pt>
                <c:pt idx="19">
                  <c:v>4.9099302052283182E-2</c:v>
                </c:pt>
                <c:pt idx="20">
                  <c:v>3.7180362499683144E-2</c:v>
                </c:pt>
                <c:pt idx="21">
                  <c:v>2.7190642128617208E-2</c:v>
                </c:pt>
                <c:pt idx="22">
                  <c:v>1.9012958359457859E-2</c:v>
                </c:pt>
                <c:pt idx="23">
                  <c:v>1.2521980673998756E-2</c:v>
                </c:pt>
                <c:pt idx="24">
                  <c:v>7.5822410978510285E-3</c:v>
                </c:pt>
                <c:pt idx="25">
                  <c:v>4.0451666335263783E-3</c:v>
                </c:pt>
                <c:pt idx="26">
                  <c:v>1.7442805058217584E-3</c:v>
                </c:pt>
                <c:pt idx="27">
                  <c:v>4.8640099321165539E-4</c:v>
                </c:pt>
                <c:pt idx="28">
                  <c:v>3.1202638262759692E-5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A7-4148-BC8B-3A4B2182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57680"/>
        <c:axId val="-1321355856"/>
      </c:scatterChart>
      <c:valAx>
        <c:axId val="-1321357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55856"/>
        <c:crosses val="autoZero"/>
        <c:crossBetween val="midCat"/>
      </c:valAx>
      <c:valAx>
        <c:axId val="-13213558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135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corey3!$F$16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corey3!$C$17:$C$58</c:f>
              <c:numCache>
                <c:formatCode>0.0000</c:formatCode>
                <c:ptCount val="42"/>
                <c:pt idx="0">
                  <c:v>0.18</c:v>
                </c:pt>
                <c:pt idx="1">
                  <c:v>0.19999999999999998</c:v>
                </c:pt>
                <c:pt idx="2">
                  <c:v>0.21999999999999997</c:v>
                </c:pt>
                <c:pt idx="3">
                  <c:v>0.23999999999999996</c:v>
                </c:pt>
                <c:pt idx="4">
                  <c:v>0.25999999999999995</c:v>
                </c:pt>
                <c:pt idx="5">
                  <c:v>0.27999999999999997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0.36000000000000004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0.4200000000000001</c:v>
                </c:pt>
                <c:pt idx="13">
                  <c:v>0.44000000000000011</c:v>
                </c:pt>
                <c:pt idx="14">
                  <c:v>0.46000000000000013</c:v>
                </c:pt>
                <c:pt idx="15">
                  <c:v>0.48000000000000015</c:v>
                </c:pt>
                <c:pt idx="16">
                  <c:v>0.50000000000000011</c:v>
                </c:pt>
                <c:pt idx="17">
                  <c:v>0.52000000000000013</c:v>
                </c:pt>
                <c:pt idx="18">
                  <c:v>0.54000000000000015</c:v>
                </c:pt>
                <c:pt idx="19">
                  <c:v>0.56000000000000016</c:v>
                </c:pt>
                <c:pt idx="20">
                  <c:v>0.58000000000000018</c:v>
                </c:pt>
                <c:pt idx="21">
                  <c:v>0.6000000000000002</c:v>
                </c:pt>
                <c:pt idx="22">
                  <c:v>0.62000000000000022</c:v>
                </c:pt>
                <c:pt idx="23">
                  <c:v>0.64000000000000024</c:v>
                </c:pt>
                <c:pt idx="24">
                  <c:v>0.66000000000000025</c:v>
                </c:pt>
                <c:pt idx="25">
                  <c:v>0.68000000000000027</c:v>
                </c:pt>
                <c:pt idx="26">
                  <c:v>0.70000000000000029</c:v>
                </c:pt>
                <c:pt idx="27">
                  <c:v>0.72000000000000031</c:v>
                </c:pt>
                <c:pt idx="28">
                  <c:v>0.74000000000000032</c:v>
                </c:pt>
                <c:pt idx="29">
                  <c:v>0.76000000000000034</c:v>
                </c:pt>
                <c:pt idx="30">
                  <c:v>0.78000000000000036</c:v>
                </c:pt>
                <c:pt idx="31">
                  <c:v>0.80000000000000038</c:v>
                </c:pt>
                <c:pt idx="32">
                  <c:v>0.8200000000000004</c:v>
                </c:pt>
                <c:pt idx="33">
                  <c:v>0.84000000000000041</c:v>
                </c:pt>
                <c:pt idx="34">
                  <c:v>0.86000000000000043</c:v>
                </c:pt>
                <c:pt idx="35">
                  <c:v>0.88000000000000045</c:v>
                </c:pt>
                <c:pt idx="36">
                  <c:v>0.90000000000000047</c:v>
                </c:pt>
                <c:pt idx="37">
                  <c:v>0.92000000000000048</c:v>
                </c:pt>
                <c:pt idx="38">
                  <c:v>0.9400000000000005</c:v>
                </c:pt>
                <c:pt idx="39">
                  <c:v>0.96000000000000052</c:v>
                </c:pt>
                <c:pt idx="40">
                  <c:v>0.98000000000000054</c:v>
                </c:pt>
                <c:pt idx="41">
                  <c:v>1.0000000000000004</c:v>
                </c:pt>
              </c:numCache>
            </c:numRef>
          </c:xVal>
          <c:yVal>
            <c:numRef>
              <c:f>corey3!$F$17:$F$58</c:f>
              <c:numCache>
                <c:formatCode>0.0000</c:formatCode>
                <c:ptCount val="42"/>
                <c:pt idx="0">
                  <c:v>1.0382242633699885</c:v>
                </c:pt>
                <c:pt idx="1">
                  <c:v>0.9</c:v>
                </c:pt>
                <c:pt idx="2">
                  <c:v>0.77605987569155122</c:v>
                </c:pt>
                <c:pt idx="3">
                  <c:v>0.66538415681988927</c:v>
                </c:pt>
                <c:pt idx="4">
                  <c:v>0.56699087767229006</c:v>
                </c:pt>
                <c:pt idx="5">
                  <c:v>0.47993584044805671</c:v>
                </c:pt>
                <c:pt idx="6">
                  <c:v>0.40331261525852041</c:v>
                </c:pt>
                <c:pt idx="7">
                  <c:v>0.33625254012704031</c:v>
                </c:pt>
                <c:pt idx="8">
                  <c:v>0.27792472098900339</c:v>
                </c:pt>
                <c:pt idx="9">
                  <c:v>0.22753603169182421</c:v>
                </c:pt>
                <c:pt idx="10">
                  <c:v>0.18433111399494559</c:v>
                </c:pt>
                <c:pt idx="11">
                  <c:v>0.14759237756983792</c:v>
                </c:pt>
                <c:pt idx="12">
                  <c:v>0.11663999999999983</c:v>
                </c:pt>
                <c:pt idx="13">
                  <c:v>9.0831926780957417E-2</c:v>
                </c:pt>
                <c:pt idx="14">
                  <c:v>6.9563871320264883E-2</c:v>
                </c:pt>
                <c:pt idx="15">
                  <c:v>5.2269314937504127E-2</c:v>
                </c:pt>
                <c:pt idx="16">
                  <c:v>3.8419506864285149E-2</c:v>
                </c:pt>
                <c:pt idx="17">
                  <c:v>2.7523464244245548E-2</c:v>
                </c:pt>
                <c:pt idx="18">
                  <c:v>1.9127972133050959E-2</c:v>
                </c:pt>
                <c:pt idx="19">
                  <c:v>1.2817583498394871E-2</c:v>
                </c:pt>
                <c:pt idx="20">
                  <c:v>8.2146192199985969E-3</c:v>
                </c:pt>
                <c:pt idx="21">
                  <c:v>4.9791680896113365E-3</c:v>
                </c:pt>
                <c:pt idx="22">
                  <c:v>2.8090868110101572E-3</c:v>
                </c:pt>
                <c:pt idx="23">
                  <c:v>1.4399999999999875E-3</c:v>
                </c:pt>
                <c:pt idx="24">
                  <c:v>6.4530018441362545E-4</c:v>
                </c:pt>
                <c:pt idx="25">
                  <c:v>2.3614780411173721E-4</c:v>
                </c:pt>
                <c:pt idx="26">
                  <c:v>6.1471210982854893E-5</c:v>
                </c:pt>
                <c:pt idx="27">
                  <c:v>7.9666689433778546E-6</c:v>
                </c:pt>
                <c:pt idx="28">
                  <c:v>9.8353937572557392E-8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9-4FE7-9032-474CC387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2998048"/>
        <c:axId val="-1492990144"/>
      </c:scatterChart>
      <c:valAx>
        <c:axId val="-1492998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990144"/>
        <c:crosses val="autoZero"/>
        <c:crossBetween val="midCat"/>
      </c:valAx>
      <c:valAx>
        <c:axId val="-14929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299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165847</xdr:colOff>
      <xdr:row>0</xdr:row>
      <xdr:rowOff>0</xdr:rowOff>
    </xdr:from>
    <xdr:to>
      <xdr:col>11</xdr:col>
      <xdr:colOff>924360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4953" y="0"/>
          <a:ext cx="3456889" cy="3585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306482</xdr:colOff>
      <xdr:row>19</xdr:row>
      <xdr:rowOff>31096</xdr:rowOff>
    </xdr:from>
    <xdr:to>
      <xdr:col>9</xdr:col>
      <xdr:colOff>753036</xdr:colOff>
      <xdr:row>31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295834</xdr:colOff>
      <xdr:row>31</xdr:row>
      <xdr:rowOff>170608</xdr:rowOff>
    </xdr:from>
    <xdr:to>
      <xdr:col>9</xdr:col>
      <xdr:colOff>770965</xdr:colOff>
      <xdr:row>45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779930</xdr:colOff>
      <xdr:row>19</xdr:row>
      <xdr:rowOff>17930</xdr:rowOff>
    </xdr:from>
    <xdr:to>
      <xdr:col>12</xdr:col>
      <xdr:colOff>403412</xdr:colOff>
      <xdr:row>32</xdr:row>
      <xdr:rowOff>35860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AEAD0504-05B8-4AA9-A699-1E283102B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452717</xdr:colOff>
      <xdr:row>0</xdr:row>
      <xdr:rowOff>24653</xdr:rowOff>
    </xdr:from>
    <xdr:to>
      <xdr:col>14</xdr:col>
      <xdr:colOff>252006</xdr:colOff>
      <xdr:row>20</xdr:row>
      <xdr:rowOff>24653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4892" y="24653"/>
          <a:ext cx="3456889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189939</xdr:colOff>
      <xdr:row>22</xdr:row>
      <xdr:rowOff>4202</xdr:rowOff>
    </xdr:from>
    <xdr:to>
      <xdr:col>14</xdr:col>
      <xdr:colOff>604557</xdr:colOff>
      <xdr:row>48</xdr:row>
      <xdr:rowOff>75640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291353</xdr:colOff>
      <xdr:row>22</xdr:row>
      <xdr:rowOff>9244</xdr:rowOff>
    </xdr:from>
    <xdr:to>
      <xdr:col>23</xdr:col>
      <xdr:colOff>100853</xdr:colOff>
      <xdr:row>48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452717</xdr:colOff>
      <xdr:row>0</xdr:row>
      <xdr:rowOff>24653</xdr:rowOff>
    </xdr:from>
    <xdr:to>
      <xdr:col>14</xdr:col>
      <xdr:colOff>252006</xdr:colOff>
      <xdr:row>20</xdr:row>
      <xdr:rowOff>24653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4892" y="24653"/>
          <a:ext cx="3456889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189939</xdr:colOff>
      <xdr:row>22</xdr:row>
      <xdr:rowOff>4202</xdr:rowOff>
    </xdr:from>
    <xdr:to>
      <xdr:col>14</xdr:col>
      <xdr:colOff>604557</xdr:colOff>
      <xdr:row>48</xdr:row>
      <xdr:rowOff>75640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291353</xdr:colOff>
      <xdr:row>22</xdr:row>
      <xdr:rowOff>9244</xdr:rowOff>
    </xdr:from>
    <xdr:to>
      <xdr:col>23</xdr:col>
      <xdr:colOff>100853</xdr:colOff>
      <xdr:row>48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548639</xdr:colOff>
      <xdr:row>0</xdr:row>
      <xdr:rowOff>175260</xdr:rowOff>
    </xdr:from>
    <xdr:ext cx="3495675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377439" y="175260"/>
          <a:ext cx="3495675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--      PERMX  = 10^(21.303 * PORO - 2.3592)</a:t>
          </a:r>
        </a:p>
        <a:p>
          <a:r>
            <a:rPr lang="en-US" sz="1100"/>
            <a:t>--   lg(PERMX) =     21.303 * PORO - 2.3592</a:t>
          </a:r>
        </a:p>
        <a:p>
          <a:r>
            <a:rPr lang="en-US" sz="1100"/>
            <a:t>--      PORO   = (lg(PERMX) + 2.3592) / 21.303</a:t>
          </a:r>
        </a:p>
        <a:p>
          <a:r>
            <a:rPr lang="en-US" sz="1100"/>
            <a:t>-- Min PERMX = 1.1 mD</a:t>
          </a:r>
        </a:p>
        <a:p>
          <a:r>
            <a:rPr lang="en-US" sz="1100"/>
            <a:t>-- Aver PERMX = 317 mD</a:t>
          </a:r>
        </a:p>
        <a:p>
          <a:r>
            <a:rPr lang="en-US" sz="1100"/>
            <a:t>-- Max PERMX = 3700 mD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R103"/>
  <sheetViews>
    <sheetView tabSelected="1" topLeftCell="E1" zoomScale="85" zoomScaleNormal="85" workbookViewId="0">
      <selection activeCell="G15" sqref="G15"/>
    </sheetView>
  </sheetViews>
  <sheetFormatPr defaultRowHeight="14.4" x14ac:dyDescent="0.3"/>
  <cols>
    <col min="3" max="3" width="13.109375" customWidth="1"/>
    <col min="4" max="4" width="13.88671875" customWidth="1"/>
    <col min="5" max="5" width="13.44140625" customWidth="1"/>
    <col min="6" max="6" width="12.5546875" customWidth="1"/>
    <col min="10" max="10" width="21.5546875" bestFit="1" customWidth="1"/>
    <col min="12" max="12" width="22.77734375" bestFit="1" customWidth="1"/>
  </cols>
  <sheetData>
    <row r="1" spans="2:6" x14ac:dyDescent="0.3">
      <c r="C1" s="4" t="s">
        <v>0</v>
      </c>
      <c r="D1" s="6" t="s">
        <v>21</v>
      </c>
      <c r="E1">
        <f>0.02</f>
        <v>0.02</v>
      </c>
    </row>
    <row r="2" spans="2:6" x14ac:dyDescent="0.3">
      <c r="C2" s="4" t="s">
        <v>0</v>
      </c>
      <c r="D2" s="6" t="s">
        <v>18</v>
      </c>
      <c r="E2" s="2">
        <v>0</v>
      </c>
    </row>
    <row r="3" spans="2:6" x14ac:dyDescent="0.3">
      <c r="C3" s="4" t="s">
        <v>0</v>
      </c>
      <c r="D3" s="6" t="s">
        <v>6</v>
      </c>
      <c r="E3" s="2">
        <v>0.18</v>
      </c>
    </row>
    <row r="4" spans="2:6" x14ac:dyDescent="0.3">
      <c r="C4" s="4" t="s">
        <v>0</v>
      </c>
      <c r="D4" s="6" t="s">
        <v>7</v>
      </c>
      <c r="E4" s="2">
        <v>0.2</v>
      </c>
    </row>
    <row r="5" spans="2:6" x14ac:dyDescent="0.3">
      <c r="C5" s="4" t="s">
        <v>0</v>
      </c>
      <c r="D5" s="6" t="s">
        <v>8</v>
      </c>
      <c r="E5" s="2">
        <v>0</v>
      </c>
    </row>
    <row r="6" spans="2:6" x14ac:dyDescent="0.3">
      <c r="C6" s="4" t="s">
        <v>0</v>
      </c>
      <c r="D6" s="6" t="s">
        <v>13</v>
      </c>
      <c r="E6" s="2">
        <f>1-E4-E5</f>
        <v>0.8</v>
      </c>
    </row>
    <row r="7" spans="2:6" x14ac:dyDescent="0.3">
      <c r="C7" s="4" t="s">
        <v>0</v>
      </c>
      <c r="D7" s="6" t="s">
        <v>11</v>
      </c>
      <c r="E7" s="3">
        <v>2</v>
      </c>
    </row>
    <row r="8" spans="2:6" x14ac:dyDescent="0.3">
      <c r="C8" s="4" t="s">
        <v>0</v>
      </c>
      <c r="D8" s="6" t="s">
        <v>19</v>
      </c>
      <c r="E8" s="3">
        <v>3.7</v>
      </c>
    </row>
    <row r="9" spans="2:6" x14ac:dyDescent="0.3">
      <c r="C9" s="4" t="s">
        <v>0</v>
      </c>
      <c r="D9" s="6" t="s">
        <v>20</v>
      </c>
      <c r="E9" s="3">
        <v>6</v>
      </c>
    </row>
    <row r="10" spans="2:6" x14ac:dyDescent="0.3">
      <c r="C10" s="4" t="s">
        <v>0</v>
      </c>
      <c r="D10" s="6" t="s">
        <v>12</v>
      </c>
      <c r="E10" s="2">
        <v>1</v>
      </c>
    </row>
    <row r="11" spans="2:6" x14ac:dyDescent="0.3">
      <c r="C11" s="4" t="s">
        <v>0</v>
      </c>
      <c r="D11" s="6" t="s">
        <v>14</v>
      </c>
      <c r="E11" s="2">
        <v>1</v>
      </c>
    </row>
    <row r="12" spans="2:6" x14ac:dyDescent="0.3">
      <c r="C12" s="4" t="s">
        <v>0</v>
      </c>
      <c r="D12" s="6" t="s">
        <v>16</v>
      </c>
      <c r="E12" s="2">
        <v>1</v>
      </c>
    </row>
    <row r="13" spans="2:6" x14ac:dyDescent="0.3">
      <c r="C13" s="4" t="s">
        <v>0</v>
      </c>
      <c r="D13" s="6" t="s">
        <v>17</v>
      </c>
      <c r="E13" s="2">
        <v>1</v>
      </c>
    </row>
    <row r="14" spans="2:6" x14ac:dyDescent="0.3">
      <c r="C14" s="4" t="s">
        <v>0</v>
      </c>
      <c r="D14" s="6" t="s">
        <v>22</v>
      </c>
      <c r="E14" s="2">
        <v>1.3</v>
      </c>
    </row>
    <row r="16" spans="2:6" x14ac:dyDescent="0.3">
      <c r="B16" s="5" t="s">
        <v>5</v>
      </c>
      <c r="C16" s="7" t="s">
        <v>24</v>
      </c>
      <c r="D16" s="8" t="s">
        <v>10</v>
      </c>
      <c r="E16" s="8" t="s">
        <v>9</v>
      </c>
      <c r="F16" s="8" t="s">
        <v>15</v>
      </c>
    </row>
    <row r="17" spans="2:6" x14ac:dyDescent="0.3">
      <c r="B17" s="1">
        <f>(C17-$E$3)/(1-$E$3-$E$4-$E$5)</f>
        <v>-0.29032258064516125</v>
      </c>
      <c r="C17" s="9">
        <f>E2</f>
        <v>0</v>
      </c>
      <c r="D17" s="9">
        <f t="shared" ref="D17:D58" si="0">IF(C17&lt;=$E$4,0,IF(C17&lt;$E$6,$E$10*B17^$E$7,$E$11-($E$11-$E$10)*(1-C17)/($E$4+$E$5+1-1)))</f>
        <v>0</v>
      </c>
      <c r="E17" s="9">
        <f>IF(C17&lt;=$E$3,$E$12+($E$13-$E$12)*($E$3-C17)/($E$3-$E$2),IF(C17&lt;$E$6,$E$12*(1-B17)^$E$8,0))</f>
        <v>1</v>
      </c>
      <c r="F17" s="9">
        <f>IF(C17&lt;$E$6,$E$14*(($E$6-C17)/($E$6-$E$3))^$E$9,0)</f>
        <v>5.9997497632913968</v>
      </c>
    </row>
    <row r="18" spans="2:6" x14ac:dyDescent="0.3">
      <c r="B18" s="1">
        <f t="shared" ref="B18:B58" si="1">(C18-$E$3)/(1-$E$3-$E$4-$E$5)</f>
        <v>-0.2580645161290322</v>
      </c>
      <c r="C18" s="9">
        <f>C17+$E$1</f>
        <v>0.02</v>
      </c>
      <c r="D18" s="9">
        <f t="shared" si="0"/>
        <v>0</v>
      </c>
      <c r="E18" s="9">
        <f t="shared" ref="E18:E58" si="2">IF(C18&lt;=$E$3,$E$12+($E$13-$E$12)*($E$3-C18)/($E$3-$E$2),IF(C18&lt;$E$6,$E$12*(1-B18)^$E$8,0))</f>
        <v>1</v>
      </c>
      <c r="F18" s="9">
        <f t="shared" ref="F18:F58" si="3">IF(C18&lt;$E$6,$E$14*(($E$6-C18)/($E$6-$E$3))^$E$9,0)</f>
        <v>5.1541948357282301</v>
      </c>
    </row>
    <row r="19" spans="2:6" x14ac:dyDescent="0.3">
      <c r="B19" s="1">
        <f t="shared" si="1"/>
        <v>-0.22580645161290316</v>
      </c>
      <c r="C19" s="9">
        <f t="shared" ref="C19:C57" si="4">C18+$E$1</f>
        <v>0.04</v>
      </c>
      <c r="D19" s="9">
        <f t="shared" si="0"/>
        <v>0</v>
      </c>
      <c r="E19" s="9">
        <f t="shared" si="2"/>
        <v>1</v>
      </c>
      <c r="F19" s="9">
        <f t="shared" si="3"/>
        <v>4.4103673967747694</v>
      </c>
    </row>
    <row r="20" spans="2:6" x14ac:dyDescent="0.3">
      <c r="B20" s="1">
        <f t="shared" si="1"/>
        <v>-0.19354838709677416</v>
      </c>
      <c r="C20" s="9">
        <f t="shared" si="4"/>
        <v>0.06</v>
      </c>
      <c r="D20" s="9">
        <f t="shared" si="0"/>
        <v>0</v>
      </c>
      <c r="E20" s="9">
        <f t="shared" si="2"/>
        <v>1</v>
      </c>
      <c r="F20" s="9">
        <f t="shared" si="3"/>
        <v>3.75823154664752</v>
      </c>
    </row>
    <row r="21" spans="2:6" x14ac:dyDescent="0.3">
      <c r="B21" s="1">
        <f t="shared" si="1"/>
        <v>-0.16129032258064513</v>
      </c>
      <c r="C21" s="9">
        <f t="shared" si="4"/>
        <v>0.08</v>
      </c>
      <c r="D21" s="9">
        <f t="shared" si="0"/>
        <v>0</v>
      </c>
      <c r="E21" s="9">
        <f t="shared" si="2"/>
        <v>1</v>
      </c>
      <c r="F21" s="9">
        <f t="shared" si="3"/>
        <v>3.1885130139533446</v>
      </c>
    </row>
    <row r="22" spans="2:6" x14ac:dyDescent="0.3">
      <c r="B22" s="1">
        <f t="shared" si="1"/>
        <v>-0.1290322580645161</v>
      </c>
      <c r="C22" s="9">
        <f t="shared" si="4"/>
        <v>0.1</v>
      </c>
      <c r="D22" s="9">
        <f t="shared" si="0"/>
        <v>0</v>
      </c>
      <c r="E22" s="9">
        <f t="shared" si="2"/>
        <v>1</v>
      </c>
      <c r="F22" s="9">
        <f t="shared" si="3"/>
        <v>2.6926596065577324</v>
      </c>
    </row>
    <row r="23" spans="2:6" x14ac:dyDescent="0.3">
      <c r="B23" s="1">
        <f t="shared" si="1"/>
        <v>-9.6774193548387052E-2</v>
      </c>
      <c r="C23" s="9">
        <f t="shared" si="4"/>
        <v>0.12000000000000001</v>
      </c>
      <c r="D23" s="9">
        <f t="shared" si="0"/>
        <v>0</v>
      </c>
      <c r="E23" s="9">
        <f t="shared" si="2"/>
        <v>1</v>
      </c>
      <c r="F23" s="9">
        <f t="shared" si="3"/>
        <v>2.2628027170965614</v>
      </c>
    </row>
    <row r="24" spans="2:6" x14ac:dyDescent="0.3">
      <c r="B24" s="1">
        <f t="shared" si="1"/>
        <v>-6.4516129032258021E-2</v>
      </c>
      <c r="C24" s="9">
        <f t="shared" si="4"/>
        <v>0.14000000000000001</v>
      </c>
      <c r="D24" s="9">
        <f>IF(C24&lt;=$E$4,0,IF(C24&lt;$E$6,$E$10*B24^$E$7,$E$11-($E$11-$E$10)*(1-C24)/($E$4+$E$5+1-1)))</f>
        <v>0</v>
      </c>
      <c r="E24" s="9">
        <f t="shared" si="2"/>
        <v>1</v>
      </c>
      <c r="F24" s="9">
        <f t="shared" si="3"/>
        <v>1.8917198831313911</v>
      </c>
    </row>
    <row r="25" spans="2:6" x14ac:dyDescent="0.3">
      <c r="B25" s="1">
        <f t="shared" si="1"/>
        <v>-3.2258064516129011E-2</v>
      </c>
      <c r="C25" s="9">
        <f t="shared" si="4"/>
        <v>0.16</v>
      </c>
      <c r="D25" s="9">
        <f t="shared" si="0"/>
        <v>0</v>
      </c>
      <c r="E25" s="9">
        <f t="shared" si="2"/>
        <v>1</v>
      </c>
      <c r="F25" s="9">
        <f t="shared" si="3"/>
        <v>1.5727984019482595</v>
      </c>
    </row>
    <row r="26" spans="2:6" x14ac:dyDescent="0.3">
      <c r="B26" s="1">
        <f t="shared" si="1"/>
        <v>0</v>
      </c>
      <c r="C26" s="9">
        <f t="shared" si="4"/>
        <v>0.18</v>
      </c>
      <c r="D26" s="9">
        <f t="shared" si="0"/>
        <v>0</v>
      </c>
      <c r="E26" s="9">
        <f t="shared" si="2"/>
        <v>1</v>
      </c>
      <c r="F26" s="9">
        <f t="shared" si="3"/>
        <v>1.3</v>
      </c>
    </row>
    <row r="27" spans="2:6" x14ac:dyDescent="0.3">
      <c r="B27" s="1">
        <f t="shared" si="1"/>
        <v>3.2258064516129011E-2</v>
      </c>
      <c r="C27" s="9">
        <f t="shared" si="4"/>
        <v>0.19999999999999998</v>
      </c>
      <c r="D27" s="9">
        <f t="shared" si="0"/>
        <v>0</v>
      </c>
      <c r="E27" s="9">
        <f t="shared" si="2"/>
        <v>0.88574839749501155</v>
      </c>
      <c r="F27" s="9">
        <f t="shared" si="3"/>
        <v>1.0678265569920498</v>
      </c>
    </row>
    <row r="28" spans="2:6" x14ac:dyDescent="0.3">
      <c r="B28" s="1">
        <f t="shared" si="1"/>
        <v>6.4516129032258021E-2</v>
      </c>
      <c r="C28" s="9">
        <f t="shared" si="4"/>
        <v>0.21999999999999997</v>
      </c>
      <c r="D28" s="9">
        <f t="shared" si="0"/>
        <v>4.1623309053069662E-3</v>
      </c>
      <c r="E28" s="9">
        <f t="shared" si="2"/>
        <v>0.78132968553736626</v>
      </c>
      <c r="F28" s="9">
        <f t="shared" si="3"/>
        <v>0.87128688461180548</v>
      </c>
    </row>
    <row r="29" spans="2:6" x14ac:dyDescent="0.3">
      <c r="B29" s="1">
        <f t="shared" si="1"/>
        <v>9.6774193548387039E-2</v>
      </c>
      <c r="C29" s="9">
        <f t="shared" si="4"/>
        <v>0.23999999999999996</v>
      </c>
      <c r="D29" s="9">
        <f t="shared" si="0"/>
        <v>9.3652445369406759E-3</v>
      </c>
      <c r="E29" s="9">
        <f t="shared" si="2"/>
        <v>0.68619326128215763</v>
      </c>
      <c r="F29" s="9">
        <f t="shared" si="3"/>
        <v>0.70586455990147023</v>
      </c>
    </row>
    <row r="30" spans="2:6" x14ac:dyDescent="0.3">
      <c r="B30" s="1">
        <f t="shared" si="1"/>
        <v>0.12903225806451604</v>
      </c>
      <c r="C30" s="9">
        <f t="shared" si="4"/>
        <v>0.25999999999999995</v>
      </c>
      <c r="D30" s="9">
        <f t="shared" si="0"/>
        <v>1.6649323621227865E-2</v>
      </c>
      <c r="E30" s="9">
        <f t="shared" si="2"/>
        <v>0.59980165562315046</v>
      </c>
      <c r="F30" s="9">
        <f t="shared" si="3"/>
        <v>0.56748681327441131</v>
      </c>
    </row>
    <row r="31" spans="2:6" x14ac:dyDescent="0.3">
      <c r="B31" s="1">
        <f t="shared" si="1"/>
        <v>0.1612903225806451</v>
      </c>
      <c r="C31" s="9">
        <f t="shared" si="4"/>
        <v>0.27999999999999997</v>
      </c>
      <c r="D31" s="9">
        <f t="shared" si="0"/>
        <v>2.6014568158168556E-2</v>
      </c>
      <c r="E31" s="9">
        <f t="shared" si="2"/>
        <v>0.52163067226187088</v>
      </c>
      <c r="F31" s="9">
        <f t="shared" si="3"/>
        <v>0.45249447117504382</v>
      </c>
    </row>
    <row r="32" spans="2:6" x14ac:dyDescent="0.3">
      <c r="B32" s="1">
        <f t="shared" si="1"/>
        <v>0.19354838709677416</v>
      </c>
      <c r="C32" s="9">
        <f t="shared" si="4"/>
        <v>0.3</v>
      </c>
      <c r="D32" s="9">
        <f t="shared" si="0"/>
        <v>3.7460978147762732E-2</v>
      </c>
      <c r="E32" s="9">
        <f t="shared" si="2"/>
        <v>0.45116953339472637</v>
      </c>
      <c r="F32" s="9">
        <f t="shared" si="3"/>
        <v>0.35761295338221782</v>
      </c>
    </row>
    <row r="33" spans="2:6" x14ac:dyDescent="0.3">
      <c r="B33" s="1">
        <f t="shared" si="1"/>
        <v>0.22580645161290322</v>
      </c>
      <c r="C33" s="9">
        <f t="shared" si="4"/>
        <v>0.32</v>
      </c>
      <c r="D33" s="9">
        <f t="shared" si="0"/>
        <v>5.0988553590010401E-2</v>
      </c>
      <c r="E33" s="9">
        <f t="shared" si="2"/>
        <v>0.38792103259685451</v>
      </c>
      <c r="F33" s="9">
        <f t="shared" si="3"/>
        <v>0.27992432495612374</v>
      </c>
    </row>
    <row r="34" spans="2:6" x14ac:dyDescent="0.3">
      <c r="B34" s="1">
        <f t="shared" si="1"/>
        <v>0.25806451612903225</v>
      </c>
      <c r="C34" s="9">
        <f t="shared" si="4"/>
        <v>0.34</v>
      </c>
      <c r="D34" s="9">
        <f t="shared" si="0"/>
        <v>6.6597294484911543E-2</v>
      </c>
      <c r="E34" s="9">
        <f t="shared" si="2"/>
        <v>0.33140169555692378</v>
      </c>
      <c r="F34" s="9">
        <f t="shared" si="3"/>
        <v>0.21684040282870648</v>
      </c>
    </row>
    <row r="35" spans="2:6" x14ac:dyDescent="0.3">
      <c r="B35" s="1">
        <f t="shared" si="1"/>
        <v>0.29032258064516131</v>
      </c>
      <c r="C35" s="9">
        <f t="shared" si="4"/>
        <v>0.36000000000000004</v>
      </c>
      <c r="D35" s="9">
        <f t="shared" si="0"/>
        <v>8.4287200832466186E-2</v>
      </c>
      <c r="E35" s="9">
        <f t="shared" si="2"/>
        <v>0.28114194940600362</v>
      </c>
      <c r="F35" s="9">
        <f t="shared" si="3"/>
        <v>0.16607691703759805</v>
      </c>
    </row>
    <row r="36" spans="2:6" x14ac:dyDescent="0.3">
      <c r="B36" s="1">
        <f t="shared" si="1"/>
        <v>0.32258064516129037</v>
      </c>
      <c r="C36" s="9">
        <f t="shared" si="4"/>
        <v>0.38000000000000006</v>
      </c>
      <c r="D36" s="9">
        <f t="shared" si="0"/>
        <v>0.10405827263267432</v>
      </c>
      <c r="E36" s="9">
        <f t="shared" si="2"/>
        <v>0.23668630148895423</v>
      </c>
      <c r="F36" s="9">
        <f t="shared" si="3"/>
        <v>0.12562872660355745</v>
      </c>
    </row>
    <row r="37" spans="2:6" x14ac:dyDescent="0.3">
      <c r="B37" s="1">
        <f t="shared" si="1"/>
        <v>0.35483870967741943</v>
      </c>
      <c r="C37" s="9">
        <f t="shared" si="4"/>
        <v>0.40000000000000008</v>
      </c>
      <c r="D37" s="9">
        <f t="shared" si="0"/>
        <v>0.12591050988553595</v>
      </c>
      <c r="E37" s="9">
        <f t="shared" si="2"/>
        <v>0.19759352855245649</v>
      </c>
      <c r="F37" s="9">
        <f t="shared" si="3"/>
        <v>9.3746090051428074E-2</v>
      </c>
    </row>
    <row r="38" spans="2:6" x14ac:dyDescent="0.3">
      <c r="B38" s="1">
        <f t="shared" si="1"/>
        <v>0.38709677419354849</v>
      </c>
      <c r="C38" s="9">
        <f t="shared" si="4"/>
        <v>0.4200000000000001</v>
      </c>
      <c r="D38" s="9">
        <f t="shared" si="0"/>
        <v>0.14984391259105106</v>
      </c>
      <c r="E38" s="9">
        <f t="shared" si="2"/>
        <v>0.1634368774748875</v>
      </c>
      <c r="F38" s="9">
        <f t="shared" si="3"/>
        <v>6.891199057460573E-2</v>
      </c>
    </row>
    <row r="39" spans="2:6" x14ac:dyDescent="0.3">
      <c r="B39" s="1">
        <f t="shared" si="1"/>
        <v>0.41935483870967755</v>
      </c>
      <c r="C39" s="9">
        <f t="shared" si="4"/>
        <v>0.44000000000000011</v>
      </c>
      <c r="D39" s="9">
        <f t="shared" si="0"/>
        <v>0.17585848074921967</v>
      </c>
      <c r="E39" s="9">
        <f t="shared" si="2"/>
        <v>0.13380427884641038</v>
      </c>
      <c r="F39" s="9">
        <f t="shared" si="3"/>
        <v>4.9820515843020961E-2</v>
      </c>
    </row>
    <row r="40" spans="2:6" x14ac:dyDescent="0.3">
      <c r="B40" s="1">
        <f t="shared" si="1"/>
        <v>0.45161290322580661</v>
      </c>
      <c r="C40" s="9">
        <f t="shared" si="4"/>
        <v>0.46000000000000013</v>
      </c>
      <c r="D40" s="9">
        <f t="shared" si="0"/>
        <v>0.20395421436004177</v>
      </c>
      <c r="E40" s="9">
        <f t="shared" si="2"/>
        <v>0.10829857493171258</v>
      </c>
      <c r="F40" s="9">
        <f t="shared" si="3"/>
        <v>3.5356292454633668E-2</v>
      </c>
    </row>
    <row r="41" spans="2:6" x14ac:dyDescent="0.3">
      <c r="B41" s="1">
        <f t="shared" si="1"/>
        <v>0.48387096774193566</v>
      </c>
      <c r="C41" s="9">
        <f t="shared" si="4"/>
        <v>0.48000000000000015</v>
      </c>
      <c r="D41" s="9">
        <f t="shared" si="0"/>
        <v>0.23413111342351733</v>
      </c>
      <c r="E41" s="9">
        <f t="shared" si="2"/>
        <v>8.6537763824694497E-2</v>
      </c>
      <c r="F41" s="9">
        <f t="shared" si="3"/>
        <v>2.4574975030441523E-2</v>
      </c>
    </row>
    <row r="42" spans="2:6" x14ac:dyDescent="0.3">
      <c r="B42" s="1">
        <f t="shared" si="1"/>
        <v>0.51612903225806461</v>
      </c>
      <c r="C42" s="9">
        <f t="shared" si="4"/>
        <v>0.50000000000000011</v>
      </c>
      <c r="D42" s="9">
        <f t="shared" si="0"/>
        <v>0.26638917793964628</v>
      </c>
      <c r="E42" s="9">
        <f t="shared" si="2"/>
        <v>6.8155261950324661E-2</v>
      </c>
      <c r="F42" s="9">
        <f t="shared" si="3"/>
        <v>1.6684789953000729E-2</v>
      </c>
    </row>
    <row r="43" spans="2:6" x14ac:dyDescent="0.3">
      <c r="B43" s="1">
        <f t="shared" si="1"/>
        <v>0.54838709677419373</v>
      </c>
      <c r="C43" s="9">
        <f t="shared" si="4"/>
        <v>0.52000000000000013</v>
      </c>
      <c r="D43" s="9">
        <f t="shared" si="0"/>
        <v>0.30072840790842892</v>
      </c>
      <c r="E43" s="9">
        <f t="shared" si="2"/>
        <v>5.2800187506403459E-2</v>
      </c>
      <c r="F43" s="9">
        <f t="shared" si="3"/>
        <v>1.1029133748460441E-2</v>
      </c>
    </row>
    <row r="44" spans="2:6" x14ac:dyDescent="0.3">
      <c r="B44" s="1">
        <f t="shared" si="1"/>
        <v>0.58064516129032273</v>
      </c>
      <c r="C44" s="9">
        <f t="shared" si="4"/>
        <v>0.54000000000000015</v>
      </c>
      <c r="D44" s="9">
        <f t="shared" si="0"/>
        <v>0.33714880332986491</v>
      </c>
      <c r="E44" s="9">
        <f t="shared" si="2"/>
        <v>4.0137667999034649E-2</v>
      </c>
      <c r="F44" s="9">
        <f t="shared" si="3"/>
        <v>7.0702261121100363E-3</v>
      </c>
    </row>
    <row r="45" spans="2:6" x14ac:dyDescent="0.3">
      <c r="B45" s="1">
        <f t="shared" si="1"/>
        <v>0.61290322580645173</v>
      </c>
      <c r="C45" s="9">
        <f t="shared" si="4"/>
        <v>0.56000000000000016</v>
      </c>
      <c r="D45" s="9">
        <f t="shared" si="0"/>
        <v>0.37565036420395437</v>
      </c>
      <c r="E45" s="9">
        <f t="shared" si="2"/>
        <v>2.9849175756287993E-2</v>
      </c>
      <c r="F45" s="9">
        <f t="shared" si="3"/>
        <v>4.3738175774394187E-3</v>
      </c>
    </row>
    <row r="46" spans="2:6" x14ac:dyDescent="0.3">
      <c r="B46" s="1">
        <f t="shared" si="1"/>
        <v>0.64516129032258085</v>
      </c>
      <c r="C46" s="9">
        <f t="shared" si="4"/>
        <v>0.58000000000000018</v>
      </c>
      <c r="D46" s="9">
        <f t="shared" si="0"/>
        <v>0.41623309053069746</v>
      </c>
      <c r="E46" s="9">
        <f t="shared" si="2"/>
        <v>2.1632896273006224E-2</v>
      </c>
      <c r="F46" s="9">
        <f t="shared" si="3"/>
        <v>2.5949518287124596E-3</v>
      </c>
    </row>
    <row r="47" spans="2:6" x14ac:dyDescent="0.3">
      <c r="B47" s="1">
        <f t="shared" si="1"/>
        <v>0.67741935483870985</v>
      </c>
      <c r="C47" s="9">
        <f t="shared" si="4"/>
        <v>0.6000000000000002</v>
      </c>
      <c r="D47" s="9">
        <f t="shared" si="0"/>
        <v>0.4588969823100939</v>
      </c>
      <c r="E47" s="9">
        <f t="shared" si="2"/>
        <v>1.5204135549404103E-2</v>
      </c>
      <c r="F47" s="9">
        <f t="shared" si="3"/>
        <v>1.4647826570535578E-3</v>
      </c>
    </row>
    <row r="48" spans="2:6" x14ac:dyDescent="0.3">
      <c r="B48" s="1">
        <f t="shared" si="1"/>
        <v>0.70967741935483897</v>
      </c>
      <c r="C48" s="9">
        <f t="shared" si="4"/>
        <v>0.62000000000000022</v>
      </c>
      <c r="D48" s="9">
        <f t="shared" si="0"/>
        <v>0.50364203954214393</v>
      </c>
      <c r="E48" s="9">
        <f t="shared" si="2"/>
        <v>1.0295774398962688E-2</v>
      </c>
      <c r="F48" s="9">
        <f t="shared" si="3"/>
        <v>7.7844556004719905E-4</v>
      </c>
    </row>
    <row r="49" spans="2:18" x14ac:dyDescent="0.3">
      <c r="B49" s="1">
        <f t="shared" si="1"/>
        <v>0.74193548387096797</v>
      </c>
      <c r="C49" s="9">
        <f t="shared" si="4"/>
        <v>0.64000000000000024</v>
      </c>
      <c r="D49" s="9">
        <f t="shared" si="0"/>
        <v>0.55046826222684742</v>
      </c>
      <c r="E49" s="9">
        <f t="shared" si="2"/>
        <v>6.6587802797583896E-3</v>
      </c>
      <c r="F49" s="9">
        <f t="shared" si="3"/>
        <v>3.839839848506469E-4</v>
      </c>
    </row>
    <row r="50" spans="2:18" x14ac:dyDescent="0.3">
      <c r="B50" s="1">
        <f t="shared" si="1"/>
        <v>0.77419354838709709</v>
      </c>
      <c r="C50" s="9">
        <f t="shared" si="4"/>
        <v>0.66000000000000025</v>
      </c>
      <c r="D50" s="9">
        <f t="shared" si="0"/>
        <v>0.59937565036420448</v>
      </c>
      <c r="E50" s="9">
        <f t="shared" si="2"/>
        <v>4.0627909920045256E-3</v>
      </c>
      <c r="F50" s="9">
        <f t="shared" si="3"/>
        <v>1.7233021481969326E-4</v>
      </c>
    </row>
    <row r="51" spans="2:18" x14ac:dyDescent="0.3">
      <c r="B51" s="1">
        <f t="shared" si="1"/>
        <v>0.80645161290322598</v>
      </c>
      <c r="C51" s="9">
        <f t="shared" si="4"/>
        <v>0.68000000000000027</v>
      </c>
      <c r="D51" s="9">
        <f t="shared" si="0"/>
        <v>0.65036420395421468</v>
      </c>
      <c r="E51" s="9">
        <f t="shared" si="2"/>
        <v>2.2967903734565252E-3</v>
      </c>
      <c r="F51" s="9">
        <f t="shared" si="3"/>
        <v>6.8340899647490307E-5</v>
      </c>
    </row>
    <row r="52" spans="2:18" x14ac:dyDescent="0.3">
      <c r="B52" s="1">
        <f t="shared" si="1"/>
        <v>0.83870967741935509</v>
      </c>
      <c r="C52" s="9">
        <f t="shared" si="4"/>
        <v>0.70000000000000029</v>
      </c>
      <c r="D52" s="9">
        <f t="shared" si="0"/>
        <v>0.70343392299687868</v>
      </c>
      <c r="E52" s="9">
        <f t="shared" si="2"/>
        <v>1.1699054088367268E-3</v>
      </c>
      <c r="F52" s="9">
        <f t="shared" si="3"/>
        <v>2.28872290164616E-5</v>
      </c>
    </row>
    <row r="53" spans="2:18" x14ac:dyDescent="0.3">
      <c r="B53" s="1">
        <f t="shared" si="1"/>
        <v>0.8709677419354841</v>
      </c>
      <c r="C53" s="9">
        <f t="shared" si="4"/>
        <v>0.72000000000000031</v>
      </c>
      <c r="D53" s="9">
        <f t="shared" si="0"/>
        <v>0.75858480749219603</v>
      </c>
      <c r="E53" s="9">
        <f t="shared" si="2"/>
        <v>5.1237000881973851E-4</v>
      </c>
      <c r="F53" s="9">
        <f t="shared" si="3"/>
        <v>5.9997497632912791E-6</v>
      </c>
    </row>
    <row r="54" spans="2:18" x14ac:dyDescent="0.3">
      <c r="B54" s="1">
        <f t="shared" si="1"/>
        <v>0.90322580645161321</v>
      </c>
      <c r="C54" s="9">
        <f t="shared" si="4"/>
        <v>0.74000000000000032</v>
      </c>
      <c r="D54" s="9">
        <f t="shared" si="0"/>
        <v>0.81581685744016708</v>
      </c>
      <c r="E54" s="9">
        <f t="shared" si="2"/>
        <v>1.7673003980658508E-4</v>
      </c>
      <c r="F54" s="9">
        <f t="shared" si="3"/>
        <v>1.0678265569920176E-6</v>
      </c>
    </row>
    <row r="55" spans="2:18" x14ac:dyDescent="0.3">
      <c r="B55" s="1">
        <f t="shared" si="1"/>
        <v>0.93548387096774221</v>
      </c>
      <c r="C55" s="9">
        <f t="shared" si="4"/>
        <v>0.76000000000000034</v>
      </c>
      <c r="D55" s="9">
        <f t="shared" si="0"/>
        <v>0.87513007284079136</v>
      </c>
      <c r="E55" s="9">
        <f t="shared" si="2"/>
        <v>3.9425092120243728E-5</v>
      </c>
      <c r="F55" s="9">
        <f t="shared" si="3"/>
        <v>9.3746090051423946E-8</v>
      </c>
    </row>
    <row r="56" spans="2:18" x14ac:dyDescent="0.3">
      <c r="B56" s="1">
        <f t="shared" si="1"/>
        <v>0.96774193548387133</v>
      </c>
      <c r="C56" s="9">
        <f t="shared" si="4"/>
        <v>0.78000000000000036</v>
      </c>
      <c r="D56" s="9">
        <f t="shared" si="0"/>
        <v>0.93652445369406934</v>
      </c>
      <c r="E56" s="9">
        <f t="shared" si="2"/>
        <v>3.0336238693403477E-6</v>
      </c>
      <c r="F56" s="9">
        <f t="shared" si="3"/>
        <v>1.4647826570534257E-9</v>
      </c>
    </row>
    <row r="57" spans="2:18" x14ac:dyDescent="0.3">
      <c r="B57" s="1">
        <f t="shared" si="1"/>
        <v>1.0000000000000004</v>
      </c>
      <c r="C57" s="9">
        <f t="shared" si="4"/>
        <v>0.80000000000000038</v>
      </c>
      <c r="D57" s="9">
        <f t="shared" si="0"/>
        <v>1</v>
      </c>
      <c r="E57" s="9">
        <f t="shared" si="2"/>
        <v>0</v>
      </c>
      <c r="F57" s="9">
        <f t="shared" si="3"/>
        <v>0</v>
      </c>
    </row>
    <row r="58" spans="2:18" x14ac:dyDescent="0.3">
      <c r="B58" s="1">
        <f t="shared" si="1"/>
        <v>1.0322580645161294</v>
      </c>
      <c r="C58" s="9">
        <f>C57+$E$1</f>
        <v>0.8200000000000004</v>
      </c>
      <c r="D58" s="9">
        <f t="shared" si="0"/>
        <v>1</v>
      </c>
      <c r="E58" s="9">
        <f t="shared" si="2"/>
        <v>0</v>
      </c>
      <c r="F58" s="9">
        <f t="shared" si="3"/>
        <v>0</v>
      </c>
    </row>
    <row r="59" spans="2:18" x14ac:dyDescent="0.3">
      <c r="B59" s="1">
        <f t="shared" ref="B59:B65" si="5">(C59-$E$3)/(1-$E$3-$E$4-$E$5)</f>
        <v>1.0645161290322585</v>
      </c>
      <c r="C59" s="9">
        <f t="shared" ref="C59:C64" si="6">C58+$E$1</f>
        <v>0.84000000000000041</v>
      </c>
      <c r="D59" s="9">
        <f t="shared" ref="D59:D65" si="7">IF(C59&lt;=$E$4,0,IF(C59&lt;$E$6,$E$10*B59^$E$7,$E$11-($E$11-$E$10)*(1-C59)/($E$4+$E$5+1-1)))</f>
        <v>1</v>
      </c>
      <c r="E59" s="9">
        <f t="shared" ref="E59:E65" si="8">IF(C59&lt;=$E$3,$E$12+($E$13-$E$12)*($E$3-C59)/($E$3-$E$2),IF(C59&lt;$E$6,$E$12*(1-B59)^$E$8,0))</f>
        <v>0</v>
      </c>
      <c r="F59" s="9">
        <f t="shared" ref="F59:F65" si="9">IF(C59&lt;$E$6,$E$14*(($E$6-C59)/($E$6-$E$3))^$E$9,0)</f>
        <v>0</v>
      </c>
    </row>
    <row r="60" spans="2:18" x14ac:dyDescent="0.3">
      <c r="B60" s="1">
        <f t="shared" si="5"/>
        <v>1.0967741935483875</v>
      </c>
      <c r="C60" s="9">
        <f t="shared" si="6"/>
        <v>0.86000000000000043</v>
      </c>
      <c r="D60" s="9">
        <f t="shared" si="7"/>
        <v>1</v>
      </c>
      <c r="E60" s="9">
        <f t="shared" si="8"/>
        <v>0</v>
      </c>
      <c r="F60" s="9">
        <f t="shared" si="9"/>
        <v>0</v>
      </c>
      <c r="O60">
        <v>0</v>
      </c>
      <c r="P60">
        <v>0</v>
      </c>
      <c r="Q60">
        <v>1</v>
      </c>
      <c r="R60" s="13">
        <v>1.6</v>
      </c>
    </row>
    <row r="61" spans="2:18" x14ac:dyDescent="0.3">
      <c r="B61" s="1">
        <f t="shared" si="5"/>
        <v>1.1290322580645167</v>
      </c>
      <c r="C61" s="9">
        <f t="shared" si="6"/>
        <v>0.88000000000000045</v>
      </c>
      <c r="D61" s="9">
        <f t="shared" si="7"/>
        <v>1</v>
      </c>
      <c r="E61" s="9">
        <f t="shared" si="8"/>
        <v>0</v>
      </c>
      <c r="F61" s="9">
        <f t="shared" si="9"/>
        <v>0</v>
      </c>
      <c r="O61">
        <v>0.12</v>
      </c>
      <c r="P61">
        <v>0</v>
      </c>
      <c r="Q61">
        <v>1</v>
      </c>
      <c r="R61" s="13">
        <v>1.5</v>
      </c>
    </row>
    <row r="62" spans="2:18" x14ac:dyDescent="0.3">
      <c r="B62" s="1">
        <f t="shared" si="5"/>
        <v>1.1612903225806457</v>
      </c>
      <c r="C62" s="9">
        <f t="shared" si="6"/>
        <v>0.90000000000000047</v>
      </c>
      <c r="D62" s="9">
        <f t="shared" si="7"/>
        <v>1</v>
      </c>
      <c r="E62" s="9">
        <f t="shared" si="8"/>
        <v>0</v>
      </c>
      <c r="F62" s="9">
        <f t="shared" si="9"/>
        <v>0</v>
      </c>
      <c r="I62" s="1" t="s">
        <v>26</v>
      </c>
      <c r="J62" s="1">
        <v>0</v>
      </c>
      <c r="K62" s="1" t="s">
        <v>27</v>
      </c>
      <c r="L62" s="1" t="s">
        <v>28</v>
      </c>
      <c r="O62">
        <v>0.121</v>
      </c>
      <c r="P62">
        <v>0</v>
      </c>
      <c r="Q62">
        <v>1</v>
      </c>
      <c r="R62" s="13">
        <v>1.5</v>
      </c>
    </row>
    <row r="63" spans="2:18" x14ac:dyDescent="0.3">
      <c r="B63" s="1">
        <f t="shared" si="5"/>
        <v>1.1935483870967747</v>
      </c>
      <c r="C63" s="9">
        <f t="shared" si="6"/>
        <v>0.92000000000000048</v>
      </c>
      <c r="D63" s="9">
        <f t="shared" si="7"/>
        <v>1</v>
      </c>
      <c r="E63" s="9">
        <f t="shared" si="8"/>
        <v>0</v>
      </c>
      <c r="F63" s="9">
        <f t="shared" si="9"/>
        <v>0</v>
      </c>
      <c r="I63" s="1" t="s">
        <v>29</v>
      </c>
      <c r="J63" s="1">
        <v>0</v>
      </c>
      <c r="K63" s="1" t="s">
        <v>30</v>
      </c>
      <c r="L63" s="1" t="s">
        <v>31</v>
      </c>
      <c r="O63">
        <v>0.14000000000000001</v>
      </c>
      <c r="P63">
        <v>0</v>
      </c>
      <c r="Q63">
        <v>0.997</v>
      </c>
      <c r="R63" s="13">
        <v>1.5</v>
      </c>
    </row>
    <row r="64" spans="2:18" x14ac:dyDescent="0.3">
      <c r="B64" s="1">
        <f t="shared" si="5"/>
        <v>1.2258064516129037</v>
      </c>
      <c r="C64" s="9">
        <f t="shared" si="6"/>
        <v>0.9400000000000005</v>
      </c>
      <c r="D64" s="9">
        <f t="shared" si="7"/>
        <v>1</v>
      </c>
      <c r="E64" s="9">
        <f t="shared" si="8"/>
        <v>0</v>
      </c>
      <c r="F64" s="9">
        <f t="shared" si="9"/>
        <v>0</v>
      </c>
      <c r="I64" s="1" t="s">
        <v>32</v>
      </c>
      <c r="J64" s="1">
        <v>0</v>
      </c>
      <c r="K64" s="1" t="s">
        <v>33</v>
      </c>
      <c r="L64" s="1" t="s">
        <v>34</v>
      </c>
      <c r="O64">
        <v>0.17</v>
      </c>
      <c r="P64">
        <v>0</v>
      </c>
      <c r="Q64">
        <v>0.98</v>
      </c>
      <c r="R64" s="13">
        <v>1.5</v>
      </c>
    </row>
    <row r="65" spans="2:18" x14ac:dyDescent="0.3">
      <c r="B65" s="1">
        <f t="shared" si="5"/>
        <v>1.2580645161290327</v>
      </c>
      <c r="C65" s="9">
        <f>C64+$E$1</f>
        <v>0.96000000000000052</v>
      </c>
      <c r="D65" s="9">
        <f t="shared" si="7"/>
        <v>1</v>
      </c>
      <c r="E65" s="9">
        <f t="shared" si="8"/>
        <v>0</v>
      </c>
      <c r="F65" s="9">
        <f t="shared" si="9"/>
        <v>0</v>
      </c>
      <c r="I65" s="1" t="s">
        <v>35</v>
      </c>
      <c r="J65" s="1">
        <v>0</v>
      </c>
      <c r="K65" s="1" t="s">
        <v>36</v>
      </c>
      <c r="L65" s="1" t="s">
        <v>37</v>
      </c>
      <c r="O65">
        <v>0.24</v>
      </c>
      <c r="P65">
        <v>1E-4</v>
      </c>
      <c r="Q65">
        <v>0.7</v>
      </c>
      <c r="R65" s="13">
        <v>0.8</v>
      </c>
    </row>
    <row r="66" spans="2:18" x14ac:dyDescent="0.3">
      <c r="B66" s="1">
        <f t="shared" ref="B66:B68" si="10">(C66-$E$3)/(1-$E$3-$E$4-$E$5)</f>
        <v>1.2903225806451619</v>
      </c>
      <c r="C66" s="9">
        <f t="shared" ref="C66:C68" si="11">C65+$E$1</f>
        <v>0.98000000000000054</v>
      </c>
      <c r="D66" s="9">
        <f t="shared" ref="D66:D68" si="12">IF(C66&lt;=$E$4,0,IF(C66&lt;$E$6,$E$10*B66^$E$7,$E$11-($E$11-$E$10)*(1-C66)/($E$4+$E$5+1-1)))</f>
        <v>1</v>
      </c>
      <c r="E66" s="9">
        <f t="shared" ref="E66:E68" si="13">IF(C66&lt;=$E$3,$E$12+($E$13-$E$12)*($E$3-C66)/($E$3-$E$2),IF(C66&lt;$E$6,$E$12*(1-B66)^$E$8,0))</f>
        <v>0</v>
      </c>
      <c r="F66" s="9">
        <f t="shared" ref="F66:F68" si="14">IF(C66&lt;$E$6,$E$14*(($E$6-C66)/($E$6-$E$3))^$E$9,0)</f>
        <v>0</v>
      </c>
      <c r="I66" s="1" t="s">
        <v>38</v>
      </c>
      <c r="J66" s="1">
        <v>0</v>
      </c>
      <c r="K66" s="1" t="s">
        <v>39</v>
      </c>
      <c r="L66" s="1" t="s">
        <v>40</v>
      </c>
      <c r="O66">
        <v>0.32</v>
      </c>
      <c r="P66">
        <v>1.0999999999999999E-2</v>
      </c>
      <c r="Q66">
        <v>0.35</v>
      </c>
      <c r="R66" s="13">
        <v>0.3</v>
      </c>
    </row>
    <row r="67" spans="2:18" x14ac:dyDescent="0.3">
      <c r="B67" s="1">
        <f t="shared" si="10"/>
        <v>1.3225806451612909</v>
      </c>
      <c r="C67" s="9">
        <f t="shared" si="11"/>
        <v>1.0000000000000004</v>
      </c>
      <c r="D67" s="9">
        <f t="shared" si="12"/>
        <v>1</v>
      </c>
      <c r="E67" s="9">
        <f t="shared" si="13"/>
        <v>0</v>
      </c>
      <c r="F67" s="9">
        <f t="shared" si="14"/>
        <v>0</v>
      </c>
      <c r="I67" s="1" t="s">
        <v>41</v>
      </c>
      <c r="J67" s="1">
        <v>0</v>
      </c>
      <c r="K67" s="1" t="s">
        <v>42</v>
      </c>
      <c r="L67" s="1" t="s">
        <v>43</v>
      </c>
      <c r="O67">
        <v>0.37</v>
      </c>
      <c r="P67">
        <v>0.03</v>
      </c>
      <c r="Q67">
        <v>0.2</v>
      </c>
      <c r="R67" s="13">
        <v>0.2</v>
      </c>
    </row>
    <row r="68" spans="2:18" x14ac:dyDescent="0.3">
      <c r="I68" s="1" t="s">
        <v>44</v>
      </c>
      <c r="J68" s="1">
        <v>0</v>
      </c>
      <c r="K68" s="1" t="s">
        <v>45</v>
      </c>
      <c r="L68" s="1">
        <v>401769</v>
      </c>
      <c r="O68">
        <v>0.42</v>
      </c>
      <c r="P68">
        <v>4.9000000000000002E-2</v>
      </c>
      <c r="Q68">
        <v>0.09</v>
      </c>
      <c r="R68" s="13">
        <v>0.1</v>
      </c>
    </row>
    <row r="69" spans="2:18" x14ac:dyDescent="0.3">
      <c r="I69" s="1" t="s">
        <v>46</v>
      </c>
      <c r="J69" s="1" t="s">
        <v>47</v>
      </c>
      <c r="K69" s="1" t="s">
        <v>48</v>
      </c>
      <c r="L69" s="1" t="s">
        <v>49</v>
      </c>
      <c r="O69">
        <v>0.52</v>
      </c>
      <c r="P69">
        <v>0.125</v>
      </c>
      <c r="Q69">
        <v>2.1000000000000001E-2</v>
      </c>
      <c r="R69" s="13">
        <v>0</v>
      </c>
    </row>
    <row r="70" spans="2:18" x14ac:dyDescent="0.3">
      <c r="I70" s="1" t="s">
        <v>50</v>
      </c>
      <c r="J70" s="1" t="s">
        <v>51</v>
      </c>
      <c r="K70" s="1" t="s">
        <v>52</v>
      </c>
      <c r="L70" s="1" t="s">
        <v>53</v>
      </c>
      <c r="O70">
        <v>0.56999999999999995</v>
      </c>
      <c r="P70">
        <v>0.192</v>
      </c>
      <c r="Q70">
        <v>0.01</v>
      </c>
      <c r="R70" s="13">
        <v>0</v>
      </c>
    </row>
    <row r="71" spans="2:18" x14ac:dyDescent="0.3">
      <c r="I71" s="1" t="s">
        <v>54</v>
      </c>
      <c r="J71" s="1" t="s">
        <v>55</v>
      </c>
      <c r="K71" s="1" t="s">
        <v>56</v>
      </c>
      <c r="L71" s="1" t="s">
        <v>57</v>
      </c>
      <c r="O71">
        <v>0.62</v>
      </c>
      <c r="P71">
        <v>0.246</v>
      </c>
      <c r="Q71">
        <v>1E-3</v>
      </c>
      <c r="R71" s="13">
        <v>0</v>
      </c>
    </row>
    <row r="72" spans="2:18" x14ac:dyDescent="0.3">
      <c r="I72" s="1" t="s">
        <v>58</v>
      </c>
      <c r="J72" s="1" t="s">
        <v>59</v>
      </c>
      <c r="K72" s="1" t="s">
        <v>60</v>
      </c>
      <c r="L72" s="1" t="s">
        <v>61</v>
      </c>
      <c r="O72">
        <v>0.72</v>
      </c>
      <c r="P72">
        <v>0.42</v>
      </c>
      <c r="Q72">
        <v>1E-4</v>
      </c>
      <c r="R72" s="13">
        <v>0</v>
      </c>
    </row>
    <row r="73" spans="2:18" x14ac:dyDescent="0.3">
      <c r="I73" s="1" t="s">
        <v>62</v>
      </c>
      <c r="J73" s="1" t="s">
        <v>63</v>
      </c>
      <c r="K73" s="1" t="s">
        <v>64</v>
      </c>
      <c r="L73" s="1" t="s">
        <v>65</v>
      </c>
      <c r="O73">
        <v>0.82</v>
      </c>
      <c r="P73">
        <v>0.64</v>
      </c>
      <c r="Q73">
        <v>0</v>
      </c>
      <c r="R73" s="13">
        <v>0</v>
      </c>
    </row>
    <row r="74" spans="2:18" x14ac:dyDescent="0.3">
      <c r="I74" s="1" t="s">
        <v>66</v>
      </c>
      <c r="J74" s="1" t="s">
        <v>67</v>
      </c>
      <c r="K74" s="1" t="s">
        <v>68</v>
      </c>
      <c r="L74" s="1" t="s">
        <v>69</v>
      </c>
      <c r="O74">
        <v>1</v>
      </c>
      <c r="P74">
        <v>1</v>
      </c>
      <c r="Q74">
        <v>0</v>
      </c>
      <c r="R74" s="13">
        <v>0</v>
      </c>
    </row>
    <row r="75" spans="2:18" x14ac:dyDescent="0.3">
      <c r="I75" s="1" t="s">
        <v>70</v>
      </c>
      <c r="J75" s="1" t="s">
        <v>71</v>
      </c>
      <c r="K75" s="1" t="s">
        <v>72</v>
      </c>
      <c r="L75" s="1" t="s">
        <v>73</v>
      </c>
    </row>
    <row r="76" spans="2:18" x14ac:dyDescent="0.3">
      <c r="I76" s="1" t="s">
        <v>74</v>
      </c>
      <c r="J76" s="1" t="s">
        <v>75</v>
      </c>
      <c r="K76" s="1" t="s">
        <v>76</v>
      </c>
      <c r="L76" s="1" t="s">
        <v>77</v>
      </c>
    </row>
    <row r="77" spans="2:18" x14ac:dyDescent="0.3">
      <c r="I77" s="1" t="s">
        <v>78</v>
      </c>
      <c r="J77" s="1" t="s">
        <v>79</v>
      </c>
      <c r="K77" s="1" t="s">
        <v>80</v>
      </c>
      <c r="L77" s="1" t="s">
        <v>81</v>
      </c>
    </row>
    <row r="78" spans="2:18" x14ac:dyDescent="0.3">
      <c r="I78" s="1" t="s">
        <v>82</v>
      </c>
      <c r="J78" s="1" t="s">
        <v>83</v>
      </c>
      <c r="K78" s="1" t="s">
        <v>84</v>
      </c>
      <c r="L78" s="1" t="s">
        <v>85</v>
      </c>
    </row>
    <row r="79" spans="2:18" x14ac:dyDescent="0.3">
      <c r="I79" s="1" t="s">
        <v>86</v>
      </c>
      <c r="J79" s="1" t="s">
        <v>87</v>
      </c>
      <c r="K79" s="1" t="s">
        <v>88</v>
      </c>
      <c r="L79" s="1" t="s">
        <v>89</v>
      </c>
    </row>
    <row r="80" spans="2:18" x14ac:dyDescent="0.3">
      <c r="I80" s="1" t="s">
        <v>90</v>
      </c>
      <c r="J80" s="1" t="s">
        <v>91</v>
      </c>
      <c r="K80" s="1" t="s">
        <v>92</v>
      </c>
      <c r="L80" s="1" t="s">
        <v>93</v>
      </c>
    </row>
    <row r="81" spans="9:12" x14ac:dyDescent="0.3">
      <c r="I81" s="1" t="s">
        <v>94</v>
      </c>
      <c r="J81" s="1" t="s">
        <v>95</v>
      </c>
      <c r="K81" s="1" t="s">
        <v>96</v>
      </c>
      <c r="L81" s="1" t="s">
        <v>97</v>
      </c>
    </row>
    <row r="82" spans="9:12" x14ac:dyDescent="0.3">
      <c r="I82" s="1" t="s">
        <v>98</v>
      </c>
      <c r="J82" s="1" t="s">
        <v>99</v>
      </c>
      <c r="K82" s="1" t="s">
        <v>100</v>
      </c>
      <c r="L82" s="1" t="s">
        <v>101</v>
      </c>
    </row>
    <row r="83" spans="9:12" x14ac:dyDescent="0.3">
      <c r="I83" s="1" t="s">
        <v>102</v>
      </c>
      <c r="J83" s="1" t="s">
        <v>103</v>
      </c>
      <c r="K83" s="1" t="s">
        <v>104</v>
      </c>
      <c r="L83" s="1" t="s">
        <v>105</v>
      </c>
    </row>
    <row r="84" spans="9:12" x14ac:dyDescent="0.3">
      <c r="I84" s="1" t="s">
        <v>106</v>
      </c>
      <c r="J84" s="1" t="s">
        <v>107</v>
      </c>
      <c r="K84" s="1" t="s">
        <v>108</v>
      </c>
      <c r="L84" s="1" t="s">
        <v>109</v>
      </c>
    </row>
    <row r="85" spans="9:12" x14ac:dyDescent="0.3">
      <c r="I85" s="1" t="s">
        <v>110</v>
      </c>
      <c r="J85" s="1" t="s">
        <v>111</v>
      </c>
      <c r="K85" s="1" t="s">
        <v>112</v>
      </c>
      <c r="L85" s="1" t="s">
        <v>113</v>
      </c>
    </row>
    <row r="86" spans="9:12" x14ac:dyDescent="0.3">
      <c r="I86" s="1" t="s">
        <v>114</v>
      </c>
      <c r="J86" s="1" t="s">
        <v>115</v>
      </c>
      <c r="K86" s="1" t="s">
        <v>116</v>
      </c>
      <c r="L86" s="1" t="s">
        <v>117</v>
      </c>
    </row>
    <row r="87" spans="9:12" x14ac:dyDescent="0.3">
      <c r="I87" s="1" t="s">
        <v>118</v>
      </c>
      <c r="J87" s="1" t="s">
        <v>119</v>
      </c>
      <c r="K87" s="1" t="s">
        <v>120</v>
      </c>
      <c r="L87" s="1" t="s">
        <v>121</v>
      </c>
    </row>
    <row r="88" spans="9:12" x14ac:dyDescent="0.3">
      <c r="I88" s="1" t="s">
        <v>45</v>
      </c>
      <c r="J88" s="1" t="s">
        <v>102</v>
      </c>
      <c r="K88" s="1">
        <v>0</v>
      </c>
      <c r="L88" s="1">
        <v>0</v>
      </c>
    </row>
    <row r="89" spans="9:12" x14ac:dyDescent="0.3">
      <c r="I89" s="1" t="s">
        <v>122</v>
      </c>
      <c r="J89" s="1" t="s">
        <v>123</v>
      </c>
      <c r="K89" s="1">
        <v>0</v>
      </c>
      <c r="L89" s="1">
        <v>0</v>
      </c>
    </row>
    <row r="90" spans="9:12" x14ac:dyDescent="0.3">
      <c r="I90" s="1" t="s">
        <v>124</v>
      </c>
      <c r="J90" s="1" t="s">
        <v>125</v>
      </c>
      <c r="K90" s="1">
        <v>0</v>
      </c>
      <c r="L90" s="1">
        <v>0</v>
      </c>
    </row>
    <row r="91" spans="9:12" x14ac:dyDescent="0.3">
      <c r="I91" s="1" t="s">
        <v>126</v>
      </c>
      <c r="J91" s="1" t="s">
        <v>118</v>
      </c>
      <c r="K91" s="1">
        <v>0</v>
      </c>
      <c r="L91" s="1">
        <v>0</v>
      </c>
    </row>
    <row r="92" spans="9:12" x14ac:dyDescent="0.3">
      <c r="I92" s="1" t="s">
        <v>127</v>
      </c>
      <c r="J92" s="1" t="s">
        <v>128</v>
      </c>
      <c r="K92" s="1">
        <v>0</v>
      </c>
      <c r="L92" s="1">
        <v>0</v>
      </c>
    </row>
    <row r="93" spans="9:12" x14ac:dyDescent="0.3">
      <c r="I93" s="1" t="s">
        <v>27</v>
      </c>
      <c r="J93" s="1" t="s">
        <v>129</v>
      </c>
      <c r="K93" s="1">
        <v>0</v>
      </c>
      <c r="L93" s="1">
        <v>0</v>
      </c>
    </row>
    <row r="94" spans="9:12" x14ac:dyDescent="0.3">
      <c r="I94" s="1" t="s">
        <v>130</v>
      </c>
      <c r="J94" s="1" t="s">
        <v>131</v>
      </c>
      <c r="K94" s="1">
        <v>0</v>
      </c>
      <c r="L94" s="1">
        <v>0</v>
      </c>
    </row>
    <row r="95" spans="9:12" x14ac:dyDescent="0.3">
      <c r="I95" s="1" t="s">
        <v>132</v>
      </c>
      <c r="J95" s="1" t="s">
        <v>133</v>
      </c>
      <c r="K95" s="1">
        <v>0</v>
      </c>
      <c r="L95" s="1">
        <v>0</v>
      </c>
    </row>
    <row r="96" spans="9:12" x14ac:dyDescent="0.3">
      <c r="I96" s="1" t="s">
        <v>134</v>
      </c>
      <c r="J96" s="1" t="s">
        <v>135</v>
      </c>
      <c r="K96" s="1">
        <v>0</v>
      </c>
      <c r="L96" s="1">
        <v>0</v>
      </c>
    </row>
    <row r="97" spans="9:12" x14ac:dyDescent="0.3">
      <c r="I97" s="1" t="s">
        <v>136</v>
      </c>
      <c r="J97" s="1" t="s">
        <v>137</v>
      </c>
      <c r="K97" s="1">
        <v>0</v>
      </c>
      <c r="L97" s="1">
        <v>0</v>
      </c>
    </row>
    <row r="98" spans="9:12" x14ac:dyDescent="0.3">
      <c r="I98" s="1" t="s">
        <v>138</v>
      </c>
      <c r="J98" s="1" t="s">
        <v>139</v>
      </c>
      <c r="K98" s="1">
        <v>0</v>
      </c>
      <c r="L98" s="1">
        <v>0</v>
      </c>
    </row>
    <row r="99" spans="9:12" x14ac:dyDescent="0.3">
      <c r="I99" s="1" t="s">
        <v>140</v>
      </c>
      <c r="J99" s="1" t="s">
        <v>141</v>
      </c>
      <c r="K99" s="1">
        <v>0</v>
      </c>
      <c r="L99" s="1">
        <v>0</v>
      </c>
    </row>
    <row r="100" spans="9:12" x14ac:dyDescent="0.3">
      <c r="I100" s="1" t="s">
        <v>142</v>
      </c>
      <c r="J100" s="1" t="s">
        <v>143</v>
      </c>
      <c r="K100" s="1">
        <v>0</v>
      </c>
      <c r="L100" s="1">
        <v>0</v>
      </c>
    </row>
    <row r="101" spans="9:12" x14ac:dyDescent="0.3">
      <c r="I101" s="1" t="s">
        <v>144</v>
      </c>
      <c r="J101" s="1" t="s">
        <v>145</v>
      </c>
      <c r="K101" s="1">
        <v>0</v>
      </c>
      <c r="L101" s="1">
        <v>0</v>
      </c>
    </row>
    <row r="102" spans="9:12" x14ac:dyDescent="0.3">
      <c r="I102" s="1" t="s">
        <v>146</v>
      </c>
      <c r="J102" s="1" t="s">
        <v>147</v>
      </c>
      <c r="K102" s="1">
        <v>0</v>
      </c>
      <c r="L102" s="1">
        <v>0</v>
      </c>
    </row>
    <row r="103" spans="9:12" x14ac:dyDescent="0.3">
      <c r="I103" s="1">
        <v>1.0000000000000004</v>
      </c>
      <c r="J103" s="1">
        <v>1.0000000000000007</v>
      </c>
      <c r="K103" s="1">
        <v>0</v>
      </c>
      <c r="L103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F60"/>
  <sheetViews>
    <sheetView zoomScale="85" zoomScaleNormal="85" workbookViewId="0">
      <selection activeCell="D7" sqref="D7"/>
    </sheetView>
  </sheetViews>
  <sheetFormatPr defaultRowHeight="14.4" x14ac:dyDescent="0.3"/>
  <cols>
    <col min="3" max="3" width="13.109375" customWidth="1"/>
    <col min="4" max="4" width="13.88671875" customWidth="1"/>
    <col min="5" max="5" width="13.44140625" customWidth="1"/>
    <col min="6" max="6" width="12.5546875" customWidth="1"/>
  </cols>
  <sheetData>
    <row r="1" spans="2:6" x14ac:dyDescent="0.3">
      <c r="C1" s="4" t="s">
        <v>0</v>
      </c>
      <c r="D1" s="6" t="s">
        <v>21</v>
      </c>
      <c r="E1">
        <f>0.02</f>
        <v>0.02</v>
      </c>
    </row>
    <row r="2" spans="2:6" x14ac:dyDescent="0.3">
      <c r="C2" s="4" t="s">
        <v>0</v>
      </c>
      <c r="D2" s="6" t="s">
        <v>18</v>
      </c>
      <c r="E2" s="2">
        <v>0.18</v>
      </c>
    </row>
    <row r="3" spans="2:6" x14ac:dyDescent="0.3">
      <c r="C3" s="4" t="s">
        <v>0</v>
      </c>
      <c r="D3" s="6" t="s">
        <v>6</v>
      </c>
      <c r="E3" s="2">
        <v>0.2</v>
      </c>
    </row>
    <row r="4" spans="2:6" x14ac:dyDescent="0.3">
      <c r="C4" s="4" t="s">
        <v>0</v>
      </c>
      <c r="D4" s="6" t="s">
        <v>7</v>
      </c>
      <c r="E4" s="2">
        <v>0.28000000000000003</v>
      </c>
    </row>
    <row r="5" spans="2:6" x14ac:dyDescent="0.3">
      <c r="C5" s="4" t="s">
        <v>0</v>
      </c>
      <c r="D5" s="6" t="s">
        <v>8</v>
      </c>
      <c r="E5" s="2">
        <v>0</v>
      </c>
    </row>
    <row r="6" spans="2:6" x14ac:dyDescent="0.3">
      <c r="C6" s="4" t="s">
        <v>0</v>
      </c>
      <c r="D6" s="6" t="s">
        <v>13</v>
      </c>
      <c r="E6" s="2">
        <f>1-E4-E5</f>
        <v>0.72</v>
      </c>
    </row>
    <row r="7" spans="2:6" x14ac:dyDescent="0.3">
      <c r="C7" s="4" t="s">
        <v>0</v>
      </c>
      <c r="D7" s="6" t="s">
        <v>11</v>
      </c>
      <c r="E7" s="3">
        <v>3</v>
      </c>
    </row>
    <row r="8" spans="2:6" x14ac:dyDescent="0.3">
      <c r="C8" s="4" t="s">
        <v>0</v>
      </c>
      <c r="D8" s="6" t="s">
        <v>19</v>
      </c>
      <c r="E8" s="3">
        <v>3</v>
      </c>
    </row>
    <row r="9" spans="2:6" x14ac:dyDescent="0.3">
      <c r="C9" s="4" t="s">
        <v>0</v>
      </c>
      <c r="D9" s="6" t="s">
        <v>20</v>
      </c>
      <c r="E9" s="3">
        <v>5</v>
      </c>
    </row>
    <row r="10" spans="2:6" x14ac:dyDescent="0.3">
      <c r="C10" s="4" t="s">
        <v>0</v>
      </c>
      <c r="D10" s="6" t="s">
        <v>12</v>
      </c>
      <c r="E10" s="2">
        <v>0.6</v>
      </c>
    </row>
    <row r="11" spans="2:6" x14ac:dyDescent="0.3">
      <c r="C11" s="4" t="s">
        <v>0</v>
      </c>
      <c r="D11" s="6" t="s">
        <v>14</v>
      </c>
      <c r="E11" s="2">
        <v>1</v>
      </c>
    </row>
    <row r="12" spans="2:6" x14ac:dyDescent="0.3">
      <c r="C12" s="4" t="s">
        <v>0</v>
      </c>
      <c r="D12" s="6" t="s">
        <v>16</v>
      </c>
      <c r="E12" s="2">
        <v>0.7</v>
      </c>
    </row>
    <row r="13" spans="2:6" x14ac:dyDescent="0.3">
      <c r="C13" s="4" t="s">
        <v>0</v>
      </c>
      <c r="D13" s="6" t="s">
        <v>17</v>
      </c>
      <c r="E13" s="2">
        <v>0.8</v>
      </c>
    </row>
    <row r="14" spans="2:6" x14ac:dyDescent="0.3">
      <c r="C14" s="4" t="s">
        <v>0</v>
      </c>
      <c r="D14" s="6" t="s">
        <v>22</v>
      </c>
      <c r="E14" s="2">
        <v>1</v>
      </c>
    </row>
    <row r="16" spans="2:6" x14ac:dyDescent="0.3">
      <c r="B16" s="5" t="s">
        <v>5</v>
      </c>
      <c r="C16" s="7" t="s">
        <v>24</v>
      </c>
      <c r="D16" s="8" t="s">
        <v>10</v>
      </c>
      <c r="E16" s="8" t="s">
        <v>9</v>
      </c>
      <c r="F16" s="8" t="s">
        <v>15</v>
      </c>
    </row>
    <row r="17" spans="2:6" x14ac:dyDescent="0.3">
      <c r="B17" s="1">
        <f t="shared" ref="B17:B58" si="0">(C17-$E$3)/(1-$E$3-$E$4-$E$5)</f>
        <v>-3.8461538461538491E-2</v>
      </c>
      <c r="C17" s="9">
        <f>E2</f>
        <v>0.18</v>
      </c>
      <c r="D17" s="9">
        <f t="shared" ref="D17:D58" si="1">IF(C17&lt;=$E$4,0,IF(C17&lt;$E$6,$E$10*B17^$E$7,$E$11-($E$11-$E$10)*(1-C17)/($E$4+$E$5+1-1)))</f>
        <v>0</v>
      </c>
      <c r="E17" s="9">
        <f>IF(C17&lt;=$E$3,$E$12+($E$13-$E$12)*($E$3-C17)/($E$3-$E$2),IF(C17&lt;$E$6,$E$12*(1-B17)^$E$8,0))</f>
        <v>0.8</v>
      </c>
      <c r="F17" s="9">
        <f t="shared" ref="F17:F58" si="2">IF(C17&lt;$E$6,$E$14*(($E$6-C17)/($E$6-$E$3))^$E$9,0)</f>
        <v>1.2076805750445074</v>
      </c>
    </row>
    <row r="18" spans="2:6" x14ac:dyDescent="0.3">
      <c r="B18" s="1">
        <f t="shared" si="0"/>
        <v>-5.3376106953132521E-17</v>
      </c>
      <c r="C18" s="9">
        <f>C17+$E$1</f>
        <v>0.19999999999999998</v>
      </c>
      <c r="D18" s="9">
        <f t="shared" si="1"/>
        <v>0</v>
      </c>
      <c r="E18" s="9">
        <f t="shared" ref="E18:E58" si="3">IF(C18&lt;=$E$3,$E$12+($E$13-$E$12)*($E$3-C18)/($E$3-$E$2),IF(C18&lt;$E$6,$E$12*(1-B18)^$E$8,0))</f>
        <v>0.70000000000000007</v>
      </c>
      <c r="F18" s="9">
        <f t="shared" si="2"/>
        <v>1</v>
      </c>
    </row>
    <row r="19" spans="2:6" x14ac:dyDescent="0.3">
      <c r="B19" s="1">
        <f t="shared" si="0"/>
        <v>3.8461538461538387E-2</v>
      </c>
      <c r="C19" s="9">
        <f t="shared" ref="C19:C57" si="4">C18+$E$1</f>
        <v>0.21999999999999997</v>
      </c>
      <c r="D19" s="9">
        <f t="shared" si="1"/>
        <v>0</v>
      </c>
      <c r="E19" s="9">
        <f t="shared" si="3"/>
        <v>0.62229745106964041</v>
      </c>
      <c r="F19" s="9">
        <f t="shared" si="2"/>
        <v>0.82192710675935132</v>
      </c>
    </row>
    <row r="20" spans="2:6" x14ac:dyDescent="0.3">
      <c r="B20" s="1">
        <f t="shared" si="0"/>
        <v>7.692307692307683E-2</v>
      </c>
      <c r="C20" s="9">
        <f t="shared" si="4"/>
        <v>0.23999999999999996</v>
      </c>
      <c r="D20" s="9">
        <f t="shared" si="1"/>
        <v>0</v>
      </c>
      <c r="E20" s="9">
        <f t="shared" si="3"/>
        <v>0.5505689576695495</v>
      </c>
      <c r="F20" s="9">
        <f t="shared" si="2"/>
        <v>0.67017692226893566</v>
      </c>
    </row>
    <row r="21" spans="2:6" x14ac:dyDescent="0.3">
      <c r="B21" s="1">
        <f t="shared" si="0"/>
        <v>0.11538461538461527</v>
      </c>
      <c r="C21" s="9">
        <f t="shared" si="4"/>
        <v>0.25999999999999995</v>
      </c>
      <c r="D21" s="9">
        <f t="shared" si="1"/>
        <v>0</v>
      </c>
      <c r="E21" s="9">
        <f t="shared" si="3"/>
        <v>0.48457555757851628</v>
      </c>
      <c r="F21" s="9">
        <f t="shared" si="2"/>
        <v>0.54171696948232251</v>
      </c>
    </row>
    <row r="22" spans="2:6" x14ac:dyDescent="0.3">
      <c r="B22" s="1">
        <f t="shared" si="0"/>
        <v>0.15384615384615377</v>
      </c>
      <c r="C22" s="9">
        <f t="shared" si="4"/>
        <v>0.27999999999999997</v>
      </c>
      <c r="D22" s="9">
        <f t="shared" si="1"/>
        <v>0</v>
      </c>
      <c r="E22" s="9">
        <f t="shared" si="3"/>
        <v>0.42407828857533014</v>
      </c>
      <c r="F22" s="9">
        <f t="shared" si="2"/>
        <v>0.43375716751999094</v>
      </c>
    </row>
    <row r="23" spans="2:6" x14ac:dyDescent="0.3">
      <c r="B23" s="1">
        <f t="shared" si="0"/>
        <v>0.19230769230769226</v>
      </c>
      <c r="C23" s="9">
        <f t="shared" si="4"/>
        <v>0.3</v>
      </c>
      <c r="D23" s="9">
        <f t="shared" si="1"/>
        <v>4.2671825216203879E-3</v>
      </c>
      <c r="E23" s="9">
        <f t="shared" si="3"/>
        <v>0.36883818843878013</v>
      </c>
      <c r="F23" s="9">
        <f t="shared" si="2"/>
        <v>0.3437397318290405</v>
      </c>
    </row>
    <row r="24" spans="2:6" x14ac:dyDescent="0.3">
      <c r="B24" s="1">
        <f t="shared" si="0"/>
        <v>0.23076923076923075</v>
      </c>
      <c r="C24" s="9">
        <f t="shared" si="4"/>
        <v>0.32</v>
      </c>
      <c r="D24" s="9">
        <f t="shared" si="1"/>
        <v>7.3736913973600346E-3</v>
      </c>
      <c r="E24" s="9">
        <f t="shared" si="3"/>
        <v>0.31861629494765592</v>
      </c>
      <c r="F24" s="9">
        <f t="shared" si="2"/>
        <v>0.26932907434290426</v>
      </c>
    </row>
    <row r="25" spans="2:6" x14ac:dyDescent="0.3">
      <c r="B25" s="1">
        <f t="shared" si="0"/>
        <v>0.26923076923076927</v>
      </c>
      <c r="C25" s="9">
        <f t="shared" si="4"/>
        <v>0.34</v>
      </c>
      <c r="D25" s="9">
        <f t="shared" si="1"/>
        <v>1.1709148839326359E-2</v>
      </c>
      <c r="E25" s="9">
        <f t="shared" si="3"/>
        <v>0.27317364588074639</v>
      </c>
      <c r="F25" s="9">
        <f t="shared" si="2"/>
        <v>0.20840170364105953</v>
      </c>
    </row>
    <row r="26" spans="2:6" x14ac:dyDescent="0.3">
      <c r="B26" s="1">
        <f t="shared" si="0"/>
        <v>0.30769230769230776</v>
      </c>
      <c r="C26" s="9">
        <f t="shared" si="4"/>
        <v>0.36000000000000004</v>
      </c>
      <c r="D26" s="9">
        <f t="shared" si="1"/>
        <v>1.7478379608557134E-2</v>
      </c>
      <c r="E26" s="9">
        <f t="shared" si="3"/>
        <v>0.23227127901684111</v>
      </c>
      <c r="F26" s="9">
        <f t="shared" si="2"/>
        <v>0.15903612510874149</v>
      </c>
    </row>
    <row r="27" spans="2:6" x14ac:dyDescent="0.3">
      <c r="B27" s="1">
        <f t="shared" si="0"/>
        <v>0.34615384615384626</v>
      </c>
      <c r="C27" s="9">
        <f t="shared" si="4"/>
        <v>0.38000000000000006</v>
      </c>
      <c r="D27" s="9">
        <f t="shared" si="1"/>
        <v>2.4886208466090146E-2</v>
      </c>
      <c r="E27" s="9">
        <f t="shared" si="3"/>
        <v>0.19567023213472906</v>
      </c>
      <c r="F27" s="9">
        <f t="shared" si="2"/>
        <v>0.11950274109665394</v>
      </c>
    </row>
    <row r="28" spans="2:6" x14ac:dyDescent="0.3">
      <c r="B28" s="1">
        <f t="shared" si="0"/>
        <v>0.38461538461538475</v>
      </c>
      <c r="C28" s="9">
        <f t="shared" si="4"/>
        <v>0.40000000000000008</v>
      </c>
      <c r="D28" s="9">
        <f t="shared" si="1"/>
        <v>3.4137460172963166E-2</v>
      </c>
      <c r="E28" s="9">
        <f t="shared" si="3"/>
        <v>0.16313154301319965</v>
      </c>
      <c r="F28" s="9">
        <f t="shared" si="2"/>
        <v>8.8253751080682785E-2</v>
      </c>
    </row>
    <row r="29" spans="2:6" x14ac:dyDescent="0.3">
      <c r="B29" s="1">
        <f t="shared" si="0"/>
        <v>0.42307692307692324</v>
      </c>
      <c r="C29" s="9">
        <f t="shared" si="4"/>
        <v>0.4200000000000001</v>
      </c>
      <c r="D29" s="9">
        <f t="shared" si="1"/>
        <v>4.543695949021398E-2</v>
      </c>
      <c r="E29" s="9">
        <f t="shared" si="3"/>
        <v>0.13441624943104222</v>
      </c>
      <c r="F29" s="9">
        <f t="shared" si="2"/>
        <v>6.3913051821607045E-2</v>
      </c>
    </row>
    <row r="30" spans="2:6" x14ac:dyDescent="0.3">
      <c r="B30" s="1">
        <f t="shared" si="0"/>
        <v>0.46153846153846173</v>
      </c>
      <c r="C30" s="9">
        <f t="shared" si="4"/>
        <v>0.44000000000000011</v>
      </c>
      <c r="D30" s="9">
        <f t="shared" si="1"/>
        <v>5.898953117888036E-2</v>
      </c>
      <c r="E30" s="9">
        <f t="shared" si="3"/>
        <v>0.10928538916704589</v>
      </c>
      <c r="F30" s="9">
        <f t="shared" si="2"/>
        <v>4.5266137524811845E-2</v>
      </c>
    </row>
    <row r="31" spans="2:6" x14ac:dyDescent="0.3">
      <c r="B31" s="1">
        <f t="shared" si="0"/>
        <v>0.50000000000000022</v>
      </c>
      <c r="C31" s="9">
        <f t="shared" si="4"/>
        <v>0.46000000000000013</v>
      </c>
      <c r="D31" s="9">
        <f t="shared" si="1"/>
        <v>7.5000000000000094E-2</v>
      </c>
      <c r="E31" s="9">
        <f t="shared" si="3"/>
        <v>8.7499999999999883E-2</v>
      </c>
      <c r="F31" s="9">
        <f t="shared" si="2"/>
        <v>3.1249999999999896E-2</v>
      </c>
    </row>
    <row r="32" spans="2:6" x14ac:dyDescent="0.3">
      <c r="B32" s="1">
        <f t="shared" si="0"/>
        <v>0.53846153846153866</v>
      </c>
      <c r="C32" s="9">
        <f t="shared" si="4"/>
        <v>0.48000000000000015</v>
      </c>
      <c r="D32" s="9">
        <f t="shared" si="1"/>
        <v>9.3673190714610929E-2</v>
      </c>
      <c r="E32" s="9">
        <f t="shared" si="3"/>
        <v>6.8821119708693576E-2</v>
      </c>
      <c r="F32" s="9">
        <f t="shared" si="2"/>
        <v>2.0943028820904167E-2</v>
      </c>
    </row>
    <row r="33" spans="2:6" x14ac:dyDescent="0.3">
      <c r="B33" s="1">
        <f t="shared" si="0"/>
        <v>0.57692307692307709</v>
      </c>
      <c r="C33" s="9">
        <f t="shared" si="4"/>
        <v>0.50000000000000011</v>
      </c>
      <c r="D33" s="9">
        <f t="shared" si="1"/>
        <v>0.11521392808375067</v>
      </c>
      <c r="E33" s="9">
        <f t="shared" si="3"/>
        <v>5.3009786071916178E-2</v>
      </c>
      <c r="F33" s="9">
        <f t="shared" si="2"/>
        <v>1.3554911484999668E-2</v>
      </c>
    </row>
    <row r="34" spans="2:6" x14ac:dyDescent="0.3">
      <c r="B34" s="1">
        <f t="shared" si="0"/>
        <v>0.61538461538461564</v>
      </c>
      <c r="C34" s="9">
        <f t="shared" si="4"/>
        <v>0.52000000000000013</v>
      </c>
      <c r="D34" s="9">
        <f t="shared" si="1"/>
        <v>0.13982703686845716</v>
      </c>
      <c r="E34" s="9">
        <f t="shared" si="3"/>
        <v>3.9827036868456907E-2</v>
      </c>
      <c r="F34" s="9">
        <f t="shared" si="2"/>
        <v>8.416533573215727E-3</v>
      </c>
    </row>
    <row r="35" spans="2:6" x14ac:dyDescent="0.3">
      <c r="B35" s="1">
        <f t="shared" si="0"/>
        <v>0.65384615384615408</v>
      </c>
      <c r="C35" s="9">
        <f t="shared" si="4"/>
        <v>0.54000000000000015</v>
      </c>
      <c r="D35" s="9">
        <f t="shared" si="1"/>
        <v>0.16771734182976805</v>
      </c>
      <c r="E35" s="9">
        <f t="shared" si="3"/>
        <v>2.903390987710508E-2</v>
      </c>
      <c r="F35" s="9">
        <f t="shared" si="2"/>
        <v>4.9698789096481507E-3</v>
      </c>
    </row>
    <row r="36" spans="2:6" x14ac:dyDescent="0.3">
      <c r="B36" s="1">
        <f t="shared" si="0"/>
        <v>0.69230769230769262</v>
      </c>
      <c r="C36" s="9">
        <f t="shared" si="4"/>
        <v>0.56000000000000016</v>
      </c>
      <c r="D36" s="9">
        <f t="shared" si="1"/>
        <v>0.19908966772872125</v>
      </c>
      <c r="E36" s="9">
        <f t="shared" si="3"/>
        <v>2.0391442876649912E-2</v>
      </c>
      <c r="F36" s="9">
        <f t="shared" si="2"/>
        <v>2.7579297212713245E-3</v>
      </c>
    </row>
    <row r="37" spans="2:6" x14ac:dyDescent="0.3">
      <c r="B37" s="1">
        <f t="shared" si="0"/>
        <v>0.73076923076923106</v>
      </c>
      <c r="C37" s="9">
        <f t="shared" si="4"/>
        <v>0.58000000000000018</v>
      </c>
      <c r="D37" s="9">
        <f t="shared" si="1"/>
        <v>0.23414883932635439</v>
      </c>
      <c r="E37" s="9">
        <f t="shared" si="3"/>
        <v>1.3660673645880701E-2</v>
      </c>
      <c r="F37" s="9">
        <f t="shared" si="2"/>
        <v>1.4145667976503628E-3</v>
      </c>
    </row>
    <row r="38" spans="2:6" x14ac:dyDescent="0.3">
      <c r="B38" s="1">
        <f t="shared" si="0"/>
        <v>0.76923076923076961</v>
      </c>
      <c r="C38" s="9">
        <f t="shared" si="4"/>
        <v>0.6000000000000002</v>
      </c>
      <c r="D38" s="9">
        <f t="shared" si="1"/>
        <v>0.27309968138370544</v>
      </c>
      <c r="E38" s="9">
        <f t="shared" si="3"/>
        <v>8.6026399635866675E-3</v>
      </c>
      <c r="F38" s="9">
        <f t="shared" si="2"/>
        <v>6.5446965065325163E-4</v>
      </c>
    </row>
    <row r="39" spans="2:6" x14ac:dyDescent="0.3">
      <c r="B39" s="1">
        <f t="shared" si="0"/>
        <v>0.80769230769230804</v>
      </c>
      <c r="C39" s="9">
        <f t="shared" si="4"/>
        <v>0.62000000000000022</v>
      </c>
      <c r="D39" s="9">
        <f t="shared" si="1"/>
        <v>0.31614701866181194</v>
      </c>
      <c r="E39" s="9">
        <f t="shared" si="3"/>
        <v>4.978379608557096E-3</v>
      </c>
      <c r="F39" s="9">
        <f t="shared" si="2"/>
        <v>2.6301667416298925E-4</v>
      </c>
    </row>
    <row r="40" spans="2:6" x14ac:dyDescent="0.3">
      <c r="B40" s="1">
        <f t="shared" si="0"/>
        <v>0.84615384615384659</v>
      </c>
      <c r="C40" s="9">
        <f t="shared" si="4"/>
        <v>0.64000000000000024</v>
      </c>
      <c r="D40" s="9">
        <f t="shared" si="1"/>
        <v>0.363495675921712</v>
      </c>
      <c r="E40" s="9">
        <f t="shared" si="3"/>
        <v>2.5489303595812255E-3</v>
      </c>
      <c r="F40" s="9">
        <f t="shared" si="2"/>
        <v>8.6185303789727954E-5</v>
      </c>
    </row>
    <row r="41" spans="2:6" x14ac:dyDescent="0.3">
      <c r="B41" s="1">
        <f t="shared" si="0"/>
        <v>0.88461538461538503</v>
      </c>
      <c r="C41" s="9">
        <f t="shared" si="4"/>
        <v>0.66000000000000025</v>
      </c>
      <c r="D41" s="9">
        <f t="shared" si="1"/>
        <v>0.41535047792444296</v>
      </c>
      <c r="E41" s="9">
        <f t="shared" si="3"/>
        <v>1.0753299954483272E-3</v>
      </c>
      <c r="F41" s="9">
        <f t="shared" si="2"/>
        <v>2.0452176582913819E-5</v>
      </c>
    </row>
    <row r="42" spans="2:6" x14ac:dyDescent="0.3">
      <c r="B42" s="1">
        <f t="shared" si="0"/>
        <v>0.92307692307692357</v>
      </c>
      <c r="C42" s="9">
        <f t="shared" si="4"/>
        <v>0.68000000000000027</v>
      </c>
      <c r="D42" s="9">
        <f t="shared" si="1"/>
        <v>0.4719162494310431</v>
      </c>
      <c r="E42" s="9">
        <f t="shared" si="3"/>
        <v>3.1861629494764972E-4</v>
      </c>
      <c r="F42" s="9">
        <f t="shared" si="2"/>
        <v>2.6932907434289431E-6</v>
      </c>
    </row>
    <row r="43" spans="2:6" x14ac:dyDescent="0.3">
      <c r="B43" s="1">
        <f t="shared" si="0"/>
        <v>0.9615384615384619</v>
      </c>
      <c r="C43" s="9">
        <f t="shared" si="4"/>
        <v>0.70000000000000029</v>
      </c>
      <c r="D43" s="9">
        <f t="shared" si="1"/>
        <v>0.53339781520254947</v>
      </c>
      <c r="E43" s="9">
        <f t="shared" si="3"/>
        <v>3.9827036868455869E-5</v>
      </c>
      <c r="F43" s="9">
        <f t="shared" si="2"/>
        <v>8.4165335732150951E-8</v>
      </c>
    </row>
    <row r="44" spans="2:6" x14ac:dyDescent="0.3">
      <c r="B44" s="1">
        <f t="shared" si="0"/>
        <v>1.0000000000000004</v>
      </c>
      <c r="C44" s="9">
        <f t="shared" si="4"/>
        <v>0.72000000000000031</v>
      </c>
      <c r="D44" s="9">
        <f t="shared" si="1"/>
        <v>0.60000000000000053</v>
      </c>
      <c r="E44" s="9">
        <f t="shared" si="3"/>
        <v>0</v>
      </c>
      <c r="F44" s="9">
        <f t="shared" si="2"/>
        <v>0</v>
      </c>
    </row>
    <row r="45" spans="2:6" x14ac:dyDescent="0.3">
      <c r="B45" s="1">
        <f t="shared" si="0"/>
        <v>1.038461538461539</v>
      </c>
      <c r="C45" s="9">
        <f t="shared" si="4"/>
        <v>0.74000000000000032</v>
      </c>
      <c r="D45" s="9">
        <f t="shared" si="1"/>
        <v>0.628571428571429</v>
      </c>
      <c r="E45" s="9">
        <f t="shared" si="3"/>
        <v>0</v>
      </c>
      <c r="F45" s="9">
        <f t="shared" si="2"/>
        <v>0</v>
      </c>
    </row>
    <row r="46" spans="2:6" x14ac:dyDescent="0.3">
      <c r="B46" s="1">
        <f t="shared" si="0"/>
        <v>1.0769230769230773</v>
      </c>
      <c r="C46" s="9">
        <f t="shared" si="4"/>
        <v>0.76000000000000034</v>
      </c>
      <c r="D46" s="9">
        <f t="shared" si="1"/>
        <v>0.65714285714285769</v>
      </c>
      <c r="E46" s="9">
        <f t="shared" si="3"/>
        <v>0</v>
      </c>
      <c r="F46" s="9">
        <f t="shared" si="2"/>
        <v>0</v>
      </c>
    </row>
    <row r="47" spans="2:6" x14ac:dyDescent="0.3">
      <c r="B47" s="1">
        <f t="shared" si="0"/>
        <v>1.1153846153846159</v>
      </c>
      <c r="C47" s="9">
        <f t="shared" si="4"/>
        <v>0.78000000000000036</v>
      </c>
      <c r="D47" s="9">
        <f t="shared" si="1"/>
        <v>0.68571428571428628</v>
      </c>
      <c r="E47" s="9">
        <f t="shared" si="3"/>
        <v>0</v>
      </c>
      <c r="F47" s="9">
        <f t="shared" si="2"/>
        <v>0</v>
      </c>
    </row>
    <row r="48" spans="2:6" x14ac:dyDescent="0.3">
      <c r="B48" s="1">
        <f t="shared" si="0"/>
        <v>1.1538461538461544</v>
      </c>
      <c r="C48" s="9">
        <f t="shared" si="4"/>
        <v>0.80000000000000038</v>
      </c>
      <c r="D48" s="9">
        <f t="shared" si="1"/>
        <v>0.71428571428571486</v>
      </c>
      <c r="E48" s="9">
        <f t="shared" si="3"/>
        <v>0</v>
      </c>
      <c r="F48" s="9">
        <f t="shared" si="2"/>
        <v>0</v>
      </c>
    </row>
    <row r="49" spans="2:6" x14ac:dyDescent="0.3">
      <c r="B49" s="1">
        <f t="shared" si="0"/>
        <v>1.192307692307693</v>
      </c>
      <c r="C49" s="9">
        <f t="shared" si="4"/>
        <v>0.8200000000000004</v>
      </c>
      <c r="D49" s="9">
        <f t="shared" si="1"/>
        <v>0.74285714285714344</v>
      </c>
      <c r="E49" s="9">
        <f t="shared" si="3"/>
        <v>0</v>
      </c>
      <c r="F49" s="9">
        <f t="shared" si="2"/>
        <v>0</v>
      </c>
    </row>
    <row r="50" spans="2:6" x14ac:dyDescent="0.3">
      <c r="B50" s="1">
        <f t="shared" si="0"/>
        <v>1.2307692307692315</v>
      </c>
      <c r="C50" s="9">
        <f t="shared" si="4"/>
        <v>0.84000000000000041</v>
      </c>
      <c r="D50" s="9">
        <f t="shared" si="1"/>
        <v>0.77142857142857202</v>
      </c>
      <c r="E50" s="9">
        <f t="shared" si="3"/>
        <v>0</v>
      </c>
      <c r="F50" s="9">
        <f t="shared" si="2"/>
        <v>0</v>
      </c>
    </row>
    <row r="51" spans="2:6" x14ac:dyDescent="0.3">
      <c r="B51" s="1">
        <f t="shared" si="0"/>
        <v>1.2692307692307698</v>
      </c>
      <c r="C51" s="9">
        <f t="shared" si="4"/>
        <v>0.86000000000000043</v>
      </c>
      <c r="D51" s="9">
        <f t="shared" si="1"/>
        <v>0.8000000000000006</v>
      </c>
      <c r="E51" s="9">
        <f t="shared" si="3"/>
        <v>0</v>
      </c>
      <c r="F51" s="9">
        <f t="shared" si="2"/>
        <v>0</v>
      </c>
    </row>
    <row r="52" spans="2:6" x14ac:dyDescent="0.3">
      <c r="B52" s="1">
        <f t="shared" si="0"/>
        <v>1.3076923076923084</v>
      </c>
      <c r="C52" s="9">
        <f t="shared" si="4"/>
        <v>0.88000000000000045</v>
      </c>
      <c r="D52" s="9">
        <f t="shared" si="1"/>
        <v>0.82857142857142918</v>
      </c>
      <c r="E52" s="9">
        <f t="shared" si="3"/>
        <v>0</v>
      </c>
      <c r="F52" s="9">
        <f t="shared" si="2"/>
        <v>0</v>
      </c>
    </row>
    <row r="53" spans="2:6" x14ac:dyDescent="0.3">
      <c r="B53" s="1">
        <f t="shared" si="0"/>
        <v>1.3461538461538469</v>
      </c>
      <c r="C53" s="9">
        <f t="shared" si="4"/>
        <v>0.90000000000000047</v>
      </c>
      <c r="D53" s="9">
        <f t="shared" si="1"/>
        <v>0.85714285714285787</v>
      </c>
      <c r="E53" s="9">
        <f t="shared" si="3"/>
        <v>0</v>
      </c>
      <c r="F53" s="9">
        <f t="shared" si="2"/>
        <v>0</v>
      </c>
    </row>
    <row r="54" spans="2:6" x14ac:dyDescent="0.3">
      <c r="B54" s="1">
        <f t="shared" si="0"/>
        <v>1.3846153846153855</v>
      </c>
      <c r="C54" s="9">
        <f t="shared" si="4"/>
        <v>0.92000000000000048</v>
      </c>
      <c r="D54" s="9">
        <f t="shared" si="1"/>
        <v>0.88571428571428645</v>
      </c>
      <c r="E54" s="9">
        <f t="shared" si="3"/>
        <v>0</v>
      </c>
      <c r="F54" s="9">
        <f t="shared" si="2"/>
        <v>0</v>
      </c>
    </row>
    <row r="55" spans="2:6" x14ac:dyDescent="0.3">
      <c r="B55" s="1">
        <f t="shared" si="0"/>
        <v>1.4230769230769238</v>
      </c>
      <c r="C55" s="9">
        <f t="shared" si="4"/>
        <v>0.9400000000000005</v>
      </c>
      <c r="D55" s="9">
        <f t="shared" si="1"/>
        <v>0.91428571428571503</v>
      </c>
      <c r="E55" s="9">
        <f t="shared" si="3"/>
        <v>0</v>
      </c>
      <c r="F55" s="9">
        <f t="shared" si="2"/>
        <v>0</v>
      </c>
    </row>
    <row r="56" spans="2:6" x14ac:dyDescent="0.3">
      <c r="B56" s="1">
        <f t="shared" si="0"/>
        <v>1.4615384615384623</v>
      </c>
      <c r="C56" s="9">
        <f t="shared" si="4"/>
        <v>0.96000000000000052</v>
      </c>
      <c r="D56" s="9">
        <f t="shared" si="1"/>
        <v>0.94285714285714362</v>
      </c>
      <c r="E56" s="9">
        <f t="shared" si="3"/>
        <v>0</v>
      </c>
      <c r="F56" s="9">
        <f t="shared" si="2"/>
        <v>0</v>
      </c>
    </row>
    <row r="57" spans="2:6" x14ac:dyDescent="0.3">
      <c r="B57" s="1">
        <f t="shared" si="0"/>
        <v>1.5000000000000009</v>
      </c>
      <c r="C57" s="9">
        <f t="shared" si="4"/>
        <v>0.98000000000000054</v>
      </c>
      <c r="D57" s="9">
        <f t="shared" si="1"/>
        <v>0.9714285714285722</v>
      </c>
      <c r="E57" s="9">
        <f t="shared" si="3"/>
        <v>0</v>
      </c>
      <c r="F57" s="9">
        <f t="shared" si="2"/>
        <v>0</v>
      </c>
    </row>
    <row r="58" spans="2:6" x14ac:dyDescent="0.3">
      <c r="B58" s="1">
        <f t="shared" si="0"/>
        <v>1.5384615384615394</v>
      </c>
      <c r="C58" s="9">
        <f>C57+$E$1</f>
        <v>1.0000000000000004</v>
      </c>
      <c r="D58" s="9">
        <f t="shared" si="1"/>
        <v>1.0000000000000007</v>
      </c>
      <c r="E58" s="9">
        <f t="shared" si="3"/>
        <v>0</v>
      </c>
      <c r="F58" s="9">
        <f t="shared" si="2"/>
        <v>0</v>
      </c>
    </row>
    <row r="59" spans="2:6" x14ac:dyDescent="0.3">
      <c r="B59" s="1"/>
      <c r="C59" s="1"/>
      <c r="D59" s="1"/>
      <c r="E59" s="1"/>
    </row>
    <row r="60" spans="2:6" x14ac:dyDescent="0.3">
      <c r="B60" s="1"/>
      <c r="C60" s="1"/>
      <c r="D60" s="1"/>
      <c r="E6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1:F60"/>
  <sheetViews>
    <sheetView zoomScale="85" zoomScaleNormal="85" workbookViewId="0">
      <selection activeCell="I20" sqref="I20"/>
    </sheetView>
  </sheetViews>
  <sheetFormatPr defaultRowHeight="14.4" x14ac:dyDescent="0.3"/>
  <cols>
    <col min="3" max="3" width="13.109375" customWidth="1"/>
    <col min="4" max="4" width="13.88671875" customWidth="1"/>
    <col min="5" max="5" width="13.44140625" customWidth="1"/>
    <col min="6" max="6" width="12.5546875" customWidth="1"/>
  </cols>
  <sheetData>
    <row r="1" spans="2:6" x14ac:dyDescent="0.3">
      <c r="C1" s="4" t="s">
        <v>0</v>
      </c>
      <c r="D1" s="6" t="s">
        <v>21</v>
      </c>
      <c r="E1">
        <f>0.02</f>
        <v>0.02</v>
      </c>
    </row>
    <row r="2" spans="2:6" x14ac:dyDescent="0.3">
      <c r="C2" s="4" t="s">
        <v>0</v>
      </c>
      <c r="D2" s="6" t="s">
        <v>18</v>
      </c>
      <c r="E2" s="2">
        <v>0.18</v>
      </c>
    </row>
    <row r="3" spans="2:6" x14ac:dyDescent="0.3">
      <c r="C3" s="4" t="s">
        <v>0</v>
      </c>
      <c r="D3" s="6" t="s">
        <v>6</v>
      </c>
      <c r="E3" s="2">
        <v>0.2</v>
      </c>
    </row>
    <row r="4" spans="2:6" x14ac:dyDescent="0.3">
      <c r="C4" s="4" t="s">
        <v>0</v>
      </c>
      <c r="D4" s="6" t="s">
        <v>7</v>
      </c>
      <c r="E4" s="2">
        <v>0.25</v>
      </c>
    </row>
    <row r="5" spans="2:6" x14ac:dyDescent="0.3">
      <c r="C5" s="4" t="s">
        <v>0</v>
      </c>
      <c r="D5" s="6" t="s">
        <v>8</v>
      </c>
      <c r="E5" s="2">
        <v>0</v>
      </c>
    </row>
    <row r="6" spans="2:6" x14ac:dyDescent="0.3">
      <c r="C6" s="4" t="s">
        <v>0</v>
      </c>
      <c r="D6" s="6" t="s">
        <v>13</v>
      </c>
      <c r="E6" s="2">
        <f>1-E4-E5</f>
        <v>0.75</v>
      </c>
    </row>
    <row r="7" spans="2:6" x14ac:dyDescent="0.3">
      <c r="C7" s="4" t="s">
        <v>0</v>
      </c>
      <c r="D7" s="6" t="s">
        <v>11</v>
      </c>
      <c r="E7" s="3">
        <v>2.5</v>
      </c>
    </row>
    <row r="8" spans="2:6" x14ac:dyDescent="0.3">
      <c r="C8" s="4" t="s">
        <v>0</v>
      </c>
      <c r="D8" s="6" t="s">
        <v>19</v>
      </c>
      <c r="E8" s="3">
        <v>2.5</v>
      </c>
    </row>
    <row r="9" spans="2:6" x14ac:dyDescent="0.3">
      <c r="C9" s="4" t="s">
        <v>0</v>
      </c>
      <c r="D9" s="6" t="s">
        <v>20</v>
      </c>
      <c r="E9" s="3">
        <v>4</v>
      </c>
    </row>
    <row r="10" spans="2:6" x14ac:dyDescent="0.3">
      <c r="C10" s="4" t="s">
        <v>0</v>
      </c>
      <c r="D10" s="6" t="s">
        <v>12</v>
      </c>
      <c r="E10" s="2">
        <v>0.6</v>
      </c>
    </row>
    <row r="11" spans="2:6" x14ac:dyDescent="0.3">
      <c r="C11" s="4" t="s">
        <v>0</v>
      </c>
      <c r="D11" s="6" t="s">
        <v>14</v>
      </c>
      <c r="E11" s="2">
        <v>1</v>
      </c>
    </row>
    <row r="12" spans="2:6" x14ac:dyDescent="0.3">
      <c r="C12" s="4" t="s">
        <v>0</v>
      </c>
      <c r="D12" s="6" t="s">
        <v>16</v>
      </c>
      <c r="E12" s="2">
        <v>0.7</v>
      </c>
    </row>
    <row r="13" spans="2:6" x14ac:dyDescent="0.3">
      <c r="C13" s="4" t="s">
        <v>0</v>
      </c>
      <c r="D13" s="6" t="s">
        <v>17</v>
      </c>
      <c r="E13" s="2">
        <v>0.8</v>
      </c>
    </row>
    <row r="14" spans="2:6" x14ac:dyDescent="0.3">
      <c r="C14" s="4" t="s">
        <v>0</v>
      </c>
      <c r="D14" s="6" t="s">
        <v>22</v>
      </c>
      <c r="E14" s="2">
        <v>0.9</v>
      </c>
    </row>
    <row r="16" spans="2:6" x14ac:dyDescent="0.3">
      <c r="B16" s="5" t="s">
        <v>5</v>
      </c>
      <c r="C16" s="7" t="s">
        <v>24</v>
      </c>
      <c r="D16" s="8" t="s">
        <v>10</v>
      </c>
      <c r="E16" s="8" t="s">
        <v>9</v>
      </c>
      <c r="F16" s="8" t="s">
        <v>15</v>
      </c>
    </row>
    <row r="17" spans="2:6" x14ac:dyDescent="0.3">
      <c r="B17" s="1">
        <f t="shared" ref="B17:B58" si="0">(C17-$E$3)/(1-$E$3-$E$4-$E$5)</f>
        <v>-3.636363636363639E-2</v>
      </c>
      <c r="C17" s="9">
        <f>E2</f>
        <v>0.18</v>
      </c>
      <c r="D17" s="9">
        <f t="shared" ref="D17:D58" si="1">IF(C17&lt;=$E$4,0,IF(C17&lt;$E$6,$E$10*B17^$E$7,$E$11-($E$11-$E$10)*(1-C17)/($E$4+$E$5+1-1)))</f>
        <v>0</v>
      </c>
      <c r="E17" s="9">
        <f>IF(C17&lt;=$E$3,$E$12+($E$13-$E$12)*($E$3-C17)/($E$3-$E$2),IF(C17&lt;$E$6,$E$12*(1-B17)^$E$8,0))</f>
        <v>0.8</v>
      </c>
      <c r="F17" s="9">
        <f t="shared" ref="F17:F58" si="2">IF(C17&lt;$E$6,$E$14*(($E$6-C17)/($E$6-$E$3))^$E$9,0)</f>
        <v>1.0382242633699885</v>
      </c>
    </row>
    <row r="18" spans="2:6" x14ac:dyDescent="0.3">
      <c r="B18" s="1">
        <f t="shared" si="0"/>
        <v>-5.0464682937507114E-17</v>
      </c>
      <c r="C18" s="9">
        <f>C17+$E$1</f>
        <v>0.19999999999999998</v>
      </c>
      <c r="D18" s="9">
        <f t="shared" si="1"/>
        <v>0</v>
      </c>
      <c r="E18" s="9">
        <f t="shared" ref="E18:E58" si="3">IF(C18&lt;=$E$3,$E$12+($E$13-$E$12)*($E$3-C18)/($E$3-$E$2),IF(C18&lt;$E$6,$E$12*(1-B18)^$E$8,0))</f>
        <v>0.70000000000000007</v>
      </c>
      <c r="F18" s="9">
        <f t="shared" si="2"/>
        <v>0.9</v>
      </c>
    </row>
    <row r="19" spans="2:6" x14ac:dyDescent="0.3">
      <c r="B19" s="1">
        <f t="shared" si="0"/>
        <v>3.6363636363636292E-2</v>
      </c>
      <c r="C19" s="9">
        <f t="shared" ref="C19:C57" si="4">C18+$E$1</f>
        <v>0.21999999999999997</v>
      </c>
      <c r="D19" s="9">
        <f t="shared" si="1"/>
        <v>0</v>
      </c>
      <c r="E19" s="9">
        <f t="shared" si="3"/>
        <v>0.63808860680594137</v>
      </c>
      <c r="F19" s="9">
        <f t="shared" si="2"/>
        <v>0.77605987569155122</v>
      </c>
    </row>
    <row r="20" spans="2:6" x14ac:dyDescent="0.3">
      <c r="B20" s="1">
        <f t="shared" si="0"/>
        <v>7.272727272727264E-2</v>
      </c>
      <c r="C20" s="9">
        <f t="shared" si="4"/>
        <v>0.23999999999999996</v>
      </c>
      <c r="D20" s="9">
        <f t="shared" si="1"/>
        <v>0</v>
      </c>
      <c r="E20" s="9">
        <f t="shared" si="3"/>
        <v>0.57958449203951956</v>
      </c>
      <c r="F20" s="9">
        <f t="shared" si="2"/>
        <v>0.66538415681988927</v>
      </c>
    </row>
    <row r="21" spans="2:6" x14ac:dyDescent="0.3">
      <c r="B21" s="1">
        <f t="shared" si="0"/>
        <v>0.10909090909090897</v>
      </c>
      <c r="C21" s="9">
        <f t="shared" si="4"/>
        <v>0.25999999999999995</v>
      </c>
      <c r="D21" s="9">
        <f t="shared" si="1"/>
        <v>2.3584281646343119E-3</v>
      </c>
      <c r="E21" s="9">
        <f t="shared" si="3"/>
        <v>0.52442274128223454</v>
      </c>
      <c r="F21" s="9">
        <f t="shared" si="2"/>
        <v>0.56699087767229006</v>
      </c>
    </row>
    <row r="22" spans="2:6" x14ac:dyDescent="0.3">
      <c r="B22" s="1">
        <f t="shared" si="0"/>
        <v>0.14545454545454536</v>
      </c>
      <c r="C22" s="9">
        <f t="shared" si="4"/>
        <v>0.27999999999999997</v>
      </c>
      <c r="D22" s="9">
        <f t="shared" si="1"/>
        <v>4.8413835936569512E-3</v>
      </c>
      <c r="E22" s="9">
        <f t="shared" si="3"/>
        <v>0.47253715380660971</v>
      </c>
      <c r="F22" s="9">
        <f t="shared" si="2"/>
        <v>0.47993584044805671</v>
      </c>
    </row>
    <row r="23" spans="2:6" x14ac:dyDescent="0.3">
      <c r="B23" s="1">
        <f t="shared" si="0"/>
        <v>0.18181818181818177</v>
      </c>
      <c r="C23" s="9">
        <f t="shared" si="4"/>
        <v>0.3</v>
      </c>
      <c r="D23" s="9">
        <f t="shared" si="1"/>
        <v>8.4575490785696612E-3</v>
      </c>
      <c r="E23" s="9">
        <f t="shared" si="3"/>
        <v>0.42386016291469086</v>
      </c>
      <c r="F23" s="9">
        <f t="shared" si="2"/>
        <v>0.40331261525852041</v>
      </c>
    </row>
    <row r="24" spans="2:6" x14ac:dyDescent="0.3">
      <c r="B24" s="1">
        <f t="shared" si="0"/>
        <v>0.21818181818181814</v>
      </c>
      <c r="C24" s="9">
        <f t="shared" si="4"/>
        <v>0.32</v>
      </c>
      <c r="D24" s="9">
        <f t="shared" si="1"/>
        <v>1.3341284385234162E-2</v>
      </c>
      <c r="E24" s="9">
        <f t="shared" si="3"/>
        <v>0.37832274769536739</v>
      </c>
      <c r="F24" s="9">
        <f t="shared" si="2"/>
        <v>0.33625254012704031</v>
      </c>
    </row>
    <row r="25" spans="2:6" x14ac:dyDescent="0.3">
      <c r="B25" s="1">
        <f t="shared" si="0"/>
        <v>0.25454545454545457</v>
      </c>
      <c r="C25" s="9">
        <f t="shared" si="4"/>
        <v>0.34</v>
      </c>
      <c r="D25" s="9">
        <f t="shared" si="1"/>
        <v>1.9613929766373141E-2</v>
      </c>
      <c r="E25" s="9">
        <f t="shared" si="3"/>
        <v>0.33585433484732469</v>
      </c>
      <c r="F25" s="9">
        <f t="shared" si="2"/>
        <v>0.27792472098900339</v>
      </c>
    </row>
    <row r="26" spans="2:6" x14ac:dyDescent="0.3">
      <c r="B26" s="1">
        <f t="shared" si="0"/>
        <v>0.29090909090909095</v>
      </c>
      <c r="C26" s="9">
        <f t="shared" si="4"/>
        <v>0.36000000000000004</v>
      </c>
      <c r="D26" s="9">
        <f t="shared" si="1"/>
        <v>2.7387001355201057E-2</v>
      </c>
      <c r="E26" s="9">
        <f t="shared" si="3"/>
        <v>0.29638268892695285</v>
      </c>
      <c r="F26" s="9">
        <f t="shared" si="2"/>
        <v>0.22753603169182421</v>
      </c>
    </row>
    <row r="27" spans="2:6" x14ac:dyDescent="0.3">
      <c r="B27" s="1">
        <f t="shared" si="0"/>
        <v>0.32727272727272733</v>
      </c>
      <c r="C27" s="9">
        <f t="shared" si="4"/>
        <v>0.38000000000000006</v>
      </c>
      <c r="D27" s="9">
        <f t="shared" si="1"/>
        <v>3.6764256664332549E-2</v>
      </c>
      <c r="E27" s="9">
        <f t="shared" si="3"/>
        <v>0.25983378901463972</v>
      </c>
      <c r="F27" s="9">
        <f t="shared" si="2"/>
        <v>0.18433111399494559</v>
      </c>
    </row>
    <row r="28" spans="2:6" x14ac:dyDescent="0.3">
      <c r="B28" s="1">
        <f t="shared" si="0"/>
        <v>0.3636363636363637</v>
      </c>
      <c r="C28" s="9">
        <f t="shared" si="4"/>
        <v>0.40000000000000008</v>
      </c>
      <c r="D28" s="9">
        <f t="shared" si="1"/>
        <v>4.7843122445397228E-2</v>
      </c>
      <c r="E28" s="9">
        <f t="shared" si="3"/>
        <v>0.22613168932197569</v>
      </c>
      <c r="F28" s="9">
        <f t="shared" si="2"/>
        <v>0.14759237756983792</v>
      </c>
    </row>
    <row r="29" spans="2:6" x14ac:dyDescent="0.3">
      <c r="B29" s="1">
        <f t="shared" si="0"/>
        <v>0.40000000000000013</v>
      </c>
      <c r="C29" s="9">
        <f t="shared" si="4"/>
        <v>0.4200000000000001</v>
      </c>
      <c r="D29" s="9">
        <f t="shared" si="1"/>
        <v>6.0715731075232933E-2</v>
      </c>
      <c r="E29" s="9">
        <f t="shared" si="3"/>
        <v>0.19519836064885365</v>
      </c>
      <c r="F29" s="9">
        <f t="shared" si="2"/>
        <v>0.11663999999999983</v>
      </c>
    </row>
    <row r="30" spans="2:6" x14ac:dyDescent="0.3">
      <c r="B30" s="1">
        <f t="shared" si="0"/>
        <v>0.43636363636363651</v>
      </c>
      <c r="C30" s="9">
        <f t="shared" si="4"/>
        <v>0.44000000000000011</v>
      </c>
      <c r="D30" s="9">
        <f t="shared" si="1"/>
        <v>7.5469701268298287E-2</v>
      </c>
      <c r="E30" s="9">
        <f t="shared" si="3"/>
        <v>0.16695350878919896</v>
      </c>
      <c r="F30" s="9">
        <f t="shared" si="2"/>
        <v>9.0831926780957417E-2</v>
      </c>
    </row>
    <row r="31" spans="2:6" x14ac:dyDescent="0.3">
      <c r="B31" s="1">
        <f t="shared" si="0"/>
        <v>0.47272727272727288</v>
      </c>
      <c r="C31" s="9">
        <f t="shared" si="4"/>
        <v>0.46000000000000013</v>
      </c>
      <c r="D31" s="9">
        <f t="shared" si="1"/>
        <v>9.2188743678104021E-2</v>
      </c>
      <c r="E31" s="9">
        <f t="shared" si="3"/>
        <v>0.14131436489785507</v>
      </c>
      <c r="F31" s="9">
        <f t="shared" si="2"/>
        <v>6.9563871320264883E-2</v>
      </c>
    </row>
    <row r="32" spans="2:6" x14ac:dyDescent="0.3">
      <c r="B32" s="1">
        <f t="shared" si="0"/>
        <v>0.50909090909090926</v>
      </c>
      <c r="C32" s="9">
        <f t="shared" si="4"/>
        <v>0.48000000000000015</v>
      </c>
      <c r="D32" s="9">
        <f t="shared" si="1"/>
        <v>0.11095314194815302</v>
      </c>
      <c r="E32" s="9">
        <f t="shared" si="3"/>
        <v>0.11819544135043385</v>
      </c>
      <c r="F32" s="9">
        <f t="shared" si="2"/>
        <v>5.2269314937504127E-2</v>
      </c>
    </row>
    <row r="33" spans="2:6" x14ac:dyDescent="0.3">
      <c r="B33" s="1">
        <f t="shared" si="0"/>
        <v>0.54545454545454564</v>
      </c>
      <c r="C33" s="9">
        <f t="shared" si="4"/>
        <v>0.50000000000000011</v>
      </c>
      <c r="D33" s="9">
        <f t="shared" si="1"/>
        <v>0.13184014240431022</v>
      </c>
      <c r="E33" s="9">
        <f t="shared" si="3"/>
        <v>9.7508244571129943E-2</v>
      </c>
      <c r="F33" s="9">
        <f t="shared" si="2"/>
        <v>3.8419506864285149E-2</v>
      </c>
    </row>
    <row r="34" spans="2:6" x14ac:dyDescent="0.3">
      <c r="B34" s="1">
        <f t="shared" si="0"/>
        <v>0.58181818181818201</v>
      </c>
      <c r="C34" s="9">
        <f t="shared" si="4"/>
        <v>0.52000000000000013</v>
      </c>
      <c r="D34" s="9">
        <f t="shared" si="1"/>
        <v>0.15492427499702277</v>
      </c>
      <c r="E34" s="9">
        <f t="shared" si="3"/>
        <v>7.9160933385078999E-2</v>
      </c>
      <c r="F34" s="9">
        <f t="shared" si="2"/>
        <v>2.7523464244245548E-2</v>
      </c>
    </row>
    <row r="35" spans="2:6" x14ac:dyDescent="0.3">
      <c r="B35" s="1">
        <f t="shared" si="0"/>
        <v>0.61818181818181839</v>
      </c>
      <c r="C35" s="9">
        <f t="shared" si="4"/>
        <v>0.54000000000000015</v>
      </c>
      <c r="D35" s="9">
        <f t="shared" si="1"/>
        <v>0.18027762137485745</v>
      </c>
      <c r="E35" s="9">
        <f t="shared" si="3"/>
        <v>6.3057907209150763E-2</v>
      </c>
      <c r="F35" s="9">
        <f t="shared" si="2"/>
        <v>1.9127972133050959E-2</v>
      </c>
    </row>
    <row r="36" spans="2:6" x14ac:dyDescent="0.3">
      <c r="B36" s="1">
        <f t="shared" si="0"/>
        <v>0.65454545454545476</v>
      </c>
      <c r="C36" s="9">
        <f t="shared" si="4"/>
        <v>0.56000000000000016</v>
      </c>
      <c r="D36" s="9">
        <f t="shared" si="1"/>
        <v>0.20797004154105819</v>
      </c>
      <c r="E36" s="9">
        <f t="shared" si="3"/>
        <v>4.9099302052283182E-2</v>
      </c>
      <c r="F36" s="9">
        <f t="shared" si="2"/>
        <v>1.2817583498394871E-2</v>
      </c>
    </row>
    <row r="37" spans="2:6" x14ac:dyDescent="0.3">
      <c r="B37" s="1">
        <f t="shared" si="0"/>
        <v>0.69090909090909114</v>
      </c>
      <c r="C37" s="9">
        <f t="shared" si="4"/>
        <v>0.58000000000000018</v>
      </c>
      <c r="D37" s="9">
        <f t="shared" si="1"/>
        <v>0.23806936753848748</v>
      </c>
      <c r="E37" s="9">
        <f t="shared" si="3"/>
        <v>3.7180362499683144E-2</v>
      </c>
      <c r="F37" s="9">
        <f t="shared" si="2"/>
        <v>8.2146192199985969E-3</v>
      </c>
    </row>
    <row r="38" spans="2:6" x14ac:dyDescent="0.3">
      <c r="B38" s="1">
        <f t="shared" si="0"/>
        <v>0.72727272727272751</v>
      </c>
      <c r="C38" s="9">
        <f t="shared" si="4"/>
        <v>0.6000000000000002</v>
      </c>
      <c r="D38" s="9">
        <f t="shared" si="1"/>
        <v>0.27064157051422971</v>
      </c>
      <c r="E38" s="9">
        <f t="shared" si="3"/>
        <v>2.7190642128617208E-2</v>
      </c>
      <c r="F38" s="9">
        <f t="shared" si="2"/>
        <v>4.9791680896113365E-3</v>
      </c>
    </row>
    <row r="39" spans="2:6" x14ac:dyDescent="0.3">
      <c r="B39" s="1">
        <f t="shared" si="0"/>
        <v>0.763636363636364</v>
      </c>
      <c r="C39" s="9">
        <f t="shared" si="4"/>
        <v>0.62000000000000022</v>
      </c>
      <c r="D39" s="9">
        <f t="shared" si="1"/>
        <v>0.30575090602301275</v>
      </c>
      <c r="E39" s="9">
        <f t="shared" si="3"/>
        <v>1.9012958359457859E-2</v>
      </c>
      <c r="F39" s="9">
        <f t="shared" si="2"/>
        <v>2.8090868110101572E-3</v>
      </c>
    </row>
    <row r="40" spans="2:6" x14ac:dyDescent="0.3">
      <c r="B40" s="1">
        <f t="shared" si="0"/>
        <v>0.80000000000000038</v>
      </c>
      <c r="C40" s="9">
        <f t="shared" si="4"/>
        <v>0.64000000000000024</v>
      </c>
      <c r="D40" s="9">
        <f t="shared" si="1"/>
        <v>0.34346004134396807</v>
      </c>
      <c r="E40" s="9">
        <f t="shared" si="3"/>
        <v>1.2521980673998756E-2</v>
      </c>
      <c r="F40" s="9">
        <f t="shared" si="2"/>
        <v>1.4399999999999875E-3</v>
      </c>
    </row>
    <row r="41" spans="2:6" x14ac:dyDescent="0.3">
      <c r="B41" s="1">
        <f t="shared" si="0"/>
        <v>0.83636363636363675</v>
      </c>
      <c r="C41" s="9">
        <f t="shared" si="4"/>
        <v>0.66000000000000025</v>
      </c>
      <c r="D41" s="9">
        <f t="shared" si="1"/>
        <v>0.38383016778271578</v>
      </c>
      <c r="E41" s="9">
        <f t="shared" si="3"/>
        <v>7.5822410978510285E-3</v>
      </c>
      <c r="F41" s="9">
        <f t="shared" si="2"/>
        <v>6.4530018441362545E-4</v>
      </c>
    </row>
    <row r="42" spans="2:6" x14ac:dyDescent="0.3">
      <c r="B42" s="1">
        <f t="shared" si="0"/>
        <v>0.87272727272727313</v>
      </c>
      <c r="C42" s="9">
        <f t="shared" si="4"/>
        <v>0.68000000000000027</v>
      </c>
      <c r="D42" s="9">
        <f t="shared" si="1"/>
        <v>0.42692110032749381</v>
      </c>
      <c r="E42" s="9">
        <f t="shared" si="3"/>
        <v>4.0451666335263783E-3</v>
      </c>
      <c r="F42" s="9">
        <f t="shared" si="2"/>
        <v>2.3614780411173721E-4</v>
      </c>
    </row>
    <row r="43" spans="2:6" x14ac:dyDescent="0.3">
      <c r="B43" s="1">
        <f t="shared" si="0"/>
        <v>0.90909090909090939</v>
      </c>
      <c r="C43" s="9">
        <f t="shared" si="4"/>
        <v>0.70000000000000029</v>
      </c>
      <c r="D43" s="9">
        <f t="shared" si="1"/>
        <v>0.47279136656806264</v>
      </c>
      <c r="E43" s="9">
        <f t="shared" si="3"/>
        <v>1.7442805058217584E-3</v>
      </c>
      <c r="F43" s="9">
        <f t="shared" si="2"/>
        <v>6.1471210982854893E-5</v>
      </c>
    </row>
    <row r="44" spans="2:6" x14ac:dyDescent="0.3">
      <c r="B44" s="1">
        <f t="shared" si="0"/>
        <v>0.94545454545454577</v>
      </c>
      <c r="C44" s="9">
        <f t="shared" si="4"/>
        <v>0.72000000000000031</v>
      </c>
      <c r="D44" s="9">
        <f t="shared" si="1"/>
        <v>0.52149828643084661</v>
      </c>
      <c r="E44" s="9">
        <f t="shared" si="3"/>
        <v>4.8640099321165539E-4</v>
      </c>
      <c r="F44" s="9">
        <f t="shared" si="2"/>
        <v>7.9666689433778546E-6</v>
      </c>
    </row>
    <row r="45" spans="2:6" x14ac:dyDescent="0.3">
      <c r="B45" s="1">
        <f t="shared" si="0"/>
        <v>0.98181818181818226</v>
      </c>
      <c r="C45" s="9">
        <f t="shared" si="4"/>
        <v>0.74000000000000032</v>
      </c>
      <c r="D45" s="9">
        <f t="shared" si="1"/>
        <v>0.57309804400614028</v>
      </c>
      <c r="E45" s="9">
        <f t="shared" si="3"/>
        <v>3.1202638262759692E-5</v>
      </c>
      <c r="F45" s="9">
        <f t="shared" si="2"/>
        <v>9.8353937572557392E-8</v>
      </c>
    </row>
    <row r="46" spans="2:6" x14ac:dyDescent="0.3">
      <c r="B46" s="1">
        <f t="shared" si="0"/>
        <v>1.0181818181818185</v>
      </c>
      <c r="C46" s="9">
        <f t="shared" si="4"/>
        <v>0.76000000000000034</v>
      </c>
      <c r="D46" s="9">
        <f t="shared" si="1"/>
        <v>0.61600000000000055</v>
      </c>
      <c r="E46" s="9">
        <f t="shared" si="3"/>
        <v>0</v>
      </c>
      <c r="F46" s="9">
        <f t="shared" si="2"/>
        <v>0</v>
      </c>
    </row>
    <row r="47" spans="2:6" x14ac:dyDescent="0.3">
      <c r="B47" s="1">
        <f t="shared" si="0"/>
        <v>1.0545454545454549</v>
      </c>
      <c r="C47" s="9">
        <f t="shared" si="4"/>
        <v>0.78000000000000036</v>
      </c>
      <c r="D47" s="9">
        <f t="shared" si="1"/>
        <v>0.64800000000000058</v>
      </c>
      <c r="E47" s="9">
        <f t="shared" si="3"/>
        <v>0</v>
      </c>
      <c r="F47" s="9">
        <f t="shared" si="2"/>
        <v>0</v>
      </c>
    </row>
    <row r="48" spans="2:6" x14ac:dyDescent="0.3">
      <c r="B48" s="1">
        <f t="shared" si="0"/>
        <v>1.0909090909090915</v>
      </c>
      <c r="C48" s="9">
        <f t="shared" si="4"/>
        <v>0.80000000000000038</v>
      </c>
      <c r="D48" s="9">
        <f t="shared" si="1"/>
        <v>0.6800000000000006</v>
      </c>
      <c r="E48" s="9">
        <f t="shared" si="3"/>
        <v>0</v>
      </c>
      <c r="F48" s="9">
        <f t="shared" si="2"/>
        <v>0</v>
      </c>
    </row>
    <row r="49" spans="2:6" x14ac:dyDescent="0.3">
      <c r="B49" s="1">
        <f t="shared" si="0"/>
        <v>1.1272727272727279</v>
      </c>
      <c r="C49" s="9">
        <f t="shared" si="4"/>
        <v>0.8200000000000004</v>
      </c>
      <c r="D49" s="9">
        <f t="shared" si="1"/>
        <v>0.71200000000000063</v>
      </c>
      <c r="E49" s="9">
        <f t="shared" si="3"/>
        <v>0</v>
      </c>
      <c r="F49" s="9">
        <f t="shared" si="2"/>
        <v>0</v>
      </c>
    </row>
    <row r="50" spans="2:6" x14ac:dyDescent="0.3">
      <c r="B50" s="1">
        <f t="shared" si="0"/>
        <v>1.1636363636363642</v>
      </c>
      <c r="C50" s="9">
        <f t="shared" si="4"/>
        <v>0.84000000000000041</v>
      </c>
      <c r="D50" s="9">
        <f t="shared" si="1"/>
        <v>0.74400000000000066</v>
      </c>
      <c r="E50" s="9">
        <f t="shared" si="3"/>
        <v>0</v>
      </c>
      <c r="F50" s="9">
        <f t="shared" si="2"/>
        <v>0</v>
      </c>
    </row>
    <row r="51" spans="2:6" x14ac:dyDescent="0.3">
      <c r="B51" s="1">
        <f t="shared" si="0"/>
        <v>1.2000000000000006</v>
      </c>
      <c r="C51" s="9">
        <f t="shared" si="4"/>
        <v>0.86000000000000043</v>
      </c>
      <c r="D51" s="9">
        <f t="shared" si="1"/>
        <v>0.77600000000000069</v>
      </c>
      <c r="E51" s="9">
        <f t="shared" si="3"/>
        <v>0</v>
      </c>
      <c r="F51" s="9">
        <f t="shared" si="2"/>
        <v>0</v>
      </c>
    </row>
    <row r="52" spans="2:6" x14ac:dyDescent="0.3">
      <c r="B52" s="1">
        <f t="shared" si="0"/>
        <v>1.236363636363637</v>
      </c>
      <c r="C52" s="9">
        <f t="shared" si="4"/>
        <v>0.88000000000000045</v>
      </c>
      <c r="D52" s="9">
        <f t="shared" si="1"/>
        <v>0.80800000000000072</v>
      </c>
      <c r="E52" s="9">
        <f t="shared" si="3"/>
        <v>0</v>
      </c>
      <c r="F52" s="9">
        <f t="shared" si="2"/>
        <v>0</v>
      </c>
    </row>
    <row r="53" spans="2:6" x14ac:dyDescent="0.3">
      <c r="B53" s="1">
        <f t="shared" si="0"/>
        <v>1.2727272727272734</v>
      </c>
      <c r="C53" s="9">
        <f t="shared" si="4"/>
        <v>0.90000000000000047</v>
      </c>
      <c r="D53" s="9">
        <f t="shared" si="1"/>
        <v>0.84000000000000075</v>
      </c>
      <c r="E53" s="9">
        <f t="shared" si="3"/>
        <v>0</v>
      </c>
      <c r="F53" s="9">
        <f t="shared" si="2"/>
        <v>0</v>
      </c>
    </row>
    <row r="54" spans="2:6" x14ac:dyDescent="0.3">
      <c r="B54" s="1">
        <f t="shared" si="0"/>
        <v>1.3090909090909097</v>
      </c>
      <c r="C54" s="9">
        <f t="shared" si="4"/>
        <v>0.92000000000000048</v>
      </c>
      <c r="D54" s="9">
        <f t="shared" si="1"/>
        <v>0.87200000000000077</v>
      </c>
      <c r="E54" s="9">
        <f t="shared" si="3"/>
        <v>0</v>
      </c>
      <c r="F54" s="9">
        <f t="shared" si="2"/>
        <v>0</v>
      </c>
    </row>
    <row r="55" spans="2:6" x14ac:dyDescent="0.3">
      <c r="B55" s="1">
        <f t="shared" si="0"/>
        <v>1.3454545454545461</v>
      </c>
      <c r="C55" s="9">
        <f t="shared" si="4"/>
        <v>0.9400000000000005</v>
      </c>
      <c r="D55" s="9">
        <f t="shared" si="1"/>
        <v>0.9040000000000008</v>
      </c>
      <c r="E55" s="9">
        <f t="shared" si="3"/>
        <v>0</v>
      </c>
      <c r="F55" s="9">
        <f t="shared" si="2"/>
        <v>0</v>
      </c>
    </row>
    <row r="56" spans="2:6" x14ac:dyDescent="0.3">
      <c r="B56" s="1">
        <f t="shared" si="0"/>
        <v>1.3818181818181825</v>
      </c>
      <c r="C56" s="9">
        <f t="shared" si="4"/>
        <v>0.96000000000000052</v>
      </c>
      <c r="D56" s="9">
        <f t="shared" si="1"/>
        <v>0.93600000000000083</v>
      </c>
      <c r="E56" s="9">
        <f t="shared" si="3"/>
        <v>0</v>
      </c>
      <c r="F56" s="9">
        <f t="shared" si="2"/>
        <v>0</v>
      </c>
    </row>
    <row r="57" spans="2:6" x14ac:dyDescent="0.3">
      <c r="B57" s="1">
        <f t="shared" si="0"/>
        <v>1.4181818181818189</v>
      </c>
      <c r="C57" s="9">
        <f t="shared" si="4"/>
        <v>0.98000000000000054</v>
      </c>
      <c r="D57" s="9">
        <f t="shared" si="1"/>
        <v>0.96800000000000086</v>
      </c>
      <c r="E57" s="9">
        <f t="shared" si="3"/>
        <v>0</v>
      </c>
      <c r="F57" s="9">
        <f t="shared" si="2"/>
        <v>0</v>
      </c>
    </row>
    <row r="58" spans="2:6" x14ac:dyDescent="0.3">
      <c r="B58" s="1">
        <f t="shared" si="0"/>
        <v>1.4545454545454553</v>
      </c>
      <c r="C58" s="9">
        <f>C57+$E$1</f>
        <v>1.0000000000000004</v>
      </c>
      <c r="D58" s="9">
        <f t="shared" si="1"/>
        <v>1.0000000000000007</v>
      </c>
      <c r="E58" s="9">
        <f t="shared" si="3"/>
        <v>0</v>
      </c>
      <c r="F58" s="9">
        <f t="shared" si="2"/>
        <v>0</v>
      </c>
    </row>
    <row r="59" spans="2:6" x14ac:dyDescent="0.3">
      <c r="B59" s="1"/>
      <c r="C59" s="1"/>
      <c r="D59" s="1"/>
      <c r="E59" s="1"/>
    </row>
    <row r="60" spans="2:6" x14ac:dyDescent="0.3">
      <c r="B60" s="1"/>
      <c r="C60" s="1"/>
      <c r="D60" s="1"/>
      <c r="E6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D8:V30"/>
  <sheetViews>
    <sheetView workbookViewId="0">
      <selection activeCell="Q10" sqref="Q10:V25"/>
    </sheetView>
  </sheetViews>
  <sheetFormatPr defaultRowHeight="14.4" x14ac:dyDescent="0.3"/>
  <cols>
    <col min="10" max="15" width="8.109375" customWidth="1"/>
    <col min="17" max="22" width="9.6640625" customWidth="1"/>
  </cols>
  <sheetData>
    <row r="8" spans="4:22" x14ac:dyDescent="0.3">
      <c r="F8" s="4"/>
    </row>
    <row r="9" spans="4:22" x14ac:dyDescent="0.3">
      <c r="D9" t="s">
        <v>4</v>
      </c>
      <c r="F9" t="s">
        <v>3</v>
      </c>
      <c r="G9" t="s">
        <v>2</v>
      </c>
    </row>
    <row r="10" spans="4:22" x14ac:dyDescent="0.3">
      <c r="E10">
        <v>1</v>
      </c>
      <c r="F10" s="2">
        <v>0.19700000000000001</v>
      </c>
      <c r="G10" s="3">
        <f xml:space="preserve"> 10^(21.303 * F10 - 2.3592)</f>
        <v>68.784565775268817</v>
      </c>
      <c r="J10" s="10" t="s">
        <v>2</v>
      </c>
      <c r="K10" s="11">
        <f t="shared" ref="K10:K25" si="0">G10</f>
        <v>68.784565775268817</v>
      </c>
      <c r="L10" s="8" t="s">
        <v>23</v>
      </c>
      <c r="M10" s="8">
        <v>1</v>
      </c>
      <c r="N10" s="8">
        <v>1</v>
      </c>
      <c r="O10" s="7" t="s">
        <v>1</v>
      </c>
      <c r="P10" s="4"/>
      <c r="Q10" s="10" t="s">
        <v>25</v>
      </c>
      <c r="R10" s="12">
        <f t="shared" ref="R10:R25" si="1">IF(K10&lt;30,1,IF(K10&lt;100,2,3))</f>
        <v>2</v>
      </c>
      <c r="S10" s="8" t="s">
        <v>23</v>
      </c>
      <c r="T10" s="8">
        <v>1</v>
      </c>
      <c r="U10" s="8">
        <v>1</v>
      </c>
      <c r="V10" s="7" t="s">
        <v>1</v>
      </c>
    </row>
    <row r="11" spans="4:22" x14ac:dyDescent="0.3">
      <c r="E11">
        <f>E10+1</f>
        <v>2</v>
      </c>
      <c r="F11" s="2">
        <v>0.192</v>
      </c>
      <c r="G11" s="3">
        <f t="shared" ref="G11:G25" si="2" xml:space="preserve"> 10^(21.303 * F11 - 2.3592)</f>
        <v>53.824003745072979</v>
      </c>
      <c r="J11" s="10" t="s">
        <v>2</v>
      </c>
      <c r="K11" s="11">
        <f t="shared" si="0"/>
        <v>53.824003745072979</v>
      </c>
      <c r="L11" s="8" t="s">
        <v>23</v>
      </c>
      <c r="M11" s="8">
        <f>M10+1</f>
        <v>2</v>
      </c>
      <c r="N11" s="8">
        <f>N10+1</f>
        <v>2</v>
      </c>
      <c r="O11" s="7" t="s">
        <v>1</v>
      </c>
      <c r="P11" s="4"/>
      <c r="Q11" s="10" t="s">
        <v>25</v>
      </c>
      <c r="R11" s="12">
        <f t="shared" si="1"/>
        <v>2</v>
      </c>
      <c r="S11" s="8" t="s">
        <v>23</v>
      </c>
      <c r="T11" s="8">
        <f>T10+1</f>
        <v>2</v>
      </c>
      <c r="U11" s="8">
        <f>U10+1</f>
        <v>2</v>
      </c>
      <c r="V11" s="7" t="s">
        <v>1</v>
      </c>
    </row>
    <row r="12" spans="4:22" x14ac:dyDescent="0.3">
      <c r="E12">
        <f t="shared" ref="E12:E24" si="3">E11+1</f>
        <v>3</v>
      </c>
      <c r="F12" s="2">
        <v>0.17599999999999999</v>
      </c>
      <c r="G12" s="3">
        <f t="shared" si="2"/>
        <v>24.55432500859327</v>
      </c>
      <c r="J12" s="10" t="s">
        <v>2</v>
      </c>
      <c r="K12" s="11">
        <f t="shared" si="0"/>
        <v>24.55432500859327</v>
      </c>
      <c r="L12" s="8" t="s">
        <v>23</v>
      </c>
      <c r="M12" s="8">
        <f t="shared" ref="M12:N25" si="4">M11+1</f>
        <v>3</v>
      </c>
      <c r="N12" s="8">
        <f t="shared" si="4"/>
        <v>3</v>
      </c>
      <c r="O12" s="7" t="s">
        <v>1</v>
      </c>
      <c r="P12" s="4"/>
      <c r="Q12" s="10" t="s">
        <v>25</v>
      </c>
      <c r="R12" s="12">
        <f t="shared" si="1"/>
        <v>1</v>
      </c>
      <c r="S12" s="8" t="s">
        <v>23</v>
      </c>
      <c r="T12" s="8">
        <f t="shared" ref="T12:U25" si="5">T11+1</f>
        <v>3</v>
      </c>
      <c r="U12" s="8">
        <f t="shared" si="5"/>
        <v>3</v>
      </c>
      <c r="V12" s="7" t="s">
        <v>1</v>
      </c>
    </row>
    <row r="13" spans="4:22" x14ac:dyDescent="0.3">
      <c r="E13">
        <f t="shared" si="3"/>
        <v>4</v>
      </c>
      <c r="F13" s="2">
        <v>0.17399999999999999</v>
      </c>
      <c r="G13" s="3">
        <f t="shared" si="2"/>
        <v>22.259838033136855</v>
      </c>
      <c r="J13" s="10" t="s">
        <v>2</v>
      </c>
      <c r="K13" s="11">
        <f t="shared" si="0"/>
        <v>22.259838033136855</v>
      </c>
      <c r="L13" s="8" t="s">
        <v>23</v>
      </c>
      <c r="M13" s="8">
        <f t="shared" si="4"/>
        <v>4</v>
      </c>
      <c r="N13" s="8">
        <f t="shared" si="4"/>
        <v>4</v>
      </c>
      <c r="O13" s="7" t="s">
        <v>1</v>
      </c>
      <c r="P13" s="4"/>
      <c r="Q13" s="10" t="s">
        <v>25</v>
      </c>
      <c r="R13" s="12">
        <f t="shared" si="1"/>
        <v>1</v>
      </c>
      <c r="S13" s="8" t="s">
        <v>23</v>
      </c>
      <c r="T13" s="8">
        <f t="shared" si="5"/>
        <v>4</v>
      </c>
      <c r="U13" s="8">
        <f t="shared" si="5"/>
        <v>4</v>
      </c>
      <c r="V13" s="7" t="s">
        <v>1</v>
      </c>
    </row>
    <row r="14" spans="4:22" x14ac:dyDescent="0.3">
      <c r="E14">
        <f t="shared" si="3"/>
        <v>5</v>
      </c>
      <c r="F14" s="2">
        <v>0.16700000000000001</v>
      </c>
      <c r="G14" s="3">
        <f t="shared" si="2"/>
        <v>15.790686086640834</v>
      </c>
      <c r="J14" s="10" t="s">
        <v>2</v>
      </c>
      <c r="K14" s="11">
        <f t="shared" si="0"/>
        <v>15.790686086640834</v>
      </c>
      <c r="L14" s="8" t="s">
        <v>23</v>
      </c>
      <c r="M14" s="8">
        <f t="shared" si="4"/>
        <v>5</v>
      </c>
      <c r="N14" s="8">
        <f t="shared" si="4"/>
        <v>5</v>
      </c>
      <c r="O14" s="7" t="s">
        <v>1</v>
      </c>
      <c r="P14" s="4"/>
      <c r="Q14" s="10" t="s">
        <v>25</v>
      </c>
      <c r="R14" s="12">
        <f t="shared" si="1"/>
        <v>1</v>
      </c>
      <c r="S14" s="8" t="s">
        <v>23</v>
      </c>
      <c r="T14" s="8">
        <f t="shared" si="5"/>
        <v>5</v>
      </c>
      <c r="U14" s="8">
        <f t="shared" si="5"/>
        <v>5</v>
      </c>
      <c r="V14" s="7" t="s">
        <v>1</v>
      </c>
    </row>
    <row r="15" spans="4:22" x14ac:dyDescent="0.3">
      <c r="E15">
        <f t="shared" si="3"/>
        <v>6</v>
      </c>
      <c r="F15" s="2">
        <v>0.20799999999999999</v>
      </c>
      <c r="G15" s="3">
        <f t="shared" si="2"/>
        <v>117.98424017503029</v>
      </c>
      <c r="J15" s="10" t="s">
        <v>2</v>
      </c>
      <c r="K15" s="11">
        <f t="shared" si="0"/>
        <v>117.98424017503029</v>
      </c>
      <c r="L15" s="8" t="s">
        <v>23</v>
      </c>
      <c r="M15" s="8">
        <f t="shared" si="4"/>
        <v>6</v>
      </c>
      <c r="N15" s="8">
        <f t="shared" si="4"/>
        <v>6</v>
      </c>
      <c r="O15" s="7" t="s">
        <v>1</v>
      </c>
      <c r="P15" s="4"/>
      <c r="Q15" s="10" t="s">
        <v>25</v>
      </c>
      <c r="R15" s="12">
        <f t="shared" si="1"/>
        <v>3</v>
      </c>
      <c r="S15" s="8" t="s">
        <v>23</v>
      </c>
      <c r="T15" s="8">
        <f t="shared" si="5"/>
        <v>6</v>
      </c>
      <c r="U15" s="8">
        <f t="shared" si="5"/>
        <v>6</v>
      </c>
      <c r="V15" s="7" t="s">
        <v>1</v>
      </c>
    </row>
    <row r="16" spans="4:22" x14ac:dyDescent="0.3">
      <c r="E16">
        <f t="shared" si="3"/>
        <v>7</v>
      </c>
      <c r="F16" s="2">
        <v>0.16800000000000001</v>
      </c>
      <c r="G16" s="3">
        <f t="shared" si="2"/>
        <v>16.584561761530914</v>
      </c>
      <c r="J16" s="10" t="s">
        <v>2</v>
      </c>
      <c r="K16" s="11">
        <f t="shared" si="0"/>
        <v>16.584561761530914</v>
      </c>
      <c r="L16" s="8" t="s">
        <v>23</v>
      </c>
      <c r="M16" s="8">
        <f t="shared" si="4"/>
        <v>7</v>
      </c>
      <c r="N16" s="8">
        <f t="shared" si="4"/>
        <v>7</v>
      </c>
      <c r="O16" s="7" t="s">
        <v>1</v>
      </c>
      <c r="P16" s="4"/>
      <c r="Q16" s="10" t="s">
        <v>25</v>
      </c>
      <c r="R16" s="12">
        <f t="shared" si="1"/>
        <v>1</v>
      </c>
      <c r="S16" s="8" t="s">
        <v>23</v>
      </c>
      <c r="T16" s="8">
        <f t="shared" si="5"/>
        <v>7</v>
      </c>
      <c r="U16" s="8">
        <f t="shared" si="5"/>
        <v>7</v>
      </c>
      <c r="V16" s="7" t="s">
        <v>1</v>
      </c>
    </row>
    <row r="17" spans="5:22" x14ac:dyDescent="0.3">
      <c r="E17">
        <f t="shared" si="3"/>
        <v>8</v>
      </c>
      <c r="F17" s="2">
        <v>0.155</v>
      </c>
      <c r="G17" s="3">
        <f t="shared" si="2"/>
        <v>8.7652639779315926</v>
      </c>
      <c r="J17" s="10" t="s">
        <v>2</v>
      </c>
      <c r="K17" s="11">
        <f t="shared" si="0"/>
        <v>8.7652639779315926</v>
      </c>
      <c r="L17" s="8" t="s">
        <v>23</v>
      </c>
      <c r="M17" s="8">
        <f t="shared" si="4"/>
        <v>8</v>
      </c>
      <c r="N17" s="8">
        <f t="shared" si="4"/>
        <v>8</v>
      </c>
      <c r="O17" s="7" t="s">
        <v>1</v>
      </c>
      <c r="P17" s="4"/>
      <c r="Q17" s="10" t="s">
        <v>25</v>
      </c>
      <c r="R17" s="12">
        <f t="shared" si="1"/>
        <v>1</v>
      </c>
      <c r="S17" s="8" t="s">
        <v>23</v>
      </c>
      <c r="T17" s="8">
        <f t="shared" si="5"/>
        <v>8</v>
      </c>
      <c r="U17" s="8">
        <f t="shared" si="5"/>
        <v>8</v>
      </c>
      <c r="V17" s="7" t="s">
        <v>1</v>
      </c>
    </row>
    <row r="18" spans="5:22" x14ac:dyDescent="0.3">
      <c r="E18">
        <f t="shared" si="3"/>
        <v>9</v>
      </c>
      <c r="F18" s="2">
        <v>0.191</v>
      </c>
      <c r="G18" s="3">
        <f t="shared" si="2"/>
        <v>51.247537275062214</v>
      </c>
      <c r="J18" s="10" t="s">
        <v>2</v>
      </c>
      <c r="K18" s="11">
        <f t="shared" si="0"/>
        <v>51.247537275062214</v>
      </c>
      <c r="L18" s="8" t="s">
        <v>23</v>
      </c>
      <c r="M18" s="8">
        <f t="shared" si="4"/>
        <v>9</v>
      </c>
      <c r="N18" s="8">
        <f t="shared" si="4"/>
        <v>9</v>
      </c>
      <c r="O18" s="7" t="s">
        <v>1</v>
      </c>
      <c r="P18" s="4"/>
      <c r="Q18" s="10" t="s">
        <v>25</v>
      </c>
      <c r="R18" s="12">
        <f t="shared" si="1"/>
        <v>2</v>
      </c>
      <c r="S18" s="8" t="s">
        <v>23</v>
      </c>
      <c r="T18" s="8">
        <f t="shared" si="5"/>
        <v>9</v>
      </c>
      <c r="U18" s="8">
        <f t="shared" si="5"/>
        <v>9</v>
      </c>
      <c r="V18" s="7" t="s">
        <v>1</v>
      </c>
    </row>
    <row r="19" spans="5:22" x14ac:dyDescent="0.3">
      <c r="E19">
        <f t="shared" si="3"/>
        <v>10</v>
      </c>
      <c r="F19" s="2">
        <v>0.157</v>
      </c>
      <c r="G19" s="3">
        <f t="shared" si="2"/>
        <v>9.6687648930713319</v>
      </c>
      <c r="J19" s="10" t="s">
        <v>2</v>
      </c>
      <c r="K19" s="11">
        <f t="shared" si="0"/>
        <v>9.6687648930713319</v>
      </c>
      <c r="L19" s="8" t="s">
        <v>23</v>
      </c>
      <c r="M19" s="8">
        <f t="shared" si="4"/>
        <v>10</v>
      </c>
      <c r="N19" s="8">
        <f t="shared" si="4"/>
        <v>10</v>
      </c>
      <c r="O19" s="7" t="s">
        <v>1</v>
      </c>
      <c r="P19" s="4"/>
      <c r="Q19" s="10" t="s">
        <v>25</v>
      </c>
      <c r="R19" s="12">
        <f t="shared" si="1"/>
        <v>1</v>
      </c>
      <c r="S19" s="8" t="s">
        <v>23</v>
      </c>
      <c r="T19" s="8">
        <f t="shared" si="5"/>
        <v>10</v>
      </c>
      <c r="U19" s="8">
        <f t="shared" si="5"/>
        <v>10</v>
      </c>
      <c r="V19" s="7" t="s">
        <v>1</v>
      </c>
    </row>
    <row r="20" spans="5:22" x14ac:dyDescent="0.3">
      <c r="E20">
        <f t="shared" si="3"/>
        <v>11</v>
      </c>
      <c r="F20" s="2">
        <v>0.19400000000000001</v>
      </c>
      <c r="G20" s="3">
        <f t="shared" si="2"/>
        <v>59.372043913925239</v>
      </c>
      <c r="J20" s="10" t="s">
        <v>2</v>
      </c>
      <c r="K20" s="11">
        <f t="shared" si="0"/>
        <v>59.372043913925239</v>
      </c>
      <c r="L20" s="8" t="s">
        <v>23</v>
      </c>
      <c r="M20" s="8">
        <f t="shared" si="4"/>
        <v>11</v>
      </c>
      <c r="N20" s="8">
        <f t="shared" si="4"/>
        <v>11</v>
      </c>
      <c r="O20" s="7" t="s">
        <v>1</v>
      </c>
      <c r="P20" s="4"/>
      <c r="Q20" s="10" t="s">
        <v>25</v>
      </c>
      <c r="R20" s="12">
        <f t="shared" si="1"/>
        <v>2</v>
      </c>
      <c r="S20" s="8" t="s">
        <v>23</v>
      </c>
      <c r="T20" s="8">
        <f t="shared" si="5"/>
        <v>11</v>
      </c>
      <c r="U20" s="8">
        <f t="shared" si="5"/>
        <v>11</v>
      </c>
      <c r="V20" s="7" t="s">
        <v>1</v>
      </c>
    </row>
    <row r="21" spans="5:22" x14ac:dyDescent="0.3">
      <c r="E21">
        <f t="shared" si="3"/>
        <v>12</v>
      </c>
      <c r="F21" s="2">
        <v>0.20599999999999999</v>
      </c>
      <c r="G21" s="3">
        <f t="shared" si="2"/>
        <v>106.95916405112993</v>
      </c>
      <c r="J21" s="10" t="s">
        <v>2</v>
      </c>
      <c r="K21" s="11">
        <f t="shared" si="0"/>
        <v>106.95916405112993</v>
      </c>
      <c r="L21" s="8" t="s">
        <v>23</v>
      </c>
      <c r="M21" s="8">
        <f t="shared" si="4"/>
        <v>12</v>
      </c>
      <c r="N21" s="8">
        <f t="shared" si="4"/>
        <v>12</v>
      </c>
      <c r="O21" s="7" t="s">
        <v>1</v>
      </c>
      <c r="P21" s="4"/>
      <c r="Q21" s="10" t="s">
        <v>25</v>
      </c>
      <c r="R21" s="12">
        <f t="shared" si="1"/>
        <v>3</v>
      </c>
      <c r="S21" s="8" t="s">
        <v>23</v>
      </c>
      <c r="T21" s="8">
        <f t="shared" si="5"/>
        <v>12</v>
      </c>
      <c r="U21" s="8">
        <f t="shared" si="5"/>
        <v>12</v>
      </c>
      <c r="V21" s="7" t="s">
        <v>1</v>
      </c>
    </row>
    <row r="22" spans="5:22" x14ac:dyDescent="0.3">
      <c r="E22">
        <f>E21+1</f>
        <v>13</v>
      </c>
      <c r="F22" s="2">
        <v>0.187</v>
      </c>
      <c r="G22" s="3">
        <f t="shared" si="2"/>
        <v>42.117346333401407</v>
      </c>
      <c r="J22" s="10" t="s">
        <v>2</v>
      </c>
      <c r="K22" s="11">
        <f t="shared" si="0"/>
        <v>42.117346333401407</v>
      </c>
      <c r="L22" s="8" t="s">
        <v>23</v>
      </c>
      <c r="M22" s="8">
        <f t="shared" si="4"/>
        <v>13</v>
      </c>
      <c r="N22" s="8">
        <f t="shared" si="4"/>
        <v>13</v>
      </c>
      <c r="O22" s="7" t="s">
        <v>1</v>
      </c>
      <c r="P22" s="4"/>
      <c r="Q22" s="10" t="s">
        <v>25</v>
      </c>
      <c r="R22" s="12">
        <f t="shared" si="1"/>
        <v>2</v>
      </c>
      <c r="S22" s="8" t="s">
        <v>23</v>
      </c>
      <c r="T22" s="8">
        <f t="shared" si="5"/>
        <v>13</v>
      </c>
      <c r="U22" s="8">
        <f t="shared" si="5"/>
        <v>13</v>
      </c>
      <c r="V22" s="7" t="s">
        <v>1</v>
      </c>
    </row>
    <row r="23" spans="5:22" x14ac:dyDescent="0.3">
      <c r="E23">
        <f t="shared" si="3"/>
        <v>14</v>
      </c>
      <c r="F23" s="2">
        <v>0.19500000000000001</v>
      </c>
      <c r="G23" s="3">
        <f t="shared" si="2"/>
        <v>62.356969405645671</v>
      </c>
      <c r="J23" s="10" t="s">
        <v>2</v>
      </c>
      <c r="K23" s="11">
        <f t="shared" si="0"/>
        <v>62.356969405645671</v>
      </c>
      <c r="L23" s="8" t="s">
        <v>23</v>
      </c>
      <c r="M23" s="8">
        <f t="shared" si="4"/>
        <v>14</v>
      </c>
      <c r="N23" s="8">
        <f t="shared" si="4"/>
        <v>14</v>
      </c>
      <c r="O23" s="7" t="s">
        <v>1</v>
      </c>
      <c r="P23" s="4"/>
      <c r="Q23" s="10" t="s">
        <v>25</v>
      </c>
      <c r="R23" s="12">
        <f t="shared" si="1"/>
        <v>2</v>
      </c>
      <c r="S23" s="8" t="s">
        <v>23</v>
      </c>
      <c r="T23" s="8">
        <f t="shared" si="5"/>
        <v>14</v>
      </c>
      <c r="U23" s="8">
        <f t="shared" si="5"/>
        <v>14</v>
      </c>
      <c r="V23" s="7" t="s">
        <v>1</v>
      </c>
    </row>
    <row r="24" spans="5:22" x14ac:dyDescent="0.3">
      <c r="E24">
        <f t="shared" si="3"/>
        <v>15</v>
      </c>
      <c r="F24" s="2">
        <v>0.19600000000000001</v>
      </c>
      <c r="G24" s="3">
        <f t="shared" si="2"/>
        <v>65.491961824555773</v>
      </c>
      <c r="J24" s="10" t="s">
        <v>2</v>
      </c>
      <c r="K24" s="11">
        <f t="shared" si="0"/>
        <v>65.491961824555773</v>
      </c>
      <c r="L24" s="8" t="s">
        <v>23</v>
      </c>
      <c r="M24" s="8">
        <f t="shared" si="4"/>
        <v>15</v>
      </c>
      <c r="N24" s="8">
        <f t="shared" si="4"/>
        <v>15</v>
      </c>
      <c r="O24" s="7" t="s">
        <v>1</v>
      </c>
      <c r="P24" s="4"/>
      <c r="Q24" s="10" t="s">
        <v>25</v>
      </c>
      <c r="R24" s="12">
        <f t="shared" si="1"/>
        <v>2</v>
      </c>
      <c r="S24" s="8" t="s">
        <v>23</v>
      </c>
      <c r="T24" s="8">
        <f t="shared" si="5"/>
        <v>15</v>
      </c>
      <c r="U24" s="8">
        <f t="shared" si="5"/>
        <v>15</v>
      </c>
      <c r="V24" s="7" t="s">
        <v>1</v>
      </c>
    </row>
    <row r="25" spans="5:22" x14ac:dyDescent="0.3">
      <c r="E25">
        <f>E24+1</f>
        <v>16</v>
      </c>
      <c r="F25" s="2">
        <v>0.19700000000000001</v>
      </c>
      <c r="G25" s="3">
        <f t="shared" si="2"/>
        <v>68.784565775268817</v>
      </c>
      <c r="J25" s="10" t="s">
        <v>2</v>
      </c>
      <c r="K25" s="11">
        <f t="shared" si="0"/>
        <v>68.784565775268817</v>
      </c>
      <c r="L25" s="8" t="s">
        <v>23</v>
      </c>
      <c r="M25" s="8">
        <f t="shared" si="4"/>
        <v>16</v>
      </c>
      <c r="N25" s="8">
        <f t="shared" si="4"/>
        <v>16</v>
      </c>
      <c r="O25" s="7" t="s">
        <v>1</v>
      </c>
      <c r="P25" s="4"/>
      <c r="Q25" s="10" t="s">
        <v>25</v>
      </c>
      <c r="R25" s="12">
        <f t="shared" si="1"/>
        <v>2</v>
      </c>
      <c r="S25" s="8" t="s">
        <v>23</v>
      </c>
      <c r="T25" s="8">
        <f t="shared" si="5"/>
        <v>16</v>
      </c>
      <c r="U25" s="8">
        <f t="shared" si="5"/>
        <v>16</v>
      </c>
      <c r="V25" s="7" t="s">
        <v>1</v>
      </c>
    </row>
    <row r="26" spans="5:22" x14ac:dyDescent="0.3">
      <c r="F26" s="2">
        <f>AVERAGE(F10:F25)</f>
        <v>0.185</v>
      </c>
      <c r="G26" s="3">
        <f>AVERAGE(G10:G25)</f>
        <v>49.659114877204125</v>
      </c>
    </row>
    <row r="30" spans="5:22" x14ac:dyDescent="0.3">
      <c r="F30" s="3"/>
    </row>
  </sheetData>
  <conditionalFormatting sqref="F10:F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{79C0705B-BFA2-4563-98BF-B7A88132B73A}</x14:id>
        </ext>
      </extLst>
    </cfRule>
  </conditionalFormatting>
  <conditionalFormatting sqref="G10:G2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{93DE319E-C139-49E5-9F5F-95BC599AA2AF}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C0705B-BFA2-4563-98BF-B7A88132B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F10:F25</xm:sqref>
        </x14:conditionalFormatting>
        <x14:conditionalFormatting xmlns:xm="http://schemas.microsoft.com/office/excel/2006/main">
          <x14:cfRule type="dataBar" id="{93DE319E-C139-49E5-9F5F-95BC599AA2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G10:G25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opm</vt:lpstr>
      <vt:lpstr>corey2</vt:lpstr>
      <vt:lpstr>corey3</vt:lpstr>
      <vt:lpstr>PORO-PERM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Sevrn</cp:lastModifiedBy>
  <dcterms:created xsi:type="dcterms:W3CDTF">2020-03-31T06:31:57Z</dcterms:created>
  <dcterms:modified xsi:type="dcterms:W3CDTF">2021-04-08T16:46:23Z</dcterms:modified>
</cp:coreProperties>
</file>