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9DD8A76-7237-4B56-9FB0-447CA64A9955}" xr6:coauthVersionLast="45" xr6:coauthVersionMax="45" xr10:uidLastSave="{00000000-0000-0000-0000-000000000000}"/>
  <bookViews>
    <workbookView xWindow="-108" yWindow="-108" windowWidth="23256" windowHeight="12576" xr2:uid="{C80C77A9-0530-4B15-9D7D-15D45F5871F4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6" i="1" l="1"/>
  <c r="D2" i="1" l="1"/>
  <c r="D1" i="1"/>
  <c r="E63" i="1" a="1"/>
  <c r="G1" i="1" a="1"/>
  <c r="E63" i="1" l="1"/>
  <c r="G1" i="1"/>
  <c r="E65" i="1"/>
  <c r="G17" i="1"/>
  <c r="G23" i="1"/>
  <c r="G28" i="1"/>
  <c r="B46" i="1"/>
  <c r="I42" i="1" s="1"/>
  <c r="I45" i="1"/>
  <c r="I51" i="1"/>
  <c r="I57" i="1"/>
  <c r="G18" i="1"/>
  <c r="G33" i="1"/>
  <c r="G30" i="1"/>
  <c r="G12" i="1"/>
  <c r="G13" i="1"/>
  <c r="I52" i="1"/>
  <c r="I41" i="1"/>
  <c r="I55" i="1"/>
  <c r="G22" i="1"/>
  <c r="G7" i="1"/>
  <c r="G25" i="1"/>
  <c r="G9" i="1"/>
  <c r="G20" i="1"/>
  <c r="I54" i="1"/>
  <c r="G21" i="1"/>
  <c r="I50" i="1"/>
  <c r="G27" i="1"/>
  <c r="G29" i="1"/>
  <c r="G16" i="1"/>
  <c r="G8" i="1"/>
  <c r="I47" i="1"/>
  <c r="G31" i="1"/>
  <c r="G24" i="1"/>
  <c r="I49" i="1"/>
  <c r="I56" i="1"/>
  <c r="G6" i="1"/>
  <c r="I43" i="1"/>
  <c r="G10" i="1"/>
  <c r="I44" i="1"/>
  <c r="G32" i="1"/>
  <c r="G15" i="1"/>
  <c r="G26" i="1"/>
  <c r="I48" i="1"/>
  <c r="G14" i="1"/>
  <c r="G19" i="1"/>
  <c r="G11" i="1"/>
  <c r="I46" i="1"/>
  <c r="I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<sst xmlns="http://schemas.openxmlformats.org/spreadsheetml/2006/main" count="49" uniqueCount="34">
  <si>
    <t>rho_g</t>
  </si>
  <si>
    <t>rho_o</t>
  </si>
  <si>
    <t>ГФ</t>
  </si>
  <si>
    <t>kg/m3</t>
  </si>
  <si>
    <t>m3/m3</t>
  </si>
  <si>
    <t>d</t>
  </si>
  <si>
    <t>mm</t>
  </si>
  <si>
    <t>D</t>
  </si>
  <si>
    <t>Pwh</t>
  </si>
  <si>
    <t>atm</t>
  </si>
  <si>
    <t>Обводнённость</t>
  </si>
  <si>
    <t>%</t>
  </si>
  <si>
    <t>T_in</t>
  </si>
  <si>
    <t>◦C</t>
  </si>
  <si>
    <t>H</t>
  </si>
  <si>
    <t>m</t>
  </si>
  <si>
    <t xml:space="preserve">P лин </t>
  </si>
  <si>
    <t>Pwf</t>
  </si>
  <si>
    <t>Tпласт</t>
  </si>
  <si>
    <t xml:space="preserve">Tустье </t>
  </si>
  <si>
    <t>Q</t>
  </si>
  <si>
    <t>m3/day</t>
  </si>
  <si>
    <t>PVT string</t>
  </si>
  <si>
    <t xml:space="preserve">дебит </t>
  </si>
  <si>
    <t>P лин</t>
  </si>
  <si>
    <t>Текущий забой</t>
  </si>
  <si>
    <t>Диаметр НКТ</t>
  </si>
  <si>
    <t>Толщина стенки НКТ</t>
  </si>
  <si>
    <t>Pбуф</t>
  </si>
  <si>
    <t>Начало перфорации</t>
  </si>
  <si>
    <t>обводненность</t>
  </si>
  <si>
    <t>h_0</t>
  </si>
  <si>
    <t>h1</t>
  </si>
  <si>
    <t>Pзаб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</si>
</sst>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перепад</a:t>
            </a:r>
            <a:r>
              <a:rPr lang="ru-RU" baseline="0"/>
              <a:t>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Лист1!$F$6:$F$33</c:f>
              <c:numCache>
                <c:formatCode>General</c:formatCode>
                <c:ptCount val="2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</c:numCache>
            </c:numRef>
          </c:xVal>
          <c:yVal>
            <c:numRef>
              <c:f>Лист1!$G$6:$G$33</c:f>
              <c:numCache>
                <c:formatCode>General</c:formatCode>
                <c:ptCount val="28"/>
                <c:pt idx="0">
                  <c:v>13.7</c:v>
                </c:pt>
                <c:pt idx="1">
                  <c:v>13.694685673713682</c:v>
                </c:pt>
                <c:pt idx="2">
                  <c:v>13.678696966171266</c:v>
                </c:pt>
                <c:pt idx="3">
                  <c:v>13.651919555664064</c:v>
                </c:pt>
                <c:pt idx="4">
                  <c:v>13.614134597778317</c:v>
                </c:pt>
                <c:pt idx="5">
                  <c:v>13.56506118774414</c:v>
                </c:pt>
                <c:pt idx="6">
                  <c:v>13.50428123474121</c:v>
                </c:pt>
                <c:pt idx="7">
                  <c:v>13.43127212524414</c:v>
                </c:pt>
                <c:pt idx="8">
                  <c:v>13.345249938964844</c:v>
                </c:pt>
                <c:pt idx="9">
                  <c:v>13.245535278320313</c:v>
                </c:pt>
                <c:pt idx="10">
                  <c:v>13.130769348144529</c:v>
                </c:pt>
                <c:pt idx="11">
                  <c:v>12.999697875976564</c:v>
                </c:pt>
                <c:pt idx="12">
                  <c:v>12.850648498535158</c:v>
                </c:pt>
                <c:pt idx="13">
                  <c:v>12.680694580078125</c:v>
                </c:pt>
                <c:pt idx="14">
                  <c:v>12.487118530273436</c:v>
                </c:pt>
                <c:pt idx="15">
                  <c:v>12.264276123046873</c:v>
                </c:pt>
                <c:pt idx="16">
                  <c:v>12.005895996093749</c:v>
                </c:pt>
                <c:pt idx="17">
                  <c:v>11.700689697265624</c:v>
                </c:pt>
                <c:pt idx="18">
                  <c:v>11.328588867187499</c:v>
                </c:pt>
                <c:pt idx="19">
                  <c:v>10.843603515624999</c:v>
                </c:pt>
                <c:pt idx="20">
                  <c:v>10.097729492187497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F5-4D88-BC61-3A2D88F1A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476736"/>
        <c:axId val="792477392"/>
      </c:scatterChart>
      <c:valAx>
        <c:axId val="79247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2477392"/>
        <c:crosses val="autoZero"/>
        <c:crossBetween val="midCat"/>
      </c:valAx>
      <c:valAx>
        <c:axId val="7924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247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336550</xdr:colOff>
      <xdr:row>1</xdr:row>
      <xdr:rowOff>69850</xdr:rowOff>
    </xdr:from>
    <xdr:to>
      <xdr:col>32</xdr:col>
      <xdr:colOff>34989</xdr:colOff>
      <xdr:row>8</xdr:row>
      <xdr:rowOff>1115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44836E4-EDC9-4F1B-AA6E-250852AEE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91950" y="254000"/>
          <a:ext cx="8232839" cy="1216505"/>
        </a:xfrm>
        <a:prstGeom prst="rect">
          <a:avLst/>
        </a:prstGeom>
      </xdr:spPr>
    </xdr:pic>
    <xdr:clientData/>
  </xdr:twoCellAnchor>
  <xdr:twoCellAnchor>
    <xdr:from>
      <xdr:col>9</xdr:col>
      <xdr:colOff>38735</xdr:colOff>
      <xdr:row>7</xdr:row>
      <xdr:rowOff>110490</xdr:rowOff>
    </xdr:from>
    <xdr:to>
      <xdr:col>16</xdr:col>
      <xdr:colOff>120651</xdr:colOff>
      <xdr:row>22</xdr:row>
      <xdr:rowOff>31750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8DA042D-86FD-4FCA-B669-372436861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\unifloc_vba-master\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MF_p_choke_atma"/>
      <definedName name="MF_p_pipeline_atma"/>
      <definedName name="MF_q_choke_sm3day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4066-1E15-4994-B516-7E99D0133245}">
  <dimension ref="A1:L80"/>
  <sheetViews>
    <sheetView tabSelected="1" topLeftCell="A52" zoomScale="68" workbookViewId="0">
      <selection activeCell="J71" sqref="J71"/>
    </sheetView>
  </sheetViews>
  <sheetFormatPr defaultRowHeight="14.4" x14ac:dyDescent="0.3"/>
  <cols>
    <col min="1" max="1" width="28.109375" bestFit="1" customWidth="1"/>
    <col min="2" max="2" width="12.6640625" bestFit="1" customWidth="1"/>
    <col min="5" max="6" width="12" bestFit="1" customWidth="1"/>
    <col min="7" max="7" width="10" bestFit="1" customWidth="1"/>
    <col min="9" max="9" width="12" bestFit="1" customWidth="1"/>
  </cols>
  <sheetData>
    <row r="1" spans="1:7" x14ac:dyDescent="0.3">
      <c r="A1" t="s">
        <v>1</v>
      </c>
      <c r="B1">
        <v>840.7</v>
      </c>
      <c r="C1" t="s">
        <v>3</v>
      </c>
      <c r="D1">
        <f>B1/1000</f>
        <v>0.8407</v>
      </c>
      <c r="F1" t="s">
        <v>22</v>
      </c>
      <c r="G1" t="str" cm="1">
        <f t="array" ref="G1">[1]!PVT_encode_string(D2,D1,,,B3)</f>
        <v>{"gamma_gas":0.001,"gamma_oil":0.8407,"gamma_wat":1,"rsb_m3m3":100,"rp_m3m3":48}</v>
      </c>
    </row>
    <row r="2" spans="1:7" x14ac:dyDescent="0.3">
      <c r="A2" t="s">
        <v>0</v>
      </c>
      <c r="B2">
        <v>1</v>
      </c>
      <c r="C2" t="s">
        <v>3</v>
      </c>
      <c r="D2">
        <f>B2/1000</f>
        <v>1E-3</v>
      </c>
    </row>
    <row r="3" spans="1:7" x14ac:dyDescent="0.3">
      <c r="A3" t="s">
        <v>2</v>
      </c>
      <c r="B3">
        <v>48</v>
      </c>
      <c r="C3" t="s">
        <v>4</v>
      </c>
    </row>
    <row r="4" spans="1:7" x14ac:dyDescent="0.3">
      <c r="A4" t="s">
        <v>5</v>
      </c>
      <c r="B4">
        <v>17</v>
      </c>
      <c r="C4" t="s">
        <v>6</v>
      </c>
    </row>
    <row r="5" spans="1:7" x14ac:dyDescent="0.3">
      <c r="A5" t="s">
        <v>7</v>
      </c>
      <c r="B5">
        <v>60.3</v>
      </c>
      <c r="C5" t="s">
        <v>6</v>
      </c>
      <c r="F5" t="s">
        <v>23</v>
      </c>
      <c r="G5" t="s">
        <v>16</v>
      </c>
    </row>
    <row r="6" spans="1:7" x14ac:dyDescent="0.3">
      <c r="A6" t="s">
        <v>8</v>
      </c>
      <c r="B6">
        <v>13.7</v>
      </c>
      <c r="C6" t="s">
        <v>9</v>
      </c>
      <c r="F6">
        <v>0</v>
      </c>
      <c r="G6">
        <f>[1]!MF_p_choke_atma(F6,$B$7,$B$4,$B$6,1,$B$5,B8,,G1)</f>
        <v>13.7</v>
      </c>
    </row>
    <row r="7" spans="1:7" x14ac:dyDescent="0.3">
      <c r="A7" t="s">
        <v>10</v>
      </c>
      <c r="B7">
        <v>20</v>
      </c>
      <c r="C7" t="s">
        <v>11</v>
      </c>
      <c r="F7">
        <v>10</v>
      </c>
      <c r="G7">
        <f>[1]!MF_p_choke_atma(F7,$B$7,$B$4,$B$6,1,$B$5,B9,,$G$1)</f>
        <v>13.694685673713682</v>
      </c>
    </row>
    <row r="8" spans="1:7" x14ac:dyDescent="0.3">
      <c r="A8" t="s">
        <v>12</v>
      </c>
      <c r="B8">
        <v>20</v>
      </c>
      <c r="C8" s="1" t="s">
        <v>13</v>
      </c>
      <c r="F8">
        <v>20</v>
      </c>
      <c r="G8">
        <f>[1]!MF_p_choke_atma(F8,$B$7,$B$4,$B$6,1,$B$5,B10,,$G$1)</f>
        <v>13.678696966171266</v>
      </c>
    </row>
    <row r="9" spans="1:7" x14ac:dyDescent="0.3">
      <c r="C9" s="1"/>
      <c r="F9">
        <v>30</v>
      </c>
      <c r="G9">
        <f>[1]!MF_p_choke_atma(F9,$B$7,$B$4,$B$6,1,$B$5,B11,,$G$1)</f>
        <v>13.651919555664064</v>
      </c>
    </row>
    <row r="10" spans="1:7" x14ac:dyDescent="0.3">
      <c r="C10" s="1"/>
      <c r="F10">
        <v>40</v>
      </c>
      <c r="G10">
        <f>[1]!MF_p_choke_atma(F10,$B$7,$B$4,$B$6,1,$B$5,B12,,$G$1)</f>
        <v>13.614134597778317</v>
      </c>
    </row>
    <row r="11" spans="1:7" x14ac:dyDescent="0.3">
      <c r="C11" s="1"/>
      <c r="F11">
        <v>50</v>
      </c>
      <c r="G11">
        <f>[1]!MF_p_choke_atma(F11,$B$7,$B$4,$B$6,1,$B$5,B13,,$G$1)</f>
        <v>13.56506118774414</v>
      </c>
    </row>
    <row r="12" spans="1:7" x14ac:dyDescent="0.3">
      <c r="C12" s="1"/>
      <c r="F12">
        <v>60</v>
      </c>
      <c r="G12">
        <f>[1]!MF_p_choke_atma(F12,$B$7,$B$4,$B$6,1,$B$5,B14,,$G$1)</f>
        <v>13.50428123474121</v>
      </c>
    </row>
    <row r="13" spans="1:7" x14ac:dyDescent="0.3">
      <c r="C13" s="1"/>
      <c r="F13">
        <v>70</v>
      </c>
      <c r="G13">
        <f>[1]!MF_p_choke_atma(F13,$B$7,$B$4,$B$6,1,$B$5,B15,,$G$1)</f>
        <v>13.43127212524414</v>
      </c>
    </row>
    <row r="14" spans="1:7" x14ac:dyDescent="0.3">
      <c r="F14">
        <v>80</v>
      </c>
      <c r="G14">
        <f>[1]!MF_p_choke_atma(F14,$B$7,$B$4,$B$6,1,$B$5,B16,,$G$1)</f>
        <v>13.345249938964844</v>
      </c>
    </row>
    <row r="15" spans="1:7" x14ac:dyDescent="0.3">
      <c r="F15">
        <v>90</v>
      </c>
      <c r="G15">
        <f>[1]!MF_p_choke_atma(F15,$B$7,$B$4,$B$6,1,$B$5,B17,,$G$1)</f>
        <v>13.245535278320313</v>
      </c>
    </row>
    <row r="16" spans="1:7" x14ac:dyDescent="0.3">
      <c r="F16">
        <v>100</v>
      </c>
      <c r="G16">
        <f>[1]!MF_p_choke_atma(F16,$B$7,$B$4,$B$6,1,$B$5,B18,,$G$1)</f>
        <v>13.130769348144529</v>
      </c>
    </row>
    <row r="17" spans="6:7" x14ac:dyDescent="0.3">
      <c r="F17">
        <v>110</v>
      </c>
      <c r="G17">
        <f>[1]!MF_p_choke_atma(F17,$B$7,$B$4,$B$6,1,$B$5,B19,,$G$1)</f>
        <v>12.999697875976564</v>
      </c>
    </row>
    <row r="18" spans="6:7" x14ac:dyDescent="0.3">
      <c r="F18">
        <v>120</v>
      </c>
      <c r="G18">
        <f>[1]!MF_p_choke_atma(F18,$B$7,$B$4,$B$6,1,$B$5,B20,,$G$1)</f>
        <v>12.850648498535158</v>
      </c>
    </row>
    <row r="19" spans="6:7" x14ac:dyDescent="0.3">
      <c r="F19">
        <v>130</v>
      </c>
      <c r="G19">
        <f>[1]!MF_p_choke_atma(F19,$B$7,$B$4,$B$6,1,$B$5,B21,,$G$1)</f>
        <v>12.680694580078125</v>
      </c>
    </row>
    <row r="20" spans="6:7" x14ac:dyDescent="0.3">
      <c r="F20">
        <v>140</v>
      </c>
      <c r="G20">
        <f>[1]!MF_p_choke_atma(F20,$B$7,$B$4,$B$6,1,$B$5,B22,,$G$1)</f>
        <v>12.487118530273436</v>
      </c>
    </row>
    <row r="21" spans="6:7" x14ac:dyDescent="0.3">
      <c r="F21">
        <v>150</v>
      </c>
      <c r="G21">
        <f>[1]!MF_p_choke_atma(F21,$B$7,$B$4,$B$6,1,$B$5,B23,,$G$1)</f>
        <v>12.264276123046873</v>
      </c>
    </row>
    <row r="22" spans="6:7" x14ac:dyDescent="0.3">
      <c r="F22">
        <v>160</v>
      </c>
      <c r="G22">
        <f>[1]!MF_p_choke_atma(F22,$B$7,$B$4,$B$6,1,$B$5,B24,,$G$1)</f>
        <v>12.005895996093749</v>
      </c>
    </row>
    <row r="23" spans="6:7" x14ac:dyDescent="0.3">
      <c r="F23">
        <v>170</v>
      </c>
      <c r="G23">
        <f>[1]!MF_p_choke_atma(F23,$B$7,$B$4,$B$6,1,$B$5,B25,,$G$1)</f>
        <v>11.700689697265624</v>
      </c>
    </row>
    <row r="24" spans="6:7" x14ac:dyDescent="0.3">
      <c r="F24">
        <v>180</v>
      </c>
      <c r="G24">
        <f>[1]!MF_p_choke_atma(F24,$B$7,$B$4,$B$6,1,$B$5,B26,,$G$1)</f>
        <v>11.328588867187499</v>
      </c>
    </row>
    <row r="25" spans="6:7" x14ac:dyDescent="0.3">
      <c r="F25">
        <v>190</v>
      </c>
      <c r="G25">
        <f>[1]!MF_p_choke_atma(F25,$B$7,$B$4,$B$6,1,$B$5,B27,,$G$1)</f>
        <v>10.843603515624999</v>
      </c>
    </row>
    <row r="26" spans="6:7" x14ac:dyDescent="0.3">
      <c r="F26" s="2">
        <v>200</v>
      </c>
      <c r="G26" s="2">
        <f>[1]!MF_p_choke_atma(F26,$B$7,$B$4,$B$6,1,$B$5,B28,,$G$1)</f>
        <v>10.097729492187497</v>
      </c>
    </row>
    <row r="27" spans="6:7" x14ac:dyDescent="0.3">
      <c r="F27">
        <v>210</v>
      </c>
      <c r="G27">
        <f>[1]!MF_p_choke_atma(F27,$B$7,$B$4,$B$6,1,$B$5,B29,,$G$1)</f>
        <v>-1</v>
      </c>
    </row>
    <row r="28" spans="6:7" x14ac:dyDescent="0.3">
      <c r="F28">
        <v>220</v>
      </c>
      <c r="G28">
        <f>[1]!MF_p_choke_atma(F28,$B$7,$B$4,$B$6,1,$B$5,B30,,$G$1)</f>
        <v>-1</v>
      </c>
    </row>
    <row r="29" spans="6:7" x14ac:dyDescent="0.3">
      <c r="F29">
        <v>230</v>
      </c>
      <c r="G29">
        <f>[1]!MF_p_choke_atma(F29,$B$7,$B$4,$B$6,1,$B$5,B31,,$G$1)</f>
        <v>-1</v>
      </c>
    </row>
    <row r="30" spans="6:7" x14ac:dyDescent="0.3">
      <c r="F30">
        <v>240</v>
      </c>
      <c r="G30">
        <f>[1]!MF_p_choke_atma(F30,$B$7,$B$4,$B$6,1,$B$5,B32,,$G$1)</f>
        <v>-1</v>
      </c>
    </row>
    <row r="31" spans="6:7" x14ac:dyDescent="0.3">
      <c r="F31">
        <v>250</v>
      </c>
      <c r="G31">
        <f>[1]!MF_p_choke_atma(F31,$B$7,$B$4,$B$6,1,$B$5,B33,,$G$1)</f>
        <v>-1</v>
      </c>
    </row>
    <row r="32" spans="6:7" x14ac:dyDescent="0.3">
      <c r="F32">
        <v>260</v>
      </c>
      <c r="G32">
        <f>[1]!MF_p_choke_atma(F32,$B$7,$B$4,$B$6,1,$B$5,B34,,$G$1)</f>
        <v>-1</v>
      </c>
    </row>
    <row r="33" spans="1:12" x14ac:dyDescent="0.3">
      <c r="F33">
        <v>270</v>
      </c>
      <c r="G33">
        <f>[1]!MF_p_choke_atma(F33,$B$7,$B$4,$B$6,1,$B$5,B35,,$G$1)</f>
        <v>-1</v>
      </c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40" spans="1:12" x14ac:dyDescent="0.3">
      <c r="A40" t="s">
        <v>14</v>
      </c>
      <c r="B40">
        <v>2000</v>
      </c>
      <c r="C40" t="s">
        <v>15</v>
      </c>
      <c r="H40" t="s">
        <v>5</v>
      </c>
      <c r="I40" t="s">
        <v>20</v>
      </c>
    </row>
    <row r="41" spans="1:12" x14ac:dyDescent="0.3">
      <c r="A41" t="s">
        <v>16</v>
      </c>
      <c r="B41">
        <v>10.3</v>
      </c>
      <c r="C41" t="s">
        <v>9</v>
      </c>
      <c r="H41">
        <v>1</v>
      </c>
      <c r="I41">
        <f>[1]!MF_q_choke_sm3day($B$7,H41,$B$46,$B$41,$B$5,$B$43,,$G$1)</f>
        <v>2.1650850201240268</v>
      </c>
    </row>
    <row r="42" spans="1:12" x14ac:dyDescent="0.3">
      <c r="A42" t="s">
        <v>17</v>
      </c>
      <c r="B42">
        <v>171.6772</v>
      </c>
      <c r="C42" t="s">
        <v>9</v>
      </c>
      <c r="H42">
        <v>1.5</v>
      </c>
      <c r="I42">
        <f>[1]!MF_q_choke_sm3day($B$7,H42,$B$46,$B$41,$B$5,$B$43,,$G$1)</f>
        <v>4.8714416821008149</v>
      </c>
    </row>
    <row r="43" spans="1:12" x14ac:dyDescent="0.3">
      <c r="A43" t="s">
        <v>19</v>
      </c>
      <c r="B43">
        <v>20</v>
      </c>
      <c r="C43" s="1" t="s">
        <v>13</v>
      </c>
      <c r="H43">
        <v>2</v>
      </c>
      <c r="I43">
        <f>[1]!MF_q_choke_sm3day($B$7,H43,$B$46,$B$41,$B$5,$B$43,,$G$1)</f>
        <v>8.6603426196348785</v>
      </c>
    </row>
    <row r="44" spans="1:12" x14ac:dyDescent="0.3">
      <c r="A44" t="s">
        <v>18</v>
      </c>
      <c r="B44">
        <v>90</v>
      </c>
      <c r="C44" s="1" t="s">
        <v>13</v>
      </c>
      <c r="H44">
        <v>2.5</v>
      </c>
      <c r="I44">
        <f>[1]!MF_q_choke_sm3day($B$7,H44,$B$46,$B$41,$B$5,$B$43,,$G$1)</f>
        <v>13.531791443073088</v>
      </c>
    </row>
    <row r="45" spans="1:12" x14ac:dyDescent="0.3">
      <c r="A45" t="s">
        <v>20</v>
      </c>
      <c r="B45">
        <v>100</v>
      </c>
      <c r="C45" s="1" t="s">
        <v>21</v>
      </c>
      <c r="H45">
        <v>3</v>
      </c>
      <c r="I45">
        <f>[1]!MF_q_choke_sm3day($B$7,H45,$B$46,$B$41,$B$5,$B$43,,$G$1)</f>
        <v>19.485795650860986</v>
      </c>
    </row>
    <row r="46" spans="1:12" x14ac:dyDescent="0.3">
      <c r="A46" s="2" t="s">
        <v>8</v>
      </c>
      <c r="B46" s="4">
        <f>[1]!MF_p_pipeline_atma(B42,B44,B43,B40,B5,B45,B7,,G1,0)</f>
        <v>49.248196467420705</v>
      </c>
      <c r="C46" s="3" t="s">
        <v>9</v>
      </c>
      <c r="H46">
        <v>3.5</v>
      </c>
      <c r="I46">
        <f>[1]!MF_q_choke_sm3day($B$7,H46,$B$46,$B$41,$B$5,$B$43,,$G$1)</f>
        <v>26.522368772053095</v>
      </c>
    </row>
    <row r="47" spans="1:12" x14ac:dyDescent="0.3">
      <c r="H47">
        <v>4</v>
      </c>
      <c r="I47">
        <f>[1]!MF_q_choke_sm3day($B$7,H47,$B$46,$B$41,$B$5,$B$43,,$G$1)</f>
        <v>34.641532985083657</v>
      </c>
    </row>
    <row r="48" spans="1:12" x14ac:dyDescent="0.3">
      <c r="H48">
        <v>4.5</v>
      </c>
      <c r="I48">
        <f>[1]!MF_q_choke_sm3day($B$7,H48,$B$46,$B$41,$B$5,$B$43,,$G$1)</f>
        <v>43.843322212980858</v>
      </c>
    </row>
    <row r="49" spans="1:12" x14ac:dyDescent="0.3">
      <c r="H49">
        <v>5</v>
      </c>
      <c r="I49">
        <f>[1]!MF_q_choke_sm3day($B$7,H49,$B$46,$B$41,$B$5,$B$43,,$G$1)</f>
        <v>54.127785695306258</v>
      </c>
    </row>
    <row r="50" spans="1:12" x14ac:dyDescent="0.3">
      <c r="H50">
        <v>5.5</v>
      </c>
      <c r="I50">
        <f>[1]!MF_q_choke_sm3day($B$7,H50,$B$46,$B$41,$B$5,$B$43,,$G$1)</f>
        <v>65.494992037256964</v>
      </c>
    </row>
    <row r="51" spans="1:12" x14ac:dyDescent="0.3">
      <c r="H51">
        <v>6</v>
      </c>
      <c r="I51">
        <f>[1]!MF_q_choke_sm3day($B$7,H51,$B$46,$B$41,$B$5,$B$43,,$G$1)</f>
        <v>77.945033736561939</v>
      </c>
    </row>
    <row r="52" spans="1:12" x14ac:dyDescent="0.3">
      <c r="H52">
        <v>6.5</v>
      </c>
      <c r="I52">
        <f>[1]!MF_q_choke_sm3day($B$7,H52,$B$46,$B$41,$B$5,$B$43,,$G$1)</f>
        <v>91.478032189049074</v>
      </c>
    </row>
    <row r="53" spans="1:12" x14ac:dyDescent="0.3">
      <c r="H53">
        <v>6.6</v>
      </c>
      <c r="I53">
        <f>[1]!MF_q_choke_sm3day($B$7,H53,$B$46,$B$41,$B$5,$B$43,,$G$1)</f>
        <v>94.314599727780603</v>
      </c>
    </row>
    <row r="54" spans="1:12" x14ac:dyDescent="0.3">
      <c r="H54">
        <v>6.7</v>
      </c>
      <c r="I54">
        <f>[1]!MF_q_choke_sm3day($B$7,H54,$B$46,$B$41,$B$5,$B$43,,$G$1)</f>
        <v>97.194493066831356</v>
      </c>
    </row>
    <row r="55" spans="1:12" x14ac:dyDescent="0.3">
      <c r="H55" s="2">
        <v>6.8</v>
      </c>
      <c r="I55" s="2">
        <f>[1]!MF_q_choke_sm3day($B$7,H55,$B$46,$B$41,$B$5,$B$43,,$G$1)</f>
        <v>100.11771370057528</v>
      </c>
    </row>
    <row r="56" spans="1:12" x14ac:dyDescent="0.3">
      <c r="H56">
        <v>6.9</v>
      </c>
      <c r="I56">
        <f>[1]!MF_q_choke_sm3day($B$7,H56,$B$46,$B$41,$B$5,$B$43,,$G$1)</f>
        <v>103.08426319185739</v>
      </c>
    </row>
    <row r="57" spans="1:12" x14ac:dyDescent="0.3">
      <c r="H57">
        <v>7</v>
      </c>
      <c r="I57">
        <f>[1]!MF_q_choke_sm3day($B$7,H57,$B$46,$B$41,$B$5,$B$43,,$G$1)</f>
        <v>106.0941431740589</v>
      </c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3" spans="1:12" x14ac:dyDescent="0.3">
      <c r="D63" t="s">
        <v>22</v>
      </c>
      <c r="E63" t="str" cm="1">
        <f t="array" ref="E63">[1]!PVT_encode_string(D2,0.836,1.17,,B70*D1)</f>
        <v>{"gamma_gas":0.001,"gamma_oil":0.836,"gamma_wat":1.17,"rsb_m3m3":100,"rp_m3m3":1209.7673}</v>
      </c>
    </row>
    <row r="65" spans="1:5" x14ac:dyDescent="0.3">
      <c r="D65" t="s">
        <v>28</v>
      </c>
      <c r="E65">
        <f>[1]!MF_p_pipeline_atma(B71,37,90,B78,B73-2*B74,B75,B76,12000,E63,10)</f>
        <v>29.922200239060377</v>
      </c>
    </row>
    <row r="66" spans="1:5" x14ac:dyDescent="0.3">
      <c r="D66" t="s">
        <v>33</v>
      </c>
      <c r="E66">
        <f>[1]!MF_p_pipeline_atma(E65,37,37,B80-B78,B73-2*B74,B75,B76,,E63,10)</f>
        <v>59.354862281253361</v>
      </c>
    </row>
    <row r="70" spans="1:5" x14ac:dyDescent="0.3">
      <c r="A70" t="s">
        <v>2</v>
      </c>
      <c r="B70">
        <v>1439</v>
      </c>
    </row>
    <row r="71" spans="1:5" x14ac:dyDescent="0.3">
      <c r="A71" t="s">
        <v>24</v>
      </c>
      <c r="B71">
        <v>21</v>
      </c>
    </row>
    <row r="72" spans="1:5" x14ac:dyDescent="0.3">
      <c r="A72" t="s">
        <v>29</v>
      </c>
      <c r="B72">
        <v>1888</v>
      </c>
    </row>
    <row r="73" spans="1:5" x14ac:dyDescent="0.3">
      <c r="A73" t="s">
        <v>26</v>
      </c>
      <c r="B73">
        <v>73</v>
      </c>
    </row>
    <row r="74" spans="1:5" x14ac:dyDescent="0.3">
      <c r="A74" t="s">
        <v>27</v>
      </c>
      <c r="B74">
        <v>5.5</v>
      </c>
    </row>
    <row r="75" spans="1:5" x14ac:dyDescent="0.3">
      <c r="A75" t="s">
        <v>20</v>
      </c>
      <c r="B75">
        <v>18</v>
      </c>
    </row>
    <row r="76" spans="1:5" x14ac:dyDescent="0.3">
      <c r="A76" t="s">
        <v>30</v>
      </c>
      <c r="B76">
        <v>0</v>
      </c>
    </row>
    <row r="77" spans="1:5" x14ac:dyDescent="0.3">
      <c r="A77" t="s">
        <v>25</v>
      </c>
      <c r="B77">
        <v>2549</v>
      </c>
    </row>
    <row r="78" spans="1:5" x14ac:dyDescent="0.3">
      <c r="A78" t="s">
        <v>31</v>
      </c>
      <c r="B78">
        <v>1000</v>
      </c>
    </row>
    <row r="79" spans="1:5" x14ac:dyDescent="0.3">
      <c r="A79" t="s">
        <v>32</v>
      </c>
      <c r="B79">
        <v>1888</v>
      </c>
    </row>
    <row r="80" spans="1:5" x14ac:dyDescent="0.3">
      <c r="A80" t="s">
        <v>14</v>
      </c>
      <c r="B80">
        <v>2549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2021-03-14T12:41:13Z</dcterms:created>
  <dcterms:modified xsi:type="dcterms:W3CDTF">2021-03-15T19:21:57Z</dcterms:modified>
</cp:coreProperties>
</file>