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ey\Documents\GitHub\course_sppu_2021\task 4\"/>
    </mc:Choice>
  </mc:AlternateContent>
  <xr:revisionPtr revIDLastSave="0" documentId="13_ncr:1_{11CB2AD5-D9EE-4A38-864D-9029684735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S18" i="1" l="1"/>
  <c r="S19" i="1"/>
  <c r="S14" i="1"/>
  <c r="S13" i="1" s="1"/>
  <c r="F64" i="1"/>
  <c r="F62" i="1"/>
  <c r="F60" i="1"/>
  <c r="F58" i="1"/>
  <c r="F56" i="1"/>
  <c r="F54" i="1"/>
  <c r="F52" i="1"/>
  <c r="F50" i="1"/>
  <c r="F48" i="1"/>
  <c r="F46" i="1"/>
  <c r="F44" i="1"/>
  <c r="D62" i="1"/>
  <c r="D56" i="1"/>
  <c r="D50" i="1"/>
  <c r="D44" i="1"/>
  <c r="G60" i="1"/>
  <c r="G46" i="1"/>
  <c r="E64" i="1"/>
  <c r="E62" i="1"/>
  <c r="E60" i="1"/>
  <c r="E58" i="1"/>
  <c r="E56" i="1"/>
  <c r="E54" i="1"/>
  <c r="E52" i="1"/>
  <c r="E50" i="1"/>
  <c r="E48" i="1"/>
  <c r="E46" i="1"/>
  <c r="E44" i="1"/>
  <c r="D60" i="1"/>
  <c r="D54" i="1"/>
  <c r="D48" i="1"/>
  <c r="G64" i="1"/>
  <c r="G52" i="1"/>
  <c r="D64" i="1"/>
  <c r="D58" i="1"/>
  <c r="D52" i="1"/>
  <c r="D46" i="1"/>
  <c r="G48" i="1"/>
  <c r="G63" i="1"/>
  <c r="G61" i="1"/>
  <c r="G59" i="1"/>
  <c r="G57" i="1"/>
  <c r="G55" i="1"/>
  <c r="G53" i="1"/>
  <c r="G51" i="1"/>
  <c r="G49" i="1"/>
  <c r="G47" i="1"/>
  <c r="G45" i="1"/>
  <c r="B8" i="1"/>
  <c r="D86" i="1"/>
  <c r="D80" i="1"/>
  <c r="D74" i="1"/>
  <c r="D68" i="1"/>
  <c r="E57" i="1"/>
  <c r="E51" i="1"/>
  <c r="E45" i="1"/>
  <c r="F75" i="1"/>
  <c r="G58" i="1"/>
  <c r="E88" i="1"/>
  <c r="E86" i="1"/>
  <c r="E84" i="1"/>
  <c r="E82" i="1"/>
  <c r="E80" i="1"/>
  <c r="E78" i="1"/>
  <c r="E76" i="1"/>
  <c r="E74" i="1"/>
  <c r="E72" i="1"/>
  <c r="E70" i="1"/>
  <c r="E68" i="1"/>
  <c r="F63" i="1"/>
  <c r="F61" i="1"/>
  <c r="F59" i="1"/>
  <c r="F57" i="1"/>
  <c r="F55" i="1"/>
  <c r="F53" i="1"/>
  <c r="F51" i="1"/>
  <c r="F49" i="1"/>
  <c r="F47" i="1"/>
  <c r="F45" i="1"/>
  <c r="D88" i="1"/>
  <c r="D82" i="1"/>
  <c r="D78" i="1"/>
  <c r="D72" i="1"/>
  <c r="E63" i="1"/>
  <c r="E59" i="1"/>
  <c r="E53" i="1"/>
  <c r="E47" i="1"/>
  <c r="F87" i="1"/>
  <c r="F71" i="1"/>
  <c r="G54" i="1"/>
  <c r="D84" i="1"/>
  <c r="D76" i="1"/>
  <c r="D70" i="1"/>
  <c r="E61" i="1"/>
  <c r="E55" i="1"/>
  <c r="E49" i="1"/>
  <c r="F79" i="1"/>
  <c r="G62" i="1"/>
  <c r="G50" i="1"/>
  <c r="C88" i="1"/>
  <c r="C86" i="1"/>
  <c r="C84" i="1"/>
  <c r="C82" i="1"/>
  <c r="C80" i="1"/>
  <c r="C78" i="1"/>
  <c r="C76" i="1"/>
  <c r="C74" i="1"/>
  <c r="C72" i="1"/>
  <c r="C70" i="1"/>
  <c r="C68" i="1"/>
  <c r="D63" i="1"/>
  <c r="D61" i="1"/>
  <c r="D59" i="1"/>
  <c r="D57" i="1"/>
  <c r="D55" i="1"/>
  <c r="D53" i="1"/>
  <c r="D51" i="1"/>
  <c r="D49" i="1"/>
  <c r="D47" i="1"/>
  <c r="D45" i="1"/>
  <c r="F85" i="1"/>
  <c r="F73" i="1"/>
  <c r="G56" i="1"/>
  <c r="G44" i="1"/>
  <c r="F68" i="1"/>
  <c r="F70" i="1"/>
  <c r="F94" i="1" s="1"/>
  <c r="F72" i="1"/>
  <c r="F96" i="1" s="1"/>
  <c r="F74" i="1"/>
  <c r="F98" i="1" s="1"/>
  <c r="F76" i="1"/>
  <c r="F100" i="1" s="1"/>
  <c r="F78" i="1"/>
  <c r="F102" i="1" s="1"/>
  <c r="F80" i="1"/>
  <c r="F82" i="1"/>
  <c r="F84" i="1"/>
  <c r="F86" i="1"/>
  <c r="F110" i="1" s="1"/>
  <c r="F88" i="1"/>
  <c r="F112" i="1" s="1"/>
  <c r="F95" i="1"/>
  <c r="F97" i="1"/>
  <c r="F99" i="1"/>
  <c r="F103" i="1"/>
  <c r="F109" i="1"/>
  <c r="F111" i="1"/>
  <c r="F69" i="1"/>
  <c r="F93" i="1" s="1"/>
  <c r="F83" i="1"/>
  <c r="F107" i="1" s="1"/>
  <c r="F104" i="1"/>
  <c r="C73" i="1"/>
  <c r="C97" i="1" s="1"/>
  <c r="C79" i="1"/>
  <c r="C103" i="1" s="1"/>
  <c r="C85" i="1"/>
  <c r="C109" i="1" s="1"/>
  <c r="C94" i="1"/>
  <c r="C98" i="1"/>
  <c r="C100" i="1"/>
  <c r="C106" i="1"/>
  <c r="C108" i="1"/>
  <c r="C110" i="1"/>
  <c r="C112" i="1"/>
  <c r="F81" i="1"/>
  <c r="F105" i="1" s="1"/>
  <c r="F106" i="1"/>
  <c r="C71" i="1"/>
  <c r="C95" i="1" s="1"/>
  <c r="C77" i="1"/>
  <c r="C101" i="1" s="1"/>
  <c r="C83" i="1"/>
  <c r="C107" i="1" s="1"/>
  <c r="C92" i="1"/>
  <c r="C104" i="1"/>
  <c r="D69" i="1"/>
  <c r="D93" i="1" s="1"/>
  <c r="D71" i="1"/>
  <c r="D95" i="1" s="1"/>
  <c r="D73" i="1"/>
  <c r="D75" i="1"/>
  <c r="D99" i="1" s="1"/>
  <c r="D77" i="1"/>
  <c r="D101" i="1" s="1"/>
  <c r="D79" i="1"/>
  <c r="D103" i="1" s="1"/>
  <c r="D81" i="1"/>
  <c r="D105" i="1" s="1"/>
  <c r="D83" i="1"/>
  <c r="D107" i="1" s="1"/>
  <c r="D85" i="1"/>
  <c r="D109" i="1" s="1"/>
  <c r="D87" i="1"/>
  <c r="D111" i="1" s="1"/>
  <c r="D92" i="1"/>
  <c r="D94" i="1"/>
  <c r="D96" i="1"/>
  <c r="D98" i="1"/>
  <c r="D100" i="1"/>
  <c r="D102" i="1"/>
  <c r="D104" i="1"/>
  <c r="D106" i="1"/>
  <c r="D108" i="1"/>
  <c r="D110" i="1"/>
  <c r="D112" i="1"/>
  <c r="F77" i="1"/>
  <c r="F101" i="1" s="1"/>
  <c r="F92" i="1"/>
  <c r="F108" i="1"/>
  <c r="C69" i="1"/>
  <c r="C75" i="1"/>
  <c r="C99" i="1" s="1"/>
  <c r="C81" i="1"/>
  <c r="C105" i="1" s="1"/>
  <c r="C87" i="1"/>
  <c r="C111" i="1" s="1"/>
  <c r="C96" i="1"/>
  <c r="C102" i="1"/>
  <c r="E69" i="1"/>
  <c r="E71" i="1"/>
  <c r="E95" i="1" s="1"/>
  <c r="E73" i="1"/>
  <c r="E97" i="1" s="1"/>
  <c r="E75" i="1"/>
  <c r="E99" i="1" s="1"/>
  <c r="E77" i="1"/>
  <c r="E101" i="1" s="1"/>
  <c r="E79" i="1"/>
  <c r="E103" i="1" s="1"/>
  <c r="E81" i="1"/>
  <c r="E105" i="1" s="1"/>
  <c r="E83" i="1"/>
  <c r="E107" i="1" s="1"/>
  <c r="E85" i="1"/>
  <c r="E109" i="1" s="1"/>
  <c r="E87" i="1"/>
  <c r="E111" i="1" s="1"/>
  <c r="E92" i="1"/>
  <c r="E94" i="1"/>
  <c r="E96" i="1"/>
  <c r="E98" i="1"/>
  <c r="E100" i="1"/>
  <c r="E102" i="1"/>
  <c r="E104" i="1"/>
  <c r="E106" i="1"/>
  <c r="E108" i="1"/>
  <c r="E110" i="1"/>
  <c r="E112" i="1"/>
  <c r="E93" i="1"/>
  <c r="F115" i="1"/>
  <c r="F117" i="1"/>
  <c r="F119" i="1"/>
  <c r="F121" i="1"/>
  <c r="F123" i="1"/>
  <c r="F125" i="1"/>
  <c r="F127" i="1"/>
  <c r="F129" i="1"/>
  <c r="F131" i="1"/>
  <c r="F133" i="1"/>
  <c r="F135" i="1"/>
  <c r="D97" i="1"/>
  <c r="E115" i="1"/>
  <c r="E117" i="1"/>
  <c r="E119" i="1"/>
  <c r="E121" i="1"/>
  <c r="E123" i="1"/>
  <c r="E125" i="1"/>
  <c r="E127" i="1"/>
  <c r="E129" i="1"/>
  <c r="E131" i="1"/>
  <c r="E133" i="1"/>
  <c r="E135" i="1"/>
  <c r="C93" i="1"/>
  <c r="D115" i="1"/>
  <c r="D117" i="1"/>
  <c r="D119" i="1"/>
  <c r="D121" i="1"/>
  <c r="D123" i="1"/>
  <c r="D125" i="1"/>
  <c r="D127" i="1"/>
  <c r="D129" i="1"/>
  <c r="D131" i="1"/>
  <c r="D133" i="1"/>
  <c r="D135" i="1"/>
  <c r="D116" i="1"/>
  <c r="D118" i="1"/>
  <c r="D120" i="1"/>
  <c r="D122" i="1"/>
  <c r="D124" i="1"/>
  <c r="D126" i="1"/>
  <c r="D128" i="1"/>
  <c r="D130" i="1"/>
  <c r="D132" i="1"/>
  <c r="D134" i="1"/>
  <c r="D136" i="1"/>
  <c r="G116" i="1"/>
  <c r="G122" i="1"/>
  <c r="G124" i="1"/>
  <c r="G126" i="1"/>
  <c r="G128" i="1"/>
  <c r="G130" i="1"/>
  <c r="G132" i="1"/>
  <c r="G134" i="1"/>
  <c r="G136" i="1"/>
  <c r="G120" i="1"/>
  <c r="G118" i="1"/>
  <c r="G115" i="1"/>
  <c r="G117" i="1"/>
  <c r="G119" i="1"/>
  <c r="G121" i="1"/>
  <c r="G123" i="1"/>
  <c r="G125" i="1"/>
  <c r="G127" i="1"/>
  <c r="G129" i="1"/>
  <c r="G131" i="1"/>
  <c r="G133" i="1"/>
  <c r="G135" i="1"/>
  <c r="M135" i="1" l="1"/>
  <c r="M133" i="1"/>
  <c r="M131" i="1"/>
  <c r="M129" i="1"/>
  <c r="M127" i="1"/>
  <c r="M125" i="1"/>
  <c r="M123" i="1"/>
  <c r="M121" i="1"/>
  <c r="M119" i="1"/>
  <c r="M117" i="1"/>
  <c r="M115" i="1"/>
  <c r="M118" i="1"/>
  <c r="M120" i="1"/>
  <c r="M136" i="1"/>
  <c r="M134" i="1"/>
  <c r="M132" i="1"/>
  <c r="M130" i="1"/>
  <c r="M128" i="1"/>
  <c r="M126" i="1"/>
  <c r="M124" i="1"/>
  <c r="M122" i="1"/>
  <c r="M116" i="1"/>
  <c r="J136" i="1"/>
  <c r="J134" i="1"/>
  <c r="J132" i="1"/>
  <c r="J130" i="1"/>
  <c r="J128" i="1"/>
  <c r="J126" i="1"/>
  <c r="J124" i="1"/>
  <c r="J122" i="1"/>
  <c r="J120" i="1"/>
  <c r="J118" i="1"/>
  <c r="J116" i="1"/>
  <c r="J135" i="1"/>
  <c r="H135" i="1"/>
  <c r="D158" i="1" s="1"/>
  <c r="H133" i="1"/>
  <c r="D156" i="1" s="1"/>
  <c r="J133" i="1"/>
  <c r="H131" i="1"/>
  <c r="D154" i="1" s="1"/>
  <c r="J131" i="1"/>
  <c r="H129" i="1"/>
  <c r="D152" i="1" s="1"/>
  <c r="J129" i="1"/>
  <c r="N129" i="1" s="1"/>
  <c r="J127" i="1"/>
  <c r="H127" i="1"/>
  <c r="D150" i="1" s="1"/>
  <c r="J125" i="1"/>
  <c r="H125" i="1"/>
  <c r="D148" i="1" s="1"/>
  <c r="J123" i="1"/>
  <c r="H123" i="1"/>
  <c r="D146" i="1" s="1"/>
  <c r="H121" i="1"/>
  <c r="D144" i="1" s="1"/>
  <c r="J121" i="1"/>
  <c r="N121" i="1" s="1"/>
  <c r="J119" i="1"/>
  <c r="H119" i="1"/>
  <c r="D142" i="1" s="1"/>
  <c r="J117" i="1"/>
  <c r="H117" i="1"/>
  <c r="D140" i="1" s="1"/>
  <c r="H115" i="1"/>
  <c r="D138" i="1" s="1"/>
  <c r="J115" i="1"/>
  <c r="K135" i="1"/>
  <c r="K133" i="1"/>
  <c r="K131" i="1"/>
  <c r="K129" i="1"/>
  <c r="K127" i="1"/>
  <c r="K125" i="1"/>
  <c r="K123" i="1"/>
  <c r="K121" i="1"/>
  <c r="K119" i="1"/>
  <c r="K117" i="1"/>
  <c r="K115" i="1"/>
  <c r="L135" i="1"/>
  <c r="L133" i="1"/>
  <c r="L131" i="1"/>
  <c r="L129" i="1"/>
  <c r="L127" i="1"/>
  <c r="L125" i="1"/>
  <c r="L123" i="1"/>
  <c r="L121" i="1"/>
  <c r="L119" i="1"/>
  <c r="L117" i="1"/>
  <c r="L115" i="1"/>
  <c r="E158" i="1"/>
  <c r="E150" i="1"/>
  <c r="E142" i="1"/>
  <c r="E156" i="1"/>
  <c r="E144" i="1"/>
  <c r="E148" i="1"/>
  <c r="E140" i="1"/>
  <c r="E154" i="1"/>
  <c r="E138" i="1"/>
  <c r="E146" i="1"/>
  <c r="E152" i="1"/>
  <c r="N131" i="1" l="1"/>
  <c r="N123" i="1"/>
  <c r="N133" i="1"/>
  <c r="N115" i="1"/>
  <c r="O115" i="1" s="1"/>
  <c r="N117" i="1"/>
  <c r="N125" i="1"/>
  <c r="N119" i="1"/>
  <c r="N127" i="1"/>
  <c r="N135" i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G38" i="1" l="1"/>
  <c r="I37" i="1" s="1"/>
  <c r="E41" i="1"/>
  <c r="E38" i="1"/>
  <c r="C41" i="1"/>
  <c r="C38" i="1"/>
  <c r="C2" i="1"/>
  <c r="C3" i="1"/>
  <c r="F136" i="1" l="1"/>
  <c r="L136" i="1"/>
  <c r="F134" i="1"/>
  <c r="L134" i="1"/>
  <c r="F132" i="1"/>
  <c r="L132" i="1"/>
  <c r="F130" i="1"/>
  <c r="L130" i="1"/>
  <c r="F128" i="1"/>
  <c r="L128" i="1"/>
  <c r="F126" i="1"/>
  <c r="L126" i="1"/>
  <c r="F124" i="1"/>
  <c r="L124" i="1"/>
  <c r="F122" i="1"/>
  <c r="L122" i="1"/>
  <c r="F120" i="1"/>
  <c r="L120" i="1"/>
  <c r="F118" i="1"/>
  <c r="L118" i="1"/>
  <c r="F116" i="1"/>
  <c r="L116" i="1"/>
  <c r="E136" i="1"/>
  <c r="K136" i="1"/>
  <c r="E134" i="1"/>
  <c r="K134" i="1"/>
  <c r="E132" i="1"/>
  <c r="K132" i="1"/>
  <c r="E130" i="1"/>
  <c r="K130" i="1"/>
  <c r="E128" i="1"/>
  <c r="K128" i="1"/>
  <c r="E126" i="1"/>
  <c r="K126" i="1"/>
  <c r="E124" i="1"/>
  <c r="K124" i="1"/>
  <c r="E122" i="1"/>
  <c r="K122" i="1"/>
  <c r="E120" i="1"/>
  <c r="K120" i="1"/>
  <c r="E118" i="1"/>
  <c r="K118" i="1"/>
  <c r="E116" i="1"/>
  <c r="K116" i="1"/>
  <c r="H116" i="1"/>
  <c r="D139" i="1"/>
  <c r="H118" i="1"/>
  <c r="D141" i="1"/>
  <c r="H120" i="1"/>
  <c r="D143" i="1"/>
  <c r="H122" i="1"/>
  <c r="D145" i="1"/>
  <c r="H124" i="1"/>
  <c r="D147" i="1"/>
  <c r="H126" i="1"/>
  <c r="D149" i="1"/>
  <c r="H128" i="1"/>
  <c r="D151" i="1"/>
  <c r="H130" i="1"/>
  <c r="D153" i="1"/>
  <c r="H132" i="1"/>
  <c r="D155" i="1"/>
  <c r="H134" i="1"/>
  <c r="D157" i="1"/>
  <c r="H136" i="1"/>
  <c r="D159" i="1"/>
  <c r="E139" i="1"/>
  <c r="E141" i="1"/>
  <c r="E143" i="1"/>
  <c r="E145" i="1"/>
  <c r="E147" i="1"/>
  <c r="E149" i="1"/>
  <c r="E151" i="1"/>
  <c r="E153" i="1"/>
  <c r="E155" i="1"/>
  <c r="E157" i="1"/>
  <c r="E159" i="1"/>
  <c r="J146" i="1"/>
  <c r="N130" i="1"/>
  <c r="N122" i="1"/>
  <c r="N128" i="1"/>
  <c r="N120" i="1"/>
  <c r="N116" i="1"/>
  <c r="N136" i="1"/>
  <c r="N134" i="1"/>
  <c r="N118" i="1"/>
  <c r="N126" i="1"/>
  <c r="N132" i="1"/>
  <c r="N124" i="1"/>
</calcChain>
</file>

<file path=xl/sharedStrings.xml><?xml version="1.0" encoding="utf-8"?>
<sst xmlns="http://schemas.openxmlformats.org/spreadsheetml/2006/main" count="110" uniqueCount="84">
  <si>
    <t>газосодержание при Pb</t>
  </si>
  <si>
    <t>давление насыщения</t>
  </si>
  <si>
    <t>удельная плотность газа</t>
  </si>
  <si>
    <t>температура пластовая</t>
  </si>
  <si>
    <t>Номер скважины</t>
  </si>
  <si>
    <t>К_прод</t>
  </si>
  <si>
    <t>Обводненность</t>
  </si>
  <si>
    <t>Рпл</t>
  </si>
  <si>
    <t>глубина спуска</t>
  </si>
  <si>
    <t>м</t>
  </si>
  <si>
    <t>мм</t>
  </si>
  <si>
    <t>м3/сут/атм</t>
  </si>
  <si>
    <t>%</t>
  </si>
  <si>
    <t>атм</t>
  </si>
  <si>
    <t>м3/м3</t>
  </si>
  <si>
    <t>С</t>
  </si>
  <si>
    <t>Z0 (устье скважины) = 0м, Z1 (точка соединения), Z2=Z1 -70 м для всех скважин</t>
  </si>
  <si>
    <t>x0,м</t>
  </si>
  <si>
    <t>x1,м</t>
  </si>
  <si>
    <t>y0,м</t>
  </si>
  <si>
    <t>y1,м</t>
  </si>
  <si>
    <t>D,мм</t>
  </si>
  <si>
    <t>dвык. линии 1</t>
  </si>
  <si>
    <t>dвык. линии 2</t>
  </si>
  <si>
    <t>dвык. линии 3</t>
  </si>
  <si>
    <t>dвык. линии 4</t>
  </si>
  <si>
    <t>dтрубы до упн</t>
  </si>
  <si>
    <t>MD</t>
  </si>
  <si>
    <t>TVD</t>
  </si>
  <si>
    <t xml:space="preserve">Диаметр ЭК </t>
  </si>
  <si>
    <t>Диаметр НКТ</t>
  </si>
  <si>
    <t xml:space="preserve">Геотермический градиент </t>
  </si>
  <si>
    <t>C/ 100 м</t>
  </si>
  <si>
    <t xml:space="preserve">Давление на входе в УПН </t>
  </si>
  <si>
    <t>удльная плотность воды</t>
  </si>
  <si>
    <t>удельная плотность нефти</t>
  </si>
  <si>
    <t>1.PVT свойства</t>
  </si>
  <si>
    <t>2.Система закачивания</t>
  </si>
  <si>
    <t>3.Конструкция скважин</t>
  </si>
  <si>
    <t>4. Инфраструктура</t>
  </si>
  <si>
    <t>Номер трубы</t>
  </si>
  <si>
    <t>Низм</t>
  </si>
  <si>
    <t>Индикаторные кривые</t>
  </si>
  <si>
    <t xml:space="preserve">Рзаб </t>
  </si>
  <si>
    <t>Q1</t>
  </si>
  <si>
    <t>Q2</t>
  </si>
  <si>
    <t>Q3</t>
  </si>
  <si>
    <t>Q4</t>
  </si>
  <si>
    <t>Рбуферное</t>
  </si>
  <si>
    <t>MD 1,3</t>
  </si>
  <si>
    <t>MD 2,4</t>
  </si>
  <si>
    <t>TVD 1,3</t>
  </si>
  <si>
    <t>TVD 2,4</t>
  </si>
  <si>
    <t>Диаметры</t>
  </si>
  <si>
    <t>Температура</t>
  </si>
  <si>
    <t>Рбуф1</t>
  </si>
  <si>
    <t>Рбуф2</t>
  </si>
  <si>
    <t>Рбуф3</t>
  </si>
  <si>
    <t>Рбуф4</t>
  </si>
  <si>
    <t>Давление в трубопроводе</t>
  </si>
  <si>
    <t>P1_1</t>
  </si>
  <si>
    <t>P1_2</t>
  </si>
  <si>
    <t>P1_3</t>
  </si>
  <si>
    <t>P1_4</t>
  </si>
  <si>
    <t>труба 1</t>
  </si>
  <si>
    <t>труба 2</t>
  </si>
  <si>
    <t>труба 3</t>
  </si>
  <si>
    <t>труба 4</t>
  </si>
  <si>
    <t>труба 5</t>
  </si>
  <si>
    <t>диаметры</t>
  </si>
  <si>
    <t>давление</t>
  </si>
  <si>
    <t>Q</t>
  </si>
  <si>
    <t>Суммарный дебит</t>
  </si>
  <si>
    <t>Узловой анализ</t>
  </si>
  <si>
    <t>приток</t>
  </si>
  <si>
    <t>отток</t>
  </si>
  <si>
    <t>температура</t>
  </si>
  <si>
    <t>решение</t>
  </si>
  <si>
    <t>qводы1</t>
  </si>
  <si>
    <t>qводы2</t>
  </si>
  <si>
    <t>qводы3</t>
  </si>
  <si>
    <t>qводы4</t>
  </si>
  <si>
    <t>q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</si>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</sst>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.5"/>
      <color rgb="FF001A1E"/>
      <name val="Segoe UI"/>
      <family val="2"/>
      <charset val="204"/>
    </font>
    <font>
      <b/>
      <sz val="11.5"/>
      <color rgb="FF001A1E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(Лист1!$C$30,Лист1!$D$30)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(Лист1!$E$30,Лист1!$F$30)</c:f>
              <c:numCache>
                <c:formatCode>General</c:formatCode>
                <c:ptCount val="2"/>
                <c:pt idx="0">
                  <c:v>1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4-42A0-9449-5632692D9D63}"/>
            </c:ext>
          </c:extLst>
        </c:ser>
        <c:ser>
          <c:idx val="1"/>
          <c:order val="1"/>
          <c:marker>
            <c:symbol val="none"/>
          </c:marker>
          <c:xVal>
            <c:numRef>
              <c:f>(Лист1!$C$32,Лист1!$D$32)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(Лист1!$E$32,Лист1!$F$32)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4-42A0-9449-5632692D9D63}"/>
            </c:ext>
          </c:extLst>
        </c:ser>
        <c:ser>
          <c:idx val="2"/>
          <c:order val="2"/>
          <c:marker>
            <c:symbol val="none"/>
          </c:marker>
          <c:xVal>
            <c:numRef>
              <c:f>(Лист1!$C$31,Лист1!$D$31)</c:f>
              <c:numCache>
                <c:formatCode>General</c:formatCode>
                <c:ptCount val="2"/>
                <c:pt idx="0">
                  <c:v>1000</c:v>
                </c:pt>
                <c:pt idx="1">
                  <c:v>500</c:v>
                </c:pt>
              </c:numCache>
            </c:numRef>
          </c:xVal>
          <c:yVal>
            <c:numRef>
              <c:f>(Лист1!$E$31,Лист1!$F$31)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4-42A0-9449-5632692D9D63}"/>
            </c:ext>
          </c:extLst>
        </c:ser>
        <c:ser>
          <c:idx val="4"/>
          <c:order val="3"/>
          <c:marker>
            <c:symbol val="none"/>
          </c:marker>
          <c:xVal>
            <c:numRef>
              <c:f>(Лист1!$C$34,Лист1!$D$34)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(Лист1!$E$34,Лист1!$F$34)</c:f>
              <c:numCache>
                <c:formatCode>General</c:formatCode>
                <c:ptCount val="2"/>
                <c:pt idx="0">
                  <c:v>600</c:v>
                </c:pt>
                <c:pt idx="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4-42A0-9449-5632692D9D63}"/>
            </c:ext>
          </c:extLst>
        </c:ser>
        <c:ser>
          <c:idx val="3"/>
          <c:order val="4"/>
          <c:marker>
            <c:symbol val="none"/>
          </c:marker>
          <c:xVal>
            <c:numRef>
              <c:f>(Лист1!$C$33,Лист1!$D$33)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(Лист1!$E$33,Лист1!$F$33)</c:f>
              <c:numCache>
                <c:formatCode>General</c:formatCode>
                <c:ptCount val="2"/>
                <c:pt idx="0">
                  <c:v>600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F4-42A0-9449-5632692D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9248"/>
        <c:axId val="39351040"/>
      </c:scatterChart>
      <c:valAx>
        <c:axId val="39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51040"/>
        <c:crosses val="autoZero"/>
        <c:crossBetween val="midCat"/>
      </c:valAx>
      <c:valAx>
        <c:axId val="393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Лист1!$D$43</c:f>
              <c:strCache>
                <c:ptCount val="1"/>
                <c:pt idx="0">
                  <c:v>Q1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Лист1!$D$44:$D$64</c:f>
              <c:numCache>
                <c:formatCode>General</c:formatCode>
                <c:ptCount val="21"/>
                <c:pt idx="0">
                  <c:v>71.533671781342591</c:v>
                </c:pt>
                <c:pt idx="1">
                  <c:v>70.106659636939753</c:v>
                </c:pt>
                <c:pt idx="2">
                  <c:v>68.679647492536915</c:v>
                </c:pt>
                <c:pt idx="3">
                  <c:v>67.252635348134092</c:v>
                </c:pt>
                <c:pt idx="4">
                  <c:v>65.825623203731254</c:v>
                </c:pt>
                <c:pt idx="5">
                  <c:v>64.267875423352621</c:v>
                </c:pt>
                <c:pt idx="6">
                  <c:v>61.833891648420149</c:v>
                </c:pt>
                <c:pt idx="7">
                  <c:v>58.839820087371677</c:v>
                </c:pt>
                <c:pt idx="8">
                  <c:v>55.50987179133714</c:v>
                </c:pt>
                <c:pt idx="9">
                  <c:v>51.949537532172791</c:v>
                </c:pt>
                <c:pt idx="10">
                  <c:v>48.21847908668942</c:v>
                </c:pt>
                <c:pt idx="11">
                  <c:v>44.3543397803818</c:v>
                </c:pt>
                <c:pt idx="12">
                  <c:v>40.382677703325143</c:v>
                </c:pt>
                <c:pt idx="13">
                  <c:v>36.321787129579583</c:v>
                </c:pt>
                <c:pt idx="14">
                  <c:v>32.186000000000007</c:v>
                </c:pt>
                <c:pt idx="15">
                  <c:v>28.025000000000013</c:v>
                </c:pt>
                <c:pt idx="16">
                  <c:v>23.864000000000015</c:v>
                </c:pt>
                <c:pt idx="17">
                  <c:v>19.703000000000021</c:v>
                </c:pt>
                <c:pt idx="18">
                  <c:v>15.542000000000025</c:v>
                </c:pt>
                <c:pt idx="19">
                  <c:v>11.381000000000029</c:v>
                </c:pt>
                <c:pt idx="20">
                  <c:v>7.2200000000000326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70E-8019-FD004BE40BB9}"/>
            </c:ext>
          </c:extLst>
        </c:ser>
        <c:ser>
          <c:idx val="1"/>
          <c:order val="1"/>
          <c:tx>
            <c:strRef>
              <c:f>Лист1!$E$43</c:f>
              <c:strCache>
                <c:ptCount val="1"/>
                <c:pt idx="0">
                  <c:v>Q2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Лист1!$E$44:$E$64</c:f>
              <c:numCache>
                <c:formatCode>General</c:formatCode>
                <c:ptCount val="21"/>
                <c:pt idx="0">
                  <c:v>54.156696178633517</c:v>
                </c:pt>
                <c:pt idx="1">
                  <c:v>53.28011717051352</c:v>
                </c:pt>
                <c:pt idx="2">
                  <c:v>52.403538162393524</c:v>
                </c:pt>
                <c:pt idx="3">
                  <c:v>51.526959154273527</c:v>
                </c:pt>
                <c:pt idx="4">
                  <c:v>50.617036374971356</c:v>
                </c:pt>
                <c:pt idx="5">
                  <c:v>49.174573895025318</c:v>
                </c:pt>
                <c:pt idx="6">
                  <c:v>47.220941606935099</c:v>
                </c:pt>
                <c:pt idx="7">
                  <c:v>44.90405196053252</c:v>
                </c:pt>
                <c:pt idx="8">
                  <c:v>42.311825668258457</c:v>
                </c:pt>
                <c:pt idx="9">
                  <c:v>39.501571402779575</c:v>
                </c:pt>
                <c:pt idx="10">
                  <c:v>36.513107610335773</c:v>
                </c:pt>
                <c:pt idx="11">
                  <c:v>33.375432292120315</c:v>
                </c:pt>
                <c:pt idx="12">
                  <c:v>30.110440396981812</c:v>
                </c:pt>
                <c:pt idx="13">
                  <c:v>26.735144497489827</c:v>
                </c:pt>
                <c:pt idx="14">
                  <c:v>23.264000000000006</c:v>
                </c:pt>
                <c:pt idx="15">
                  <c:v>19.760000000000009</c:v>
                </c:pt>
                <c:pt idx="16">
                  <c:v>16.256000000000014</c:v>
                </c:pt>
                <c:pt idx="17">
                  <c:v>12.752000000000017</c:v>
                </c:pt>
                <c:pt idx="18">
                  <c:v>9.2480000000000206</c:v>
                </c:pt>
                <c:pt idx="19">
                  <c:v>5.7440000000000238</c:v>
                </c:pt>
                <c:pt idx="20">
                  <c:v>2.2400000000000273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2-470E-8019-FD004BE40BB9}"/>
            </c:ext>
          </c:extLst>
        </c:ser>
        <c:ser>
          <c:idx val="2"/>
          <c:order val="2"/>
          <c:tx>
            <c:strRef>
              <c:f>Лист1!$F$43</c:f>
              <c:strCache>
                <c:ptCount val="1"/>
                <c:pt idx="0">
                  <c:v>Q3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Лист1!$F$44:$F$64</c:f>
              <c:numCache>
                <c:formatCode>General</c:formatCode>
                <c:ptCount val="21"/>
                <c:pt idx="0">
                  <c:v>71.54302333035794</c:v>
                </c:pt>
                <c:pt idx="1">
                  <c:v>70.315638264772218</c:v>
                </c:pt>
                <c:pt idx="2">
                  <c:v>69.088253199186511</c:v>
                </c:pt>
                <c:pt idx="3">
                  <c:v>67.860868133600803</c:v>
                </c:pt>
                <c:pt idx="4">
                  <c:v>66.604089596143993</c:v>
                </c:pt>
                <c:pt idx="5">
                  <c:v>64.633664962605152</c:v>
                </c:pt>
                <c:pt idx="6">
                  <c:v>61.937753446776391</c:v>
                </c:pt>
                <c:pt idx="7">
                  <c:v>58.735194570422109</c:v>
                </c:pt>
                <c:pt idx="8">
                  <c:v>55.152910574313559</c:v>
                </c:pt>
                <c:pt idx="9">
                  <c:v>51.272298917350412</c:v>
                </c:pt>
                <c:pt idx="10">
                  <c:v>47.14926322530777</c:v>
                </c:pt>
                <c:pt idx="11">
                  <c:v>42.824162578201488</c:v>
                </c:pt>
                <c:pt idx="12">
                  <c:v>38.327263836878437</c:v>
                </c:pt>
                <c:pt idx="13">
                  <c:v>33.68195681171715</c:v>
                </c:pt>
                <c:pt idx="14">
                  <c:v>28.908000000000008</c:v>
                </c:pt>
                <c:pt idx="15">
                  <c:v>24.090000000000014</c:v>
                </c:pt>
                <c:pt idx="16">
                  <c:v>19.272000000000016</c:v>
                </c:pt>
                <c:pt idx="17">
                  <c:v>14.454000000000022</c:v>
                </c:pt>
                <c:pt idx="18">
                  <c:v>9.6360000000000277</c:v>
                </c:pt>
                <c:pt idx="19">
                  <c:v>4.8180000000000325</c:v>
                </c:pt>
                <c:pt idx="20">
                  <c:v>3.7516656448133292E-14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52-470E-8019-FD004BE40BB9}"/>
            </c:ext>
          </c:extLst>
        </c:ser>
        <c:ser>
          <c:idx val="3"/>
          <c:order val="3"/>
          <c:tx>
            <c:strRef>
              <c:f>Лист1!$G$43</c:f>
              <c:strCache>
                <c:ptCount val="1"/>
                <c:pt idx="0">
                  <c:v>Q4</c:v>
                </c:pt>
              </c:strCache>
            </c:strRef>
          </c:tx>
          <c:marker>
            <c:symbol val="none"/>
          </c:marker>
          <c:xVal>
            <c:numRef>
              <c:f>Лист1!$C$44:$C$64</c:f>
              <c:numCache>
                <c:formatCode>General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xVal>
          <c:yVal>
            <c:numRef>
              <c:f>Лист1!$G$44:$G$64</c:f>
              <c:numCache>
                <c:formatCode>General</c:formatCode>
                <c:ptCount val="21"/>
                <c:pt idx="0">
                  <c:v>66.894606840876236</c:v>
                </c:pt>
                <c:pt idx="1">
                  <c:v>66.134282040924859</c:v>
                </c:pt>
                <c:pt idx="2">
                  <c:v>65.373957240973482</c:v>
                </c:pt>
                <c:pt idx="3">
                  <c:v>64.477103774863451</c:v>
                </c:pt>
                <c:pt idx="4">
                  <c:v>63.076191798030329</c:v>
                </c:pt>
                <c:pt idx="5">
                  <c:v>61.215922535984383</c:v>
                </c:pt>
                <c:pt idx="6">
                  <c:v>58.953663656351658</c:v>
                </c:pt>
                <c:pt idx="7">
                  <c:v>56.335751674086175</c:v>
                </c:pt>
                <c:pt idx="8">
                  <c:v>53.400251238891776</c:v>
                </c:pt>
                <c:pt idx="9">
                  <c:v>50.178885758505906</c:v>
                </c:pt>
                <c:pt idx="10">
                  <c:v>46.69842463265492</c:v>
                </c:pt>
                <c:pt idx="11">
                  <c:v>42.981703098099977</c:v>
                </c:pt>
                <c:pt idx="12">
                  <c:v>39.048387037534155</c:v>
                </c:pt>
                <c:pt idx="13">
                  <c:v>34.915556624569177</c:v>
                </c:pt>
                <c:pt idx="14">
                  <c:v>30.600000000000012</c:v>
                </c:pt>
                <c:pt idx="15">
                  <c:v>26.220000000000017</c:v>
                </c:pt>
                <c:pt idx="16">
                  <c:v>21.840000000000021</c:v>
                </c:pt>
                <c:pt idx="17">
                  <c:v>17.460000000000026</c:v>
                </c:pt>
                <c:pt idx="18">
                  <c:v>13.08000000000003</c:v>
                </c:pt>
                <c:pt idx="19">
                  <c:v>8.7000000000000348</c:v>
                </c:pt>
                <c:pt idx="20">
                  <c:v>4.3200000000000385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52-470E-8019-FD004BE4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3776"/>
        <c:axId val="178442240"/>
      </c:scatterChart>
      <c:valAx>
        <c:axId val="17844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Забойное</a:t>
                </a:r>
                <a:r>
                  <a:rPr lang="ru-RU" baseline="0"/>
                  <a:t> давление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42240"/>
        <c:crosses val="autoZero"/>
        <c:crossBetween val="midCat"/>
      </c:valAx>
      <c:valAx>
        <c:axId val="17844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дебит</a:t>
                </a:r>
                <a:r>
                  <a:rPr lang="ru-RU" baseline="0"/>
                  <a:t> жидкости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4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Лист1!$D$138:$D$159</c:f>
              <c:numCache>
                <c:formatCode>General</c:formatCode>
                <c:ptCount val="22"/>
                <c:pt idx="0">
                  <c:v>181.10150747130706</c:v>
                </c:pt>
                <c:pt idx="1">
                  <c:v>159.35420435959512</c:v>
                </c:pt>
                <c:pt idx="2">
                  <c:v>143.89692785455625</c:v>
                </c:pt>
                <c:pt idx="3">
                  <c:v>130.2303568185913</c:v>
                </c:pt>
                <c:pt idx="4">
                  <c:v>119.53140190287436</c:v>
                </c:pt>
                <c:pt idx="5">
                  <c:v>110.67894191670167</c:v>
                </c:pt>
                <c:pt idx="6">
                  <c:v>103.76340569046326</c:v>
                </c:pt>
                <c:pt idx="7">
                  <c:v>98.22193895558577</c:v>
                </c:pt>
                <c:pt idx="8">
                  <c:v>93.015815208784062</c:v>
                </c:pt>
                <c:pt idx="9">
                  <c:v>88.470569644424671</c:v>
                </c:pt>
                <c:pt idx="10">
                  <c:v>84.392295096293367</c:v>
                </c:pt>
                <c:pt idx="11">
                  <c:v>80.504712263725722</c:v>
                </c:pt>
                <c:pt idx="12">
                  <c:v>76.731885712278611</c:v>
                </c:pt>
                <c:pt idx="13">
                  <c:v>74.958609541899477</c:v>
                </c:pt>
                <c:pt idx="14">
                  <c:v>73.185333371520372</c:v>
                </c:pt>
                <c:pt idx="15">
                  <c:v>71.413346996768496</c:v>
                </c:pt>
                <c:pt idx="16">
                  <c:v>69.781162084940476</c:v>
                </c:pt>
                <c:pt idx="17">
                  <c:v>68.159096198214257</c:v>
                </c:pt>
                <c:pt idx="18">
                  <c:v>66.537030311488024</c:v>
                </c:pt>
                <c:pt idx="19">
                  <c:v>64.914964424761791</c:v>
                </c:pt>
                <c:pt idx="20">
                  <c:v>63.292898538035544</c:v>
                </c:pt>
                <c:pt idx="21">
                  <c:v>61.670832651309318</c:v>
                </c:pt>
              </c:numCache>
            </c:numRef>
          </c:xVal>
          <c:yVal>
            <c:numRef>
              <c:f>Лист1!$C$138:$C$159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0-425C-8CA3-9F7A9A3D5DFB}"/>
            </c:ext>
          </c:extLst>
        </c:ser>
        <c:ser>
          <c:idx val="1"/>
          <c:order val="1"/>
          <c:xVal>
            <c:numRef>
              <c:f>Лист1!$D$138:$D$159</c:f>
              <c:numCache>
                <c:formatCode>General</c:formatCode>
                <c:ptCount val="22"/>
                <c:pt idx="0">
                  <c:v>181.10150747130706</c:v>
                </c:pt>
                <c:pt idx="1">
                  <c:v>159.35420435959512</c:v>
                </c:pt>
                <c:pt idx="2">
                  <c:v>143.89692785455625</c:v>
                </c:pt>
                <c:pt idx="3">
                  <c:v>130.2303568185913</c:v>
                </c:pt>
                <c:pt idx="4">
                  <c:v>119.53140190287436</c:v>
                </c:pt>
                <c:pt idx="5">
                  <c:v>110.67894191670167</c:v>
                </c:pt>
                <c:pt idx="6">
                  <c:v>103.76340569046326</c:v>
                </c:pt>
                <c:pt idx="7">
                  <c:v>98.22193895558577</c:v>
                </c:pt>
                <c:pt idx="8">
                  <c:v>93.015815208784062</c:v>
                </c:pt>
                <c:pt idx="9">
                  <c:v>88.470569644424671</c:v>
                </c:pt>
                <c:pt idx="10">
                  <c:v>84.392295096293367</c:v>
                </c:pt>
                <c:pt idx="11">
                  <c:v>80.504712263725722</c:v>
                </c:pt>
                <c:pt idx="12">
                  <c:v>76.731885712278611</c:v>
                </c:pt>
                <c:pt idx="13">
                  <c:v>74.958609541899477</c:v>
                </c:pt>
                <c:pt idx="14">
                  <c:v>73.185333371520372</c:v>
                </c:pt>
                <c:pt idx="15">
                  <c:v>71.413346996768496</c:v>
                </c:pt>
                <c:pt idx="16">
                  <c:v>69.781162084940476</c:v>
                </c:pt>
                <c:pt idx="17">
                  <c:v>68.159096198214257</c:v>
                </c:pt>
                <c:pt idx="18">
                  <c:v>66.537030311488024</c:v>
                </c:pt>
                <c:pt idx="19">
                  <c:v>64.914964424761791</c:v>
                </c:pt>
                <c:pt idx="20">
                  <c:v>63.292898538035544</c:v>
                </c:pt>
                <c:pt idx="21">
                  <c:v>61.670832651309318</c:v>
                </c:pt>
              </c:numCache>
            </c:numRef>
          </c:xVal>
          <c:yVal>
            <c:numRef>
              <c:f>Лист1!$E$138:$E$159</c:f>
              <c:numCache>
                <c:formatCode>General</c:formatCode>
                <c:ptCount val="22"/>
                <c:pt idx="0">
                  <c:v>7.1968422949585067</c:v>
                </c:pt>
                <c:pt idx="1">
                  <c:v>6.9101914226302714</c:v>
                </c:pt>
                <c:pt idx="2">
                  <c:v>6.7241977220651457</c:v>
                </c:pt>
                <c:pt idx="3">
                  <c:v>6.5738119592687134</c:v>
                </c:pt>
                <c:pt idx="4">
                  <c:v>6.4616332371460086</c:v>
                </c:pt>
                <c:pt idx="5">
                  <c:v>6.3306589268658566</c:v>
                </c:pt>
                <c:pt idx="6">
                  <c:v>6.2371168691722181</c:v>
                </c:pt>
                <c:pt idx="7">
                  <c:v>6.1702705727934433</c:v>
                </c:pt>
                <c:pt idx="8">
                  <c:v>6.1137528910685219</c:v>
                </c:pt>
                <c:pt idx="9">
                  <c:v>6.0728542862527446</c:v>
                </c:pt>
                <c:pt idx="10">
                  <c:v>6.0506152201242305</c:v>
                </c:pt>
                <c:pt idx="11">
                  <c:v>6.0302154101992222</c:v>
                </c:pt>
                <c:pt idx="12">
                  <c:v>6.0111598487908457</c:v>
                </c:pt>
                <c:pt idx="13">
                  <c:v>6.0024585006808824</c:v>
                </c:pt>
                <c:pt idx="14">
                  <c:v>5.9939214660327709</c:v>
                </c:pt>
                <c:pt idx="15">
                  <c:v>5.9855556858472543</c:v>
                </c:pt>
                <c:pt idx="16">
                  <c:v>5.9779966899002499</c:v>
                </c:pt>
                <c:pt idx="17">
                  <c:v>5.9706247207837855</c:v>
                </c:pt>
                <c:pt idx="18">
                  <c:v>5.9633931944637411</c:v>
                </c:pt>
                <c:pt idx="19">
                  <c:v>5.9563028307663934</c:v>
                </c:pt>
                <c:pt idx="20">
                  <c:v>5.9493543563236075</c:v>
                </c:pt>
                <c:pt idx="21">
                  <c:v>5.9425485053107803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A0-425C-8CA3-9F7A9A3D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50560"/>
        <c:axId val="331649024"/>
      </c:scatterChart>
      <c:valAx>
        <c:axId val="3316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649024"/>
        <c:crosses val="autoZero"/>
        <c:crossBetween val="midCat"/>
      </c:valAx>
      <c:valAx>
        <c:axId val="33164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65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21</xdr:row>
      <xdr:rowOff>15875</xdr:rowOff>
    </xdr:from>
    <xdr:to>
      <xdr:col>16</xdr:col>
      <xdr:colOff>212725</xdr:colOff>
      <xdr:row>33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130175</xdr:colOff>
      <xdr:row>42</xdr:row>
      <xdr:rowOff>171450</xdr:rowOff>
    </xdr:from>
    <xdr:to>
      <xdr:col>15</xdr:col>
      <xdr:colOff>434975</xdr:colOff>
      <xdr:row>57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454025</xdr:colOff>
      <xdr:row>139</xdr:row>
      <xdr:rowOff>174625</xdr:rowOff>
    </xdr:from>
    <xdr:to>
      <xdr:col>18</xdr:col>
      <xdr:colOff>149225</xdr:colOff>
      <xdr:row>154</xdr:row>
      <xdr:rowOff>155575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andex_disk/&#1088;&#1072;&#1073;&#1086;&#1095;&#1080;&#1081;%20&#1085;&#1086;&#1091;&#1090;&#1073;&#1091;&#1082;/&#1050;&#1091;&#1088;&#1089;%20&#1057;&#1055;&#1041;&#1055;&#1059;/&#1044;&#1047;%20&#1087;&#1086;&#1083;&#1080;&#1090;&#1077;&#1093;/unifloc_vba_master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definedNames>
      <definedName name="crv_intersection"/>
      <definedName name="crv_solve"/>
      <definedName name="IPR_qliq_sm3day"/>
      <definedName name="MF_p_pipeline_atma"/>
      <definedName name="PVT_encode_stri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59"/>
  <sheetViews>
    <sheetView tabSelected="1" topLeftCell="A130" workbookViewId="0">
      <selection activeCell="D69" sqref="D69"/>
    </sheetView>
  </sheetViews>
  <sheetFormatPr defaultRowHeight="15" x14ac:dyDescent="0.25"/>
  <cols>
    <col min="1" max="1" width="22.5703125" customWidth="1"/>
    <col min="2" max="2" width="28.42578125" customWidth="1"/>
  </cols>
  <sheetData>
    <row r="2" spans="1:19" x14ac:dyDescent="0.25">
      <c r="A2" t="s">
        <v>36</v>
      </c>
      <c r="B2" t="s">
        <v>35</v>
      </c>
      <c r="C2">
        <f>836.3/1000</f>
        <v>0.83629999999999993</v>
      </c>
    </row>
    <row r="3" spans="1:19" x14ac:dyDescent="0.25">
      <c r="B3" t="s">
        <v>2</v>
      </c>
      <c r="C3">
        <f>0.9/1.2</f>
        <v>0.75</v>
      </c>
    </row>
    <row r="4" spans="1:19" x14ac:dyDescent="0.25">
      <c r="B4" t="s">
        <v>34</v>
      </c>
      <c r="C4">
        <v>1.1000000000000001</v>
      </c>
    </row>
    <row r="5" spans="1:19" x14ac:dyDescent="0.25">
      <c r="B5" t="s">
        <v>0</v>
      </c>
      <c r="C5">
        <v>119.5</v>
      </c>
      <c r="D5" t="s">
        <v>14</v>
      </c>
    </row>
    <row r="6" spans="1:19" x14ac:dyDescent="0.25">
      <c r="B6" t="s">
        <v>1</v>
      </c>
      <c r="C6">
        <v>152.69999999999999</v>
      </c>
      <c r="D6" t="s">
        <v>13</v>
      </c>
    </row>
    <row r="7" spans="1:19" x14ac:dyDescent="0.25">
      <c r="B7" t="s">
        <v>3</v>
      </c>
      <c r="C7">
        <v>97</v>
      </c>
      <c r="D7" t="s">
        <v>15</v>
      </c>
    </row>
    <row r="8" spans="1:19" x14ac:dyDescent="0.25">
      <c r="B8" s="4" t="str">
        <f>[1]!PVT_encode_string(C3,C2,C4,C5,C5,C6,C7)</f>
        <v>{"gamma_gas":0.75,"gamma_oil":0.8363,"gamma_wat":1.1,"rsb_m3m3":119.5,"rp_m3m3":119.5,"pb_atma":152.7,"t_res_C":97}</v>
      </c>
    </row>
    <row r="9" spans="1:19" x14ac:dyDescent="0.25">
      <c r="A9" t="s">
        <v>37</v>
      </c>
      <c r="B9" t="s">
        <v>4</v>
      </c>
      <c r="C9" s="1">
        <v>1</v>
      </c>
      <c r="D9" s="1">
        <v>2</v>
      </c>
      <c r="E9" s="1">
        <v>3</v>
      </c>
      <c r="F9" s="1">
        <v>4</v>
      </c>
    </row>
    <row r="10" spans="1:19" x14ac:dyDescent="0.25">
      <c r="B10" t="s">
        <v>5</v>
      </c>
      <c r="C10">
        <v>0.38</v>
      </c>
      <c r="D10">
        <v>0.32</v>
      </c>
      <c r="E10">
        <v>0.44</v>
      </c>
      <c r="F10">
        <v>0.4</v>
      </c>
      <c r="G10" t="s">
        <v>11</v>
      </c>
    </row>
    <row r="11" spans="1:19" x14ac:dyDescent="0.25">
      <c r="B11" t="s">
        <v>6</v>
      </c>
      <c r="C11">
        <v>75</v>
      </c>
      <c r="D11">
        <v>61</v>
      </c>
      <c r="E11">
        <v>62</v>
      </c>
      <c r="F11">
        <v>38</v>
      </c>
      <c r="G11" t="s">
        <v>12</v>
      </c>
      <c r="H11">
        <v>57.93</v>
      </c>
    </row>
    <row r="12" spans="1:19" x14ac:dyDescent="0.25">
      <c r="B12" t="s">
        <v>7</v>
      </c>
      <c r="C12">
        <v>239</v>
      </c>
      <c r="D12">
        <v>227</v>
      </c>
      <c r="E12">
        <v>220</v>
      </c>
      <c r="F12">
        <v>230.8</v>
      </c>
      <c r="G12" t="s">
        <v>13</v>
      </c>
      <c r="J12" t="s">
        <v>49</v>
      </c>
      <c r="K12" t="s">
        <v>51</v>
      </c>
      <c r="O12" t="s">
        <v>49</v>
      </c>
      <c r="P12" t="s">
        <v>53</v>
      </c>
      <c r="R12" t="s">
        <v>51</v>
      </c>
      <c r="S12" t="s">
        <v>54</v>
      </c>
    </row>
    <row r="13" spans="1:19" x14ac:dyDescent="0.25">
      <c r="A13" t="s">
        <v>38</v>
      </c>
      <c r="B13" t="s">
        <v>27</v>
      </c>
      <c r="C13">
        <v>0</v>
      </c>
      <c r="D13">
        <v>0</v>
      </c>
      <c r="E13">
        <v>0</v>
      </c>
      <c r="F13">
        <v>0</v>
      </c>
      <c r="G13" t="s">
        <v>9</v>
      </c>
      <c r="J13">
        <v>0</v>
      </c>
      <c r="K13">
        <v>0</v>
      </c>
      <c r="O13">
        <v>0</v>
      </c>
      <c r="P13">
        <v>60</v>
      </c>
      <c r="R13">
        <v>0</v>
      </c>
      <c r="S13">
        <f>S14-2*(R14-R13)/100</f>
        <v>66.819999999999993</v>
      </c>
    </row>
    <row r="14" spans="1:19" x14ac:dyDescent="0.25">
      <c r="C14">
        <v>838</v>
      </c>
      <c r="D14">
        <v>850</v>
      </c>
      <c r="E14">
        <v>838</v>
      </c>
      <c r="F14">
        <v>850</v>
      </c>
      <c r="J14">
        <v>838</v>
      </c>
      <c r="K14">
        <v>738</v>
      </c>
      <c r="O14">
        <v>838</v>
      </c>
      <c r="P14">
        <v>60</v>
      </c>
      <c r="R14">
        <v>738</v>
      </c>
      <c r="S14">
        <f>S15-2*(R15-R14)/100</f>
        <v>81.58</v>
      </c>
    </row>
    <row r="15" spans="1:19" x14ac:dyDescent="0.25">
      <c r="C15">
        <v>1809</v>
      </c>
      <c r="D15">
        <v>1876</v>
      </c>
      <c r="E15">
        <v>1809</v>
      </c>
      <c r="F15">
        <v>1876</v>
      </c>
      <c r="J15">
        <v>1809</v>
      </c>
      <c r="K15">
        <v>1509</v>
      </c>
      <c r="O15">
        <v>1809</v>
      </c>
      <c r="P15">
        <v>97</v>
      </c>
      <c r="R15">
        <v>1509</v>
      </c>
      <c r="S15">
        <v>97</v>
      </c>
    </row>
    <row r="16" spans="1:19" x14ac:dyDescent="0.25">
      <c r="B16" t="s">
        <v>28</v>
      </c>
      <c r="C16">
        <v>0</v>
      </c>
      <c r="D16">
        <v>0</v>
      </c>
      <c r="E16">
        <v>0</v>
      </c>
      <c r="F16">
        <v>0</v>
      </c>
      <c r="G16" t="s">
        <v>9</v>
      </c>
    </row>
    <row r="17" spans="1:19" x14ac:dyDescent="0.25">
      <c r="C17">
        <v>738</v>
      </c>
      <c r="D17">
        <v>850</v>
      </c>
      <c r="E17">
        <v>738</v>
      </c>
      <c r="F17">
        <v>850</v>
      </c>
      <c r="J17" t="s">
        <v>50</v>
      </c>
      <c r="K17" t="s">
        <v>52</v>
      </c>
      <c r="O17" t="s">
        <v>50</v>
      </c>
      <c r="P17" t="s">
        <v>53</v>
      </c>
      <c r="R17" t="s">
        <v>52</v>
      </c>
      <c r="S17" t="s">
        <v>54</v>
      </c>
    </row>
    <row r="18" spans="1:19" x14ac:dyDescent="0.25">
      <c r="C18">
        <v>1509</v>
      </c>
      <c r="D18">
        <v>1876</v>
      </c>
      <c r="E18">
        <v>1509</v>
      </c>
      <c r="F18">
        <v>1876</v>
      </c>
      <c r="J18">
        <v>0</v>
      </c>
      <c r="K18">
        <v>0</v>
      </c>
      <c r="O18">
        <v>0</v>
      </c>
      <c r="P18">
        <v>68</v>
      </c>
      <c r="R18">
        <v>0</v>
      </c>
      <c r="S18">
        <f>S19-2*(R14-R13)/100</f>
        <v>65.239999999999995</v>
      </c>
    </row>
    <row r="19" spans="1:19" ht="16.5" x14ac:dyDescent="0.3">
      <c r="B19" s="2" t="s">
        <v>30</v>
      </c>
      <c r="C19">
        <v>60</v>
      </c>
      <c r="D19">
        <v>68</v>
      </c>
      <c r="E19">
        <v>60</v>
      </c>
      <c r="F19">
        <v>68</v>
      </c>
      <c r="G19" t="s">
        <v>10</v>
      </c>
      <c r="J19">
        <v>850</v>
      </c>
      <c r="K19">
        <v>850</v>
      </c>
      <c r="O19">
        <v>850</v>
      </c>
      <c r="P19">
        <v>68</v>
      </c>
      <c r="R19">
        <v>850</v>
      </c>
      <c r="S19">
        <f>S20-2*(R19-R18)/100</f>
        <v>80</v>
      </c>
    </row>
    <row r="20" spans="1:19" x14ac:dyDescent="0.25">
      <c r="B20" t="s">
        <v>8</v>
      </c>
      <c r="C20">
        <v>838</v>
      </c>
      <c r="D20">
        <v>850</v>
      </c>
      <c r="E20">
        <v>838</v>
      </c>
      <c r="F20">
        <v>850</v>
      </c>
      <c r="G20" t="s">
        <v>9</v>
      </c>
      <c r="J20">
        <v>1876</v>
      </c>
      <c r="K20">
        <v>1876</v>
      </c>
      <c r="O20">
        <v>1876</v>
      </c>
      <c r="P20">
        <v>99</v>
      </c>
      <c r="R20">
        <v>1876</v>
      </c>
      <c r="S20">
        <v>97</v>
      </c>
    </row>
    <row r="21" spans="1:19" ht="16.5" x14ac:dyDescent="0.3">
      <c r="B21" s="2" t="s">
        <v>29</v>
      </c>
      <c r="C21">
        <v>97</v>
      </c>
      <c r="D21">
        <v>99</v>
      </c>
      <c r="E21">
        <v>97</v>
      </c>
      <c r="F21">
        <v>99</v>
      </c>
      <c r="G21" t="s">
        <v>10</v>
      </c>
    </row>
    <row r="22" spans="1:19" x14ac:dyDescent="0.25">
      <c r="B22" t="s">
        <v>8</v>
      </c>
      <c r="C22">
        <v>1809</v>
      </c>
      <c r="D22">
        <v>1876</v>
      </c>
      <c r="E22">
        <v>1809</v>
      </c>
      <c r="F22">
        <v>1876</v>
      </c>
      <c r="G22" t="s">
        <v>9</v>
      </c>
    </row>
    <row r="24" spans="1:19" x14ac:dyDescent="0.25">
      <c r="B24" t="s">
        <v>31</v>
      </c>
      <c r="C24">
        <v>2</v>
      </c>
      <c r="D24" t="s">
        <v>32</v>
      </c>
    </row>
    <row r="25" spans="1:19" x14ac:dyDescent="0.25">
      <c r="B25" t="s">
        <v>33</v>
      </c>
      <c r="C25">
        <v>5.8</v>
      </c>
      <c r="D25" t="s">
        <v>13</v>
      </c>
    </row>
    <row r="27" spans="1:19" ht="16.5" x14ac:dyDescent="0.25">
      <c r="A27" t="s">
        <v>39</v>
      </c>
      <c r="B27" s="3" t="s">
        <v>16</v>
      </c>
    </row>
    <row r="29" spans="1:19" x14ac:dyDescent="0.25">
      <c r="C29" t="s">
        <v>17</v>
      </c>
      <c r="D29" t="s">
        <v>18</v>
      </c>
      <c r="E29" t="s">
        <v>19</v>
      </c>
      <c r="F29" t="s">
        <v>20</v>
      </c>
      <c r="G29" t="s">
        <v>21</v>
      </c>
    </row>
    <row r="30" spans="1:19" x14ac:dyDescent="0.25">
      <c r="B30" t="s">
        <v>22</v>
      </c>
      <c r="C30">
        <v>1</v>
      </c>
      <c r="D30">
        <v>500</v>
      </c>
      <c r="E30">
        <v>1</v>
      </c>
      <c r="F30">
        <v>600</v>
      </c>
      <c r="G30">
        <v>107</v>
      </c>
    </row>
    <row r="31" spans="1:19" x14ac:dyDescent="0.25">
      <c r="B31" t="s">
        <v>23</v>
      </c>
      <c r="C31">
        <v>1000</v>
      </c>
      <c r="D31">
        <v>500</v>
      </c>
      <c r="E31">
        <v>1000</v>
      </c>
      <c r="F31">
        <v>600</v>
      </c>
      <c r="G31">
        <v>107</v>
      </c>
    </row>
    <row r="32" spans="1:19" ht="26.1" customHeight="1" x14ac:dyDescent="0.25">
      <c r="B32" t="s">
        <v>24</v>
      </c>
      <c r="C32">
        <v>1</v>
      </c>
      <c r="D32">
        <v>500</v>
      </c>
      <c r="E32">
        <v>1000</v>
      </c>
      <c r="F32">
        <v>600</v>
      </c>
      <c r="G32">
        <v>112</v>
      </c>
    </row>
    <row r="33" spans="1:17" x14ac:dyDescent="0.25">
      <c r="B33" t="s">
        <v>25</v>
      </c>
      <c r="C33">
        <v>500</v>
      </c>
      <c r="D33">
        <v>1000</v>
      </c>
      <c r="E33">
        <v>600</v>
      </c>
      <c r="F33">
        <v>1</v>
      </c>
      <c r="G33">
        <v>114</v>
      </c>
    </row>
    <row r="34" spans="1:17" x14ac:dyDescent="0.25">
      <c r="B34" t="s">
        <v>26</v>
      </c>
      <c r="C34">
        <v>500</v>
      </c>
      <c r="D34">
        <v>500</v>
      </c>
      <c r="E34">
        <v>600</v>
      </c>
      <c r="F34">
        <v>2500</v>
      </c>
      <c r="G34">
        <v>119</v>
      </c>
    </row>
    <row r="36" spans="1:17" x14ac:dyDescent="0.25">
      <c r="B36" t="s">
        <v>40</v>
      </c>
      <c r="C36" t="s">
        <v>64</v>
      </c>
      <c r="E36" t="s">
        <v>66</v>
      </c>
      <c r="G36" t="s">
        <v>68</v>
      </c>
      <c r="I36" t="s">
        <v>76</v>
      </c>
      <c r="J36" t="s">
        <v>64</v>
      </c>
      <c r="K36" t="s">
        <v>69</v>
      </c>
      <c r="M36" t="s">
        <v>66</v>
      </c>
      <c r="N36" t="s">
        <v>69</v>
      </c>
      <c r="P36" t="s">
        <v>68</v>
      </c>
    </row>
    <row r="37" spans="1:17" x14ac:dyDescent="0.25">
      <c r="B37" t="s">
        <v>41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f>I38-G38/50</f>
        <v>35</v>
      </c>
      <c r="J37">
        <v>0</v>
      </c>
      <c r="K37">
        <v>107</v>
      </c>
      <c r="M37">
        <v>0</v>
      </c>
      <c r="N37">
        <v>112</v>
      </c>
      <c r="P37">
        <v>0</v>
      </c>
      <c r="Q37">
        <v>119</v>
      </c>
    </row>
    <row r="38" spans="1:17" x14ac:dyDescent="0.25">
      <c r="C38">
        <f>((C30-D30)^2+(E30+F30)^2)^0.5</f>
        <v>781.15427413539771</v>
      </c>
      <c r="D38">
        <v>-70</v>
      </c>
      <c r="E38">
        <f>((C32-D32)^2+(E32+F32)^2)^0.5</f>
        <v>1676.0074582172956</v>
      </c>
      <c r="F38">
        <v>-70</v>
      </c>
      <c r="G38">
        <f>((C34-D34)^2+(E34+F34)^2)^0.5</f>
        <v>3100</v>
      </c>
      <c r="H38">
        <v>1</v>
      </c>
      <c r="I38">
        <v>97</v>
      </c>
      <c r="J38">
        <v>781.15430000000003</v>
      </c>
      <c r="K38">
        <v>107</v>
      </c>
      <c r="M38">
        <v>1676.0070000000001</v>
      </c>
      <c r="N38">
        <v>112</v>
      </c>
      <c r="P38">
        <v>3100</v>
      </c>
      <c r="Q38">
        <v>119</v>
      </c>
    </row>
    <row r="39" spans="1:17" x14ac:dyDescent="0.25">
      <c r="C39" t="s">
        <v>65</v>
      </c>
      <c r="E39" t="s">
        <v>67</v>
      </c>
      <c r="J39" t="s">
        <v>65</v>
      </c>
      <c r="K39" t="s">
        <v>69</v>
      </c>
      <c r="M39" t="s">
        <v>67</v>
      </c>
    </row>
    <row r="40" spans="1:17" x14ac:dyDescent="0.25">
      <c r="C40">
        <v>0</v>
      </c>
      <c r="D40">
        <v>1</v>
      </c>
      <c r="E40">
        <v>0</v>
      </c>
      <c r="F40">
        <v>1</v>
      </c>
      <c r="H40">
        <v>0</v>
      </c>
      <c r="I40">
        <v>35</v>
      </c>
      <c r="J40">
        <v>0</v>
      </c>
      <c r="K40">
        <v>107</v>
      </c>
      <c r="M40">
        <v>0</v>
      </c>
      <c r="N40">
        <v>114</v>
      </c>
    </row>
    <row r="41" spans="1:17" x14ac:dyDescent="0.25">
      <c r="C41">
        <f>((C31-D31)^2+(E31+F31)^2)^0.5</f>
        <v>1676.3054614240209</v>
      </c>
      <c r="D41">
        <v>-70</v>
      </c>
      <c r="E41">
        <f>((C33-D33)^2+(E33+F33)^2)^0.5</f>
        <v>781.79345098305862</v>
      </c>
      <c r="F41">
        <v>-70</v>
      </c>
      <c r="H41">
        <v>3100</v>
      </c>
      <c r="I41">
        <v>97</v>
      </c>
      <c r="J41">
        <v>1676.3050000000001</v>
      </c>
      <c r="K41">
        <v>107</v>
      </c>
      <c r="M41">
        <v>781.79349999999999</v>
      </c>
      <c r="N41">
        <v>114</v>
      </c>
    </row>
    <row r="42" spans="1:17" x14ac:dyDescent="0.25">
      <c r="A42" t="s">
        <v>42</v>
      </c>
    </row>
    <row r="43" spans="1:17" x14ac:dyDescent="0.25">
      <c r="C43" t="s">
        <v>43</v>
      </c>
      <c r="D43" t="s">
        <v>44</v>
      </c>
      <c r="E43" t="s">
        <v>45</v>
      </c>
      <c r="F43" t="s">
        <v>46</v>
      </c>
      <c r="G43" t="s">
        <v>47</v>
      </c>
    </row>
    <row r="44" spans="1:17" x14ac:dyDescent="0.25">
      <c r="B44">
        <v>220</v>
      </c>
      <c r="C44">
        <v>1</v>
      </c>
      <c r="D44">
        <f>[1]!IPR_qliq_sm3day($C$10,$C$12,C44,$C$11,$C$6)</f>
        <v>71.533671781342591</v>
      </c>
      <c r="E44">
        <f>[1]!IPR_qliq_sm3day($D$10,$D$12,C44,$D$11,$C$6)</f>
        <v>54.156696178633517</v>
      </c>
      <c r="F44">
        <f>[1]!IPR_qliq_sm3day($E$10,$E$12,C44,$E$11,$C$6)</f>
        <v>71.54302333035794</v>
      </c>
      <c r="G44">
        <f>[1]!IPR_qliq_sm3day($F$10,$F$12,C44,$F$11,$C$6)</f>
        <v>66.894606840876236</v>
      </c>
    </row>
    <row r="45" spans="1:17" x14ac:dyDescent="0.25">
      <c r="B45">
        <v>20</v>
      </c>
      <c r="C45">
        <f>C44+($B$44-1)/20</f>
        <v>11.95</v>
      </c>
      <c r="D45">
        <f>[1]!IPR_qliq_sm3day($C$10,$C$12,C45,$C$11,$C$6)</f>
        <v>70.106659636939753</v>
      </c>
      <c r="E45">
        <f>[1]!IPR_qliq_sm3day($D$10,$D$12,C45,$D$11,$C$6)</f>
        <v>53.28011717051352</v>
      </c>
      <c r="F45">
        <f>[1]!IPR_qliq_sm3day($E$10,$E$12,C45,$E$11,$C$6)</f>
        <v>70.315638264772218</v>
      </c>
      <c r="G45">
        <f>[1]!IPR_qliq_sm3day($F$10,$F$12,C45,$F$11,$C$6)</f>
        <v>66.134282040924859</v>
      </c>
    </row>
    <row r="46" spans="1:17" x14ac:dyDescent="0.25">
      <c r="C46">
        <f t="shared" ref="C46:C64" si="0">C45+($B$44-1)/20</f>
        <v>22.9</v>
      </c>
      <c r="D46">
        <f>[1]!IPR_qliq_sm3day($C$10,$C$12,C46,$C$11,$C$6)</f>
        <v>68.679647492536915</v>
      </c>
      <c r="E46">
        <f>[1]!IPR_qliq_sm3day($D$10,$D$12,C46,$D$11,$C$6)</f>
        <v>52.403538162393524</v>
      </c>
      <c r="F46">
        <f>[1]!IPR_qliq_sm3day($E$10,$E$12,C46,$E$11,$C$6)</f>
        <v>69.088253199186511</v>
      </c>
      <c r="G46">
        <f>[1]!IPR_qliq_sm3day($F$10,$F$12,C46,$F$11,$C$6)</f>
        <v>65.373957240973482</v>
      </c>
    </row>
    <row r="47" spans="1:17" x14ac:dyDescent="0.25">
      <c r="C47">
        <f t="shared" si="0"/>
        <v>33.849999999999994</v>
      </c>
      <c r="D47">
        <f>[1]!IPR_qliq_sm3day($C$10,$C$12,C47,$C$11,$C$6)</f>
        <v>67.252635348134092</v>
      </c>
      <c r="E47">
        <f>[1]!IPR_qliq_sm3day($D$10,$D$12,C47,$D$11,$C$6)</f>
        <v>51.526959154273527</v>
      </c>
      <c r="F47">
        <f>[1]!IPR_qliq_sm3day($E$10,$E$12,C47,$E$11,$C$6)</f>
        <v>67.860868133600803</v>
      </c>
      <c r="G47">
        <f>[1]!IPR_qliq_sm3day($F$10,$F$12,C47,$F$11,$C$6)</f>
        <v>64.477103774863451</v>
      </c>
    </row>
    <row r="48" spans="1:17" x14ac:dyDescent="0.25">
      <c r="C48">
        <f t="shared" si="0"/>
        <v>44.8</v>
      </c>
      <c r="D48">
        <f>[1]!IPR_qliq_sm3day($C$10,$C$12,C48,$C$11,$C$6)</f>
        <v>65.825623203731254</v>
      </c>
      <c r="E48">
        <f>[1]!IPR_qliq_sm3day($D$10,$D$12,C48,$D$11,$C$6)</f>
        <v>50.617036374971356</v>
      </c>
      <c r="F48">
        <f>[1]!IPR_qliq_sm3day($E$10,$E$12,C48,$E$11,$C$6)</f>
        <v>66.604089596143993</v>
      </c>
      <c r="G48">
        <f>[1]!IPR_qliq_sm3day($F$10,$F$12,C48,$F$11,$C$6)</f>
        <v>63.076191798030329</v>
      </c>
    </row>
    <row r="49" spans="3:7" x14ac:dyDescent="0.25">
      <c r="C49">
        <f t="shared" si="0"/>
        <v>55.75</v>
      </c>
      <c r="D49">
        <f>[1]!IPR_qliq_sm3day($C$10,$C$12,C49,$C$11,$C$6)</f>
        <v>64.267875423352621</v>
      </c>
      <c r="E49">
        <f>[1]!IPR_qliq_sm3day($D$10,$D$12,C49,$D$11,$C$6)</f>
        <v>49.174573895025318</v>
      </c>
      <c r="F49">
        <f>[1]!IPR_qliq_sm3day($E$10,$E$12,C49,$E$11,$C$6)</f>
        <v>64.633664962605152</v>
      </c>
      <c r="G49">
        <f>[1]!IPR_qliq_sm3day($F$10,$F$12,C49,$F$11,$C$6)</f>
        <v>61.215922535984383</v>
      </c>
    </row>
    <row r="50" spans="3:7" x14ac:dyDescent="0.25">
      <c r="C50">
        <f t="shared" si="0"/>
        <v>66.7</v>
      </c>
      <c r="D50">
        <f>[1]!IPR_qliq_sm3day($C$10,$C$12,C50,$C$11,$C$6)</f>
        <v>61.833891648420149</v>
      </c>
      <c r="E50">
        <f>[1]!IPR_qliq_sm3day($D$10,$D$12,C50,$D$11,$C$6)</f>
        <v>47.220941606935099</v>
      </c>
      <c r="F50">
        <f>[1]!IPR_qliq_sm3day($E$10,$E$12,C50,$E$11,$C$6)</f>
        <v>61.937753446776391</v>
      </c>
      <c r="G50">
        <f>[1]!IPR_qliq_sm3day($F$10,$F$12,C50,$F$11,$C$6)</f>
        <v>58.953663656351658</v>
      </c>
    </row>
    <row r="51" spans="3:7" x14ac:dyDescent="0.25">
      <c r="C51">
        <f t="shared" si="0"/>
        <v>77.650000000000006</v>
      </c>
      <c r="D51">
        <f>[1]!IPR_qliq_sm3day($C$10,$C$12,C51,$C$11,$C$6)</f>
        <v>58.839820087371677</v>
      </c>
      <c r="E51">
        <f>[1]!IPR_qliq_sm3day($D$10,$D$12,C51,$D$11,$C$6)</f>
        <v>44.90405196053252</v>
      </c>
      <c r="F51">
        <f>[1]!IPR_qliq_sm3day($E$10,$E$12,C51,$E$11,$C$6)</f>
        <v>58.735194570422109</v>
      </c>
      <c r="G51">
        <f>[1]!IPR_qliq_sm3day($F$10,$F$12,C51,$F$11,$C$6)</f>
        <v>56.335751674086175</v>
      </c>
    </row>
    <row r="52" spans="3:7" x14ac:dyDescent="0.25">
      <c r="C52">
        <f t="shared" si="0"/>
        <v>88.600000000000009</v>
      </c>
      <c r="D52">
        <f>[1]!IPR_qliq_sm3day($C$10,$C$12,C52,$C$11,$C$6)</f>
        <v>55.50987179133714</v>
      </c>
      <c r="E52">
        <f>[1]!IPR_qliq_sm3day($D$10,$D$12,C52,$D$11,$C$6)</f>
        <v>42.311825668258457</v>
      </c>
      <c r="F52">
        <f>[1]!IPR_qliq_sm3day($E$10,$E$12,C52,$E$11,$C$6)</f>
        <v>55.152910574313559</v>
      </c>
      <c r="G52">
        <f>[1]!IPR_qliq_sm3day($F$10,$F$12,C52,$F$11,$C$6)</f>
        <v>53.400251238891776</v>
      </c>
    </row>
    <row r="53" spans="3:7" x14ac:dyDescent="0.25">
      <c r="C53">
        <f t="shared" si="0"/>
        <v>99.550000000000011</v>
      </c>
      <c r="D53">
        <f>[1]!IPR_qliq_sm3day($C$10,$C$12,C53,$C$11,$C$6)</f>
        <v>51.949537532172791</v>
      </c>
      <c r="E53">
        <f>[1]!IPR_qliq_sm3day($D$10,$D$12,C53,$D$11,$C$6)</f>
        <v>39.501571402779575</v>
      </c>
      <c r="F53">
        <f>[1]!IPR_qliq_sm3day($E$10,$E$12,C53,$E$11,$C$6)</f>
        <v>51.272298917350412</v>
      </c>
      <c r="G53">
        <f>[1]!IPR_qliq_sm3day($F$10,$F$12,C53,$F$11,$C$6)</f>
        <v>50.178885758505906</v>
      </c>
    </row>
    <row r="54" spans="3:7" x14ac:dyDescent="0.25">
      <c r="C54">
        <f t="shared" si="0"/>
        <v>110.50000000000001</v>
      </c>
      <c r="D54">
        <f>[1]!IPR_qliq_sm3day($C$10,$C$12,C54,$C$11,$C$6)</f>
        <v>48.21847908668942</v>
      </c>
      <c r="E54">
        <f>[1]!IPR_qliq_sm3day($D$10,$D$12,C54,$D$11,$C$6)</f>
        <v>36.513107610335773</v>
      </c>
      <c r="F54">
        <f>[1]!IPR_qliq_sm3day($E$10,$E$12,C54,$E$11,$C$6)</f>
        <v>47.14926322530777</v>
      </c>
      <c r="G54">
        <f>[1]!IPR_qliq_sm3day($F$10,$F$12,C54,$F$11,$C$6)</f>
        <v>46.69842463265492</v>
      </c>
    </row>
    <row r="55" spans="3:7" x14ac:dyDescent="0.25">
      <c r="C55">
        <f t="shared" si="0"/>
        <v>121.45000000000002</v>
      </c>
      <c r="D55">
        <f>[1]!IPR_qliq_sm3day($C$10,$C$12,C55,$C$11,$C$6)</f>
        <v>44.3543397803818</v>
      </c>
      <c r="E55">
        <f>[1]!IPR_qliq_sm3day($D$10,$D$12,C55,$D$11,$C$6)</f>
        <v>33.375432292120315</v>
      </c>
      <c r="F55">
        <f>[1]!IPR_qliq_sm3day($E$10,$E$12,C55,$E$11,$C$6)</f>
        <v>42.824162578201488</v>
      </c>
      <c r="G55">
        <f>[1]!IPR_qliq_sm3day($F$10,$F$12,C55,$F$11,$C$6)</f>
        <v>42.981703098099977</v>
      </c>
    </row>
    <row r="56" spans="3:7" x14ac:dyDescent="0.25">
      <c r="C56">
        <f t="shared" si="0"/>
        <v>132.4</v>
      </c>
      <c r="D56">
        <f>[1]!IPR_qliq_sm3day($C$10,$C$12,C56,$C$11,$C$6)</f>
        <v>40.382677703325143</v>
      </c>
      <c r="E56">
        <f>[1]!IPR_qliq_sm3day($D$10,$D$12,C56,$D$11,$C$6)</f>
        <v>30.110440396981812</v>
      </c>
      <c r="F56">
        <f>[1]!IPR_qliq_sm3day($E$10,$E$12,C56,$E$11,$C$6)</f>
        <v>38.327263836878437</v>
      </c>
      <c r="G56">
        <f>[1]!IPR_qliq_sm3day($F$10,$F$12,C56,$F$11,$C$6)</f>
        <v>39.048387037534155</v>
      </c>
    </row>
    <row r="57" spans="3:7" x14ac:dyDescent="0.25">
      <c r="C57">
        <f t="shared" si="0"/>
        <v>143.35</v>
      </c>
      <c r="D57">
        <f>[1]!IPR_qliq_sm3day($C$10,$C$12,C57,$C$11,$C$6)</f>
        <v>36.321787129579583</v>
      </c>
      <c r="E57">
        <f>[1]!IPR_qliq_sm3day($D$10,$D$12,C57,$D$11,$C$6)</f>
        <v>26.735144497489827</v>
      </c>
      <c r="F57">
        <f>[1]!IPR_qliq_sm3day($E$10,$E$12,C57,$E$11,$C$6)</f>
        <v>33.68195681171715</v>
      </c>
      <c r="G57">
        <f>[1]!IPR_qliq_sm3day($F$10,$F$12,C57,$F$11,$C$6)</f>
        <v>34.915556624569177</v>
      </c>
    </row>
    <row r="58" spans="3:7" x14ac:dyDescent="0.25">
      <c r="C58">
        <f t="shared" si="0"/>
        <v>154.29999999999998</v>
      </c>
      <c r="D58">
        <f>[1]!IPR_qliq_sm3day($C$10,$C$12,C58,$C$11,$C$6)</f>
        <v>32.186000000000007</v>
      </c>
      <c r="E58">
        <f>[1]!IPR_qliq_sm3day($D$10,$D$12,C58,$D$11,$C$6)</f>
        <v>23.264000000000006</v>
      </c>
      <c r="F58">
        <f>[1]!IPR_qliq_sm3day($E$10,$E$12,C58,$E$11,$C$6)</f>
        <v>28.908000000000008</v>
      </c>
      <c r="G58">
        <f>[1]!IPR_qliq_sm3day($F$10,$F$12,C58,$F$11,$C$6)</f>
        <v>30.600000000000012</v>
      </c>
    </row>
    <row r="59" spans="3:7" x14ac:dyDescent="0.25">
      <c r="C59">
        <f t="shared" si="0"/>
        <v>165.24999999999997</v>
      </c>
      <c r="D59">
        <f>[1]!IPR_qliq_sm3day($C$10,$C$12,C59,$C$11,$C$6)</f>
        <v>28.025000000000013</v>
      </c>
      <c r="E59">
        <f>[1]!IPR_qliq_sm3day($D$10,$D$12,C59,$D$11,$C$6)</f>
        <v>19.760000000000009</v>
      </c>
      <c r="F59">
        <f>[1]!IPR_qliq_sm3day($E$10,$E$12,C59,$E$11,$C$6)</f>
        <v>24.090000000000014</v>
      </c>
      <c r="G59">
        <f>[1]!IPR_qliq_sm3day($F$10,$F$12,C59,$F$11,$C$6)</f>
        <v>26.220000000000017</v>
      </c>
    </row>
    <row r="60" spans="3:7" x14ac:dyDescent="0.25">
      <c r="C60">
        <f t="shared" si="0"/>
        <v>176.19999999999996</v>
      </c>
      <c r="D60">
        <f>[1]!IPR_qliq_sm3day($C$10,$C$12,C60,$C$11,$C$6)</f>
        <v>23.864000000000015</v>
      </c>
      <c r="E60">
        <f>[1]!IPR_qliq_sm3day($D$10,$D$12,C60,$D$11,$C$6)</f>
        <v>16.256000000000014</v>
      </c>
      <c r="F60">
        <f>[1]!IPR_qliq_sm3day($E$10,$E$12,C60,$E$11,$C$6)</f>
        <v>19.272000000000016</v>
      </c>
      <c r="G60">
        <f>[1]!IPR_qliq_sm3day($F$10,$F$12,C60,$F$11,$C$6)</f>
        <v>21.840000000000021</v>
      </c>
    </row>
    <row r="61" spans="3:7" x14ac:dyDescent="0.25">
      <c r="C61">
        <f t="shared" si="0"/>
        <v>187.14999999999995</v>
      </c>
      <c r="D61">
        <f>[1]!IPR_qliq_sm3day($C$10,$C$12,C61,$C$11,$C$6)</f>
        <v>19.703000000000021</v>
      </c>
      <c r="E61">
        <f>[1]!IPR_qliq_sm3day($D$10,$D$12,C61,$D$11,$C$6)</f>
        <v>12.752000000000017</v>
      </c>
      <c r="F61">
        <f>[1]!IPR_qliq_sm3day($E$10,$E$12,C61,$E$11,$C$6)</f>
        <v>14.454000000000022</v>
      </c>
      <c r="G61">
        <f>[1]!IPR_qliq_sm3day($F$10,$F$12,C61,$F$11,$C$6)</f>
        <v>17.460000000000026</v>
      </c>
    </row>
    <row r="62" spans="3:7" x14ac:dyDescent="0.25">
      <c r="C62">
        <f t="shared" si="0"/>
        <v>198.09999999999994</v>
      </c>
      <c r="D62">
        <f>[1]!IPR_qliq_sm3day($C$10,$C$12,C62,$C$11,$C$6)</f>
        <v>15.542000000000025</v>
      </c>
      <c r="E62">
        <f>[1]!IPR_qliq_sm3day($D$10,$D$12,C62,$D$11,$C$6)</f>
        <v>9.2480000000000206</v>
      </c>
      <c r="F62">
        <f>[1]!IPR_qliq_sm3day($E$10,$E$12,C62,$E$11,$C$6)</f>
        <v>9.6360000000000277</v>
      </c>
      <c r="G62">
        <f>[1]!IPR_qliq_sm3day($F$10,$F$12,C62,$F$11,$C$6)</f>
        <v>13.08000000000003</v>
      </c>
    </row>
    <row r="63" spans="3:7" x14ac:dyDescent="0.25">
      <c r="C63">
        <f>C62+($B$44-1)/20</f>
        <v>209.04999999999993</v>
      </c>
      <c r="D63">
        <f>[1]!IPR_qliq_sm3day($C$10,$C$12,C63,$C$11,$C$6)</f>
        <v>11.381000000000029</v>
      </c>
      <c r="E63">
        <f>[1]!IPR_qliq_sm3day($D$10,$D$12,C63,$D$11,$C$6)</f>
        <v>5.7440000000000238</v>
      </c>
      <c r="F63">
        <f>[1]!IPR_qliq_sm3day($E$10,$E$12,C63,$E$11,$C$6)</f>
        <v>4.8180000000000325</v>
      </c>
      <c r="G63">
        <f>[1]!IPR_qliq_sm3day($F$10,$F$12,C63,$F$11,$C$6)</f>
        <v>8.7000000000000348</v>
      </c>
    </row>
    <row r="64" spans="3:7" x14ac:dyDescent="0.25">
      <c r="C64">
        <f t="shared" si="0"/>
        <v>219.99999999999991</v>
      </c>
      <c r="D64">
        <f>[1]!IPR_qliq_sm3day($C$10,$C$12,C64,$C$11,$C$6)</f>
        <v>7.2200000000000326</v>
      </c>
      <c r="E64">
        <f>[1]!IPR_qliq_sm3day($D$10,$D$12,C64,$D$11,$C$6)</f>
        <v>2.2400000000000273</v>
      </c>
      <c r="F64">
        <f>[1]!IPR_qliq_sm3day($E$10,$E$12,C64,$E$11,$C$6)</f>
        <v>3.7516656448133292E-14</v>
      </c>
      <c r="G64">
        <f>[1]!IPR_qliq_sm3day($F$10,$F$12,C64,$F$11,$C$6)</f>
        <v>4.3200000000000385</v>
      </c>
    </row>
    <row r="66" spans="1:6" x14ac:dyDescent="0.25">
      <c r="A66" t="s">
        <v>48</v>
      </c>
    </row>
    <row r="67" spans="1:6" x14ac:dyDescent="0.25">
      <c r="C67" t="s">
        <v>55</v>
      </c>
      <c r="D67" t="s">
        <v>56</v>
      </c>
      <c r="E67" t="s">
        <v>57</v>
      </c>
      <c r="F67" t="s">
        <v>58</v>
      </c>
    </row>
    <row r="68" spans="1:6" x14ac:dyDescent="0.25">
      <c r="C68">
        <f>[1]!MF_p_pipeline_atma($C44,$C$7,$R$13:$S$15,$J$13:$K$15,$O$13:$P$15,$D44,$C$11,,$B$8,0,0,1)</f>
        <v>0.89269128614978899</v>
      </c>
      <c r="D68">
        <f>[1]!MF_p_pipeline_atma($C44,$C$7,$R$13:$S$15,$J$18:$K$20,$O$18:$P$20,$E44,$D$11,,$B$8,0,0,1)</f>
        <v>0.89503133324795991</v>
      </c>
      <c r="E68">
        <f>[1]!MF_p_pipeline_atma($C44,$C$7,$R$13:$S$15,$J$13:$K$15,$O$13:$P$15,$F44,$E$11,,$B$8,0,0,1)</f>
        <v>0.89114401207320282</v>
      </c>
      <c r="F68">
        <f>[1]!MF_p_pipeline_atma($C44,$C$7,$R$13:$S$15,$J$18:$K$20,$O$18:$P$20,$G44,$F$11,,$B$8,0,0,1)</f>
        <v>0.89038435817847539</v>
      </c>
    </row>
    <row r="69" spans="1:6" x14ac:dyDescent="0.25">
      <c r="C69">
        <f>[1]!MF_p_pipeline_atma($C45,$C$7,$R$13:$S$15,$J$13:$K$15,$O$13:$P$15,$D45,$C$11,,$B$8,0,0,1)</f>
        <v>0.83478995755856367</v>
      </c>
      <c r="D69">
        <f>[1]!MF_p_pipeline_atma($C45,$C$7,$R$13:$S$15,$J$18:$K$20,$O$18:$P$20,$E45,$D$11,,$B$8,0,0,1)</f>
        <v>0.89769196484942082</v>
      </c>
      <c r="E69">
        <f>[1]!MF_p_pipeline_atma($C45,$C$7,$R$13:$S$15,$J$13:$K$15,$O$13:$P$15,$F45,$E$11,,$B$8,0,0,1)</f>
        <v>0.69731873594525784</v>
      </c>
      <c r="F69">
        <f>[1]!MF_p_pipeline_atma($C45,$C$7,$R$13:$S$15,$J$18:$K$20,$O$18:$P$20,$G45,$F$11,,$B$8,0,0,1)</f>
        <v>0.89110653562902442</v>
      </c>
    </row>
    <row r="70" spans="1:6" x14ac:dyDescent="0.25">
      <c r="C70">
        <f>[1]!MF_p_pipeline_atma($C46,$C$7,$R$13:$S$15,$J$13:$K$15,$O$13:$P$15,$D46,$C$11,,$B$8,0,0,1)</f>
        <v>0.87112487189565935</v>
      </c>
      <c r="D70">
        <f>[1]!MF_p_pipeline_atma($C46,$C$7,$R$13:$S$15,$J$18:$K$20,$O$18:$P$20,$E46,$D$11,,$B$8,0,0,1)</f>
        <v>0.88837040691156899</v>
      </c>
      <c r="E70">
        <f>[1]!MF_p_pipeline_atma($C46,$C$7,$R$13:$S$15,$J$13:$K$15,$O$13:$P$15,$F46,$E$11,,$B$8,0,0,1)</f>
        <v>0.89865394541961507</v>
      </c>
      <c r="F70">
        <f>[1]!MF_p_pipeline_atma($C46,$C$7,$R$13:$S$15,$J$18:$K$20,$O$18:$P$20,$G46,$F$11,,$B$8,0,0,1)</f>
        <v>0.57372994266488775</v>
      </c>
    </row>
    <row r="71" spans="1:6" x14ac:dyDescent="0.25">
      <c r="C71">
        <f>[1]!MF_p_pipeline_atma($C47,$C$7,$R$13:$S$15,$J$13:$K$15,$O$13:$P$15,$D47,$C$11,,$B$8,0,0,1)</f>
        <v>0.88798528476872496</v>
      </c>
      <c r="D71">
        <f>[1]!MF_p_pipeline_atma($C47,$C$7,$R$13:$S$15,$J$18:$K$20,$O$18:$P$20,$E47,$D$11,,$B$8,0,0,1)</f>
        <v>0.87606580229151876</v>
      </c>
      <c r="E71">
        <f>[1]!MF_p_pipeline_atma($C47,$C$7,$R$13:$S$15,$J$13:$K$15,$O$13:$P$15,$F47,$E$11,,$B$8,0,0,1)</f>
        <v>0.86554919295533428</v>
      </c>
      <c r="F71">
        <f>[1]!MF_p_pipeline_atma($C47,$C$7,$R$13:$S$15,$J$18:$K$20,$O$18:$P$20,$G47,$F$11,,$B$8,0,0,1)</f>
        <v>0.89119946227183222</v>
      </c>
    </row>
    <row r="72" spans="1:6" x14ac:dyDescent="0.25">
      <c r="C72">
        <f>[1]!MF_p_pipeline_atma($C48,$C$7,$R$13:$S$15,$J$13:$K$15,$O$13:$P$15,$D48,$C$11,,$B$8,0,0,1)</f>
        <v>0.8983418302266285</v>
      </c>
      <c r="D72">
        <f>[1]!MF_p_pipeline_atma($C48,$C$7,$R$13:$S$15,$J$18:$K$20,$O$18:$P$20,$E48,$D$11,,$B$8,0,0,1)</f>
        <v>0.89034172810839629</v>
      </c>
      <c r="E72">
        <f>[1]!MF_p_pipeline_atma($C48,$C$7,$R$13:$S$15,$J$13:$K$15,$O$13:$P$15,$F48,$E$11,,$B$8,0,0,1)</f>
        <v>0.83180803838571371</v>
      </c>
      <c r="F72">
        <f>[1]!MF_p_pipeline_atma($C48,$C$7,$R$13:$S$15,$J$18:$K$20,$O$18:$P$20,$G48,$F$11,,$B$8,0,0,1)</f>
        <v>0.88905633896307334</v>
      </c>
    </row>
    <row r="73" spans="1:6" x14ac:dyDescent="0.25">
      <c r="C73">
        <f>[1]!MF_p_pipeline_atma($C49,$C$7,$R$13:$S$15,$J$13:$K$15,$O$13:$P$15,$D49,$C$11,,$B$8,0,0,1)</f>
        <v>0.88191894572252094</v>
      </c>
      <c r="D73">
        <f>[1]!MF_p_pipeline_atma($C49,$C$7,$R$13:$S$15,$J$18:$K$20,$O$18:$P$20,$E49,$D$11,,$B$8,0,0,1)</f>
        <v>0.85761113989603166</v>
      </c>
      <c r="E73">
        <f>[1]!MF_p_pipeline_atma($C49,$C$7,$R$13:$S$15,$J$13:$K$15,$O$13:$P$15,$F49,$E$11,,$B$8,0,0,1)</f>
        <v>0.88001118120226651</v>
      </c>
      <c r="F73">
        <f>[1]!MF_p_pipeline_atma($C49,$C$7,$R$13:$S$15,$J$18:$K$20,$O$18:$P$20,$G49,$F$11,,$B$8,0,0,1)</f>
        <v>0.845775711123257</v>
      </c>
    </row>
    <row r="74" spans="1:6" x14ac:dyDescent="0.25">
      <c r="C74">
        <f>[1]!MF_p_pipeline_atma($C50,$C$7,$R$13:$S$15,$J$13:$K$15,$O$13:$P$15,$D50,$C$11,,$B$8,0,0,1)</f>
        <v>0.88238318741747779</v>
      </c>
      <c r="D74">
        <f>[1]!MF_p_pipeline_atma($C50,$C$7,$R$13:$S$15,$J$18:$K$20,$O$18:$P$20,$E50,$D$11,,$B$8,0,0,1)</f>
        <v>0.87147836836773018</v>
      </c>
      <c r="E74">
        <f>[1]!MF_p_pipeline_atma($C50,$C$7,$R$13:$S$15,$J$13:$K$15,$O$13:$P$15,$F50,$E$11,,$B$8,0,0,1)</f>
        <v>0.79291940030431185</v>
      </c>
      <c r="F74">
        <f>[1]!MF_p_pipeline_atma($C50,$C$7,$R$13:$S$15,$J$18:$K$20,$O$18:$P$20,$G50,$F$11,,$B$8,0,0,1)</f>
        <v>0.87281190667615616</v>
      </c>
    </row>
    <row r="75" spans="1:6" x14ac:dyDescent="0.25">
      <c r="C75">
        <f>[1]!MF_p_pipeline_atma($C51,$C$7,$R$13:$S$15,$J$13:$K$15,$O$13:$P$15,$D51,$C$11,,$B$8,0,0,1)</f>
        <v>0.89124320860968709</v>
      </c>
      <c r="D75">
        <f>[1]!MF_p_pipeline_atma($C51,$C$7,$R$13:$S$15,$J$18:$K$20,$O$18:$P$20,$E51,$D$11,,$B$8,0,0,1)</f>
        <v>0.8826963857265292</v>
      </c>
      <c r="E75">
        <f>[1]!MF_p_pipeline_atma($C51,$C$7,$R$13:$S$15,$J$13:$K$15,$O$13:$P$15,$F51,$E$11,,$B$8,0,0,1)</f>
        <v>0.85892388204203773</v>
      </c>
      <c r="F75">
        <f>[1]!MF_p_pipeline_atma($C51,$C$7,$R$13:$S$15,$J$18:$K$20,$O$18:$P$20,$G51,$F$11,,$B$8,0,0,1)</f>
        <v>1.2121406800469015</v>
      </c>
    </row>
    <row r="76" spans="1:6" x14ac:dyDescent="0.25">
      <c r="C76">
        <f>[1]!MF_p_pipeline_atma($C52,$C$7,$R$13:$S$15,$J$13:$K$15,$O$13:$P$15,$D52,$C$11,,$B$8,0,0,1)</f>
        <v>0.89548201889002876</v>
      </c>
      <c r="D76">
        <f>[1]!MF_p_pipeline_atma($C52,$C$7,$R$13:$S$15,$J$18:$K$20,$O$18:$P$20,$E52,$D$11,,$B$8,0,0,1)</f>
        <v>0.89769794305310058</v>
      </c>
      <c r="E76">
        <f>[1]!MF_p_pipeline_atma($C52,$C$7,$R$13:$S$15,$J$13:$K$15,$O$13:$P$15,$F52,$E$11,,$B$8,0,0,1)</f>
        <v>1.4819666448367563</v>
      </c>
      <c r="F76">
        <f>[1]!MF_p_pipeline_atma($C52,$C$7,$R$13:$S$15,$J$18:$K$20,$O$18:$P$20,$G52,$F$11,,$B$8,0,0,1)</f>
        <v>2.6928270629612241</v>
      </c>
    </row>
    <row r="77" spans="1:6" x14ac:dyDescent="0.25">
      <c r="C77">
        <f>[1]!MF_p_pipeline_atma($C53,$C$7,$R$13:$S$15,$J$13:$K$15,$O$13:$P$15,$D53,$C$11,,$B$8,0,0,1)</f>
        <v>0.89064122287514869</v>
      </c>
      <c r="D77">
        <f>[1]!MF_p_pipeline_atma($C53,$C$7,$R$13:$S$15,$J$18:$K$20,$O$18:$P$20,$E53,$D$11,,$B$8,0,0,1)</f>
        <v>0.89869021406611349</v>
      </c>
      <c r="E77">
        <f>[1]!MF_p_pipeline_atma($C53,$C$7,$R$13:$S$15,$J$13:$K$15,$O$13:$P$15,$F53,$E$11,,$B$8,0,0,1)</f>
        <v>4.3449382121093159</v>
      </c>
      <c r="F77">
        <f>[1]!MF_p_pipeline_atma($C53,$C$7,$R$13:$S$15,$J$18:$K$20,$O$18:$P$20,$G53,$F$11,,$B$8,0,0,1)</f>
        <v>4.2070202454945997</v>
      </c>
    </row>
    <row r="78" spans="1:6" x14ac:dyDescent="0.25">
      <c r="C78">
        <f>[1]!MF_p_pipeline_atma($C54,$C$7,$R$13:$S$15,$J$13:$K$15,$O$13:$P$15,$D54,$C$11,,$B$8,0,0,1)</f>
        <v>2.3087762305150883</v>
      </c>
      <c r="D78">
        <f>[1]!MF_p_pipeline_atma($C54,$C$7,$R$13:$S$15,$J$18:$K$20,$O$18:$P$20,$E54,$D$11,,$B$8,0,0,1)</f>
        <v>0.89069543658848527</v>
      </c>
      <c r="E78">
        <f>[1]!MF_p_pipeline_atma($C54,$C$7,$R$13:$S$15,$J$13:$K$15,$O$13:$P$15,$F54,$E$11,,$B$8,0,0,1)</f>
        <v>7.7070395736287116</v>
      </c>
      <c r="F78">
        <f>[1]!MF_p_pipeline_atma($C54,$C$7,$R$13:$S$15,$J$18:$K$20,$O$18:$P$20,$G54,$F$11,,$B$8,0,0,1)</f>
        <v>5.6951281741693194</v>
      </c>
    </row>
    <row r="79" spans="1:6" x14ac:dyDescent="0.25">
      <c r="C79">
        <f>[1]!MF_p_pipeline_atma($C55,$C$7,$R$13:$S$15,$J$13:$K$15,$O$13:$P$15,$D55,$C$11,,$B$8,0,0,1)</f>
        <v>4.7731013004421259</v>
      </c>
      <c r="D79">
        <f>[1]!MF_p_pipeline_atma($C55,$C$7,$R$13:$S$15,$J$18:$K$20,$O$18:$P$20,$E55,$D$11,,$B$8,0,0,1)</f>
        <v>0.87264204481099827</v>
      </c>
      <c r="E79">
        <f>[1]!MF_p_pipeline_atma($C55,$C$7,$R$13:$S$15,$J$13:$K$15,$O$13:$P$15,$F55,$E$11,,$B$8,0,0,1)</f>
        <v>10.7590465339775</v>
      </c>
      <c r="F79">
        <f>[1]!MF_p_pipeline_atma($C55,$C$7,$R$13:$S$15,$J$18:$K$20,$O$18:$P$20,$G55,$F$11,,$B$8,0,0,1)</f>
        <v>7.1249707139780378</v>
      </c>
    </row>
    <row r="80" spans="1:6" x14ac:dyDescent="0.25">
      <c r="C80">
        <f>[1]!MF_p_pipeline_atma($C56,$C$7,$R$13:$S$15,$J$13:$K$15,$O$13:$P$15,$D56,$C$11,,$B$8,0,0,1)</f>
        <v>7.6852635534113638</v>
      </c>
      <c r="D80">
        <f>[1]!MF_p_pipeline_atma($C56,$C$7,$R$13:$S$15,$J$18:$K$20,$O$18:$P$20,$E56,$D$11,,$B$8,0,0,1)</f>
        <v>0.89191677758228349</v>
      </c>
      <c r="E80">
        <f>[1]!MF_p_pipeline_atma($C56,$C$7,$R$13:$S$15,$J$13:$K$15,$O$13:$P$15,$F56,$E$11,,$B$8,0,0,1)</f>
        <v>13.465248736032029</v>
      </c>
      <c r="F80">
        <f>[1]!MF_p_pipeline_atma($C56,$C$7,$R$13:$S$15,$J$18:$K$20,$O$18:$P$20,$G56,$F$11,,$B$8,0,0,1)</f>
        <v>8.534451751797743</v>
      </c>
    </row>
    <row r="81" spans="1:6" x14ac:dyDescent="0.25">
      <c r="C81">
        <f>[1]!MF_p_pipeline_atma($C57,$C$7,$R$13:$S$15,$J$13:$K$15,$O$13:$P$15,$D57,$C$11,,$B$8,0,0,1)</f>
        <v>11.27705444727772</v>
      </c>
      <c r="D81">
        <f>[1]!MF_p_pipeline_atma($C57,$C$7,$R$13:$S$15,$J$18:$K$20,$O$18:$P$20,$E57,$D$11,,$B$8,0,0,1)</f>
        <v>0.8770326991215579</v>
      </c>
      <c r="E81">
        <f>[1]!MF_p_pipeline_atma($C57,$C$7,$R$13:$S$15,$J$13:$K$15,$O$13:$P$15,$F57,$E$11,,$B$8,0,0,1)</f>
        <v>17.015811017897718</v>
      </c>
      <c r="F81">
        <f>[1]!MF_p_pipeline_atma($C57,$C$7,$R$13:$S$15,$J$18:$K$20,$O$18:$P$20,$G57,$F$11,,$B$8,0,0,1)</f>
        <v>10.632543003977347</v>
      </c>
    </row>
    <row r="82" spans="1:6" x14ac:dyDescent="0.25">
      <c r="C82">
        <f>[1]!MF_p_pipeline_atma($C58,$C$7,$R$13:$S$15,$J$13:$K$15,$O$13:$P$15,$D58,$C$11,,$B$8,0,0,1)</f>
        <v>17.237311883623377</v>
      </c>
      <c r="D82">
        <f>[1]!MF_p_pipeline_atma($C58,$C$7,$R$13:$S$15,$J$18:$K$20,$O$18:$P$20,$E58,$D$11,,$B$8,0,0,1)</f>
        <v>2.1237390100036078</v>
      </c>
      <c r="E82">
        <f>[1]!MF_p_pipeline_atma($C58,$C$7,$R$13:$S$15,$J$13:$K$15,$O$13:$P$15,$F58,$E$11,,$B$8,0,0,1)</f>
        <v>23.0583776935465</v>
      </c>
      <c r="F82">
        <f>[1]!MF_p_pipeline_atma($C58,$C$7,$R$13:$S$15,$J$18:$K$20,$O$18:$P$20,$G58,$F$11,,$B$8,0,0,1)</f>
        <v>13.895532921690453</v>
      </c>
    </row>
    <row r="83" spans="1:6" x14ac:dyDescent="0.25">
      <c r="C83">
        <f>[1]!MF_p_pipeline_atma($C59,$C$7,$R$13:$S$15,$J$13:$K$15,$O$13:$P$15,$D59,$C$11,,$B$8,0,0,1)</f>
        <v>25.412226246826179</v>
      </c>
      <c r="D83">
        <f>[1]!MF_p_pipeline_atma($C59,$C$7,$R$13:$S$15,$J$18:$K$20,$O$18:$P$20,$E59,$D$11,,$B$8,0,0,1)</f>
        <v>5.2034703615083906</v>
      </c>
      <c r="E83">
        <f>[1]!MF_p_pipeline_atma($C59,$C$7,$R$13:$S$15,$J$13:$K$15,$O$13:$P$15,$F59,$E$11,,$B$8,0,0,1)</f>
        <v>31.347966392328555</v>
      </c>
      <c r="F83">
        <f>[1]!MF_p_pipeline_atma($C59,$C$7,$R$13:$S$15,$J$18:$K$20,$O$18:$P$20,$G59,$F$11,,$B$8,0,0,1)</f>
        <v>18.704402083952864</v>
      </c>
    </row>
    <row r="84" spans="1:6" x14ac:dyDescent="0.25">
      <c r="C84">
        <f>[1]!MF_p_pipeline_atma($C60,$C$7,$R$13:$S$15,$J$13:$K$15,$O$13:$P$15,$D60,$C$11,,$B$8,0,0,1)</f>
        <v>34.859288394746137</v>
      </c>
      <c r="D84">
        <f>[1]!MF_p_pipeline_atma($C60,$C$7,$R$13:$S$15,$J$18:$K$20,$O$18:$P$20,$E60,$D$11,,$B$8,0,0,1)</f>
        <v>10.609755903138375</v>
      </c>
      <c r="E84">
        <f>[1]!MF_p_pipeline_atma($C60,$C$7,$R$13:$S$15,$J$13:$K$15,$O$13:$P$15,$F60,$E$11,,$B$8,0,0,1)</f>
        <v>41.011920627913632</v>
      </c>
      <c r="F84">
        <f>[1]!MF_p_pipeline_atma($C60,$C$7,$R$13:$S$15,$J$18:$K$20,$O$18:$P$20,$G60,$F$11,,$B$8,0,0,1)</f>
        <v>25.382097131585031</v>
      </c>
    </row>
    <row r="85" spans="1:6" x14ac:dyDescent="0.25">
      <c r="C85">
        <f>[1]!MF_p_pipeline_atma($C61,$C$7,$R$13:$S$15,$J$13:$K$15,$O$13:$P$15,$D61,$C$11,,$B$8,0,0,1)</f>
        <v>45.037099013916759</v>
      </c>
      <c r="D85">
        <f>[1]!MF_p_pipeline_atma($C61,$C$7,$R$13:$S$15,$J$18:$K$20,$O$18:$P$20,$E61,$D$11,,$B$8,0,0,1)</f>
        <v>18.681822915850759</v>
      </c>
      <c r="E85">
        <f>[1]!MF_p_pipeline_atma($C61,$C$7,$R$13:$S$15,$J$13:$K$15,$O$13:$P$15,$F61,$E$11,,$B$8,0,0,1)</f>
        <v>51.467537130966214</v>
      </c>
      <c r="F85">
        <f>[1]!MF_p_pipeline_atma($C61,$C$7,$R$13:$S$15,$J$18:$K$20,$O$18:$P$20,$G61,$F$11,,$B$8,0,0,1)</f>
        <v>34.248908418109664</v>
      </c>
    </row>
    <row r="86" spans="1:6" x14ac:dyDescent="0.25">
      <c r="C86">
        <f>[1]!MF_p_pipeline_atma($C62,$C$7,$R$13:$S$15,$J$13:$K$15,$O$13:$P$15,$D62,$C$11,,$B$8,0,0,1)</f>
        <v>55.635174942634315</v>
      </c>
      <c r="D86">
        <f>[1]!MF_p_pipeline_atma($C62,$C$7,$R$13:$S$15,$J$18:$K$20,$O$18:$P$20,$E62,$D$11,,$B$8,0,0,1)</f>
        <v>29.378033897935044</v>
      </c>
      <c r="E86">
        <f>[1]!MF_p_pipeline_atma($C62,$C$7,$R$13:$S$15,$J$13:$K$15,$O$13:$P$15,$F62,$E$11,,$B$8,0,0,1)</f>
        <v>62.346970720487178</v>
      </c>
      <c r="F86">
        <f>[1]!MF_p_pipeline_atma($C62,$C$7,$R$13:$S$15,$J$18:$K$20,$O$18:$P$20,$G62,$F$11,,$B$8,0,0,1)</f>
        <v>45.018134460462015</v>
      </c>
    </row>
    <row r="87" spans="1:6" x14ac:dyDescent="0.25">
      <c r="C87">
        <f>[1]!MF_p_pipeline_atma($C63,$C$7,$R$13:$S$15,$J$13:$K$15,$O$13:$P$15,$D63,$C$11,,$B$8,0,0,1)</f>
        <v>66.470314253932358</v>
      </c>
      <c r="D87">
        <f>[1]!MF_p_pipeline_atma($C63,$C$7,$R$13:$S$15,$J$18:$K$20,$O$18:$P$20,$E63,$D$11,,$B$8,0,0,1)</f>
        <v>40.624800850735127</v>
      </c>
      <c r="E87">
        <f>[1]!MF_p_pipeline_atma($C63,$C$7,$R$13:$S$15,$J$13:$K$15,$O$13:$P$15,$F63,$E$11,,$B$8,0,0,1)</f>
        <v>73.430052520108276</v>
      </c>
      <c r="F87">
        <f>[1]!MF_p_pipeline_atma($C63,$C$7,$R$13:$S$15,$J$18:$K$20,$O$18:$P$20,$G63,$F$11,,$B$8,0,0,1)</f>
        <v>56.209780936435486</v>
      </c>
    </row>
    <row r="88" spans="1:6" x14ac:dyDescent="0.25">
      <c r="C88">
        <f>[1]!MF_p_pipeline_atma($C64,$C$7,$R$13:$S$15,$J$13:$K$15,$O$13:$P$15,$D64,$C$11,,$B$8,0,0,1)</f>
        <v>77.4284041288537</v>
      </c>
      <c r="D88">
        <f>[1]!MF_p_pipeline_atma($C64,$C$7,$R$13:$S$15,$J$18:$K$20,$O$18:$P$20,$E64,$D$11,,$B$8,0,0,1)</f>
        <v>51.886604174359334</v>
      </c>
      <c r="E88">
        <f>[1]!MF_p_pipeline_atma($C64,$C$7,$R$13:$S$15,$J$13:$K$15,$O$13:$P$15,$F64,$E$11,,$B$8,0,0,1)</f>
        <v>84.556666371831554</v>
      </c>
      <c r="F88">
        <f>[1]!MF_p_pipeline_atma($C64,$C$7,$R$13:$S$15,$J$18:$K$20,$O$18:$P$20,$G64,$F$11,,$B$8,0,0,1)</f>
        <v>67.591795539538765</v>
      </c>
    </row>
    <row r="90" spans="1:6" x14ac:dyDescent="0.25">
      <c r="A90" t="s">
        <v>59</v>
      </c>
    </row>
    <row r="91" spans="1:6" x14ac:dyDescent="0.25">
      <c r="C91" t="s">
        <v>60</v>
      </c>
      <c r="D91" t="s">
        <v>61</v>
      </c>
      <c r="E91" t="s">
        <v>62</v>
      </c>
      <c r="F91" t="s">
        <v>63</v>
      </c>
    </row>
    <row r="92" spans="1:6" x14ac:dyDescent="0.25">
      <c r="C92">
        <f>[1]!MF_p_pipeline_atma($C68,$S$13,$R$13:$S$15,$C$37:$D$38,$J$37:$K$38,$D44,$C$11,,$B$8,11,0,1)</f>
        <v>0.89269128614978899</v>
      </c>
      <c r="D92">
        <f>[1]!MF_p_pipeline_atma($D68,$S$18,$R$18:$S$20,$C$40:$D$41,$J$40:$K$41,$E44,$D$11,,$B$8,11,0,1)</f>
        <v>0.89503133324795991</v>
      </c>
      <c r="E92">
        <f>[1]!MF_p_pipeline_atma($E68,$S$13,$R$13:$S$15,$E$37:$F$38,$M$37:$N$38,$F44,$E$11,,$B$8,11,0,1)</f>
        <v>0.89114401207320282</v>
      </c>
      <c r="F92">
        <f>[1]!MF_p_pipeline_atma($F68,$S$18,$R$18:$S$20,$E$40:$F$41,$M$40:$N$41,$G44,$F$11,,$B$8,11,0,1)</f>
        <v>0.89038435817847539</v>
      </c>
    </row>
    <row r="93" spans="1:6" x14ac:dyDescent="0.25">
      <c r="C93">
        <f>[1]!MF_p_pipeline_atma($C69,$S$13,$R$13:$S$15,$C$37:$D$38,$J$37:$K$38,$D45,$C$11,,$B$8,11,,1)</f>
        <v>0.83478995755856367</v>
      </c>
      <c r="D93">
        <f>[1]!MF_p_pipeline_atma($D69,$S$18,$R$18:$S$20,$C$40:$D$41,$J$40:$K$41,$E45,$D$11,,$B$8,11,0,1)</f>
        <v>0.89769196484942082</v>
      </c>
      <c r="E93">
        <f>[1]!MF_p_pipeline_atma($E69,$S$13,$R$13:$S$15,$E$37:$F$38,$M$37:$N$38,$F45,$E$11,,$B$8,11,0,1)</f>
        <v>0.69731873594525784</v>
      </c>
      <c r="F93">
        <f>[1]!MF_p_pipeline_atma($F69,$S$18,$R$18:$S$20,$E$40:$F$41,$M$40:$N$41,$G45,$F$11,,$B$8,11,0,1)</f>
        <v>0.89110653562902442</v>
      </c>
    </row>
    <row r="94" spans="1:6" x14ac:dyDescent="0.25">
      <c r="C94">
        <f>[1]!MF_p_pipeline_atma($C70,$S$13,$R$13:$S$15,$C$37:$D$38,$J$37:$K$38,$D46,$C$11,,$B$8,11,,1)</f>
        <v>0.87112487189565935</v>
      </c>
      <c r="D94">
        <f>[1]!MF_p_pipeline_atma($D70,$S$18,$R$18:$S$20,$C$40:$D$41,$J$40:$K$41,$E46,$D$11,,$B$8,11,0,1)</f>
        <v>0.88837040691156899</v>
      </c>
      <c r="E94">
        <f>[1]!MF_p_pipeline_atma($E70,$S$13,$R$13:$S$15,$E$37:$F$38,$M$37:$N$38,$F46,$E$11,,$B$8,11,0,1)</f>
        <v>0.89865394541961507</v>
      </c>
      <c r="F94">
        <f>[1]!MF_p_pipeline_atma($F70,$S$18,$R$18:$S$20,$E$40:$F$41,$M$40:$N$41,$G46,$F$11,,$B$8,11,0,1)</f>
        <v>0.57372994266488775</v>
      </c>
    </row>
    <row r="95" spans="1:6" x14ac:dyDescent="0.25">
      <c r="C95">
        <f>[1]!MF_p_pipeline_atma($C71,$S$13,$R$13:$S$15,$C$37:$D$38,$J$37:$K$38,$D47,$C$11,,$B$8,11,,1)</f>
        <v>0.88798528476872496</v>
      </c>
      <c r="D95">
        <f>[1]!MF_p_pipeline_atma($D71,$S$18,$R$18:$S$20,$C$40:$D$41,$J$40:$K$41,$E47,$D$11,,$B$8,11,0,1)</f>
        <v>0.87606580229151876</v>
      </c>
      <c r="E95">
        <f>[1]!MF_p_pipeline_atma($E71,$S$13,$R$13:$S$15,$E$37:$F$38,$M$37:$N$38,$F47,$E$11,,$B$8,11,0,1)</f>
        <v>0.86554919295533428</v>
      </c>
      <c r="F95">
        <f>[1]!MF_p_pipeline_atma($F71,$S$18,$R$18:$S$20,$E$40:$F$41,$M$40:$N$41,$G47,$F$11,,$B$8,11,0,1)</f>
        <v>0.89119946227183222</v>
      </c>
    </row>
    <row r="96" spans="1:6" x14ac:dyDescent="0.25">
      <c r="C96">
        <f>[1]!MF_p_pipeline_atma($C72,$S$13,$R$13:$S$15,$C$37:$D$38,$J$37:$K$38,$D48,$C$11,,$B$8,11,,1)</f>
        <v>0.8983418302266285</v>
      </c>
      <c r="D96">
        <f>[1]!MF_p_pipeline_atma($D72,$S$18,$R$18:$S$20,$C$40:$D$41,$J$40:$K$41,$E48,$D$11,,$B$8,11,0,1)</f>
        <v>0.89034172810839629</v>
      </c>
      <c r="E96">
        <f>[1]!MF_p_pipeline_atma($E72,$S$13,$R$13:$S$15,$E$37:$F$38,$M$37:$N$38,$F48,$E$11,,$B$8,11,0,1)</f>
        <v>0.83180803838571371</v>
      </c>
      <c r="F96">
        <f>[1]!MF_p_pipeline_atma($F72,$S$18,$R$18:$S$20,$E$40:$F$41,$M$40:$N$41,$G48,$F$11,,$B$8,11,0,1)</f>
        <v>0.88905633896307334</v>
      </c>
    </row>
    <row r="97" spans="3:6" x14ac:dyDescent="0.25">
      <c r="C97">
        <f>[1]!MF_p_pipeline_atma($C73,$S$13,$R$13:$S$15,$C$37:$D$38,$J$37:$K$38,$D49,$C$11,,$B$8,11,,1)</f>
        <v>0.88191894572252094</v>
      </c>
      <c r="D97">
        <f>[1]!MF_p_pipeline_atma($D73,$S$18,$R$18:$S$20,$C$40:$D$41,$J$40:$K$41,$E49,$D$11,,$B$8,11,0,1)</f>
        <v>0.85761113989603166</v>
      </c>
      <c r="E97">
        <f>[1]!MF_p_pipeline_atma($E73,$S$13,$R$13:$S$15,$E$37:$F$38,$M$37:$N$38,$F49,$E$11,,$B$8,11,0,1)</f>
        <v>0.88001118120226651</v>
      </c>
      <c r="F97">
        <f>[1]!MF_p_pipeline_atma($F73,$S$18,$R$18:$S$20,$E$40:$F$41,$M$40:$N$41,$G49,$F$11,,$B$8,11,0,1)</f>
        <v>0.845775711123257</v>
      </c>
    </row>
    <row r="98" spans="3:6" x14ac:dyDescent="0.25">
      <c r="C98">
        <f>[1]!MF_p_pipeline_atma($C74,$S$13,$R$13:$S$15,$C$37:$D$38,$J$37:$K$38,$D50,$C$11,,$B$8,11,,1)</f>
        <v>0.88238318741747779</v>
      </c>
      <c r="D98">
        <f>[1]!MF_p_pipeline_atma($D74,$S$18,$R$18:$S$20,$C$40:$D$41,$J$40:$K$41,$E50,$D$11,,$B$8,11,0,1)</f>
        <v>0.87147836836773018</v>
      </c>
      <c r="E98">
        <f>[1]!MF_p_pipeline_atma($E74,$S$13,$R$13:$S$15,$E$37:$F$38,$M$37:$N$38,$F50,$E$11,,$B$8,11,0,1)</f>
        <v>0.79291940030431185</v>
      </c>
      <c r="F98">
        <f>[1]!MF_p_pipeline_atma($F74,$S$18,$R$18:$S$20,$E$40:$F$41,$M$40:$N$41,$G50,$F$11,,$B$8,11,0,1)</f>
        <v>0.87281190667615616</v>
      </c>
    </row>
    <row r="99" spans="3:6" x14ac:dyDescent="0.25">
      <c r="C99">
        <f>[1]!MF_p_pipeline_atma($C75,$S$13,$R$13:$S$15,$C$37:$D$38,$J$37:$K$38,$D51,$C$11,,$B$8,11,,1)</f>
        <v>0.89124320860968709</v>
      </c>
      <c r="D99">
        <f>[1]!MF_p_pipeline_atma($D75,$S$18,$R$18:$S$20,$C$40:$D$41,$J$40:$K$41,$E51,$D$11,,$B$8,11,0,1)</f>
        <v>0.8826963857265292</v>
      </c>
      <c r="E99">
        <f>[1]!MF_p_pipeline_atma($E75,$S$13,$R$13:$S$15,$E$37:$F$38,$M$37:$N$38,$F51,$E$11,,$B$8,11,0,1)</f>
        <v>0.85892388204203773</v>
      </c>
      <c r="F99">
        <f>[1]!MF_p_pipeline_atma($F75,$S$18,$R$18:$S$20,$E$40:$F$41,$M$40:$N$41,$G51,$F$11,,$B$8,11,0,1)</f>
        <v>0.886986665998863</v>
      </c>
    </row>
    <row r="100" spans="3:6" x14ac:dyDescent="0.25">
      <c r="C100">
        <f>[1]!MF_p_pipeline_atma($C76,$S$13,$R$13:$S$15,$C$37:$D$38,$J$37:$K$38,$D52,$C$11,,$B$8,11,,1)</f>
        <v>0.89548201889002876</v>
      </c>
      <c r="D100">
        <f>[1]!MF_p_pipeline_atma($D76,$S$18,$R$18:$S$20,$C$40:$D$41,$J$40:$K$41,$E52,$D$11,,$B$8,11,0,1)</f>
        <v>0.89769794305310058</v>
      </c>
      <c r="E100">
        <f>[1]!MF_p_pipeline_atma($E76,$S$13,$R$13:$S$15,$E$37:$F$38,$M$37:$N$38,$F52,$E$11,,$B$8,11,0,1)</f>
        <v>0.8988642613078387</v>
      </c>
      <c r="F100">
        <f>[1]!MF_p_pipeline_atma($F76,$S$18,$R$18:$S$20,$E$40:$F$41,$M$40:$N$41,$G52,$F$11,,$B$8,11,0,1)</f>
        <v>1.2948941463946249</v>
      </c>
    </row>
    <row r="101" spans="3:6" x14ac:dyDescent="0.25">
      <c r="C101">
        <f>[1]!MF_p_pipeline_atma($C77,$S$13,$R$13:$S$15,$C$37:$D$38,$J$37:$K$38,$D53,$C$11,,$B$8,11,,1)</f>
        <v>0.89064122287514869</v>
      </c>
      <c r="D101">
        <f>[1]!MF_p_pipeline_atma($D77,$S$18,$R$18:$S$20,$C$40:$D$41,$J$40:$K$41,$E53,$D$11,,$B$8,11,0,1)</f>
        <v>0.89869021406611349</v>
      </c>
      <c r="E101">
        <f>[1]!MF_p_pipeline_atma($E77,$S$13,$R$13:$S$15,$E$37:$F$38,$M$37:$N$38,$F53,$E$11,,$B$8,11,0,1)</f>
        <v>2.2198081779790826</v>
      </c>
      <c r="F101">
        <f>[1]!MF_p_pipeline_atma($F77,$S$18,$R$18:$S$20,$E$40:$F$41,$M$40:$N$41,$G53,$F$11,,$B$8,11,0,1)</f>
        <v>2.4010796150531877</v>
      </c>
    </row>
    <row r="102" spans="3:6" x14ac:dyDescent="0.25">
      <c r="C102">
        <f>[1]!MF_p_pipeline_atma($C78,$S$13,$R$13:$S$15,$C$37:$D$38,$J$37:$K$38,$D54,$C$11,,$B$8,11,,1)</f>
        <v>0.88013794155606961</v>
      </c>
      <c r="D102">
        <f>[1]!MF_p_pipeline_atma($D78,$S$18,$R$18:$S$20,$C$40:$D$41,$J$40:$K$41,$E54,$D$11,,$B$8,11,0,1)</f>
        <v>0.89069543658848527</v>
      </c>
      <c r="E102">
        <f>[1]!MF_p_pipeline_atma($E78,$S$13,$R$13:$S$15,$E$37:$F$38,$M$37:$N$38,$F54,$E$11,,$B$8,11,0,1)</f>
        <v>4.6901637404914842</v>
      </c>
      <c r="F102">
        <f>[1]!MF_p_pipeline_atma($F78,$S$18,$R$18:$S$20,$E$40:$F$41,$M$40:$N$41,$G54,$F$11,,$B$8,11,0,1)</f>
        <v>3.5187206132909044</v>
      </c>
    </row>
    <row r="103" spans="3:6" x14ac:dyDescent="0.25">
      <c r="C103">
        <f>[1]!MF_p_pipeline_atma($C79,$S$13,$R$13:$S$15,$C$37:$D$38,$J$37:$K$38,$D55,$C$11,,$B$8,11,,1)</f>
        <v>1.73226165279101</v>
      </c>
      <c r="D103">
        <f>[1]!MF_p_pipeline_atma($D79,$S$18,$R$18:$S$20,$C$40:$D$41,$J$40:$K$41,$E55,$D$11,,$B$8,11,0,1)</f>
        <v>0.87264204481099827</v>
      </c>
      <c r="E103">
        <f>[1]!MF_p_pipeline_atma($E79,$S$13,$R$13:$S$15,$E$37:$F$38,$M$37:$N$38,$F55,$E$11,,$B$8,11,0,1)</f>
        <v>7.0326360046808176</v>
      </c>
      <c r="F103">
        <f>[1]!MF_p_pipeline_atma($F79,$S$18,$R$18:$S$20,$E$40:$F$41,$M$40:$N$41,$G55,$F$11,,$B$8,11,0,1)</f>
        <v>4.6144164645157186</v>
      </c>
    </row>
    <row r="104" spans="3:6" x14ac:dyDescent="0.25">
      <c r="C104">
        <f>[1]!MF_p_pipeline_atma($C80,$S$13,$R$13:$S$15,$C$37:$D$38,$J$37:$K$38,$D56,$C$11,,$B$8,11,,1)</f>
        <v>3.5629044123647904</v>
      </c>
      <c r="D104">
        <f>[1]!MF_p_pipeline_atma($D80,$S$18,$R$18:$S$20,$C$40:$D$41,$J$40:$K$41,$E56,$D$11,,$B$8,11,0,1)</f>
        <v>0.89191677758228349</v>
      </c>
      <c r="E104">
        <f>[1]!MF_p_pipeline_atma($E80,$S$13,$R$13:$S$15,$E$37:$F$38,$M$37:$N$38,$F56,$E$11,,$B$8,11,0,1)</f>
        <v>9.1544440632934627</v>
      </c>
      <c r="F104">
        <f>[1]!MF_p_pipeline_atma($F80,$S$18,$R$18:$S$20,$E$40:$F$41,$M$40:$N$41,$G56,$F$11,,$B$8,11,0,1)</f>
        <v>5.7079392797604012</v>
      </c>
    </row>
    <row r="105" spans="3:6" x14ac:dyDescent="0.25">
      <c r="C105">
        <f>[1]!MF_p_pipeline_atma($C81,$S$13,$R$13:$S$15,$C$37:$D$38,$J$37:$K$38,$D57,$C$11,,$B$8,11,,1)</f>
        <v>6.0872528641811892</v>
      </c>
      <c r="D105">
        <f>[1]!MF_p_pipeline_atma($D81,$S$18,$R$18:$S$20,$C$40:$D$41,$J$40:$K$41,$E57,$D$11,,$B$8,11,0,1)</f>
        <v>0.8770326991215579</v>
      </c>
      <c r="E105">
        <f>[1]!MF_p_pipeline_atma($E81,$S$13,$R$13:$S$15,$E$37:$F$38,$M$37:$N$38,$F57,$E$11,,$B$8,11,0,1)</f>
        <v>12.016503427152077</v>
      </c>
      <c r="F105">
        <f>[1]!MF_p_pipeline_atma($F81,$S$18,$R$18:$S$20,$E$40:$F$41,$M$40:$N$41,$G57,$F$11,,$B$8,11,0,1)</f>
        <v>7.3703343840879318</v>
      </c>
    </row>
    <row r="106" spans="3:6" x14ac:dyDescent="0.25">
      <c r="C106">
        <f>[1]!MF_p_pipeline_atma($C82,$S$13,$R$13:$S$15,$C$37:$D$38,$J$37:$K$38,$D58,$C$11,,$B$8,11,,1)</f>
        <v>10.726221945164308</v>
      </c>
      <c r="D106">
        <f>[1]!MF_p_pipeline_atma($D82,$S$18,$R$18:$S$20,$C$40:$D$41,$J$40:$K$41,$E58,$D$11,,$B$8,11,0,1)</f>
        <v>0.89007559167976191</v>
      </c>
      <c r="E106">
        <f>[1]!MF_p_pipeline_atma($E82,$S$13,$R$13:$S$15,$E$37:$F$38,$M$37:$N$38,$F58,$E$11,,$B$8,11,0,1)</f>
        <v>17.059565212608558</v>
      </c>
      <c r="F106">
        <f>[1]!MF_p_pipeline_atma($F82,$S$18,$R$18:$S$20,$E$40:$F$41,$M$40:$N$41,$G58,$F$11,,$B$8,11,0,1)</f>
        <v>10.021912637142229</v>
      </c>
    </row>
    <row r="107" spans="3:6" x14ac:dyDescent="0.25">
      <c r="C107">
        <f>[1]!MF_p_pipeline_atma($C83,$S$13,$R$13:$S$15,$C$37:$D$38,$J$37:$K$38,$D59,$C$11,,$B$8,11,,1)</f>
        <v>18.499893877672587</v>
      </c>
      <c r="D107">
        <f>[1]!MF_p_pipeline_atma($D83,$S$18,$R$18:$S$20,$C$40:$D$41,$J$40:$K$41,$E59,$D$11,,$B$8,11,0,1)</f>
        <v>2.6759197496599563</v>
      </c>
      <c r="E107">
        <f>[1]!MF_p_pipeline_atma($E83,$S$13,$R$13:$S$15,$E$37:$F$38,$M$37:$N$38,$F59,$E$11,,$B$8,11,0,1)</f>
        <v>24.699434972046603</v>
      </c>
      <c r="F107">
        <f>[1]!MF_p_pipeline_atma($F83,$S$18,$R$18:$S$20,$E$40:$F$41,$M$40:$N$41,$G59,$F$11,,$B$8,11,0,1)</f>
        <v>14.033487135151878</v>
      </c>
    </row>
    <row r="108" spans="3:6" x14ac:dyDescent="0.25">
      <c r="C108">
        <f>[1]!MF_p_pipeline_atma($C84,$S$13,$R$13:$S$15,$C$37:$D$38,$J$37:$K$38,$D60,$C$11,,$B$8,11,,1)</f>
        <v>27.959180106189454</v>
      </c>
      <c r="D108">
        <f>[1]!MF_p_pipeline_atma($D84,$S$18,$R$18:$S$20,$C$40:$D$41,$J$40:$K$41,$E60,$D$11,,$B$8,11,0,1)</f>
        <v>6.5429735688115382</v>
      </c>
      <c r="E108">
        <f>[1]!MF_p_pipeline_atma($E84,$S$13,$R$13:$S$15,$E$37:$F$38,$M$37:$N$38,$F60,$E$11,,$B$8,11,0,1)</f>
        <v>34.384007128171064</v>
      </c>
      <c r="F108">
        <f>[1]!MF_p_pipeline_atma($F84,$S$18,$R$18:$S$20,$E$40:$F$41,$M$40:$N$41,$G60,$F$11,,$B$8,11,0,1)</f>
        <v>19.74134306906867</v>
      </c>
    </row>
    <row r="109" spans="3:6" x14ac:dyDescent="0.25">
      <c r="C109">
        <f>[1]!MF_p_pipeline_atma($C85,$S$13,$R$13:$S$15,$C$37:$D$38,$J$37:$K$38,$D61,$C$11,,$B$8,11,,1)</f>
        <v>38.150516454108313</v>
      </c>
      <c r="D109">
        <f>[1]!MF_p_pipeline_atma($D85,$S$18,$R$18:$S$20,$C$40:$D$41,$J$40:$K$41,$E61,$D$11,,$B$8,11,0,1)</f>
        <v>12.839291538659499</v>
      </c>
      <c r="E109">
        <f>[1]!MF_p_pipeline_atma($E85,$S$13,$R$13:$S$15,$E$37:$F$38,$M$37:$N$38,$F61,$E$11,,$B$8,11,0,1)</f>
        <v>44.862091029681046</v>
      </c>
      <c r="F109">
        <f>[1]!MF_p_pipeline_atma($F85,$S$18,$R$18:$S$20,$E$40:$F$41,$M$40:$N$41,$G61,$F$11,,$B$8,11,0,1)</f>
        <v>28.084598000841574</v>
      </c>
    </row>
    <row r="110" spans="3:6" x14ac:dyDescent="0.25">
      <c r="C110">
        <f>[1]!MF_p_pipeline_atma($C86,$S$13,$R$13:$S$15,$C$37:$D$38,$J$37:$K$38,$D62,$C$11,,$B$8,11,,1)</f>
        <v>48.763086466782731</v>
      </c>
      <c r="D110">
        <f>[1]!MF_p_pipeline_atma($D86,$S$18,$R$18:$S$20,$C$40:$D$41,$J$40:$K$41,$E62,$D$11,,$B$8,11,0,1)</f>
        <v>22.743427897678785</v>
      </c>
      <c r="E110">
        <f>[1]!MF_p_pipeline_atma($E86,$S$13,$R$13:$S$15,$E$37:$F$38,$M$37:$N$38,$F62,$E$11,,$B$8,11,0,1)</f>
        <v>55.765326679360705</v>
      </c>
      <c r="F110">
        <f>[1]!MF_p_pipeline_atma($F86,$S$18,$R$18:$S$20,$E$40:$F$41,$M$40:$N$41,$G62,$F$11,,$B$8,11,0,1)</f>
        <v>38.889757091550521</v>
      </c>
    </row>
    <row r="111" spans="3:6" x14ac:dyDescent="0.25">
      <c r="C111">
        <f>[1]!MF_p_pipeline_atma($C87,$S$13,$R$13:$S$15,$C$37:$D$38,$J$37:$K$38,$D63,$C$11,,$B$8,11,,1)</f>
        <v>59.613408206974491</v>
      </c>
      <c r="D111">
        <f>[1]!MF_p_pipeline_atma($D87,$S$18,$R$18:$S$20,$C$40:$D$41,$J$40:$K$41,$E63,$D$11,,$B$8,11,0,1)</f>
        <v>34.013073406659672</v>
      </c>
      <c r="E111">
        <f>[1]!MF_p_pipeline_atma($E87,$S$13,$R$13:$S$15,$E$37:$F$38,$M$37:$N$38,$F63,$E$11,,$B$8,11,0,1)</f>
        <v>66.873047161710488</v>
      </c>
      <c r="F111">
        <f>[1]!MF_p_pipeline_atma($F87,$S$18,$R$18:$S$20,$E$40:$F$41,$M$40:$N$41,$G63,$F$11,,$B$8,11,0,1)</f>
        <v>50.120556937996028</v>
      </c>
    </row>
    <row r="112" spans="3:6" x14ac:dyDescent="0.25">
      <c r="C112">
        <f>[1]!MF_p_pipeline_atma($C88,$S$13,$R$13:$S$15,$C$37:$D$38,$J$37:$K$38,$D64,$C$11,,$B$8,11,,1)</f>
        <v>70.587174159961663</v>
      </c>
      <c r="D112">
        <f>[1]!MF_p_pipeline_atma($D88,$S$18,$R$18:$S$20,$C$40:$D$41,$J$40:$K$41,$E64,$D$11,,$B$8,11,0,1)</f>
        <v>45.298607067845047</v>
      </c>
      <c r="E112">
        <f>[1]!MF_p_pipeline_atma($E88,$S$13,$R$13:$S$15,$E$37:$F$38,$M$37:$N$38,$F64,$E$11,,$B$8,11,0,1)</f>
        <v>78.024564131207896</v>
      </c>
      <c r="F112">
        <f>[1]!MF_p_pipeline_atma($F88,$S$18,$R$18:$S$20,$E$40:$F$41,$M$40:$N$41,$G64,$F$11,,$B$8,11,0,1)</f>
        <v>61.543838134594736</v>
      </c>
    </row>
    <row r="114" spans="1:15" x14ac:dyDescent="0.25">
      <c r="A114" t="s">
        <v>72</v>
      </c>
      <c r="C114" t="s">
        <v>70</v>
      </c>
      <c r="D114" t="s">
        <v>44</v>
      </c>
      <c r="E114" t="s">
        <v>45</v>
      </c>
      <c r="F114" t="s">
        <v>46</v>
      </c>
      <c r="G114" t="s">
        <v>47</v>
      </c>
      <c r="H114" t="s">
        <v>71</v>
      </c>
      <c r="J114" t="s">
        <v>78</v>
      </c>
      <c r="K114" t="s">
        <v>79</v>
      </c>
      <c r="L114" t="s">
        <v>80</v>
      </c>
      <c r="M114" t="s">
        <v>81</v>
      </c>
      <c r="N114" t="s">
        <v>82</v>
      </c>
      <c r="O114" t="s">
        <v>83</v>
      </c>
    </row>
    <row r="115" spans="1:15" x14ac:dyDescent="0.25">
      <c r="C115">
        <v>1</v>
      </c>
      <c r="D115">
        <f>[1]!crv_solve($D$44:$D$64,$C$92:$C$112,C115)</f>
        <v>47.67493865322713</v>
      </c>
      <c r="E115">
        <f>[1]!crv_solve($E$44:$E$64,$D$92:$D$112,C115)</f>
        <v>23.048317615267315</v>
      </c>
      <c r="F115">
        <f>[1]!crv_solve($F$44:$F$64,$E$92:$E$112,C115)</f>
        <v>54.855798394491877</v>
      </c>
      <c r="G115">
        <f>[1]!crv_solve($G$44:$G$64,$F$92:$F$112,C115)</f>
        <v>55.522452808320743</v>
      </c>
      <c r="H115">
        <f>SUM(D115:G115)</f>
        <v>181.10150747130706</v>
      </c>
      <c r="J115">
        <f>D115*C$11/100</f>
        <v>35.756203989920344</v>
      </c>
      <c r="K115">
        <f t="shared" ref="K115:M115" si="1">E115*D$11/100</f>
        <v>14.059473745313062</v>
      </c>
      <c r="L115">
        <f t="shared" si="1"/>
        <v>34.010595004584964</v>
      </c>
      <c r="M115">
        <f t="shared" si="1"/>
        <v>21.098532067161884</v>
      </c>
      <c r="N115">
        <f>SUM(J115:M115)</f>
        <v>104.92480480698025</v>
      </c>
      <c r="O115">
        <f>N115/H115*100</f>
        <v>57.937013485988828</v>
      </c>
    </row>
    <row r="116" spans="1:15" x14ac:dyDescent="0.25">
      <c r="C116">
        <v>3</v>
      </c>
      <c r="D116">
        <f>[1]!crv_solve($D$44:$D$64,$C$92:$C$112,C116)</f>
        <v>41.603924227752238</v>
      </c>
      <c r="E116">
        <f>[1]!crv_solve($E$44:$E$64,$D$92:$D$112,C116)</f>
        <v>19.466345644436721</v>
      </c>
      <c r="F116">
        <f>[1]!crv_solve($F$44:$F$64,$E$92:$E$112,C116)</f>
        <v>49.970154894989307</v>
      </c>
      <c r="G116">
        <f>[1]!crv_solve($G$44:$G$64,$F$92:$F$112,C116)</f>
        <v>48.313779592416857</v>
      </c>
      <c r="H116">
        <f t="shared" ref="H116:H127" si="2">SUM(D116:G116)</f>
        <v>159.35420435959512</v>
      </c>
      <c r="J116">
        <f t="shared" ref="J116:J126" si="3">D116*C$11/100</f>
        <v>31.20294317081418</v>
      </c>
      <c r="K116">
        <f t="shared" ref="K116:K127" si="4">E116*D$11/100</f>
        <v>11.874470843106401</v>
      </c>
      <c r="L116">
        <f t="shared" ref="L116:L127" si="5">F116*E$11/100</f>
        <v>30.981496034893372</v>
      </c>
      <c r="M116">
        <f t="shared" ref="M116:M127" si="6">G116*F$11/100</f>
        <v>18.359236245118407</v>
      </c>
      <c r="N116">
        <f t="shared" ref="N116:N136" si="7">SUM(J116:M116)</f>
        <v>92.418146293932367</v>
      </c>
    </row>
    <row r="117" spans="1:15" x14ac:dyDescent="0.25">
      <c r="C117">
        <v>5</v>
      </c>
      <c r="D117">
        <f>[1]!crv_solve($D$44:$D$64,$C$92:$C$112,C117)</f>
        <v>38.070838416161784</v>
      </c>
      <c r="E117">
        <f>[1]!crv_solve($E$44:$E$64,$D$92:$D$112,C117)</f>
        <v>17.654113302261166</v>
      </c>
      <c r="F117">
        <f>[1]!crv_solve($F$44:$F$64,$E$92:$E$112,C117)</f>
        <v>46.57718686522287</v>
      </c>
      <c r="G117">
        <f>[1]!crv_solve($G$44:$G$64,$F$92:$F$112,C117)</f>
        <v>41.594789270910447</v>
      </c>
      <c r="H117">
        <f t="shared" si="2"/>
        <v>143.89692785455625</v>
      </c>
      <c r="J117">
        <f t="shared" si="3"/>
        <v>28.55312881212134</v>
      </c>
      <c r="K117">
        <f t="shared" si="4"/>
        <v>10.769009114379312</v>
      </c>
      <c r="L117">
        <f t="shared" si="5"/>
        <v>28.877855856438181</v>
      </c>
      <c r="M117">
        <f t="shared" si="6"/>
        <v>15.806019922945971</v>
      </c>
      <c r="N117">
        <f t="shared" si="7"/>
        <v>84.006013705884811</v>
      </c>
    </row>
    <row r="118" spans="1:15" x14ac:dyDescent="0.25">
      <c r="C118">
        <v>7</v>
      </c>
      <c r="D118">
        <f>[1]!crv_solve($D$44:$D$64,$C$92:$C$112,C118)</f>
        <v>35.508044293406151</v>
      </c>
      <c r="E118">
        <f>[1]!crv_solve($E$44:$E$64,$D$92:$D$112,C118)</f>
        <v>16.001657601386523</v>
      </c>
      <c r="F118">
        <f>[1]!crv_solve($F$44:$F$64,$E$92:$E$112,C118)</f>
        <v>42.884421137981199</v>
      </c>
      <c r="G118">
        <f>[1]!crv_solve($G$44:$G$64,$F$92:$F$112,C118)</f>
        <v>35.836233785817427</v>
      </c>
      <c r="H118">
        <f t="shared" si="2"/>
        <v>130.2303568185913</v>
      </c>
      <c r="J118">
        <f t="shared" si="3"/>
        <v>26.631033220054615</v>
      </c>
      <c r="K118">
        <f t="shared" si="4"/>
        <v>9.761011136845779</v>
      </c>
      <c r="L118">
        <f t="shared" si="5"/>
        <v>26.588341105548341</v>
      </c>
      <c r="M118">
        <f t="shared" si="6"/>
        <v>13.617768838610623</v>
      </c>
      <c r="N118">
        <f t="shared" si="7"/>
        <v>76.598154301059367</v>
      </c>
    </row>
    <row r="119" spans="1:15" x14ac:dyDescent="0.25">
      <c r="C119">
        <v>9</v>
      </c>
      <c r="D119">
        <f>[1]!crv_solve($D$44:$D$64,$C$92:$C$112,C119)</f>
        <v>33.724981264797606</v>
      </c>
      <c r="E119">
        <f>[1]!crv_solve($E$44:$E$64,$D$92:$D$112,C119)</f>
        <v>14.888626138623655</v>
      </c>
      <c r="F119">
        <f>[1]!crv_solve($F$44:$F$64,$E$92:$E$112,C119)</f>
        <v>38.654588125713168</v>
      </c>
      <c r="G119">
        <f>[1]!crv_solve($G$44:$G$64,$F$92:$F$112,C119)</f>
        <v>32.263206373739941</v>
      </c>
      <c r="H119">
        <f t="shared" si="2"/>
        <v>119.53140190287436</v>
      </c>
      <c r="J119">
        <f t="shared" si="3"/>
        <v>25.293735948598204</v>
      </c>
      <c r="K119">
        <f t="shared" si="4"/>
        <v>9.0820619445604294</v>
      </c>
      <c r="L119">
        <f t="shared" si="5"/>
        <v>23.965844637942165</v>
      </c>
      <c r="M119">
        <f t="shared" si="6"/>
        <v>12.260018422021178</v>
      </c>
      <c r="N119">
        <f t="shared" si="7"/>
        <v>70.601660953121979</v>
      </c>
    </row>
    <row r="120" spans="1:15" x14ac:dyDescent="0.25">
      <c r="C120">
        <v>11</v>
      </c>
      <c r="D120">
        <f>[1]!crv_solve($D$44:$D$64,$C$92:$C$112,C120)</f>
        <v>32.039455291648295</v>
      </c>
      <c r="E120">
        <f>[1]!crv_solve($E$44:$E$64,$D$92:$D$112,C120)</f>
        <v>13.775594675860789</v>
      </c>
      <c r="F120">
        <f>[1]!crv_solve($F$44:$F$64,$E$92:$E$112,C120)</f>
        <v>35.331807465018741</v>
      </c>
      <c r="G120">
        <f>[1]!crv_solve($G$44:$G$64,$F$92:$F$112,C120)</f>
        <v>29.532084484173854</v>
      </c>
      <c r="H120">
        <f t="shared" si="2"/>
        <v>110.67894191670167</v>
      </c>
      <c r="J120">
        <f t="shared" si="3"/>
        <v>24.029591468736221</v>
      </c>
      <c r="K120">
        <f t="shared" si="4"/>
        <v>8.4031127522750815</v>
      </c>
      <c r="L120">
        <f t="shared" si="5"/>
        <v>21.90572062831162</v>
      </c>
      <c r="M120">
        <f t="shared" si="6"/>
        <v>11.222192103986066</v>
      </c>
      <c r="N120">
        <f t="shared" si="7"/>
        <v>65.560616953308994</v>
      </c>
    </row>
    <row r="121" spans="1:15" x14ac:dyDescent="0.25">
      <c r="C121">
        <v>13</v>
      </c>
      <c r="D121">
        <f>[1]!crv_solve($D$44:$D$64,$C$92:$C$112,C121)</f>
        <v>30.968918732831259</v>
      </c>
      <c r="E121">
        <f>[1]!crv_solve($E$44:$E$64,$D$92:$D$112,C121)</f>
        <v>12.695142700370422</v>
      </c>
      <c r="F121">
        <f>[1]!crv_solve($F$44:$F$64,$E$92:$E$112,C121)</f>
        <v>32.750941019527559</v>
      </c>
      <c r="G121">
        <f>[1]!crv_solve($G$44:$G$64,$F$92:$F$112,C121)</f>
        <v>27.348403237734015</v>
      </c>
      <c r="H121">
        <f t="shared" si="2"/>
        <v>103.76340569046326</v>
      </c>
      <c r="J121">
        <f t="shared" si="3"/>
        <v>23.226689049623445</v>
      </c>
      <c r="K121">
        <f t="shared" si="4"/>
        <v>7.7440370472259579</v>
      </c>
      <c r="L121">
        <f t="shared" si="5"/>
        <v>20.305583432107088</v>
      </c>
      <c r="M121">
        <f t="shared" si="6"/>
        <v>10.392393230338925</v>
      </c>
      <c r="N121">
        <f t="shared" si="7"/>
        <v>61.668702759295414</v>
      </c>
    </row>
    <row r="122" spans="1:15" x14ac:dyDescent="0.25">
      <c r="C122">
        <v>15</v>
      </c>
      <c r="D122">
        <f>[1]!crv_solve($D$44:$D$64,$C$92:$C$112,C122)</f>
        <v>29.898382174014223</v>
      </c>
      <c r="E122">
        <f>[1]!crv_solve($E$44:$E$64,$D$92:$D$112,C122)</f>
        <v>11.987559550667713</v>
      </c>
      <c r="F122">
        <f>[1]!crv_solve($F$44:$F$64,$E$92:$E$112,C122)</f>
        <v>30.857663873693419</v>
      </c>
      <c r="G122">
        <f>[1]!crv_solve($G$44:$G$64,$F$92:$F$112,C122)</f>
        <v>25.478333357210417</v>
      </c>
      <c r="H122">
        <f t="shared" si="2"/>
        <v>98.22193895558577</v>
      </c>
      <c r="J122">
        <f t="shared" si="3"/>
        <v>22.423786630510666</v>
      </c>
      <c r="K122">
        <f t="shared" si="4"/>
        <v>7.3124113259073056</v>
      </c>
      <c r="L122">
        <f t="shared" si="5"/>
        <v>19.131751601689917</v>
      </c>
      <c r="M122">
        <f t="shared" si="6"/>
        <v>9.6817666757399579</v>
      </c>
      <c r="N122">
        <f t="shared" si="7"/>
        <v>58.549716233847846</v>
      </c>
    </row>
    <row r="123" spans="1:15" x14ac:dyDescent="0.25">
      <c r="C123">
        <v>17</v>
      </c>
      <c r="D123">
        <f>[1]!crv_solve($D$44:$D$64,$C$92:$C$112,C123)</f>
        <v>28.827845615197187</v>
      </c>
      <c r="E123">
        <f>[1]!crv_solve($E$44:$E$64,$D$92:$D$112,C123)</f>
        <v>11.279976400965005</v>
      </c>
      <c r="F123">
        <f>[1]!crv_solve($F$44:$F$64,$E$92:$E$112,C123)</f>
        <v>28.964386727859274</v>
      </c>
      <c r="G123">
        <f>[1]!crv_solve($G$44:$G$64,$F$92:$F$112,C123)</f>
        <v>23.943606464762592</v>
      </c>
      <c r="H123">
        <f t="shared" si="2"/>
        <v>93.015815208784062</v>
      </c>
      <c r="J123">
        <f t="shared" si="3"/>
        <v>21.620884211397893</v>
      </c>
      <c r="K123">
        <f t="shared" si="4"/>
        <v>6.8807856045886524</v>
      </c>
      <c r="L123">
        <f t="shared" si="5"/>
        <v>17.957919771272749</v>
      </c>
      <c r="M123">
        <f t="shared" si="6"/>
        <v>9.0985704566097851</v>
      </c>
      <c r="N123">
        <f t="shared" si="7"/>
        <v>55.55816004386908</v>
      </c>
    </row>
    <row r="124" spans="1:15" x14ac:dyDescent="0.25">
      <c r="C124">
        <v>19</v>
      </c>
      <c r="D124">
        <f>[1]!crv_solve($D$44:$D$64,$C$92:$C$112,C124)</f>
        <v>27.805010719124787</v>
      </c>
      <c r="E124">
        <f>[1]!crv_solve($E$44:$E$64,$D$92:$D$112,C124)</f>
        <v>10.572393251262294</v>
      </c>
      <c r="F124">
        <f>[1]!crv_solve($F$44:$F$64,$E$92:$E$112,C124)</f>
        <v>27.684286101722819</v>
      </c>
      <c r="G124">
        <f>[1]!crv_solve($G$44:$G$64,$F$92:$F$112,C124)</f>
        <v>22.408879572314767</v>
      </c>
      <c r="H124">
        <f t="shared" si="2"/>
        <v>88.470569644424671</v>
      </c>
      <c r="J124">
        <f t="shared" si="3"/>
        <v>20.853758039343592</v>
      </c>
      <c r="K124">
        <f t="shared" si="4"/>
        <v>6.4491598832699992</v>
      </c>
      <c r="L124">
        <f t="shared" si="5"/>
        <v>17.164257383068147</v>
      </c>
      <c r="M124">
        <f t="shared" si="6"/>
        <v>8.5153742374796124</v>
      </c>
      <c r="N124">
        <f t="shared" si="7"/>
        <v>52.982549543161348</v>
      </c>
    </row>
    <row r="125" spans="1:15" x14ac:dyDescent="0.25">
      <c r="C125">
        <v>21</v>
      </c>
      <c r="D125">
        <f>[1]!crv_solve($D$44:$D$64,$C$92:$C$112,C125)</f>
        <v>26.925240322188102</v>
      </c>
      <c r="E125">
        <f>[1]!crv_solve($E$44:$E$64,$D$92:$D$112,C125)</f>
        <v>9.8648101015595842</v>
      </c>
      <c r="F125">
        <f>[1]!crv_solve($F$44:$F$64,$E$92:$E$112,C125)</f>
        <v>26.423008055968701</v>
      </c>
      <c r="G125">
        <f>[1]!crv_solve($G$44:$G$64,$F$92:$F$112,C125)</f>
        <v>21.179236616576983</v>
      </c>
      <c r="H125">
        <f t="shared" si="2"/>
        <v>84.392295096293367</v>
      </c>
      <c r="J125">
        <f t="shared" si="3"/>
        <v>20.193930241641077</v>
      </c>
      <c r="K125">
        <f t="shared" si="4"/>
        <v>6.0175341619513461</v>
      </c>
      <c r="L125">
        <f t="shared" si="5"/>
        <v>16.382264994700595</v>
      </c>
      <c r="M125">
        <f t="shared" si="6"/>
        <v>8.0481099142992534</v>
      </c>
      <c r="N125">
        <f t="shared" si="7"/>
        <v>50.641839312592275</v>
      </c>
    </row>
    <row r="126" spans="1:15" x14ac:dyDescent="0.25">
      <c r="C126">
        <v>23</v>
      </c>
      <c r="D126">
        <f>[1]!crv_solve($D$44:$D$64,$C$92:$C$112,C126)</f>
        <v>26.045469925251417</v>
      </c>
      <c r="E126">
        <f>[1]!crv_solve($E$44:$E$64,$D$92:$D$112,C126)</f>
        <v>9.1682256498825225</v>
      </c>
      <c r="F126">
        <f>[1]!crv_solve($F$44:$F$64,$E$92:$E$112,C126)</f>
        <v>25.161730010214583</v>
      </c>
      <c r="G126">
        <f>[1]!crv_solve($G$44:$G$64,$F$92:$F$112,C126)</f>
        <v>20.129286678377198</v>
      </c>
      <c r="H126">
        <f t="shared" si="2"/>
        <v>80.504712263725722</v>
      </c>
      <c r="J126">
        <f t="shared" si="3"/>
        <v>19.534102443938565</v>
      </c>
      <c r="K126">
        <f t="shared" si="4"/>
        <v>5.592617646428339</v>
      </c>
      <c r="L126">
        <f t="shared" si="5"/>
        <v>15.600272606333043</v>
      </c>
      <c r="M126">
        <f t="shared" si="6"/>
        <v>7.6491289377833356</v>
      </c>
      <c r="N126">
        <f t="shared" si="7"/>
        <v>48.376121634483283</v>
      </c>
    </row>
    <row r="127" spans="1:15" x14ac:dyDescent="0.25">
      <c r="C127">
        <v>25</v>
      </c>
      <c r="D127">
        <f>[1]!crv_solve($D$44:$D$64,$C$92:$C$112,C127)</f>
        <v>25.165699528314732</v>
      </c>
      <c r="E127">
        <f>[1]!crv_solve($E$44:$E$64,$D$92:$D$112,C127)</f>
        <v>8.5463782284693774</v>
      </c>
      <c r="F127">
        <f>[1]!crv_solve($F$44:$F$64,$E$92:$E$112,C127)</f>
        <v>23.940471215317082</v>
      </c>
      <c r="G127">
        <f>[1]!crv_solve($G$44:$G$64,$F$92:$F$112,C127)</f>
        <v>19.079336740177418</v>
      </c>
      <c r="H127">
        <f t="shared" si="2"/>
        <v>76.731885712278611</v>
      </c>
      <c r="J127">
        <f>D127*C$11/100</f>
        <v>18.874274646236049</v>
      </c>
      <c r="K127">
        <f t="shared" si="4"/>
        <v>5.21329071936632</v>
      </c>
      <c r="L127">
        <f t="shared" si="5"/>
        <v>14.843092153496592</v>
      </c>
      <c r="M127">
        <f t="shared" si="6"/>
        <v>7.2501479612674187</v>
      </c>
      <c r="N127">
        <f t="shared" si="7"/>
        <v>46.180805480366374</v>
      </c>
    </row>
    <row r="128" spans="1:15" x14ac:dyDescent="0.25">
      <c r="C128">
        <v>26</v>
      </c>
      <c r="D128">
        <f>[1]!crv_solve($D$44:$D$64,$C$92:$C$112,C128)</f>
        <v>24.72581432984639</v>
      </c>
      <c r="E128">
        <f>[1]!crv_solve($E$44:$E$64,$D$92:$D$112,C128)</f>
        <v>8.235454517762804</v>
      </c>
      <c r="F128">
        <f>[1]!crv_solve($F$44:$F$64,$E$92:$E$112,C128)</f>
        <v>23.442978923212763</v>
      </c>
      <c r="G128">
        <f>[1]!crv_solve($G$44:$G$64,$F$92:$F$112,C128)</f>
        <v>18.554361771077527</v>
      </c>
      <c r="H128">
        <f t="shared" ref="H128:H129" si="8">SUM(D128:G128)</f>
        <v>74.958609541899477</v>
      </c>
      <c r="J128">
        <f t="shared" ref="J128:J136" si="9">D128*C$11/100</f>
        <v>18.544360747384793</v>
      </c>
      <c r="K128">
        <f t="shared" ref="K128:K136" si="10">E128*D$11/100</f>
        <v>5.0236272558353106</v>
      </c>
      <c r="L128">
        <f t="shared" ref="L128:L136" si="11">F128*E$11/100</f>
        <v>14.534646932391913</v>
      </c>
      <c r="M128">
        <f>G128*F$11/100</f>
        <v>7.0506574730094602</v>
      </c>
      <c r="N128">
        <f t="shared" si="7"/>
        <v>45.153292408621475</v>
      </c>
    </row>
    <row r="129" spans="1:14" x14ac:dyDescent="0.25">
      <c r="C129">
        <v>27</v>
      </c>
      <c r="D129">
        <f>[1]!crv_solve($D$44:$D$64,$C$92:$C$112,C129)</f>
        <v>24.285929131378047</v>
      </c>
      <c r="E129">
        <f>[1]!crv_solve($E$44:$E$64,$D$92:$D$112,C129)</f>
        <v>7.9245308070562324</v>
      </c>
      <c r="F129">
        <f>[1]!crv_solve($F$44:$F$64,$E$92:$E$112,C129)</f>
        <v>22.945486631108448</v>
      </c>
      <c r="G129">
        <f>[1]!crv_solve($G$44:$G$64,$F$92:$F$112,C129)</f>
        <v>18.029386801977633</v>
      </c>
      <c r="H129">
        <f t="shared" si="8"/>
        <v>73.185333371520372</v>
      </c>
      <c r="J129">
        <f t="shared" si="9"/>
        <v>18.214446848533534</v>
      </c>
      <c r="K129">
        <f t="shared" si="10"/>
        <v>4.833963792304302</v>
      </c>
      <c r="L129">
        <f t="shared" si="11"/>
        <v>14.226201711287239</v>
      </c>
      <c r="M129">
        <f t="shared" ref="M129:M136" si="12">G129*F$11/100</f>
        <v>6.8511669847515009</v>
      </c>
      <c r="N129">
        <f t="shared" si="7"/>
        <v>44.125779336876576</v>
      </c>
    </row>
    <row r="130" spans="1:14" x14ac:dyDescent="0.25">
      <c r="C130">
        <v>28</v>
      </c>
      <c r="D130">
        <f>[1]!crv_solve($D$44:$D$64,$C$92:$C$112,C130)</f>
        <v>23.847333728536963</v>
      </c>
      <c r="E130">
        <f>[1]!crv_solve($E$44:$E$64,$D$92:$D$112,C130)</f>
        <v>7.6136070963496598</v>
      </c>
      <c r="F130">
        <f>[1]!crv_solve($F$44:$F$64,$E$92:$E$112,C130)</f>
        <v>22.447994339004133</v>
      </c>
      <c r="G130">
        <f>[1]!crv_solve($G$44:$G$64,$F$92:$F$112,C130)</f>
        <v>17.504411832877743</v>
      </c>
      <c r="H130">
        <f t="shared" ref="H130:H136" si="13">SUM(D130:G130)</f>
        <v>71.413346996768496</v>
      </c>
      <c r="J130">
        <f t="shared" si="9"/>
        <v>17.885500296402721</v>
      </c>
      <c r="K130">
        <f t="shared" si="10"/>
        <v>4.6443003287732925</v>
      </c>
      <c r="L130">
        <f t="shared" si="11"/>
        <v>13.917756490182562</v>
      </c>
      <c r="M130">
        <f t="shared" si="12"/>
        <v>6.6516764964935415</v>
      </c>
      <c r="N130">
        <f t="shared" si="7"/>
        <v>43.099233611852121</v>
      </c>
    </row>
    <row r="131" spans="1:14" x14ac:dyDescent="0.25">
      <c r="C131">
        <v>29</v>
      </c>
      <c r="D131">
        <f>[1]!crv_solve($D$44:$D$64,$C$92:$C$112,C131)</f>
        <v>23.439045761390268</v>
      </c>
      <c r="E131">
        <f>[1]!crv_solve($E$44:$E$64,$D$92:$D$112,C131)</f>
        <v>7.3026833856430873</v>
      </c>
      <c r="F131">
        <f>[1]!crv_solve($F$44:$F$64,$E$92:$E$112,C131)</f>
        <v>21.950502046899814</v>
      </c>
      <c r="G131">
        <f>[1]!crv_solve($G$44:$G$64,$F$92:$F$112,C131)</f>
        <v>17.088930891007308</v>
      </c>
      <c r="H131">
        <f t="shared" si="13"/>
        <v>69.781162084940476</v>
      </c>
      <c r="J131">
        <f t="shared" si="9"/>
        <v>17.579284321042699</v>
      </c>
      <c r="K131">
        <f t="shared" si="10"/>
        <v>4.454636865242283</v>
      </c>
      <c r="L131">
        <f t="shared" si="11"/>
        <v>13.609311269077885</v>
      </c>
      <c r="M131">
        <f t="shared" si="12"/>
        <v>6.4937937385827773</v>
      </c>
      <c r="N131">
        <f t="shared" si="7"/>
        <v>42.137026193945644</v>
      </c>
    </row>
    <row r="132" spans="1:14" x14ac:dyDescent="0.25">
      <c r="C132">
        <v>30</v>
      </c>
      <c r="D132">
        <f>[1]!crv_solve($D$44:$D$64,$C$92:$C$112,C132)</f>
        <v>23.030757794243577</v>
      </c>
      <c r="E132">
        <f>[1]!crv_solve($E$44:$E$64,$D$92:$D$112,C132)</f>
        <v>6.9917596749365147</v>
      </c>
      <c r="F132">
        <f>[1]!crv_solve($F$44:$F$64,$E$92:$E$112,C132)</f>
        <v>21.453009754795499</v>
      </c>
      <c r="G132">
        <f>[1]!crv_solve($G$44:$G$64,$F$92:$F$112,C132)</f>
        <v>16.683568974238661</v>
      </c>
      <c r="H132">
        <f t="shared" si="13"/>
        <v>68.159096198214257</v>
      </c>
      <c r="J132">
        <f t="shared" si="9"/>
        <v>17.273068345682681</v>
      </c>
      <c r="K132">
        <f t="shared" si="10"/>
        <v>4.2649734017112744</v>
      </c>
      <c r="L132">
        <f t="shared" si="11"/>
        <v>13.300866047973209</v>
      </c>
      <c r="M132">
        <f t="shared" si="12"/>
        <v>6.339756210210691</v>
      </c>
      <c r="N132">
        <f t="shared" si="7"/>
        <v>41.178664005577858</v>
      </c>
    </row>
    <row r="133" spans="1:14" x14ac:dyDescent="0.25">
      <c r="C133">
        <v>31</v>
      </c>
      <c r="D133">
        <f>[1]!crv_solve($D$44:$D$64,$C$92:$C$112,C133)</f>
        <v>22.622469827096886</v>
      </c>
      <c r="E133">
        <f>[1]!crv_solve($E$44:$E$64,$D$92:$D$112,C133)</f>
        <v>6.6808359642299422</v>
      </c>
      <c r="F133">
        <f>[1]!crv_solve($F$44:$F$64,$E$92:$E$112,C133)</f>
        <v>20.955517462691184</v>
      </c>
      <c r="G133">
        <f>[1]!crv_solve($G$44:$G$64,$F$92:$F$112,C133)</f>
        <v>16.278207057470009</v>
      </c>
      <c r="H133">
        <f t="shared" si="13"/>
        <v>66.537030311488024</v>
      </c>
      <c r="J133">
        <f t="shared" si="9"/>
        <v>16.966852370322666</v>
      </c>
      <c r="K133">
        <f t="shared" si="10"/>
        <v>4.0753099381802649</v>
      </c>
      <c r="L133">
        <f t="shared" si="11"/>
        <v>12.992420826868534</v>
      </c>
      <c r="M133">
        <f t="shared" si="12"/>
        <v>6.1857186818386038</v>
      </c>
      <c r="N133">
        <f t="shared" si="7"/>
        <v>40.220301817210064</v>
      </c>
    </row>
    <row r="134" spans="1:14" x14ac:dyDescent="0.25">
      <c r="C134">
        <v>32</v>
      </c>
      <c r="D134">
        <f>[1]!crv_solve($D$44:$D$64,$C$92:$C$112,C134)</f>
        <v>22.214181859950191</v>
      </c>
      <c r="E134">
        <f>[1]!crv_solve($E$44:$E$64,$D$92:$D$112,C134)</f>
        <v>6.3699122535233696</v>
      </c>
      <c r="F134">
        <f>[1]!crv_solve($F$44:$F$64,$E$92:$E$112,C134)</f>
        <v>20.458025170586868</v>
      </c>
      <c r="G134">
        <f>[1]!crv_solve($G$44:$G$64,$F$92:$F$112,C134)</f>
        <v>15.872845140701358</v>
      </c>
      <c r="H134">
        <f t="shared" si="13"/>
        <v>64.914964424761791</v>
      </c>
      <c r="J134">
        <f t="shared" si="9"/>
        <v>16.660636394962644</v>
      </c>
      <c r="K134">
        <f t="shared" si="10"/>
        <v>3.8856464746492554</v>
      </c>
      <c r="L134">
        <f t="shared" si="11"/>
        <v>12.683975605763857</v>
      </c>
      <c r="M134">
        <f t="shared" si="12"/>
        <v>6.0316811534665158</v>
      </c>
      <c r="N134">
        <f t="shared" si="7"/>
        <v>39.261939628842271</v>
      </c>
    </row>
    <row r="135" spans="1:14" x14ac:dyDescent="0.25">
      <c r="C135">
        <v>33</v>
      </c>
      <c r="D135">
        <f>[1]!crv_solve($D$44:$D$64,$C$92:$C$112,C135)</f>
        <v>21.805893892803496</v>
      </c>
      <c r="E135">
        <f>[1]!crv_solve($E$44:$E$64,$D$92:$D$112,C135)</f>
        <v>6.0589885428167971</v>
      </c>
      <c r="F135">
        <f>[1]!crv_solve($F$44:$F$64,$E$92:$E$112,C135)</f>
        <v>19.96053287848255</v>
      </c>
      <c r="G135">
        <f>[1]!crv_solve($G$44:$G$64,$F$92:$F$112,C135)</f>
        <v>15.467483223932707</v>
      </c>
      <c r="H135">
        <f t="shared" si="13"/>
        <v>63.292898538035544</v>
      </c>
      <c r="J135">
        <f t="shared" si="9"/>
        <v>16.354420419602622</v>
      </c>
      <c r="K135">
        <f t="shared" si="10"/>
        <v>3.6959830111182463</v>
      </c>
      <c r="L135">
        <f t="shared" si="11"/>
        <v>12.37553038465918</v>
      </c>
      <c r="M135">
        <f t="shared" si="12"/>
        <v>5.8776436250944286</v>
      </c>
      <c r="N135">
        <f t="shared" si="7"/>
        <v>38.303577440474477</v>
      </c>
    </row>
    <row r="136" spans="1:14" x14ac:dyDescent="0.25">
      <c r="C136">
        <v>34</v>
      </c>
      <c r="D136">
        <f>[1]!crv_solve($D$44:$D$64,$C$92:$C$112,C136)</f>
        <v>21.397605925656805</v>
      </c>
      <c r="E136">
        <f>[1]!crv_solve($E$44:$E$64,$D$92:$D$112,C136)</f>
        <v>5.7480648321102246</v>
      </c>
      <c r="F136">
        <f>[1]!crv_solve($F$44:$F$64,$E$92:$E$112,C136)</f>
        <v>19.463040586378234</v>
      </c>
      <c r="G136">
        <f>[1]!crv_solve($G$44:$G$64,$F$92:$F$112,C136)</f>
        <v>15.062121307164055</v>
      </c>
      <c r="H136">
        <f t="shared" si="13"/>
        <v>61.670832651309318</v>
      </c>
      <c r="J136">
        <f t="shared" si="9"/>
        <v>16.048204444242604</v>
      </c>
      <c r="K136">
        <f t="shared" si="10"/>
        <v>3.5063195475872369</v>
      </c>
      <c r="L136">
        <f t="shared" si="11"/>
        <v>12.067085163554504</v>
      </c>
      <c r="M136">
        <f t="shared" si="12"/>
        <v>5.7236060967223406</v>
      </c>
      <c r="N136">
        <f t="shared" si="7"/>
        <v>37.345215252106684</v>
      </c>
    </row>
    <row r="137" spans="1:14" x14ac:dyDescent="0.25">
      <c r="A137" t="s">
        <v>73</v>
      </c>
      <c r="C137" t="s">
        <v>70</v>
      </c>
      <c r="D137" t="s">
        <v>74</v>
      </c>
      <c r="E137" t="s">
        <v>75</v>
      </c>
    </row>
    <row r="138" spans="1:14" x14ac:dyDescent="0.25">
      <c r="C138">
        <v>1</v>
      </c>
      <c r="D138">
        <f t="shared" ref="D138:D152" si="14">H115</f>
        <v>181.10150747130706</v>
      </c>
      <c r="E138">
        <f>[1]!MF_p_pipeline_atma($C$25,$I$37,$H$40:$I$41,$G$37:$H$38,$P$37:$Q$38,$D138,$H$11,,$B$8,1,0,1)</f>
        <v>7.1968422949585067</v>
      </c>
    </row>
    <row r="139" spans="1:14" x14ac:dyDescent="0.25">
      <c r="C139">
        <v>3</v>
      </c>
      <c r="D139">
        <f t="shared" si="14"/>
        <v>159.35420435959512</v>
      </c>
      <c r="E139">
        <f>[1]!MF_p_pipeline_atma($C$25,$I$37,$H$40:$I$41,$G$37:$H$38,$P$37:$Q$38,$D139,$H$11,,$B$8,1,0,1)</f>
        <v>6.9101914226302714</v>
      </c>
    </row>
    <row r="140" spans="1:14" x14ac:dyDescent="0.25">
      <c r="C140">
        <v>5</v>
      </c>
      <c r="D140">
        <f t="shared" si="14"/>
        <v>143.89692785455625</v>
      </c>
      <c r="E140">
        <f>[1]!MF_p_pipeline_atma($C$25,$I$37,$H$40:$I$41,$G$37:$H$38,$P$37:$Q$38,$D140,$H$11,,$B$8,1,0,1)</f>
        <v>6.7241977220651457</v>
      </c>
    </row>
    <row r="141" spans="1:14" x14ac:dyDescent="0.25">
      <c r="C141">
        <v>7</v>
      </c>
      <c r="D141">
        <f t="shared" si="14"/>
        <v>130.2303568185913</v>
      </c>
      <c r="E141">
        <f>[1]!MF_p_pipeline_atma($C$25,$I$37,$H$40:$I$41,$G$37:$H$38,$P$37:$Q$38,$D141,$H$11,,$B$8,1,0,1)</f>
        <v>6.5738119592687134</v>
      </c>
    </row>
    <row r="142" spans="1:14" x14ac:dyDescent="0.25">
      <c r="C142">
        <v>9</v>
      </c>
      <c r="D142">
        <f t="shared" si="14"/>
        <v>119.53140190287436</v>
      </c>
      <c r="E142">
        <f>[1]!MF_p_pipeline_atma($C$25,$I$37,$H$40:$I$41,$G$37:$H$38,$P$37:$Q$38,$D142,$H$11,,$B$8,1,0,1)</f>
        <v>6.4616332371460086</v>
      </c>
    </row>
    <row r="143" spans="1:14" x14ac:dyDescent="0.25">
      <c r="C143">
        <v>11</v>
      </c>
      <c r="D143">
        <f t="shared" si="14"/>
        <v>110.67894191670167</v>
      </c>
      <c r="E143">
        <f>[1]!MF_p_pipeline_atma($C$25,$I$37,$H$40:$I$41,$G$37:$H$38,$P$37:$Q$38,$D143,$H$11,,$B$8,1,0,1)</f>
        <v>6.3306589268658566</v>
      </c>
    </row>
    <row r="144" spans="1:14" x14ac:dyDescent="0.25">
      <c r="C144">
        <v>13</v>
      </c>
      <c r="D144">
        <f t="shared" si="14"/>
        <v>103.76340569046326</v>
      </c>
      <c r="E144">
        <f>[1]!MF_p_pipeline_atma($C$25,$I$37,$H$40:$I$41,$G$37:$H$38,$P$37:$Q$38,$D144,$H$11,,$B$8,1,0,1)</f>
        <v>6.2371168691722181</v>
      </c>
    </row>
    <row r="145" spans="3:10" x14ac:dyDescent="0.25">
      <c r="C145">
        <v>15</v>
      </c>
      <c r="D145">
        <f t="shared" si="14"/>
        <v>98.22193895558577</v>
      </c>
      <c r="E145">
        <f>[1]!MF_p_pipeline_atma($C$25,$I$37,$H$40:$I$41,$G$37:$H$38,$P$37:$Q$38,$D145,$H$11,,$B$8,1,0,1)</f>
        <v>6.1702705727934433</v>
      </c>
      <c r="H145" t="s">
        <v>77</v>
      </c>
    </row>
    <row r="146" spans="3:10" x14ac:dyDescent="0.25">
      <c r="C146">
        <v>17</v>
      </c>
      <c r="D146">
        <f t="shared" si="14"/>
        <v>93.015815208784062</v>
      </c>
      <c r="E146">
        <f>[1]!MF_p_pipeline_atma($C$25,$I$37,$H$40:$I$41,$G$37:$H$38,$P$37:$Q$38,$D146,$H$11,,$B$8,1,0,1)</f>
        <v>6.1137528910685219</v>
      </c>
      <c r="I146" t="s">
        <v>71</v>
      </c>
      <c r="J146">
        <f>[1]!crv_intersection(D138:D159,C138:C159,D138:D159,E138:E159)</f>
        <v>132.9389541475461</v>
      </c>
    </row>
    <row r="147" spans="3:10" x14ac:dyDescent="0.25">
      <c r="C147">
        <v>19</v>
      </c>
      <c r="D147">
        <f t="shared" si="14"/>
        <v>88.470569644424671</v>
      </c>
      <c r="E147">
        <f>[1]!MF_p_pipeline_atma($C$25,$I$37,$H$40:$I$41,$G$37:$H$38,$P$37:$Q$38,$D147,$H$11,,$B$8,1,0,1)</f>
        <v>6.0728542862527446</v>
      </c>
    </row>
    <row r="148" spans="3:10" x14ac:dyDescent="0.25">
      <c r="C148">
        <v>21</v>
      </c>
      <c r="D148">
        <f t="shared" si="14"/>
        <v>84.392295096293367</v>
      </c>
      <c r="E148">
        <f>[1]!MF_p_pipeline_atma($C$25,$I$37,$H$40:$I$41,$G$37:$H$38,$P$37:$Q$38,$D148,$H$11,,$B$8,1,0,1)</f>
        <v>6.0506152201242305</v>
      </c>
    </row>
    <row r="149" spans="3:10" x14ac:dyDescent="0.25">
      <c r="C149">
        <v>23</v>
      </c>
      <c r="D149">
        <f t="shared" si="14"/>
        <v>80.504712263725722</v>
      </c>
      <c r="E149">
        <f>[1]!MF_p_pipeline_atma($C$25,$I$37,$H$40:$I$41,$G$37:$H$38,$P$37:$Q$38,$D149,$H$11,,$B$8,1,0,1)</f>
        <v>6.0302154101992222</v>
      </c>
    </row>
    <row r="150" spans="3:10" x14ac:dyDescent="0.25">
      <c r="C150">
        <v>25</v>
      </c>
      <c r="D150">
        <f t="shared" si="14"/>
        <v>76.731885712278611</v>
      </c>
      <c r="E150">
        <f>[1]!MF_p_pipeline_atma($C$25,$I$37,$H$40:$I$41,$G$37:$H$38,$P$37:$Q$38,$D150,$H$11,,$B$8,1,0,1)</f>
        <v>6.0111598487908457</v>
      </c>
    </row>
    <row r="151" spans="3:10" x14ac:dyDescent="0.25">
      <c r="C151">
        <v>27</v>
      </c>
      <c r="D151">
        <f t="shared" si="14"/>
        <v>74.958609541899477</v>
      </c>
      <c r="E151">
        <f>[1]!MF_p_pipeline_atma($C$25,$I$37,$H$40:$I$41,$G$37:$H$38,$P$37:$Q$38,$D151,$H$11,,$B$8,1,0,1)</f>
        <v>6.0024585006808824</v>
      </c>
    </row>
    <row r="152" spans="3:10" x14ac:dyDescent="0.25">
      <c r="C152">
        <v>29</v>
      </c>
      <c r="D152">
        <f t="shared" si="14"/>
        <v>73.185333371520372</v>
      </c>
      <c r="E152">
        <f>[1]!MF_p_pipeline_atma($C$25,$I$37,$H$40:$I$41,$G$37:$H$38,$P$37:$Q$38,$D152,$H$11,,$B$8,1,0,1)</f>
        <v>5.9939214660327709</v>
      </c>
    </row>
    <row r="153" spans="3:10" x14ac:dyDescent="0.25">
      <c r="C153">
        <v>30</v>
      </c>
      <c r="D153">
        <f t="shared" ref="D153:D159" si="15">H130</f>
        <v>71.413346996768496</v>
      </c>
      <c r="E153">
        <f>[1]!MF_p_pipeline_atma($C$25,$I$37,$H$40:$I$41,$G$37:$H$38,$P$37:$Q$38,$D153,$H$11,,$B$8,1,0,1)</f>
        <v>5.9855556858472543</v>
      </c>
    </row>
    <row r="154" spans="3:10" x14ac:dyDescent="0.25">
      <c r="C154">
        <v>31</v>
      </c>
      <c r="D154">
        <f t="shared" si="15"/>
        <v>69.781162084940476</v>
      </c>
      <c r="E154">
        <f>[1]!MF_p_pipeline_atma($C$25,$I$37,$H$40:$I$41,$G$37:$H$38,$P$37:$Q$38,$D154,$H$11,,$B$8,1,0,1)</f>
        <v>5.9779966899002499</v>
      </c>
    </row>
    <row r="155" spans="3:10" x14ac:dyDescent="0.25">
      <c r="C155">
        <v>32</v>
      </c>
      <c r="D155">
        <f t="shared" si="15"/>
        <v>68.159096198214257</v>
      </c>
      <c r="E155">
        <f>[1]!MF_p_pipeline_atma($C$25,$I$37,$H$40:$I$41,$G$37:$H$38,$P$37:$Q$38,$D155,$H$11,,$B$8,1,0,1)</f>
        <v>5.9706247207837855</v>
      </c>
    </row>
    <row r="156" spans="3:10" x14ac:dyDescent="0.25">
      <c r="C156">
        <v>33</v>
      </c>
      <c r="D156">
        <f t="shared" si="15"/>
        <v>66.537030311488024</v>
      </c>
      <c r="E156">
        <f>[1]!MF_p_pipeline_atma($C$25,$I$37,$H$40:$I$41,$G$37:$H$38,$P$37:$Q$38,$D156,$H$11,,$B$8,1,0,1)</f>
        <v>5.9633931944637411</v>
      </c>
    </row>
    <row r="157" spans="3:10" x14ac:dyDescent="0.25">
      <c r="C157">
        <v>34</v>
      </c>
      <c r="D157">
        <f t="shared" si="15"/>
        <v>64.914964424761791</v>
      </c>
      <c r="E157">
        <f>[1]!MF_p_pipeline_atma($C$25,$I$37,$H$40:$I$41,$G$37:$H$38,$P$37:$Q$38,$D157,$H$11,,$B$8,1,0,1)</f>
        <v>5.9563028307663934</v>
      </c>
    </row>
    <row r="158" spans="3:10" x14ac:dyDescent="0.25">
      <c r="C158">
        <v>35</v>
      </c>
      <c r="D158">
        <f t="shared" si="15"/>
        <v>63.292898538035544</v>
      </c>
      <c r="E158">
        <f>[1]!MF_p_pipeline_atma($C$25,$I$37,$H$40:$I$41,$G$37:$H$38,$P$37:$Q$38,$D158,$H$11,,$B$8,1,0,1)</f>
        <v>5.9493543563236075</v>
      </c>
    </row>
    <row r="159" spans="3:10" x14ac:dyDescent="0.25">
      <c r="C159">
        <v>36</v>
      </c>
      <c r="D159">
        <f t="shared" si="15"/>
        <v>61.670832651309318</v>
      </c>
      <c r="E159">
        <f>[1]!MF_p_pipeline_atma($C$25,$I$37,$H$40:$I$41,$G$37:$H$38,$P$37:$Q$38,$D159,$H$11,,$B$8,1,0,1)</f>
        <v>5.9425485053107803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Свешникова</dc:creator>
  <cp:lastModifiedBy>Alexey</cp:lastModifiedBy>
  <dcterms:created xsi:type="dcterms:W3CDTF">2021-04-08T09:21:10Z</dcterms:created>
  <dcterms:modified xsi:type="dcterms:W3CDTF">2021-05-07T11:48:05Z</dcterms:modified>
</cp:coreProperties>
</file>