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19140" windowHeight="7335"/>
  </bookViews>
  <sheets>
    <sheet name="Лист1" sheetId="1" r:id="rId1"/>
    <sheet name="Лист2" sheetId="2" r:id="rId2"/>
    <sheet name="Лист3" sheetId="3" r:id="rId3"/>
  </sheets>
  <externalReferences>
    <externalReference r:id="rId4"/>
  </externalReferences>
  <definedNames>
    <definedName name="A">Лист1!$K$6</definedName>
    <definedName name="d_in">Лист1!$F$7</definedName>
    <definedName name="d_in_m">Лист1!$G$7</definedName>
    <definedName name="eps">Лист1!$F$9</definedName>
    <definedName name="gamma_w">Лист1!$F$5</definedName>
    <definedName name="h">Лист1!$F$6</definedName>
    <definedName name="MD">Лист1!$F$11</definedName>
    <definedName name="mu_Pas">Лист1!$L$7</definedName>
    <definedName name="n">Лист1!$B$16</definedName>
    <definedName name="p_Pa">Лист1!$U$15</definedName>
    <definedName name="p_wh">Лист1!$F$10</definedName>
    <definedName name="pwh_mpa">Лист1!$G$10</definedName>
    <definedName name="q_liq">Лист1!$F$8</definedName>
    <definedName name="q_liq_m3sec">Лист1!$G$8</definedName>
    <definedName name="rho">Лист1!$G$5</definedName>
    <definedName name="T0">Лист1!$F$13</definedName>
    <definedName name="TVD">Лист1!$F$12</definedName>
    <definedName name="ws">Лист1!$R$13</definedName>
  </definedNames>
  <calcPr calcId="145621"/>
</workbook>
</file>

<file path=xl/calcChain.xml><?xml version="1.0" encoding="utf-8"?>
<calcChain xmlns="http://schemas.openxmlformats.org/spreadsheetml/2006/main">
  <c r="P95" i="1" l="1"/>
  <c r="W16" i="1" l="1"/>
  <c r="X16" i="1" s="1"/>
  <c r="E5" i="1" a="1"/>
  <c r="F6" i="1" l="1"/>
  <c r="F8" i="1"/>
  <c r="F10" i="1"/>
  <c r="F12" i="1"/>
  <c r="E5" i="1"/>
  <c r="E7" i="1"/>
  <c r="E9" i="1"/>
  <c r="E11" i="1"/>
  <c r="E13" i="1"/>
  <c r="F5" i="1"/>
  <c r="F7" i="1"/>
  <c r="F9" i="1"/>
  <c r="F11" i="1"/>
  <c r="F13" i="1"/>
  <c r="E6" i="1"/>
  <c r="E8" i="1"/>
  <c r="E10" i="1"/>
  <c r="E12" i="1"/>
  <c r="H11" i="1" a="1"/>
  <c r="I11" i="1" a="1"/>
  <c r="I11" i="1" l="1"/>
  <c r="K11" i="1" s="1"/>
  <c r="I12" i="1"/>
  <c r="I13" i="1"/>
  <c r="K13" i="1" s="1"/>
  <c r="H11" i="1"/>
  <c r="H12" i="1"/>
  <c r="H13" i="1"/>
  <c r="G7" i="1"/>
  <c r="K6" i="1" s="1"/>
  <c r="L11" i="1"/>
  <c r="L13" i="1" s="1"/>
  <c r="L12" i="1" s="1"/>
  <c r="E17" i="1"/>
  <c r="G8" i="1"/>
  <c r="J16" i="1"/>
  <c r="K12" i="1" l="1"/>
  <c r="E18" i="1"/>
  <c r="E19" i="1" s="1"/>
  <c r="E20" i="1" s="1"/>
  <c r="E21" i="1" s="1"/>
  <c r="E22" i="1" s="1"/>
  <c r="E23" i="1" s="1"/>
  <c r="E24" i="1" s="1"/>
  <c r="E25" i="1" s="1"/>
  <c r="E26" i="1" s="1"/>
  <c r="K16" i="1"/>
  <c r="N29" i="1"/>
  <c r="N33" i="1"/>
  <c r="N37" i="1"/>
  <c r="N41" i="1"/>
  <c r="N45" i="1"/>
  <c r="N49" i="1"/>
  <c r="N53" i="1"/>
  <c r="N57" i="1"/>
  <c r="N61" i="1"/>
  <c r="N65" i="1"/>
  <c r="N69" i="1"/>
  <c r="N73" i="1"/>
  <c r="N77" i="1"/>
  <c r="N81" i="1"/>
  <c r="N85" i="1"/>
  <c r="N89" i="1"/>
  <c r="N93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94" i="1"/>
  <c r="N27" i="1"/>
  <c r="N31" i="1"/>
  <c r="N35" i="1"/>
  <c r="N39" i="1"/>
  <c r="N43" i="1"/>
  <c r="N47" i="1"/>
  <c r="N51" i="1"/>
  <c r="N55" i="1"/>
  <c r="N59" i="1"/>
  <c r="N63" i="1"/>
  <c r="N67" i="1"/>
  <c r="N71" i="1"/>
  <c r="N75" i="1"/>
  <c r="N79" i="1"/>
  <c r="N83" i="1"/>
  <c r="N87" i="1"/>
  <c r="N91" i="1"/>
  <c r="N95" i="1"/>
  <c r="N40" i="1"/>
  <c r="N56" i="1"/>
  <c r="N72" i="1"/>
  <c r="N88" i="1"/>
  <c r="N52" i="1"/>
  <c r="N28" i="1"/>
  <c r="N44" i="1"/>
  <c r="N60" i="1"/>
  <c r="N76" i="1"/>
  <c r="N92" i="1"/>
  <c r="N36" i="1"/>
  <c r="N84" i="1"/>
  <c r="N32" i="1"/>
  <c r="N48" i="1"/>
  <c r="N64" i="1"/>
  <c r="N80" i="1"/>
  <c r="N68" i="1"/>
  <c r="N19" i="1"/>
  <c r="N23" i="1"/>
  <c r="N18" i="1"/>
  <c r="N20" i="1"/>
  <c r="N24" i="1"/>
  <c r="N17" i="1"/>
  <c r="N21" i="1"/>
  <c r="N25" i="1"/>
  <c r="N16" i="1"/>
  <c r="N22" i="1"/>
  <c r="G5" i="1"/>
  <c r="F25" i="1"/>
  <c r="I25" i="1"/>
  <c r="F23" i="1"/>
  <c r="I23" i="1"/>
  <c r="F21" i="1"/>
  <c r="I21" i="1"/>
  <c r="F19" i="1"/>
  <c r="I19" i="1"/>
  <c r="F17" i="1"/>
  <c r="I17" i="1"/>
  <c r="F26" i="1"/>
  <c r="I26" i="1"/>
  <c r="F20" i="1"/>
  <c r="I20" i="1"/>
  <c r="F24" i="1"/>
  <c r="I24" i="1"/>
  <c r="F18" i="1"/>
  <c r="I18" i="1"/>
  <c r="F22" i="1"/>
  <c r="F16" i="1"/>
  <c r="I22" i="1"/>
  <c r="I16" i="1"/>
  <c r="O16" i="1" l="1"/>
  <c r="O22" i="1"/>
  <c r="O18" i="1"/>
  <c r="O24" i="1"/>
  <c r="O20" i="1"/>
  <c r="O26" i="1"/>
  <c r="O17" i="1"/>
  <c r="O19" i="1"/>
  <c r="O21" i="1"/>
  <c r="O23" i="1"/>
  <c r="O25" i="1"/>
  <c r="J22" i="1"/>
  <c r="J26" i="1"/>
  <c r="J24" i="1"/>
  <c r="J23" i="1"/>
  <c r="J21" i="1"/>
  <c r="J18" i="1"/>
  <c r="J25" i="1"/>
  <c r="J20" i="1"/>
  <c r="J19" i="1"/>
  <c r="J17" i="1"/>
  <c r="E27" i="1"/>
  <c r="G26" i="1"/>
  <c r="G17" i="1"/>
  <c r="H17" i="1"/>
  <c r="G16" i="1"/>
  <c r="H16" i="1"/>
  <c r="G18" i="1"/>
  <c r="Q16" i="1"/>
  <c r="Q18" i="1"/>
  <c r="H18" i="1"/>
  <c r="Q17" i="1"/>
  <c r="R16" i="1"/>
  <c r="R17" i="1"/>
  <c r="G19" i="1"/>
  <c r="Q20" i="1"/>
  <c r="Q19" i="1"/>
  <c r="H19" i="1"/>
  <c r="R19" i="1"/>
  <c r="R18" i="1"/>
  <c r="G20" i="1"/>
  <c r="R20" i="1"/>
  <c r="G21" i="1"/>
  <c r="H20" i="1"/>
  <c r="Q21" i="1"/>
  <c r="R21" i="1"/>
  <c r="H21" i="1"/>
  <c r="Q22" i="1"/>
  <c r="G22" i="1"/>
  <c r="R22" i="1"/>
  <c r="Q23" i="1"/>
  <c r="H22" i="1"/>
  <c r="G23" i="1"/>
  <c r="R23" i="1"/>
  <c r="H23" i="1"/>
  <c r="G24" i="1"/>
  <c r="Q24" i="1"/>
  <c r="R24" i="1"/>
  <c r="H24" i="1"/>
  <c r="G25" i="1"/>
  <c r="Q25" i="1"/>
  <c r="Q26" i="1"/>
  <c r="H25" i="1"/>
  <c r="R25" i="1"/>
  <c r="R95" i="1"/>
  <c r="F27" i="1"/>
  <c r="I27" i="1"/>
  <c r="O27" i="1" l="1"/>
  <c r="J27" i="1"/>
  <c r="L22" i="1"/>
  <c r="S22" i="1" s="1"/>
  <c r="U23" i="1" s="1"/>
  <c r="L19" i="1"/>
  <c r="S19" i="1" s="1"/>
  <c r="U20" i="1" s="1"/>
  <c r="L16" i="1"/>
  <c r="S16" i="1" s="1"/>
  <c r="U17" i="1" s="1"/>
  <c r="W17" i="1" s="1"/>
  <c r="P16" i="1" s="1"/>
  <c r="L18" i="1"/>
  <c r="S18" i="1" s="1"/>
  <c r="U19" i="1" s="1"/>
  <c r="L20" i="1"/>
  <c r="S20" i="1" s="1"/>
  <c r="U21" i="1" s="1"/>
  <c r="L24" i="1"/>
  <c r="S24" i="1" s="1"/>
  <c r="U25" i="1" s="1"/>
  <c r="L26" i="1"/>
  <c r="S26" i="1" s="1"/>
  <c r="Q27" i="1"/>
  <c r="R26" i="1"/>
  <c r="H26" i="1"/>
  <c r="L21" i="1"/>
  <c r="S21" i="1" s="1"/>
  <c r="U22" i="1" s="1"/>
  <c r="L23" i="1"/>
  <c r="S23" i="1" s="1"/>
  <c r="U24" i="1" s="1"/>
  <c r="L17" i="1"/>
  <c r="S17" i="1" s="1"/>
  <c r="U18" i="1" s="1"/>
  <c r="L25" i="1"/>
  <c r="S25" i="1" s="1"/>
  <c r="U26" i="1" s="1"/>
  <c r="E28" i="1"/>
  <c r="G27" i="1"/>
  <c r="M16" i="1"/>
  <c r="T16" i="1" s="1"/>
  <c r="V17" i="1" s="1"/>
  <c r="K17" i="1" s="1"/>
  <c r="F28" i="1"/>
  <c r="I28" i="1"/>
  <c r="O28" i="1" l="1"/>
  <c r="J28" i="1"/>
  <c r="W18" i="1"/>
  <c r="P17" i="1" s="1"/>
  <c r="M17" i="1" s="1"/>
  <c r="T17" i="1" s="1"/>
  <c r="V18" i="1" s="1"/>
  <c r="K18" i="1" s="1"/>
  <c r="L27" i="1"/>
  <c r="S27" i="1" s="1"/>
  <c r="U27" i="1"/>
  <c r="X17" i="1"/>
  <c r="Q28" i="1"/>
  <c r="R27" i="1"/>
  <c r="H27" i="1"/>
  <c r="E29" i="1"/>
  <c r="G28" i="1"/>
  <c r="F29" i="1"/>
  <c r="I29" i="1"/>
  <c r="O29" i="1" l="1"/>
  <c r="J29" i="1"/>
  <c r="X18" i="1"/>
  <c r="W19" i="1"/>
  <c r="P18" i="1" s="1"/>
  <c r="M18" i="1" s="1"/>
  <c r="T18" i="1" s="1"/>
  <c r="V19" i="1" s="1"/>
  <c r="K19" i="1" s="1"/>
  <c r="U28" i="1"/>
  <c r="R28" i="1"/>
  <c r="Q29" i="1"/>
  <c r="H28" i="1"/>
  <c r="E30" i="1"/>
  <c r="G29" i="1"/>
  <c r="L28" i="1"/>
  <c r="S28" i="1" s="1"/>
  <c r="F30" i="1"/>
  <c r="I30" i="1"/>
  <c r="X19" i="1" l="1"/>
  <c r="O30" i="1"/>
  <c r="J30" i="1"/>
  <c r="W20" i="1"/>
  <c r="P19" i="1" s="1"/>
  <c r="M19" i="1" s="1"/>
  <c r="T19" i="1" s="1"/>
  <c r="V20" i="1" s="1"/>
  <c r="U29" i="1"/>
  <c r="L29" i="1"/>
  <c r="S29" i="1" s="1"/>
  <c r="R29" i="1"/>
  <c r="Q30" i="1"/>
  <c r="H29" i="1"/>
  <c r="E31" i="1"/>
  <c r="G30" i="1"/>
  <c r="F31" i="1"/>
  <c r="I31" i="1"/>
  <c r="O31" i="1" l="1"/>
  <c r="J31" i="1"/>
  <c r="K20" i="1"/>
  <c r="X20" i="1"/>
  <c r="W21" i="1"/>
  <c r="P20" i="1" s="1"/>
  <c r="M20" i="1" s="1"/>
  <c r="T20" i="1" s="1"/>
  <c r="V21" i="1" s="1"/>
  <c r="U30" i="1"/>
  <c r="Q31" i="1"/>
  <c r="R30" i="1"/>
  <c r="H30" i="1"/>
  <c r="E32" i="1"/>
  <c r="G31" i="1"/>
  <c r="L30" i="1"/>
  <c r="S30" i="1" s="1"/>
  <c r="F32" i="1"/>
  <c r="I32" i="1"/>
  <c r="U31" i="1" l="1"/>
  <c r="O32" i="1"/>
  <c r="J32" i="1"/>
  <c r="K21" i="1"/>
  <c r="W22" i="1"/>
  <c r="P21" i="1" s="1"/>
  <c r="M21" i="1" s="1"/>
  <c r="T21" i="1" s="1"/>
  <c r="V22" i="1" s="1"/>
  <c r="X21" i="1"/>
  <c r="L31" i="1"/>
  <c r="S31" i="1" s="1"/>
  <c r="Q32" i="1"/>
  <c r="R31" i="1"/>
  <c r="H31" i="1"/>
  <c r="E33" i="1"/>
  <c r="G32" i="1"/>
  <c r="F33" i="1"/>
  <c r="I33" i="1"/>
  <c r="K22" i="1" l="1"/>
  <c r="O33" i="1"/>
  <c r="J33" i="1"/>
  <c r="X22" i="1"/>
  <c r="W23" i="1"/>
  <c r="P22" i="1" s="1"/>
  <c r="M22" i="1" s="1"/>
  <c r="T22" i="1" s="1"/>
  <c r="V23" i="1" s="1"/>
  <c r="U32" i="1"/>
  <c r="L32" i="1"/>
  <c r="S32" i="1" s="1"/>
  <c r="Q33" i="1"/>
  <c r="R32" i="1"/>
  <c r="H32" i="1"/>
  <c r="E34" i="1"/>
  <c r="G33" i="1"/>
  <c r="F34" i="1"/>
  <c r="I34" i="1"/>
  <c r="K23" i="1" l="1"/>
  <c r="O34" i="1"/>
  <c r="J34" i="1"/>
  <c r="W24" i="1"/>
  <c r="P23" i="1" s="1"/>
  <c r="M23" i="1" s="1"/>
  <c r="T23" i="1" s="1"/>
  <c r="V24" i="1" s="1"/>
  <c r="X23" i="1"/>
  <c r="U33" i="1"/>
  <c r="Q34" i="1"/>
  <c r="R33" i="1"/>
  <c r="H33" i="1"/>
  <c r="E35" i="1"/>
  <c r="G34" i="1"/>
  <c r="L33" i="1"/>
  <c r="S33" i="1" s="1"/>
  <c r="F35" i="1"/>
  <c r="I35" i="1"/>
  <c r="K24" i="1" l="1"/>
  <c r="O35" i="1"/>
  <c r="J35" i="1"/>
  <c r="X24" i="1"/>
  <c r="W25" i="1"/>
  <c r="P24" i="1" s="1"/>
  <c r="M24" i="1" s="1"/>
  <c r="T24" i="1" s="1"/>
  <c r="V25" i="1" s="1"/>
  <c r="K25" i="1" s="1"/>
  <c r="U34" i="1"/>
  <c r="R34" i="1"/>
  <c r="Q35" i="1"/>
  <c r="H34" i="1"/>
  <c r="E36" i="1"/>
  <c r="G35" i="1"/>
  <c r="L34" i="1"/>
  <c r="S34" i="1" s="1"/>
  <c r="F36" i="1"/>
  <c r="I36" i="1"/>
  <c r="O36" i="1" l="1"/>
  <c r="J36" i="1"/>
  <c r="W26" i="1"/>
  <c r="P25" i="1" s="1"/>
  <c r="M25" i="1" s="1"/>
  <c r="T25" i="1" s="1"/>
  <c r="V26" i="1" s="1"/>
  <c r="K26" i="1" s="1"/>
  <c r="X25" i="1"/>
  <c r="U35" i="1"/>
  <c r="L35" i="1"/>
  <c r="S35" i="1" s="1"/>
  <c r="R35" i="1"/>
  <c r="Q36" i="1"/>
  <c r="H35" i="1"/>
  <c r="E37" i="1"/>
  <c r="G36" i="1"/>
  <c r="F37" i="1"/>
  <c r="I37" i="1"/>
  <c r="O37" i="1" l="1"/>
  <c r="J37" i="1"/>
  <c r="X26" i="1"/>
  <c r="W27" i="1"/>
  <c r="P26" i="1" s="1"/>
  <c r="M26" i="1" s="1"/>
  <c r="T26" i="1" s="1"/>
  <c r="V27" i="1" s="1"/>
  <c r="K27" i="1" s="1"/>
  <c r="U36" i="1"/>
  <c r="L36" i="1"/>
  <c r="S36" i="1" s="1"/>
  <c r="Q37" i="1"/>
  <c r="R36" i="1"/>
  <c r="H36" i="1"/>
  <c r="E38" i="1"/>
  <c r="G37" i="1"/>
  <c r="F38" i="1"/>
  <c r="I38" i="1"/>
  <c r="O38" i="1" l="1"/>
  <c r="J38" i="1"/>
  <c r="W28" i="1"/>
  <c r="P27" i="1" s="1"/>
  <c r="M27" i="1" s="1"/>
  <c r="T27" i="1" s="1"/>
  <c r="V28" i="1" s="1"/>
  <c r="K28" i="1" s="1"/>
  <c r="X27" i="1"/>
  <c r="U37" i="1"/>
  <c r="Q38" i="1"/>
  <c r="R37" i="1"/>
  <c r="H37" i="1"/>
  <c r="E39" i="1"/>
  <c r="G38" i="1"/>
  <c r="L37" i="1"/>
  <c r="S37" i="1" s="1"/>
  <c r="F39" i="1"/>
  <c r="I39" i="1"/>
  <c r="O39" i="1" l="1"/>
  <c r="J39" i="1"/>
  <c r="X28" i="1"/>
  <c r="W29" i="1"/>
  <c r="P28" i="1" s="1"/>
  <c r="M28" i="1" s="1"/>
  <c r="T28" i="1" s="1"/>
  <c r="V29" i="1" s="1"/>
  <c r="K29" i="1" s="1"/>
  <c r="U38" i="1"/>
  <c r="Q39" i="1"/>
  <c r="R38" i="1"/>
  <c r="H38" i="1"/>
  <c r="E40" i="1"/>
  <c r="G39" i="1"/>
  <c r="L38" i="1"/>
  <c r="S38" i="1" s="1"/>
  <c r="F40" i="1"/>
  <c r="I40" i="1"/>
  <c r="O40" i="1" l="1"/>
  <c r="J40" i="1"/>
  <c r="W30" i="1"/>
  <c r="P29" i="1" s="1"/>
  <c r="M29" i="1" s="1"/>
  <c r="T29" i="1" s="1"/>
  <c r="V30" i="1" s="1"/>
  <c r="K30" i="1" s="1"/>
  <c r="X29" i="1"/>
  <c r="U39" i="1"/>
  <c r="R39" i="1"/>
  <c r="Q40" i="1"/>
  <c r="H39" i="1"/>
  <c r="E41" i="1"/>
  <c r="G40" i="1"/>
  <c r="L39" i="1"/>
  <c r="S39" i="1" s="1"/>
  <c r="F41" i="1"/>
  <c r="I41" i="1"/>
  <c r="U40" i="1" l="1"/>
  <c r="O41" i="1"/>
  <c r="J41" i="1"/>
  <c r="X30" i="1"/>
  <c r="W31" i="1"/>
  <c r="P30" i="1" s="1"/>
  <c r="M30" i="1" s="1"/>
  <c r="T30" i="1" s="1"/>
  <c r="V31" i="1" s="1"/>
  <c r="K31" i="1" s="1"/>
  <c r="L40" i="1"/>
  <c r="S40" i="1" s="1"/>
  <c r="R40" i="1"/>
  <c r="Q41" i="1"/>
  <c r="H40" i="1"/>
  <c r="E42" i="1"/>
  <c r="G41" i="1"/>
  <c r="F42" i="1"/>
  <c r="I42" i="1"/>
  <c r="O42" i="1" l="1"/>
  <c r="J42" i="1"/>
  <c r="U41" i="1"/>
  <c r="W32" i="1"/>
  <c r="P31" i="1" s="1"/>
  <c r="M31" i="1" s="1"/>
  <c r="T31" i="1" s="1"/>
  <c r="V32" i="1" s="1"/>
  <c r="K32" i="1" s="1"/>
  <c r="X31" i="1"/>
  <c r="L41" i="1"/>
  <c r="S41" i="1" s="1"/>
  <c r="Q42" i="1"/>
  <c r="R41" i="1"/>
  <c r="H41" i="1"/>
  <c r="E43" i="1"/>
  <c r="G42" i="1"/>
  <c r="F43" i="1"/>
  <c r="I43" i="1"/>
  <c r="X32" i="1" l="1"/>
  <c r="O43" i="1"/>
  <c r="J43" i="1"/>
  <c r="W33" i="1"/>
  <c r="P32" i="1" s="1"/>
  <c r="M32" i="1" s="1"/>
  <c r="T32" i="1" s="1"/>
  <c r="V33" i="1" s="1"/>
  <c r="K33" i="1" s="1"/>
  <c r="U42" i="1"/>
  <c r="Q43" i="1"/>
  <c r="R42" i="1"/>
  <c r="H42" i="1"/>
  <c r="E44" i="1"/>
  <c r="G43" i="1"/>
  <c r="L42" i="1"/>
  <c r="S42" i="1" s="1"/>
  <c r="F44" i="1"/>
  <c r="I44" i="1"/>
  <c r="O44" i="1" l="1"/>
  <c r="J44" i="1"/>
  <c r="X33" i="1"/>
  <c r="W34" i="1"/>
  <c r="P33" i="1" s="1"/>
  <c r="M33" i="1" s="1"/>
  <c r="T33" i="1" s="1"/>
  <c r="V34" i="1" s="1"/>
  <c r="K34" i="1" s="1"/>
  <c r="L43" i="1"/>
  <c r="S43" i="1" s="1"/>
  <c r="U43" i="1"/>
  <c r="Q44" i="1"/>
  <c r="R43" i="1"/>
  <c r="H43" i="1"/>
  <c r="E45" i="1"/>
  <c r="G44" i="1"/>
  <c r="F45" i="1"/>
  <c r="I45" i="1"/>
  <c r="O45" i="1" l="1"/>
  <c r="J45" i="1"/>
  <c r="W35" i="1"/>
  <c r="P34" i="1" s="1"/>
  <c r="M34" i="1" s="1"/>
  <c r="T34" i="1" s="1"/>
  <c r="V35" i="1" s="1"/>
  <c r="K35" i="1" s="1"/>
  <c r="X34" i="1"/>
  <c r="U44" i="1"/>
  <c r="Q45" i="1"/>
  <c r="R44" i="1"/>
  <c r="H44" i="1"/>
  <c r="E46" i="1"/>
  <c r="G45" i="1"/>
  <c r="L44" i="1"/>
  <c r="S44" i="1" s="1"/>
  <c r="F46" i="1"/>
  <c r="I46" i="1"/>
  <c r="O46" i="1" l="1"/>
  <c r="J46" i="1"/>
  <c r="X35" i="1"/>
  <c r="W36" i="1"/>
  <c r="P35" i="1" s="1"/>
  <c r="M35" i="1" s="1"/>
  <c r="T35" i="1" s="1"/>
  <c r="V36" i="1" s="1"/>
  <c r="K36" i="1" s="1"/>
  <c r="U45" i="1"/>
  <c r="Q46" i="1"/>
  <c r="R45" i="1"/>
  <c r="H45" i="1"/>
  <c r="E47" i="1"/>
  <c r="G46" i="1"/>
  <c r="L45" i="1"/>
  <c r="S45" i="1" s="1"/>
  <c r="F47" i="1"/>
  <c r="I47" i="1"/>
  <c r="O47" i="1" l="1"/>
  <c r="J47" i="1"/>
  <c r="W37" i="1"/>
  <c r="P36" i="1" s="1"/>
  <c r="M36" i="1" s="1"/>
  <c r="T36" i="1" s="1"/>
  <c r="V37" i="1" s="1"/>
  <c r="K37" i="1" s="1"/>
  <c r="X36" i="1"/>
  <c r="U46" i="1"/>
  <c r="R46" i="1"/>
  <c r="Q47" i="1"/>
  <c r="H46" i="1"/>
  <c r="E48" i="1"/>
  <c r="G47" i="1"/>
  <c r="L46" i="1"/>
  <c r="S46" i="1" s="1"/>
  <c r="F48" i="1"/>
  <c r="I48" i="1"/>
  <c r="O48" i="1" l="1"/>
  <c r="J48" i="1"/>
  <c r="X37" i="1"/>
  <c r="W38" i="1"/>
  <c r="P37" i="1" s="1"/>
  <c r="M37" i="1" s="1"/>
  <c r="T37" i="1" s="1"/>
  <c r="V38" i="1" s="1"/>
  <c r="K38" i="1" s="1"/>
  <c r="L47" i="1"/>
  <c r="S47" i="1" s="1"/>
  <c r="U47" i="1"/>
  <c r="Q48" i="1"/>
  <c r="R47" i="1"/>
  <c r="H47" i="1"/>
  <c r="E49" i="1"/>
  <c r="G48" i="1"/>
  <c r="F49" i="1"/>
  <c r="I49" i="1"/>
  <c r="O49" i="1" l="1"/>
  <c r="J49" i="1"/>
  <c r="W39" i="1"/>
  <c r="P38" i="1" s="1"/>
  <c r="M38" i="1" s="1"/>
  <c r="T38" i="1" s="1"/>
  <c r="V39" i="1" s="1"/>
  <c r="K39" i="1" s="1"/>
  <c r="X38" i="1"/>
  <c r="U48" i="1"/>
  <c r="Q49" i="1"/>
  <c r="R48" i="1"/>
  <c r="H48" i="1"/>
  <c r="E50" i="1"/>
  <c r="G49" i="1"/>
  <c r="L48" i="1"/>
  <c r="S48" i="1" s="1"/>
  <c r="F50" i="1"/>
  <c r="I50" i="1"/>
  <c r="O50" i="1" l="1"/>
  <c r="J50" i="1"/>
  <c r="X39" i="1"/>
  <c r="W40" i="1"/>
  <c r="P39" i="1" s="1"/>
  <c r="M39" i="1" s="1"/>
  <c r="T39" i="1" s="1"/>
  <c r="V40" i="1" s="1"/>
  <c r="K40" i="1" s="1"/>
  <c r="U49" i="1"/>
  <c r="R49" i="1"/>
  <c r="Q50" i="1"/>
  <c r="H49" i="1"/>
  <c r="E51" i="1"/>
  <c r="G50" i="1"/>
  <c r="L49" i="1"/>
  <c r="S49" i="1" s="1"/>
  <c r="F51" i="1"/>
  <c r="I51" i="1"/>
  <c r="O51" i="1" l="1"/>
  <c r="J51" i="1"/>
  <c r="W41" i="1"/>
  <c r="P40" i="1" s="1"/>
  <c r="M40" i="1" s="1"/>
  <c r="T40" i="1" s="1"/>
  <c r="V41" i="1" s="1"/>
  <c r="K41" i="1" s="1"/>
  <c r="X40" i="1"/>
  <c r="Q51" i="1"/>
  <c r="R50" i="1"/>
  <c r="H50" i="1"/>
  <c r="U50" i="1"/>
  <c r="E52" i="1"/>
  <c r="G51" i="1"/>
  <c r="L50" i="1"/>
  <c r="S50" i="1" s="1"/>
  <c r="F52" i="1"/>
  <c r="I52" i="1"/>
  <c r="X41" i="1" l="1"/>
  <c r="O52" i="1"/>
  <c r="J52" i="1"/>
  <c r="M41" i="1"/>
  <c r="T41" i="1" s="1"/>
  <c r="V42" i="1" s="1"/>
  <c r="X42" i="1" s="1"/>
  <c r="W42" i="1"/>
  <c r="P41" i="1" s="1"/>
  <c r="L51" i="1"/>
  <c r="S51" i="1" s="1"/>
  <c r="Q52" i="1"/>
  <c r="R51" i="1"/>
  <c r="H51" i="1"/>
  <c r="E53" i="1"/>
  <c r="G52" i="1"/>
  <c r="U51" i="1"/>
  <c r="F53" i="1"/>
  <c r="I53" i="1"/>
  <c r="O53" i="1" l="1"/>
  <c r="J53" i="1"/>
  <c r="K42" i="1"/>
  <c r="W43" i="1"/>
  <c r="P42" i="1" s="1"/>
  <c r="M42" i="1" s="1"/>
  <c r="T42" i="1" s="1"/>
  <c r="V43" i="1" s="1"/>
  <c r="X43" i="1" s="1"/>
  <c r="U52" i="1"/>
  <c r="R52" i="1"/>
  <c r="Q53" i="1"/>
  <c r="H52" i="1"/>
  <c r="E54" i="1"/>
  <c r="G53" i="1"/>
  <c r="L52" i="1"/>
  <c r="S52" i="1" s="1"/>
  <c r="F54" i="1"/>
  <c r="I54" i="1"/>
  <c r="O54" i="1" l="1"/>
  <c r="J54" i="1"/>
  <c r="W44" i="1"/>
  <c r="P43" i="1" s="1"/>
  <c r="M43" i="1" s="1"/>
  <c r="T43" i="1" s="1"/>
  <c r="V44" i="1" s="1"/>
  <c r="X44" i="1" s="1"/>
  <c r="K43" i="1"/>
  <c r="U53" i="1"/>
  <c r="Q54" i="1"/>
  <c r="R53" i="1"/>
  <c r="H53" i="1"/>
  <c r="E55" i="1"/>
  <c r="G54" i="1"/>
  <c r="L53" i="1"/>
  <c r="S53" i="1" s="1"/>
  <c r="F55" i="1"/>
  <c r="I55" i="1"/>
  <c r="O55" i="1" l="1"/>
  <c r="J55" i="1"/>
  <c r="K44" i="1"/>
  <c r="W45" i="1"/>
  <c r="P44" i="1" s="1"/>
  <c r="M44" i="1" s="1"/>
  <c r="T44" i="1" s="1"/>
  <c r="V45" i="1" s="1"/>
  <c r="X45" i="1" s="1"/>
  <c r="U54" i="1"/>
  <c r="Q55" i="1"/>
  <c r="R54" i="1"/>
  <c r="H54" i="1"/>
  <c r="E56" i="1"/>
  <c r="G55" i="1"/>
  <c r="L54" i="1"/>
  <c r="S54" i="1" s="1"/>
  <c r="F56" i="1"/>
  <c r="I56" i="1"/>
  <c r="U55" i="1" l="1"/>
  <c r="O56" i="1"/>
  <c r="J56" i="1"/>
  <c r="W46" i="1"/>
  <c r="P45" i="1" s="1"/>
  <c r="M45" i="1" s="1"/>
  <c r="T45" i="1" s="1"/>
  <c r="V46" i="1" s="1"/>
  <c r="X46" i="1" s="1"/>
  <c r="K45" i="1"/>
  <c r="Q56" i="1"/>
  <c r="R55" i="1"/>
  <c r="H55" i="1"/>
  <c r="E57" i="1"/>
  <c r="G56" i="1"/>
  <c r="L55" i="1"/>
  <c r="S55" i="1" s="1"/>
  <c r="F57" i="1"/>
  <c r="I57" i="1"/>
  <c r="O57" i="1" l="1"/>
  <c r="J57" i="1"/>
  <c r="K46" i="1"/>
  <c r="W47" i="1"/>
  <c r="P46" i="1" s="1"/>
  <c r="M46" i="1" s="1"/>
  <c r="T46" i="1" s="1"/>
  <c r="V47" i="1" s="1"/>
  <c r="X47" i="1" s="1"/>
  <c r="U56" i="1"/>
  <c r="Q57" i="1"/>
  <c r="R56" i="1"/>
  <c r="H56" i="1"/>
  <c r="E58" i="1"/>
  <c r="G57" i="1"/>
  <c r="L56" i="1"/>
  <c r="S56" i="1" s="1"/>
  <c r="F58" i="1"/>
  <c r="I58" i="1"/>
  <c r="U57" i="1" l="1"/>
  <c r="O58" i="1"/>
  <c r="J58" i="1"/>
  <c r="W48" i="1"/>
  <c r="P47" i="1" s="1"/>
  <c r="M47" i="1" s="1"/>
  <c r="T47" i="1" s="1"/>
  <c r="V48" i="1" s="1"/>
  <c r="X48" i="1" s="1"/>
  <c r="K47" i="1"/>
  <c r="Q58" i="1"/>
  <c r="R57" i="1"/>
  <c r="H57" i="1"/>
  <c r="E59" i="1"/>
  <c r="G58" i="1"/>
  <c r="L57" i="1"/>
  <c r="S57" i="1" s="1"/>
  <c r="F59" i="1"/>
  <c r="I59" i="1"/>
  <c r="O59" i="1" l="1"/>
  <c r="J59" i="1"/>
  <c r="K48" i="1"/>
  <c r="W49" i="1"/>
  <c r="P48" i="1" s="1"/>
  <c r="M48" i="1" s="1"/>
  <c r="T48" i="1" s="1"/>
  <c r="V49" i="1" s="1"/>
  <c r="X49" i="1" s="1"/>
  <c r="U58" i="1"/>
  <c r="R58" i="1"/>
  <c r="Q59" i="1"/>
  <c r="H58" i="1"/>
  <c r="E60" i="1"/>
  <c r="G59" i="1"/>
  <c r="L58" i="1"/>
  <c r="S58" i="1" s="1"/>
  <c r="F60" i="1"/>
  <c r="I60" i="1"/>
  <c r="O60" i="1" l="1"/>
  <c r="J60" i="1"/>
  <c r="W50" i="1"/>
  <c r="P49" i="1" s="1"/>
  <c r="M49" i="1" s="1"/>
  <c r="T49" i="1" s="1"/>
  <c r="V50" i="1" s="1"/>
  <c r="X50" i="1" s="1"/>
  <c r="K49" i="1"/>
  <c r="U59" i="1"/>
  <c r="L59" i="1"/>
  <c r="S59" i="1" s="1"/>
  <c r="R59" i="1"/>
  <c r="Q60" i="1"/>
  <c r="H59" i="1"/>
  <c r="E61" i="1"/>
  <c r="G60" i="1"/>
  <c r="F61" i="1"/>
  <c r="I61" i="1"/>
  <c r="O61" i="1" l="1"/>
  <c r="J61" i="1"/>
  <c r="K50" i="1"/>
  <c r="W51" i="1"/>
  <c r="P50" i="1" s="1"/>
  <c r="M50" i="1" s="1"/>
  <c r="T50" i="1" s="1"/>
  <c r="V51" i="1" s="1"/>
  <c r="X51" i="1" s="1"/>
  <c r="U60" i="1"/>
  <c r="L60" i="1"/>
  <c r="S60" i="1" s="1"/>
  <c r="Q61" i="1"/>
  <c r="R60" i="1"/>
  <c r="H60" i="1"/>
  <c r="E62" i="1"/>
  <c r="G61" i="1"/>
  <c r="F62" i="1"/>
  <c r="I62" i="1"/>
  <c r="O62" i="1" l="1"/>
  <c r="J62" i="1"/>
  <c r="W52" i="1"/>
  <c r="P51" i="1" s="1"/>
  <c r="M51" i="1" s="1"/>
  <c r="T51" i="1" s="1"/>
  <c r="V52" i="1" s="1"/>
  <c r="X52" i="1" s="1"/>
  <c r="K51" i="1"/>
  <c r="U61" i="1"/>
  <c r="R61" i="1"/>
  <c r="Q62" i="1"/>
  <c r="H61" i="1"/>
  <c r="E63" i="1"/>
  <c r="G62" i="1"/>
  <c r="L61" i="1"/>
  <c r="S61" i="1" s="1"/>
  <c r="F63" i="1"/>
  <c r="I63" i="1"/>
  <c r="O63" i="1" l="1"/>
  <c r="J63" i="1"/>
  <c r="K52" i="1"/>
  <c r="W53" i="1"/>
  <c r="P52" i="1" s="1"/>
  <c r="M52" i="1" s="1"/>
  <c r="T52" i="1" s="1"/>
  <c r="V53" i="1" s="1"/>
  <c r="X53" i="1" s="1"/>
  <c r="U62" i="1"/>
  <c r="R62" i="1"/>
  <c r="Q63" i="1"/>
  <c r="H62" i="1"/>
  <c r="E64" i="1"/>
  <c r="G63" i="1"/>
  <c r="L62" i="1"/>
  <c r="S62" i="1" s="1"/>
  <c r="F64" i="1"/>
  <c r="I64" i="1"/>
  <c r="O64" i="1" l="1"/>
  <c r="J64" i="1"/>
  <c r="W54" i="1"/>
  <c r="P53" i="1" s="1"/>
  <c r="M53" i="1" s="1"/>
  <c r="T53" i="1" s="1"/>
  <c r="V54" i="1" s="1"/>
  <c r="X54" i="1" s="1"/>
  <c r="K53" i="1"/>
  <c r="L63" i="1"/>
  <c r="S63" i="1" s="1"/>
  <c r="Q64" i="1"/>
  <c r="R63" i="1"/>
  <c r="H63" i="1"/>
  <c r="U63" i="1"/>
  <c r="E65" i="1"/>
  <c r="G64" i="1"/>
  <c r="F65" i="1"/>
  <c r="I65" i="1"/>
  <c r="O65" i="1" l="1"/>
  <c r="J65" i="1"/>
  <c r="K54" i="1"/>
  <c r="W55" i="1"/>
  <c r="P54" i="1" s="1"/>
  <c r="M54" i="1" s="1"/>
  <c r="T54" i="1" s="1"/>
  <c r="V55" i="1" s="1"/>
  <c r="X55" i="1" s="1"/>
  <c r="U64" i="1"/>
  <c r="L64" i="1"/>
  <c r="S64" i="1" s="1"/>
  <c r="Q65" i="1"/>
  <c r="R64" i="1"/>
  <c r="H64" i="1"/>
  <c r="E66" i="1"/>
  <c r="G65" i="1"/>
  <c r="F66" i="1"/>
  <c r="I66" i="1"/>
  <c r="O66" i="1" l="1"/>
  <c r="J66" i="1"/>
  <c r="W56" i="1"/>
  <c r="P55" i="1" s="1"/>
  <c r="M55" i="1" s="1"/>
  <c r="T55" i="1" s="1"/>
  <c r="V56" i="1" s="1"/>
  <c r="X56" i="1" s="1"/>
  <c r="K55" i="1"/>
  <c r="U65" i="1"/>
  <c r="Q66" i="1"/>
  <c r="R65" i="1"/>
  <c r="H65" i="1"/>
  <c r="E67" i="1"/>
  <c r="G66" i="1"/>
  <c r="L65" i="1"/>
  <c r="S65" i="1" s="1"/>
  <c r="F67" i="1"/>
  <c r="I67" i="1"/>
  <c r="O67" i="1" l="1"/>
  <c r="J67" i="1"/>
  <c r="K56" i="1"/>
  <c r="W57" i="1"/>
  <c r="P56" i="1" s="1"/>
  <c r="M56" i="1" s="1"/>
  <c r="T56" i="1" s="1"/>
  <c r="V57" i="1" s="1"/>
  <c r="X57" i="1" s="1"/>
  <c r="U66" i="1"/>
  <c r="Q67" i="1"/>
  <c r="R66" i="1"/>
  <c r="H66" i="1"/>
  <c r="E68" i="1"/>
  <c r="G67" i="1"/>
  <c r="L66" i="1"/>
  <c r="S66" i="1" s="1"/>
  <c r="F68" i="1"/>
  <c r="I68" i="1"/>
  <c r="O68" i="1" l="1"/>
  <c r="J68" i="1"/>
  <c r="W58" i="1"/>
  <c r="P57" i="1" s="1"/>
  <c r="M57" i="1" s="1"/>
  <c r="T57" i="1" s="1"/>
  <c r="V58" i="1" s="1"/>
  <c r="X58" i="1" s="1"/>
  <c r="K57" i="1"/>
  <c r="U67" i="1"/>
  <c r="Q68" i="1"/>
  <c r="R67" i="1"/>
  <c r="H67" i="1"/>
  <c r="E69" i="1"/>
  <c r="G68" i="1"/>
  <c r="L67" i="1"/>
  <c r="S67" i="1" s="1"/>
  <c r="F69" i="1"/>
  <c r="I69" i="1"/>
  <c r="O69" i="1" l="1"/>
  <c r="J69" i="1"/>
  <c r="K58" i="1"/>
  <c r="W59" i="1"/>
  <c r="P58" i="1" s="1"/>
  <c r="M58" i="1" s="1"/>
  <c r="T58" i="1" s="1"/>
  <c r="V59" i="1" s="1"/>
  <c r="X59" i="1" s="1"/>
  <c r="Q69" i="1"/>
  <c r="R68" i="1"/>
  <c r="H68" i="1"/>
  <c r="U68" i="1"/>
  <c r="E70" i="1"/>
  <c r="G69" i="1"/>
  <c r="L68" i="1"/>
  <c r="S68" i="1" s="1"/>
  <c r="U69" i="1" s="1"/>
  <c r="F70" i="1"/>
  <c r="I70" i="1"/>
  <c r="O70" i="1" l="1"/>
  <c r="J70" i="1"/>
  <c r="W60" i="1"/>
  <c r="P59" i="1" s="1"/>
  <c r="M59" i="1" s="1"/>
  <c r="T59" i="1" s="1"/>
  <c r="V60" i="1" s="1"/>
  <c r="X60" i="1" s="1"/>
  <c r="K59" i="1"/>
  <c r="L69" i="1"/>
  <c r="S69" i="1" s="1"/>
  <c r="R69" i="1"/>
  <c r="Q70" i="1"/>
  <c r="H69" i="1"/>
  <c r="E71" i="1"/>
  <c r="G70" i="1"/>
  <c r="F71" i="1"/>
  <c r="I71" i="1"/>
  <c r="O71" i="1" l="1"/>
  <c r="J71" i="1"/>
  <c r="K60" i="1"/>
  <c r="W61" i="1"/>
  <c r="P60" i="1" s="1"/>
  <c r="M60" i="1" s="1"/>
  <c r="T60" i="1" s="1"/>
  <c r="V61" i="1" s="1"/>
  <c r="X61" i="1" s="1"/>
  <c r="U70" i="1"/>
  <c r="Q71" i="1"/>
  <c r="R70" i="1"/>
  <c r="H70" i="1"/>
  <c r="E72" i="1"/>
  <c r="G71" i="1"/>
  <c r="L70" i="1"/>
  <c r="S70" i="1" s="1"/>
  <c r="F72" i="1"/>
  <c r="I72" i="1"/>
  <c r="O72" i="1" l="1"/>
  <c r="J72" i="1"/>
  <c r="W62" i="1"/>
  <c r="P61" i="1" s="1"/>
  <c r="M61" i="1" s="1"/>
  <c r="T61" i="1" s="1"/>
  <c r="V62" i="1" s="1"/>
  <c r="X62" i="1" s="1"/>
  <c r="K61" i="1"/>
  <c r="U71" i="1"/>
  <c r="Q72" i="1"/>
  <c r="R71" i="1"/>
  <c r="H71" i="1"/>
  <c r="E73" i="1"/>
  <c r="G72" i="1"/>
  <c r="L71" i="1"/>
  <c r="S71" i="1" s="1"/>
  <c r="F73" i="1"/>
  <c r="I73" i="1"/>
  <c r="U72" i="1" l="1"/>
  <c r="O73" i="1"/>
  <c r="J73" i="1"/>
  <c r="K62" i="1"/>
  <c r="W63" i="1"/>
  <c r="P62" i="1" s="1"/>
  <c r="M62" i="1" s="1"/>
  <c r="T62" i="1" s="1"/>
  <c r="V63" i="1" s="1"/>
  <c r="X63" i="1" s="1"/>
  <c r="L72" i="1"/>
  <c r="S72" i="1" s="1"/>
  <c r="Q73" i="1"/>
  <c r="R72" i="1"/>
  <c r="H72" i="1"/>
  <c r="E74" i="1"/>
  <c r="G73" i="1"/>
  <c r="F74" i="1"/>
  <c r="I74" i="1"/>
  <c r="U73" i="1" l="1"/>
  <c r="O74" i="1"/>
  <c r="J74" i="1"/>
  <c r="W64" i="1"/>
  <c r="P63" i="1" s="1"/>
  <c r="M63" i="1" s="1"/>
  <c r="T63" i="1" s="1"/>
  <c r="V64" i="1" s="1"/>
  <c r="X64" i="1" s="1"/>
  <c r="K63" i="1"/>
  <c r="L73" i="1"/>
  <c r="S73" i="1" s="1"/>
  <c r="R73" i="1"/>
  <c r="Q74" i="1"/>
  <c r="H73" i="1"/>
  <c r="E75" i="1"/>
  <c r="G74" i="1"/>
  <c r="F75" i="1"/>
  <c r="I75" i="1"/>
  <c r="K64" i="1" l="1"/>
  <c r="O75" i="1"/>
  <c r="J75" i="1"/>
  <c r="W65" i="1"/>
  <c r="P64" i="1" s="1"/>
  <c r="M64" i="1" s="1"/>
  <c r="T64" i="1" s="1"/>
  <c r="V65" i="1" s="1"/>
  <c r="U74" i="1"/>
  <c r="L74" i="1"/>
  <c r="S74" i="1" s="1"/>
  <c r="Q75" i="1"/>
  <c r="R74" i="1"/>
  <c r="H74" i="1"/>
  <c r="E76" i="1"/>
  <c r="G75" i="1"/>
  <c r="F76" i="1"/>
  <c r="I76" i="1"/>
  <c r="K65" i="1" l="1"/>
  <c r="X65" i="1"/>
  <c r="O76" i="1"/>
  <c r="J76" i="1"/>
  <c r="W66" i="1"/>
  <c r="P65" i="1" s="1"/>
  <c r="M65" i="1" s="1"/>
  <c r="T65" i="1" s="1"/>
  <c r="V66" i="1" s="1"/>
  <c r="U75" i="1"/>
  <c r="L75" i="1"/>
  <c r="S75" i="1" s="1"/>
  <c r="R75" i="1"/>
  <c r="Q76" i="1"/>
  <c r="H75" i="1"/>
  <c r="E77" i="1"/>
  <c r="G76" i="1"/>
  <c r="F77" i="1"/>
  <c r="I77" i="1"/>
  <c r="K66" i="1" l="1"/>
  <c r="O77" i="1"/>
  <c r="J77" i="1"/>
  <c r="X66" i="1"/>
  <c r="W67" i="1"/>
  <c r="P66" i="1" s="1"/>
  <c r="M66" i="1" s="1"/>
  <c r="T66" i="1" s="1"/>
  <c r="V67" i="1" s="1"/>
  <c r="K67" i="1" s="1"/>
  <c r="U76" i="1"/>
  <c r="R76" i="1"/>
  <c r="Q77" i="1"/>
  <c r="H76" i="1"/>
  <c r="L76" i="1"/>
  <c r="S76" i="1" s="1"/>
  <c r="E78" i="1"/>
  <c r="G77" i="1"/>
  <c r="F78" i="1"/>
  <c r="I78" i="1"/>
  <c r="O78" i="1" l="1"/>
  <c r="J78" i="1"/>
  <c r="W68" i="1"/>
  <c r="P67" i="1" s="1"/>
  <c r="M67" i="1" s="1"/>
  <c r="T67" i="1" s="1"/>
  <c r="V68" i="1" s="1"/>
  <c r="K68" i="1" s="1"/>
  <c r="X67" i="1"/>
  <c r="U77" i="1"/>
  <c r="L77" i="1"/>
  <c r="S77" i="1" s="1"/>
  <c r="Q78" i="1"/>
  <c r="R77" i="1"/>
  <c r="H77" i="1"/>
  <c r="E79" i="1"/>
  <c r="G78" i="1"/>
  <c r="F79" i="1"/>
  <c r="I79" i="1"/>
  <c r="O79" i="1" l="1"/>
  <c r="J79" i="1"/>
  <c r="X68" i="1"/>
  <c r="W69" i="1"/>
  <c r="P68" i="1" s="1"/>
  <c r="M68" i="1" s="1"/>
  <c r="T68" i="1" s="1"/>
  <c r="V69" i="1" s="1"/>
  <c r="K69" i="1" s="1"/>
  <c r="U78" i="1"/>
  <c r="R78" i="1"/>
  <c r="Q79" i="1"/>
  <c r="H78" i="1"/>
  <c r="E80" i="1"/>
  <c r="G79" i="1"/>
  <c r="L78" i="1"/>
  <c r="S78" i="1" s="1"/>
  <c r="F80" i="1"/>
  <c r="I80" i="1"/>
  <c r="U79" i="1" l="1"/>
  <c r="O80" i="1"/>
  <c r="J80" i="1"/>
  <c r="X69" i="1"/>
  <c r="W70" i="1"/>
  <c r="P69" i="1" s="1"/>
  <c r="M69" i="1" s="1"/>
  <c r="T69" i="1" s="1"/>
  <c r="V70" i="1" s="1"/>
  <c r="K70" i="1" s="1"/>
  <c r="Q80" i="1"/>
  <c r="R79" i="1"/>
  <c r="H79" i="1"/>
  <c r="L79" i="1"/>
  <c r="S79" i="1" s="1"/>
  <c r="E81" i="1"/>
  <c r="G80" i="1"/>
  <c r="F81" i="1"/>
  <c r="I81" i="1"/>
  <c r="O81" i="1" l="1"/>
  <c r="J81" i="1"/>
  <c r="W71" i="1"/>
  <c r="P70" i="1" s="1"/>
  <c r="M70" i="1" s="1"/>
  <c r="T70" i="1" s="1"/>
  <c r="V71" i="1" s="1"/>
  <c r="K71" i="1" s="1"/>
  <c r="X70" i="1"/>
  <c r="U80" i="1"/>
  <c r="R80" i="1"/>
  <c r="Q81" i="1"/>
  <c r="H80" i="1"/>
  <c r="E82" i="1"/>
  <c r="G81" i="1"/>
  <c r="L80" i="1"/>
  <c r="S80" i="1" s="1"/>
  <c r="F82" i="1"/>
  <c r="I82" i="1"/>
  <c r="O82" i="1" l="1"/>
  <c r="J82" i="1"/>
  <c r="X71" i="1"/>
  <c r="W72" i="1"/>
  <c r="P71" i="1" s="1"/>
  <c r="M71" i="1" s="1"/>
  <c r="T71" i="1" s="1"/>
  <c r="V72" i="1" s="1"/>
  <c r="K72" i="1" s="1"/>
  <c r="U81" i="1"/>
  <c r="Q82" i="1"/>
  <c r="R81" i="1"/>
  <c r="H81" i="1"/>
  <c r="E83" i="1"/>
  <c r="G82" i="1"/>
  <c r="L81" i="1"/>
  <c r="S81" i="1" s="1"/>
  <c r="F83" i="1"/>
  <c r="I83" i="1"/>
  <c r="O83" i="1" l="1"/>
  <c r="J83" i="1"/>
  <c r="W73" i="1"/>
  <c r="P72" i="1" s="1"/>
  <c r="M72" i="1" s="1"/>
  <c r="T72" i="1" s="1"/>
  <c r="V73" i="1" s="1"/>
  <c r="K73" i="1" s="1"/>
  <c r="X72" i="1"/>
  <c r="U82" i="1"/>
  <c r="Q83" i="1"/>
  <c r="R82" i="1"/>
  <c r="H82" i="1"/>
  <c r="E84" i="1"/>
  <c r="G83" i="1"/>
  <c r="L82" i="1"/>
  <c r="S82" i="1" s="1"/>
  <c r="F84" i="1"/>
  <c r="I84" i="1"/>
  <c r="O84" i="1" l="1"/>
  <c r="J84" i="1"/>
  <c r="X73" i="1"/>
  <c r="W74" i="1"/>
  <c r="P73" i="1" s="1"/>
  <c r="M73" i="1" s="1"/>
  <c r="T73" i="1" s="1"/>
  <c r="V74" i="1" s="1"/>
  <c r="K74" i="1" s="1"/>
  <c r="U83" i="1"/>
  <c r="R83" i="1"/>
  <c r="Q84" i="1"/>
  <c r="H83" i="1"/>
  <c r="E85" i="1"/>
  <c r="G84" i="1"/>
  <c r="L83" i="1"/>
  <c r="S83" i="1" s="1"/>
  <c r="F85" i="1"/>
  <c r="I85" i="1"/>
  <c r="O85" i="1" l="1"/>
  <c r="J85" i="1"/>
  <c r="W75" i="1"/>
  <c r="P74" i="1" s="1"/>
  <c r="M74" i="1" s="1"/>
  <c r="T74" i="1" s="1"/>
  <c r="V75" i="1" s="1"/>
  <c r="K75" i="1" s="1"/>
  <c r="X74" i="1"/>
  <c r="U84" i="1"/>
  <c r="Q85" i="1"/>
  <c r="R84" i="1"/>
  <c r="H84" i="1"/>
  <c r="E86" i="1"/>
  <c r="G85" i="1"/>
  <c r="L84" i="1"/>
  <c r="S84" i="1" s="1"/>
  <c r="F86" i="1"/>
  <c r="I86" i="1"/>
  <c r="O86" i="1" l="1"/>
  <c r="J86" i="1"/>
  <c r="X75" i="1"/>
  <c r="W76" i="1"/>
  <c r="P75" i="1" s="1"/>
  <c r="M75" i="1" s="1"/>
  <c r="T75" i="1" s="1"/>
  <c r="V76" i="1" s="1"/>
  <c r="K76" i="1" s="1"/>
  <c r="U85" i="1"/>
  <c r="R85" i="1"/>
  <c r="Q86" i="1"/>
  <c r="H85" i="1"/>
  <c r="E87" i="1"/>
  <c r="G86" i="1"/>
  <c r="L85" i="1"/>
  <c r="S85" i="1" s="1"/>
  <c r="F87" i="1"/>
  <c r="I87" i="1"/>
  <c r="U86" i="1" l="1"/>
  <c r="O87" i="1"/>
  <c r="J87" i="1"/>
  <c r="W77" i="1"/>
  <c r="P76" i="1" s="1"/>
  <c r="M76" i="1" s="1"/>
  <c r="T76" i="1" s="1"/>
  <c r="V77" i="1" s="1"/>
  <c r="K77" i="1" s="1"/>
  <c r="X76" i="1"/>
  <c r="Q87" i="1"/>
  <c r="R86" i="1"/>
  <c r="H86" i="1"/>
  <c r="L86" i="1"/>
  <c r="S86" i="1" s="1"/>
  <c r="E88" i="1"/>
  <c r="G87" i="1"/>
  <c r="F88" i="1"/>
  <c r="I88" i="1"/>
  <c r="O88" i="1" l="1"/>
  <c r="J88" i="1"/>
  <c r="X77" i="1"/>
  <c r="W78" i="1"/>
  <c r="P77" i="1" s="1"/>
  <c r="M77" i="1" s="1"/>
  <c r="T77" i="1" s="1"/>
  <c r="V78" i="1" s="1"/>
  <c r="K78" i="1" s="1"/>
  <c r="U87" i="1"/>
  <c r="Q88" i="1"/>
  <c r="R87" i="1"/>
  <c r="H87" i="1"/>
  <c r="E89" i="1"/>
  <c r="G88" i="1"/>
  <c r="L87" i="1"/>
  <c r="S87" i="1" s="1"/>
  <c r="F89" i="1"/>
  <c r="I89" i="1"/>
  <c r="U88" i="1" l="1"/>
  <c r="O89" i="1"/>
  <c r="J89" i="1"/>
  <c r="W79" i="1"/>
  <c r="P78" i="1" s="1"/>
  <c r="M78" i="1" s="1"/>
  <c r="T78" i="1" s="1"/>
  <c r="V79" i="1" s="1"/>
  <c r="K79" i="1" s="1"/>
  <c r="X78" i="1"/>
  <c r="R88" i="1"/>
  <c r="Q89" i="1"/>
  <c r="H88" i="1"/>
  <c r="E90" i="1"/>
  <c r="G89" i="1"/>
  <c r="L88" i="1"/>
  <c r="S88" i="1" s="1"/>
  <c r="F90" i="1"/>
  <c r="I90" i="1"/>
  <c r="U89" i="1" l="1"/>
  <c r="O90" i="1"/>
  <c r="J90" i="1"/>
  <c r="X79" i="1"/>
  <c r="W80" i="1"/>
  <c r="P79" i="1" s="1"/>
  <c r="M79" i="1" s="1"/>
  <c r="T79" i="1" s="1"/>
  <c r="V80" i="1" s="1"/>
  <c r="K80" i="1" s="1"/>
  <c r="Q90" i="1"/>
  <c r="R89" i="1"/>
  <c r="H89" i="1"/>
  <c r="L89" i="1"/>
  <c r="S89" i="1" s="1"/>
  <c r="E91" i="1"/>
  <c r="G90" i="1"/>
  <c r="F91" i="1"/>
  <c r="I91" i="1"/>
  <c r="O91" i="1" l="1"/>
  <c r="J91" i="1"/>
  <c r="X80" i="1"/>
  <c r="W81" i="1"/>
  <c r="P80" i="1" s="1"/>
  <c r="M80" i="1" s="1"/>
  <c r="T80" i="1" s="1"/>
  <c r="V81" i="1" s="1"/>
  <c r="K81" i="1" s="1"/>
  <c r="U90" i="1"/>
  <c r="Q91" i="1"/>
  <c r="R90" i="1"/>
  <c r="H90" i="1"/>
  <c r="E92" i="1"/>
  <c r="G91" i="1"/>
  <c r="L90" i="1"/>
  <c r="S90" i="1" s="1"/>
  <c r="F92" i="1"/>
  <c r="I92" i="1"/>
  <c r="U91" i="1" l="1"/>
  <c r="X81" i="1"/>
  <c r="O92" i="1"/>
  <c r="J92" i="1"/>
  <c r="W82" i="1"/>
  <c r="P81" i="1" s="1"/>
  <c r="M81" i="1" s="1"/>
  <c r="T81" i="1" s="1"/>
  <c r="V82" i="1" s="1"/>
  <c r="L91" i="1"/>
  <c r="S91" i="1" s="1"/>
  <c r="Q92" i="1"/>
  <c r="R91" i="1"/>
  <c r="H91" i="1"/>
  <c r="E93" i="1"/>
  <c r="G92" i="1"/>
  <c r="F93" i="1"/>
  <c r="I93" i="1"/>
  <c r="X82" i="1" l="1"/>
  <c r="O93" i="1"/>
  <c r="J93" i="1"/>
  <c r="K82" i="1"/>
  <c r="W83" i="1"/>
  <c r="P82" i="1" s="1"/>
  <c r="M82" i="1" s="1"/>
  <c r="T82" i="1" s="1"/>
  <c r="V83" i="1" s="1"/>
  <c r="X83" i="1" s="1"/>
  <c r="U92" i="1"/>
  <c r="L92" i="1"/>
  <c r="S92" i="1" s="1"/>
  <c r="R92" i="1"/>
  <c r="Q93" i="1"/>
  <c r="H92" i="1"/>
  <c r="E94" i="1"/>
  <c r="G93" i="1"/>
  <c r="F94" i="1"/>
  <c r="I94" i="1"/>
  <c r="O94" i="1" l="1"/>
  <c r="J94" i="1"/>
  <c r="W84" i="1"/>
  <c r="P83" i="1" s="1"/>
  <c r="M83" i="1" s="1"/>
  <c r="T83" i="1" s="1"/>
  <c r="V84" i="1" s="1"/>
  <c r="X84" i="1" s="1"/>
  <c r="K83" i="1"/>
  <c r="U93" i="1"/>
  <c r="L93" i="1"/>
  <c r="S93" i="1" s="1"/>
  <c r="Q94" i="1"/>
  <c r="R93" i="1"/>
  <c r="H93" i="1"/>
  <c r="E95" i="1"/>
  <c r="G94" i="1"/>
  <c r="F95" i="1"/>
  <c r="I95" i="1"/>
  <c r="O95" i="1" l="1"/>
  <c r="J95" i="1"/>
  <c r="K84" i="1"/>
  <c r="W85" i="1"/>
  <c r="P84" i="1" s="1"/>
  <c r="M84" i="1" s="1"/>
  <c r="T84" i="1" s="1"/>
  <c r="V85" i="1" s="1"/>
  <c r="X85" i="1" s="1"/>
  <c r="U94" i="1"/>
  <c r="L94" i="1"/>
  <c r="S94" i="1" s="1"/>
  <c r="Q95" i="1"/>
  <c r="R94" i="1"/>
  <c r="H94" i="1"/>
  <c r="H95" i="1"/>
  <c r="G95" i="1"/>
  <c r="W86" i="1" l="1"/>
  <c r="P85" i="1" s="1"/>
  <c r="M85" i="1" s="1"/>
  <c r="T85" i="1" s="1"/>
  <c r="V86" i="1" s="1"/>
  <c r="X86" i="1" s="1"/>
  <c r="K85" i="1"/>
  <c r="U95" i="1"/>
  <c r="L95" i="1"/>
  <c r="S95" i="1" s="1"/>
  <c r="K86" i="1" l="1"/>
  <c r="W87" i="1"/>
  <c r="P86" i="1" s="1"/>
  <c r="M86" i="1" s="1"/>
  <c r="T86" i="1" s="1"/>
  <c r="V87" i="1" s="1"/>
  <c r="X87" i="1" s="1"/>
  <c r="W88" i="1" l="1"/>
  <c r="P87" i="1" s="1"/>
  <c r="M87" i="1" s="1"/>
  <c r="T87" i="1" s="1"/>
  <c r="V88" i="1" s="1"/>
  <c r="X88" i="1" s="1"/>
  <c r="K87" i="1"/>
  <c r="K88" i="1" l="1"/>
  <c r="W89" i="1"/>
  <c r="P88" i="1" s="1"/>
  <c r="M88" i="1" s="1"/>
  <c r="T88" i="1" s="1"/>
  <c r="V89" i="1" s="1"/>
  <c r="X89" i="1" s="1"/>
  <c r="W90" i="1" l="1"/>
  <c r="P89" i="1" s="1"/>
  <c r="M89" i="1" s="1"/>
  <c r="T89" i="1" s="1"/>
  <c r="V90" i="1" s="1"/>
  <c r="X90" i="1" s="1"/>
  <c r="K89" i="1"/>
  <c r="K90" i="1" l="1"/>
  <c r="W91" i="1"/>
  <c r="P90" i="1" s="1"/>
  <c r="M90" i="1" s="1"/>
  <c r="T90" i="1" s="1"/>
  <c r="V91" i="1" s="1"/>
  <c r="X91" i="1" s="1"/>
  <c r="W92" i="1" l="1"/>
  <c r="P91" i="1" s="1"/>
  <c r="M91" i="1" s="1"/>
  <c r="T91" i="1" s="1"/>
  <c r="V92" i="1" s="1"/>
  <c r="X92" i="1" s="1"/>
  <c r="K91" i="1"/>
  <c r="K92" i="1" l="1"/>
  <c r="W93" i="1"/>
  <c r="P92" i="1" s="1"/>
  <c r="M92" i="1" s="1"/>
  <c r="T92" i="1" s="1"/>
  <c r="V93" i="1" s="1"/>
  <c r="X93" i="1" s="1"/>
  <c r="W94" i="1" l="1"/>
  <c r="P93" i="1" s="1"/>
  <c r="M93" i="1" s="1"/>
  <c r="T93" i="1" s="1"/>
  <c r="V94" i="1" s="1"/>
  <c r="X94" i="1" s="1"/>
  <c r="K93" i="1"/>
  <c r="K94" i="1" l="1"/>
  <c r="W95" i="1"/>
  <c r="M95" i="1" l="1"/>
  <c r="T95" i="1" s="1"/>
  <c r="P94" i="1"/>
  <c r="M94" i="1" s="1"/>
  <c r="T94" i="1" s="1"/>
  <c r="V95" i="1" s="1"/>
  <c r="X95" i="1" s="1"/>
  <c r="K95" i="1" l="1"/>
</calcChain>
</file>

<file path=xl/sharedStrings.xml><?xml version="1.0" encoding="utf-8"?>
<sst xmlns="http://schemas.openxmlformats.org/spreadsheetml/2006/main" count="31" uniqueCount="26">
  <si>
    <t>{"gamma_w": 1.03, "h":1577, "d_in":106, "q_liq":828, "eps":9.2E-5, "p_wh": 27.2, "MD": [0, 788.5, 1577], "TVD": [0, 735.5, 1259], "T0": 25.2}</t>
  </si>
  <si>
    <t>TVD</t>
  </si>
  <si>
    <t>Исходные параметры</t>
  </si>
  <si>
    <t>n</t>
  </si>
  <si>
    <t>T</t>
  </si>
  <si>
    <t>отклонение</t>
  </si>
  <si>
    <t>A</t>
  </si>
  <si>
    <t>Р_трение</t>
  </si>
  <si>
    <t>v м/сек</t>
  </si>
  <si>
    <t>cos_alpha</t>
  </si>
  <si>
    <t>MD</t>
  </si>
  <si>
    <t>rho_T_i</t>
  </si>
  <si>
    <t>rho_T_i+1</t>
  </si>
  <si>
    <t>mu_T_i</t>
  </si>
  <si>
    <t>mu_T_i+1</t>
  </si>
  <si>
    <t>f_i</t>
  </si>
  <si>
    <t>f_i+1</t>
  </si>
  <si>
    <t>Re_i</t>
  </si>
  <si>
    <t>Re_i+1</t>
  </si>
  <si>
    <t>dp/dx_i+1</t>
  </si>
  <si>
    <t>dp/dx_i</t>
  </si>
  <si>
    <t>p_tilda</t>
  </si>
  <si>
    <t>P_наивное</t>
  </si>
  <si>
    <t>p_atm</t>
  </si>
  <si>
    <t>{"gamma_w": 1.08, "h":795, "d_in":109, "q_liq":745, "eps":4.5E-5, "p_wh": 22.3, "MD": [0, 397.5, 795], "TVD": [0, 343, 468], "T0": 47}</t>
  </si>
  <si>
    <t xml:space="preserve">{"ex1": {"h": [34.73418,104.2025,191.038,269.1899,321.2911,357.2405,388.8861,407.8734,439.519,464.8354], "p_wf": [26.26216,33.58078,42.71707,50.92515,56.37911,60.1259,63.40896,65.37495,68.64485,71.25446]}, "ex2": {"q_liq": [20,55,100,140,170,230,280,320,360,415], "p_wf": [71.71961,71.71858,71.71628,71.71337,71.71069,71.70404,71.69722,71.69095,71.68395,71.67316]}, "ex3": {"t": [11,14,17,22,26,29,33,36,41,47], "p_wf": [71.7269,71.69192,71.65483,71.58857,71.53175,71.48702,71.42466,71.37591,71.29105,71.18349]}}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</si>
</sst>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8"/>
      <color rgb="FF001A1E"/>
      <name val="Segoe UI"/>
      <family val="2"/>
      <charset val="204"/>
    </font>
    <font>
      <u/>
      <sz val="11"/>
      <color theme="10"/>
      <name val="Calibri"/>
      <family val="2"/>
      <charset val="204"/>
      <scheme val="minor"/>
    </font>
    <font>
      <sz val="11"/>
      <color theme="9" tint="-0.249977111117893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1"/>
    <xf numFmtId="16" fontId="0" fillId="0" borderId="0" xfId="0" applyNumberFormat="1"/>
    <xf numFmtId="0" fontId="3" fillId="0" borderId="0" xfId="0" applyFont="1"/>
    <xf numFmtId="0" fontId="0" fillId="0" borderId="0" xfId="0" applyFill="1"/>
    <xf numFmtId="16" fontId="0" fillId="0" borderId="0" xfId="0" applyNumberFormat="1" applyFill="1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Fill="1" applyAlignment="1">
      <alignment horizontal="center"/>
    </xf>
    <xf numFmtId="0" fontId="3" fillId="0" borderId="0" xfId="0" applyFont="1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336550</xdr:colOff>
      <xdr:row>2</xdr:row>
      <xdr:rowOff>9525</xdr:rowOff>
    </xdr:from>
    <xdr:ext cx="914400" cy="44024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" name="TextBox 6"/>
            <xdr:cNvSpPr txBox="1"/>
          </xdr:nvSpPr>
          <xdr:spPr>
            <a:xfrm>
              <a:off x="6985000" y="381000"/>
              <a:ext cx="914400" cy="4402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ru-RU" sz="1100" i="1">
                            <a:latin typeface="Cambria Math"/>
                          </a:rPr>
                        </m:ctrlPr>
                      </m:fPr>
                      <m:num>
                        <m:r>
                          <a:rPr lang="ru-RU" sz="1100" i="1">
                            <a:latin typeface="Cambria Math"/>
                            <a:ea typeface="Cambria Math"/>
                          </a:rPr>
                          <m:t>𝜌</m:t>
                        </m:r>
                        <m:r>
                          <a:rPr lang="en-US" sz="1100" b="0" i="1">
                            <a:latin typeface="Cambria Math"/>
                            <a:ea typeface="Cambria Math"/>
                          </a:rPr>
                          <m:t>𝑄𝑑</m:t>
                        </m:r>
                      </m:num>
                      <m:den>
                        <m:r>
                          <a:rPr lang="ru-RU" sz="1100" i="1">
                            <a:latin typeface="Cambria Math"/>
                            <a:ea typeface="Cambria Math"/>
                          </a:rPr>
                          <m:t>𝜇</m:t>
                        </m:r>
                        <m:r>
                          <a:rPr lang="en-US" sz="1100" b="0" i="1">
                            <a:latin typeface="Cambria Math"/>
                            <a:ea typeface="Cambria Math"/>
                          </a:rPr>
                          <m:t>𝐴</m:t>
                        </m:r>
                      </m:den>
                    </m:f>
                    <m:r>
                      <a:rPr lang="en-US" sz="1100" b="0" i="1">
                        <a:latin typeface="Cambria Math"/>
                      </a:rPr>
                      <m:t>=</m:t>
                    </m:r>
                    <m:r>
                      <a:rPr lang="en-US" sz="1100" b="0" i="1">
                        <a:latin typeface="Cambria Math"/>
                      </a:rPr>
                      <m:t>𝑅𝑒</m:t>
                    </m:r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7" name="TextBox 6"/>
            <xdr:cNvSpPr txBox="1"/>
          </xdr:nvSpPr>
          <xdr:spPr>
            <a:xfrm>
              <a:off x="6985000" y="381000"/>
              <a:ext cx="914400" cy="4402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pPr/>
              <a:r>
                <a:rPr lang="ru-RU" sz="1100" i="0">
                  <a:latin typeface="Cambria Math"/>
                  <a:ea typeface="Cambria Math"/>
                </a:rPr>
                <a:t>𝜌</a:t>
              </a:r>
              <a:r>
                <a:rPr lang="en-US" sz="1100" b="0" i="0">
                  <a:latin typeface="Cambria Math"/>
                  <a:ea typeface="Cambria Math"/>
                </a:rPr>
                <a:t>𝑄𝑑</a:t>
              </a:r>
              <a:r>
                <a:rPr lang="ru-RU" sz="1100" b="0" i="0">
                  <a:latin typeface="Cambria Math"/>
                  <a:ea typeface="Cambria Math"/>
                </a:rPr>
                <a:t>/</a:t>
              </a:r>
              <a:r>
                <a:rPr lang="ru-RU" sz="1100" i="0">
                  <a:latin typeface="Cambria Math"/>
                  <a:ea typeface="Cambria Math"/>
                </a:rPr>
                <a:t>𝜇</a:t>
              </a:r>
              <a:r>
                <a:rPr lang="en-US" sz="1100" b="0" i="0">
                  <a:latin typeface="Cambria Math"/>
                  <a:ea typeface="Cambria Math"/>
                </a:rPr>
                <a:t>𝐴</a:t>
              </a:r>
              <a:r>
                <a:rPr lang="en-US" sz="1100" b="0" i="0">
                  <a:latin typeface="Cambria Math"/>
                </a:rPr>
                <a:t>=𝑅𝑒</a:t>
              </a:r>
              <a:endParaRPr lang="ru-RU" sz="1100"/>
            </a:p>
          </xdr:txBody>
        </xdr:sp>
      </mc:Fallback>
    </mc:AlternateContent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ownloads/unifloc_vba-master/unifloc_vba-master/UniflocVBA_7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"/>
    </sheetNames>
    <definedNames>
      <definedName name="crv_interpolation"/>
      <definedName name="decode_json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214"/>
  <sheetViews>
    <sheetView tabSelected="1" topLeftCell="E1" workbookViewId="0">
      <selection activeCell="O5" sqref="O5"/>
    </sheetView>
  </sheetViews>
  <sheetFormatPr defaultRowHeight="15" x14ac:dyDescent="0.25"/>
  <cols>
    <col min="1" max="2" width="8.7109375" customWidth="1"/>
    <col min="6" max="6" width="9.140625" style="5"/>
    <col min="15" max="15" width="9.140625" style="5"/>
    <col min="20" max="20" width="9.140625" style="5"/>
  </cols>
  <sheetData>
    <row r="2" spans="1:24" ht="14.45" x14ac:dyDescent="0.35">
      <c r="A2" s="2"/>
    </row>
    <row r="3" spans="1:24" ht="14.45" x14ac:dyDescent="0.35">
      <c r="A3" s="1" t="s">
        <v>24</v>
      </c>
    </row>
    <row r="4" spans="1:24" x14ac:dyDescent="0.25">
      <c r="E4" t="s">
        <v>2</v>
      </c>
    </row>
    <row r="5" spans="1:24" ht="14.45" x14ac:dyDescent="0.35">
      <c r="E5" t="str">
        <f t="array" ref="E5:F13">[1]!decode_json(A3)</f>
        <v>gamma_w</v>
      </c>
      <c r="F5" s="5">
        <v>1.08</v>
      </c>
      <c r="G5">
        <f>gamma_w*1000</f>
        <v>1080</v>
      </c>
    </row>
    <row r="6" spans="1:24" ht="14.45" x14ac:dyDescent="0.35">
      <c r="E6" t="str">
        <v>h</v>
      </c>
      <c r="F6" s="5">
        <v>795</v>
      </c>
      <c r="J6" t="s">
        <v>6</v>
      </c>
      <c r="K6">
        <f>3.14*d_in_m*d_in_m/4</f>
        <v>9.3265850000000001E-3</v>
      </c>
    </row>
    <row r="7" spans="1:24" ht="14.45" x14ac:dyDescent="0.35">
      <c r="E7" t="str">
        <v>d_in</v>
      </c>
      <c r="F7" s="5">
        <v>109</v>
      </c>
      <c r="G7">
        <f>d_in/1000</f>
        <v>0.109</v>
      </c>
      <c r="M7" t="s">
        <v>25</v>
      </c>
    </row>
    <row r="8" spans="1:24" ht="14.45" x14ac:dyDescent="0.35">
      <c r="E8" t="str">
        <v>q_liq</v>
      </c>
      <c r="F8" s="5">
        <v>745</v>
      </c>
      <c r="G8">
        <f>q_liq/86400</f>
        <v>8.6226851851851846E-3</v>
      </c>
    </row>
    <row r="9" spans="1:24" x14ac:dyDescent="0.25">
      <c r="E9" t="str">
        <v>eps</v>
      </c>
      <c r="F9" s="5">
        <v>4.5000000000000003E-5</v>
      </c>
    </row>
    <row r="10" spans="1:24" x14ac:dyDescent="0.25">
      <c r="C10" s="3"/>
      <c r="E10" t="str">
        <v>p_wh</v>
      </c>
      <c r="F10" s="5">
        <v>22.3</v>
      </c>
      <c r="G10">
        <v>2.2599999999999998</v>
      </c>
      <c r="H10" s="7" t="s">
        <v>10</v>
      </c>
      <c r="I10" s="7" t="s">
        <v>1</v>
      </c>
      <c r="K10" s="7" t="s">
        <v>1</v>
      </c>
      <c r="L10" s="7" t="s">
        <v>4</v>
      </c>
      <c r="Q10" s="4"/>
      <c r="R10" s="4"/>
      <c r="S10" s="4"/>
      <c r="T10" s="10"/>
    </row>
    <row r="11" spans="1:24" x14ac:dyDescent="0.25">
      <c r="E11" t="str">
        <v>MD</v>
      </c>
      <c r="F11" s="5" t="str">
        <v>[0,397.5,795]</v>
      </c>
      <c r="H11">
        <f t="array" ref="H11:H13">[1]!decode_json(F11)</f>
        <v>0</v>
      </c>
      <c r="I11">
        <f t="array" ref="I11:I13">[1]!decode_json(F12)</f>
        <v>0</v>
      </c>
      <c r="K11">
        <f>I11</f>
        <v>0</v>
      </c>
      <c r="L11">
        <f>T0</f>
        <v>47</v>
      </c>
      <c r="Q11" s="4"/>
      <c r="R11" s="4"/>
      <c r="S11" s="4"/>
      <c r="T11" s="10"/>
    </row>
    <row r="12" spans="1:24" x14ac:dyDescent="0.25">
      <c r="A12" s="5"/>
      <c r="B12" s="5"/>
      <c r="C12" s="5"/>
      <c r="D12" s="5"/>
      <c r="E12" s="5" t="str">
        <v>TVD</v>
      </c>
      <c r="F12" s="5" t="str">
        <v>[0,343,468]</v>
      </c>
      <c r="G12" s="5"/>
      <c r="H12" s="5">
        <v>397.5</v>
      </c>
      <c r="I12" s="5">
        <v>343</v>
      </c>
      <c r="J12" s="5"/>
      <c r="K12" s="5">
        <f>(K13+K11)/2</f>
        <v>234</v>
      </c>
      <c r="L12" s="5">
        <f>(L13+M11)/2</f>
        <v>48.5</v>
      </c>
      <c r="M12" s="5"/>
      <c r="N12" s="5"/>
      <c r="P12" s="5"/>
      <c r="Q12" s="5"/>
      <c r="R12" s="5"/>
      <c r="S12" s="5"/>
      <c r="U12" s="5"/>
      <c r="V12" s="5"/>
      <c r="W12" s="5"/>
      <c r="X12" s="5"/>
    </row>
    <row r="13" spans="1:24" ht="14.45" x14ac:dyDescent="0.35">
      <c r="A13" s="5"/>
      <c r="B13" s="5"/>
      <c r="C13" s="6"/>
      <c r="D13" s="5"/>
      <c r="E13" s="5" t="str">
        <v>T0</v>
      </c>
      <c r="F13" s="5">
        <v>47</v>
      </c>
      <c r="G13" s="5"/>
      <c r="H13" s="5">
        <v>795</v>
      </c>
      <c r="I13" s="5">
        <v>468</v>
      </c>
      <c r="J13" s="5"/>
      <c r="K13" s="5">
        <f>I13</f>
        <v>468</v>
      </c>
      <c r="L13" s="5">
        <f>L11+50</f>
        <v>97</v>
      </c>
      <c r="M13" s="5"/>
      <c r="N13" s="5"/>
      <c r="P13" s="5"/>
      <c r="Q13" s="5"/>
      <c r="R13" s="5"/>
      <c r="S13" s="5"/>
      <c r="U13" s="5"/>
      <c r="V13" s="5"/>
      <c r="W13" s="5"/>
      <c r="X13" s="5"/>
    </row>
    <row r="14" spans="1:24" x14ac:dyDescent="0.25">
      <c r="A14" s="5"/>
      <c r="B14" s="5"/>
      <c r="C14" s="5"/>
      <c r="D14" s="5"/>
      <c r="E14" s="5"/>
      <c r="G14" s="5"/>
      <c r="H14" s="5"/>
      <c r="I14" s="5"/>
      <c r="J14" s="5"/>
      <c r="K14" s="5"/>
      <c r="L14" s="5"/>
      <c r="M14" s="5"/>
      <c r="N14" s="5"/>
      <c r="P14" s="5"/>
      <c r="Q14" s="5"/>
      <c r="R14" s="5"/>
      <c r="S14" s="5"/>
      <c r="U14" s="5"/>
      <c r="V14" s="5"/>
      <c r="W14" s="5"/>
      <c r="X14" s="5"/>
    </row>
    <row r="15" spans="1:24" x14ac:dyDescent="0.25">
      <c r="A15" s="5"/>
      <c r="B15" s="5"/>
      <c r="C15" s="5"/>
      <c r="D15" s="9" t="s">
        <v>3</v>
      </c>
      <c r="E15" s="9" t="s">
        <v>10</v>
      </c>
      <c r="F15" s="9" t="s">
        <v>1</v>
      </c>
      <c r="G15" s="5" t="s">
        <v>5</v>
      </c>
      <c r="H15" s="5" t="s">
        <v>9</v>
      </c>
      <c r="I15" s="9" t="s">
        <v>4</v>
      </c>
      <c r="J15" s="5" t="s">
        <v>22</v>
      </c>
      <c r="K15" s="5" t="s">
        <v>7</v>
      </c>
      <c r="L15" s="5" t="s">
        <v>17</v>
      </c>
      <c r="M15" s="5" t="s">
        <v>18</v>
      </c>
      <c r="N15" s="5" t="s">
        <v>8</v>
      </c>
      <c r="O15" s="5" t="s">
        <v>13</v>
      </c>
      <c r="P15" s="5" t="s">
        <v>14</v>
      </c>
      <c r="Q15" s="5" t="s">
        <v>11</v>
      </c>
      <c r="R15" s="5" t="s">
        <v>12</v>
      </c>
      <c r="S15" s="5" t="s">
        <v>15</v>
      </c>
      <c r="T15" s="5" t="s">
        <v>16</v>
      </c>
      <c r="U15" s="5" t="s">
        <v>20</v>
      </c>
      <c r="V15" s="5" t="s">
        <v>19</v>
      </c>
      <c r="W15" s="5" t="s">
        <v>21</v>
      </c>
      <c r="X15" s="8" t="s">
        <v>23</v>
      </c>
    </row>
    <row r="16" spans="1:24" ht="14.45" x14ac:dyDescent="0.35">
      <c r="A16" s="5" t="s">
        <v>3</v>
      </c>
      <c r="B16" s="5">
        <v>80</v>
      </c>
      <c r="C16" s="5"/>
      <c r="D16" s="5">
        <v>1</v>
      </c>
      <c r="E16" s="5">
        <v>0</v>
      </c>
      <c r="F16" s="5">
        <f>[1]!crv_interpolation($H$11:$H$13,$I$11:$I$13,E16)</f>
        <v>0</v>
      </c>
      <c r="G16" s="5">
        <f>E16-F16</f>
        <v>0</v>
      </c>
      <c r="H16" s="5">
        <f>(F17-F16)/(E17-E16)</f>
        <v>0.86289308176100632</v>
      </c>
      <c r="I16" s="5">
        <f>[1]!crv_interpolation($K$11:$K$13,$L$11:$L$13,F16)</f>
        <v>47</v>
      </c>
      <c r="J16" s="5">
        <f>p_wh</f>
        <v>22.3</v>
      </c>
      <c r="K16" s="5">
        <f>J16</f>
        <v>22.3</v>
      </c>
      <c r="L16" s="5">
        <f>Q16*q_liq_m3sec*d_in_m/O16/A</f>
        <v>200679.55482829118</v>
      </c>
      <c r="M16" s="5">
        <f>R16*q_liq_m3sec*d_in_m/P16/A</f>
        <v>200759.37523709625</v>
      </c>
      <c r="N16" s="5">
        <f t="shared" ref="N16:N79" si="0">q_liq_m3sec/A</f>
        <v>0.92452759345303603</v>
      </c>
      <c r="O16" s="5">
        <f>109.574*(1.8*(I16+273)-460)^(-1.1217)*(0.9994+0.0058*pwh_mpa+0.6534/10000*pwh_mpa*pwh_mpa)/1000</f>
        <v>5.3647140229897154E-4</v>
      </c>
      <c r="P16" s="5">
        <f>109.574*(1.8*(I17+273)-460)^(-1.1217)*(0.9994+0.0058*W17/10^6+0.6534/10000*W17/10^6*W17/10^6)/1000</f>
        <v>5.3624535600114661E-4</v>
      </c>
      <c r="Q16" s="5">
        <f>rho/(1+(I16)/10000*(0.269*(I16)^0.637-0.8))</f>
        <v>1068.3248471067789</v>
      </c>
      <c r="R16" s="5">
        <f>rho/(1+(I17)/10000*(0.269*(I17)^0.637-0.8))</f>
        <v>1068.2994481012165</v>
      </c>
      <c r="S16" s="5">
        <f>1/(1.14-2*LN(eps/d_in_m+21.25/L16^(0.9)))^2</f>
        <v>4.1766371639800782E-3</v>
      </c>
      <c r="T16" s="5">
        <f>1/(1.14-2*LN(eps/d_in_m+21.25/M16^(0.9)))^2</f>
        <v>4.1764574496794661E-3</v>
      </c>
      <c r="U16" s="5"/>
      <c r="V16" s="5"/>
      <c r="W16" s="5">
        <f>pwh_mpa*10^6</f>
        <v>2260000</v>
      </c>
      <c r="X16" s="8">
        <f>W16/10^5</f>
        <v>22.6</v>
      </c>
    </row>
    <row r="17" spans="1:24" ht="14.45" x14ac:dyDescent="0.35">
      <c r="A17" s="5"/>
      <c r="B17" s="5"/>
      <c r="C17" s="5"/>
      <c r="D17" s="5">
        <v>2</v>
      </c>
      <c r="E17" s="5">
        <f t="shared" ref="E17:E80" si="1">E16+(D17-D16)*h/(n-1)</f>
        <v>10.063291139240507</v>
      </c>
      <c r="F17" s="5">
        <f>[1]!crv_interpolation($H$11:$H$13,$I$11:$I$13,E17)</f>
        <v>8.6835443037974684</v>
      </c>
      <c r="G17" s="5">
        <f t="shared" ref="G17:G80" si="2">E17-F17</f>
        <v>1.3797468354430382</v>
      </c>
      <c r="H17" s="5">
        <f t="shared" ref="H17:H80" si="3">(F18-F17)/(E18-E17)</f>
        <v>0.86289308176100632</v>
      </c>
      <c r="I17" s="5">
        <f>[1]!crv_interpolation($K$11:$K$13,$L$11:$L$13,F17)</f>
        <v>47.05566374553716</v>
      </c>
      <c r="J17" s="5">
        <f>$J$16+(rho*9.8*F17)/101325</f>
        <v>23.207047943857809</v>
      </c>
      <c r="K17" s="5">
        <f>K16-(E17-E16)*V17/101325+(F17-F16)*rho*9.8/101325</f>
        <v>22.310627404174415</v>
      </c>
      <c r="L17" s="5">
        <f>Q17*q_liq_m3sec*d_in_m/O17/A</f>
        <v>200869.22091757174</v>
      </c>
      <c r="M17" s="5">
        <f>R17*q_liq_m3sec*d_in_m/P17/A</f>
        <v>200838.90456543874</v>
      </c>
      <c r="N17" s="5">
        <f t="shared" si="0"/>
        <v>0.92452759345303603</v>
      </c>
      <c r="O17" s="5">
        <f>109.574*(1.8*(I17+273)-460)^(-1.1217)*(0.9994+0.0058*pwh_mpa+0.6534/10000*pwh_mpa*pwh_mpa)/1000</f>
        <v>5.3595210930181317E-4</v>
      </c>
      <c r="P17" s="5">
        <f t="shared" ref="P17:P80" si="4">109.574*(1.8*(I18+273)-460)^(-1.1217)*(0.9994+0.0058*W18/10^6+0.6534/10000*W18/10^6*W18/10^6)/1000</f>
        <v>5.3602025546597249E-4</v>
      </c>
      <c r="Q17" s="5">
        <f>rho/(1+(I17)/10000*(0.269*(I17)^0.637-0.8))</f>
        <v>1068.2994481012165</v>
      </c>
      <c r="R17" s="5">
        <f>rho/(1+(I18)/10000*(0.269*(I18)^0.637-0.8))</f>
        <v>1068.2740276115392</v>
      </c>
      <c r="S17" s="5">
        <f>1/(1.14-2*LN(eps/d_in_m+21.25/L17^(0.9)))^2</f>
        <v>4.176210325931534E-3</v>
      </c>
      <c r="T17" s="5">
        <f>1/(1.14-2*LN(eps/d_in_m+21.25/M17^(0.9)))^2</f>
        <v>4.1762785075131325E-3</v>
      </c>
      <c r="U17" s="5">
        <f>Q16*9.81*H16-S16*Q16*N16*N16/2/d_in_m</f>
        <v>9025.8546981490181</v>
      </c>
      <c r="V17" s="5">
        <f>Q16*9.81*H16-T16*Q16*N16*N16/2/d_in_m</f>
        <v>9025.8554509310216</v>
      </c>
      <c r="W17" s="5">
        <f>W16+(E17-E16)*U17</f>
        <v>2350829.8036079551</v>
      </c>
      <c r="X17" s="8">
        <f>X16+(E17-E16)/2*(U17+V17)/10^5</f>
        <v>23.508298073956876</v>
      </c>
    </row>
    <row r="18" spans="1:24" ht="14.45" x14ac:dyDescent="0.35">
      <c r="A18" s="5"/>
      <c r="B18" s="5"/>
      <c r="C18" s="5"/>
      <c r="D18" s="5">
        <v>3</v>
      </c>
      <c r="E18" s="5">
        <f t="shared" si="1"/>
        <v>20.126582278481013</v>
      </c>
      <c r="F18" s="5">
        <f>[1]!crv_interpolation($H$11:$H$13,$I$11:$I$13,E18)</f>
        <v>17.367088607594937</v>
      </c>
      <c r="G18" s="5">
        <f t="shared" si="2"/>
        <v>2.7594936708860764</v>
      </c>
      <c r="H18" s="5">
        <f t="shared" si="3"/>
        <v>0.86289308176100643</v>
      </c>
      <c r="I18" s="5">
        <f>[1]!crv_interpolation($K$11:$K$13,$L$11:$L$13,F18)</f>
        <v>47.111327491074327</v>
      </c>
      <c r="J18" s="5">
        <f>$J$16+(rho*9.8*F18)/101325</f>
        <v>24.114095887715617</v>
      </c>
      <c r="K18" s="5">
        <f>K17-(E18-E17)*V18/101325+(F18-F17)*rho*9.8/101325</f>
        <v>22.32127604595566</v>
      </c>
      <c r="L18" s="5">
        <f>Q18*q_liq_m3sec*d_in_m/O18/A</f>
        <v>201058.89413960848</v>
      </c>
      <c r="M18" s="5">
        <f>R18*q_liq_m3sec*d_in_m/P18/A</f>
        <v>200918.14303194801</v>
      </c>
      <c r="N18" s="5">
        <f t="shared" si="0"/>
        <v>0.92452759345303603</v>
      </c>
      <c r="O18" s="5">
        <f>109.574*(1.8*(I18+273)-460)^(-1.1217)*(0.9994+0.0058*pwh_mpa+0.6534/10000*pwh_mpa*pwh_mpa)/1000</f>
        <v>5.354337662770663E-4</v>
      </c>
      <c r="P18" s="5">
        <f t="shared" si="4"/>
        <v>5.3579609801546061E-4</v>
      </c>
      <c r="Q18" s="5">
        <f>rho/(1+(I18)/10000*(0.269*(I18)^0.637-0.8))</f>
        <v>1068.2740276115392</v>
      </c>
      <c r="R18" s="5">
        <f>rho/(1+(I19)/10000*(0.269*(I19)^0.637-0.8))</f>
        <v>1068.2485856506362</v>
      </c>
      <c r="S18" s="5">
        <f>1/(1.14-2*LN(eps/d_in_m+21.25/L18^(0.9)))^2</f>
        <v>4.1757841338650849E-3</v>
      </c>
      <c r="T18" s="5">
        <f>1/(1.14-2*LN(eps/d_in_m+21.25/M18^(0.9)))^2</f>
        <v>4.1761003355916928E-3</v>
      </c>
      <c r="U18" s="5">
        <f>Q17*9.81*H17-S17*Q17*N17*N17/2/d_in_m</f>
        <v>9025.6418998665831</v>
      </c>
      <c r="V18" s="5">
        <f>Q17*9.81*H17-T17*Q17*N17*N17/2/d_in_m</f>
        <v>9025.6416142763592</v>
      </c>
      <c r="W18" s="5">
        <f>W17+(E18-E17)*U18</f>
        <v>2441657.4657648401</v>
      </c>
      <c r="X18" s="8">
        <f>X17+(E18-E17)/2*(U18+V18)/10^5</f>
        <v>24.41657468115584</v>
      </c>
    </row>
    <row r="19" spans="1:24" ht="14.45" x14ac:dyDescent="0.35">
      <c r="A19" s="5"/>
      <c r="B19" s="5"/>
      <c r="C19" s="5"/>
      <c r="D19" s="5">
        <v>4</v>
      </c>
      <c r="E19" s="5">
        <f t="shared" si="1"/>
        <v>30.189873417721522</v>
      </c>
      <c r="F19" s="5">
        <f>[1]!crv_interpolation($H$11:$H$13,$I$11:$I$13,E19)</f>
        <v>26.050632911392409</v>
      </c>
      <c r="G19" s="5">
        <f t="shared" si="2"/>
        <v>4.1392405063291129</v>
      </c>
      <c r="H19" s="5">
        <f t="shared" si="3"/>
        <v>0.8628930817610061</v>
      </c>
      <c r="I19" s="5">
        <f>[1]!crv_interpolation($K$11:$K$13,$L$11:$L$13,F19)</f>
        <v>47.166991236611487</v>
      </c>
      <c r="J19" s="5">
        <f>$J$16+(rho*9.8*F19)/101325</f>
        <v>25.021143831573426</v>
      </c>
      <c r="K19" s="5">
        <f>K18-(E19-E18)*V19/101325+(F19-F18)*rho*9.8/101325</f>
        <v>22.331945943694802</v>
      </c>
      <c r="L19" s="5">
        <f>Q19*q_liq_m3sec*d_in_m/O19/A</f>
        <v>201248.57446817297</v>
      </c>
      <c r="M19" s="5">
        <f>R19*q_liq_m3sec*d_in_m/P19/A</f>
        <v>200997.09085667989</v>
      </c>
      <c r="N19" s="5">
        <f t="shared" si="0"/>
        <v>0.92452759345303603</v>
      </c>
      <c r="O19" s="5">
        <f>109.574*(1.8*(I19+273)-460)^(-1.1217)*(0.9994+0.0058*pwh_mpa+0.6534/10000*pwh_mpa*pwh_mpa)/1000</f>
        <v>5.3491637067001809E-4</v>
      </c>
      <c r="P19" s="5">
        <f t="shared" si="4"/>
        <v>5.355728809812091E-4</v>
      </c>
      <c r="Q19" s="5">
        <f>rho/(1+(I19)/10000*(0.269*(I19)^0.637-0.8))</f>
        <v>1068.2485856506362</v>
      </c>
      <c r="R19" s="5">
        <f>rho/(1+(I20)/10000*(0.269*(I20)^0.637-0.8))</f>
        <v>1068.2231222313808</v>
      </c>
      <c r="S19" s="5">
        <f>1/(1.14-2*LN(eps/d_in_m+21.25/L19^(0.9)))^2</f>
        <v>4.1753585863076193E-3</v>
      </c>
      <c r="T19" s="5">
        <f>1/(1.14-2*LN(eps/d_in_m+21.25/M19^(0.9)))^2</f>
        <v>4.1759229320312711E-3</v>
      </c>
      <c r="U19" s="5">
        <f>Q18*9.81*H18-S18*Q18*N18*N18/2/d_in_m</f>
        <v>9025.4289172825174</v>
      </c>
      <c r="V19" s="5">
        <f>Q18*9.81*H18-T18*Q18*N18*N18/2/d_in_m</f>
        <v>9025.4275928489842</v>
      </c>
      <c r="W19" s="5">
        <f>W18+(E19-E18)*U19</f>
        <v>2532482.9846159741</v>
      </c>
      <c r="X19" s="8">
        <f>X18+(E19-E18)/2*(U19+V19)/10^5</f>
        <v>25.324829803026383</v>
      </c>
    </row>
    <row r="20" spans="1:24" s="8" customFormat="1" ht="14.45" x14ac:dyDescent="0.35">
      <c r="D20" s="8">
        <v>5</v>
      </c>
      <c r="E20" s="8">
        <f t="shared" si="1"/>
        <v>40.253164556962027</v>
      </c>
      <c r="F20" s="8">
        <f>[1]!crv_interpolation($H$11:$H$13,$I$11:$I$13,E20)</f>
        <v>34.734177215189874</v>
      </c>
      <c r="G20" s="8">
        <f t="shared" si="2"/>
        <v>5.5189873417721529</v>
      </c>
      <c r="H20" s="8">
        <f t="shared" si="3"/>
        <v>0.86289308176100643</v>
      </c>
      <c r="I20" s="8">
        <f>[1]!crv_interpolation($K$11:$K$13,$L$11:$L$13,F20)</f>
        <v>47.222654982148654</v>
      </c>
      <c r="J20" s="8">
        <f>$J$16+(rho*9.8*F20)/101325</f>
        <v>25.928191775431234</v>
      </c>
      <c r="K20" s="8">
        <f>K19-(E20-E19)*V20/101325+(F20-F19)*rho*9.8/101325</f>
        <v>22.342637115731286</v>
      </c>
      <c r="L20" s="8">
        <f>Q20*q_liq_m3sec*d_in_m/O20/A</f>
        <v>201438.26187706794</v>
      </c>
      <c r="M20" s="8">
        <f>R20*q_liq_m3sec*d_in_m/P20/A</f>
        <v>201075.74826110902</v>
      </c>
      <c r="N20" s="8">
        <f t="shared" si="0"/>
        <v>0.92452759345303603</v>
      </c>
      <c r="O20" s="8">
        <f>109.574*(1.8*(I20+273)-460)^(-1.1217)*(0.9994+0.0058*pwh_mpa+0.6534/10000*pwh_mpa*pwh_mpa)/1000</f>
        <v>5.3439991993501604E-4</v>
      </c>
      <c r="P20" s="5">
        <f t="shared" si="4"/>
        <v>5.3535060170436599E-4</v>
      </c>
      <c r="Q20" s="8">
        <f>rho/(1+(I20)/10000*(0.269*(I20)^0.637-0.8))</f>
        <v>1068.2231222313808</v>
      </c>
      <c r="R20" s="8">
        <f>rho/(1+(I21)/10000*(0.269*(I21)^0.637-0.8))</f>
        <v>1068.197637366633</v>
      </c>
      <c r="S20" s="8">
        <f>1/(1.14-2*LN(eps/d_in_m+21.25/L20^(0.9)))^2</f>
        <v>4.174933681790568E-3</v>
      </c>
      <c r="T20" s="8">
        <f>1/(1.14-2*LN(eps/d_in_m+21.25/M20^(0.9)))^2</f>
        <v>4.1757462949534776E-3</v>
      </c>
      <c r="U20" s="8">
        <f>Q19*9.81*H19-S19*Q19*N19*N19/2/d_in_m</f>
        <v>9025.2157505119703</v>
      </c>
      <c r="V20" s="8">
        <f>Q19*9.81*H19-T19*Q19*N19*N19/2/d_in_m</f>
        <v>9025.2133867658631</v>
      </c>
      <c r="W20" s="8">
        <f>W19+(E20-E19)*U20</f>
        <v>2623306.3583078352</v>
      </c>
      <c r="X20" s="8">
        <f>X19+(E20-E19)/2*(U20+V20)/10^5</f>
        <v>26.233063421009664</v>
      </c>
    </row>
    <row r="21" spans="1:24" ht="14.45" x14ac:dyDescent="0.35">
      <c r="A21" s="5"/>
      <c r="B21" s="5"/>
      <c r="C21" s="5"/>
      <c r="D21" s="5">
        <v>6</v>
      </c>
      <c r="E21" s="5">
        <f t="shared" si="1"/>
        <v>50.316455696202532</v>
      </c>
      <c r="F21" s="5">
        <f>[1]!crv_interpolation($H$11:$H$13,$I$11:$I$13,E21)</f>
        <v>43.417721518987342</v>
      </c>
      <c r="G21" s="5">
        <f t="shared" si="2"/>
        <v>6.8987341772151893</v>
      </c>
      <c r="H21" s="5">
        <f t="shared" si="3"/>
        <v>0.86289308176100643</v>
      </c>
      <c r="I21" s="5">
        <f>[1]!crv_interpolation($K$11:$K$13,$L$11:$L$13,F21)</f>
        <v>47.278318727685814</v>
      </c>
      <c r="J21" s="5">
        <f>$J$16+(rho*9.8*F21)/101325</f>
        <v>26.835239719289042</v>
      </c>
      <c r="K21" s="5">
        <f>K20-(E21-E20)*V21/101325+(F21-F20)*rho*9.8/101325</f>
        <v>22.353349580392958</v>
      </c>
      <c r="L21" s="5">
        <f>Q21*q_liq_m3sec*d_in_m/O21/A</f>
        <v>201627.95634012655</v>
      </c>
      <c r="M21" s="5">
        <f>R21*q_liq_m3sec*d_in_m/P21/A</f>
        <v>201154.11546812288</v>
      </c>
      <c r="N21" s="5">
        <f t="shared" si="0"/>
        <v>0.92452759345303603</v>
      </c>
      <c r="O21" s="5">
        <f>109.574*(1.8*(I21+273)-460)^(-1.1217)*(0.9994+0.0058*pwh_mpa+0.6534/10000*pwh_mpa*pwh_mpa)/1000</f>
        <v>5.3388441153543256E-4</v>
      </c>
      <c r="P21" s="5">
        <f t="shared" si="4"/>
        <v>5.3512925753558332E-4</v>
      </c>
      <c r="Q21" s="5">
        <f>rho/(1+(I21)/10000*(0.269*(I21)^0.637-0.8))</f>
        <v>1068.197637366633</v>
      </c>
      <c r="R21" s="5">
        <f>rho/(1+(I22)/10000*(0.269*(I22)^0.637-0.8))</f>
        <v>1068.1721310692362</v>
      </c>
      <c r="S21" s="5">
        <f>1/(1.14-2*LN(eps/d_in_m+21.25/L21^(0.9)))^2</f>
        <v>4.1745094188498947E-3</v>
      </c>
      <c r="T21" s="5">
        <f>1/(1.14-2*LN(eps/d_in_m+21.25/M21^(0.9)))^2</f>
        <v>4.1755704224853947E-3</v>
      </c>
      <c r="U21" s="5">
        <f>Q20*9.81*H20-S20*Q20*N20*N20/2/d_in_m</f>
        <v>9025.0023996699474</v>
      </c>
      <c r="V21" s="5">
        <f>Q20*9.81*H20-T20*Q20*N20*N20/2/d_in_m</f>
        <v>9024.9989961438205</v>
      </c>
      <c r="W21" s="5">
        <f>W20+(E21-E20)*U21</f>
        <v>2714127.5849880581</v>
      </c>
      <c r="X21" s="8">
        <f>X20+(E21-E20)/2*(U21+V21)/10^5</f>
        <v>27.141275516558522</v>
      </c>
    </row>
    <row r="22" spans="1:24" x14ac:dyDescent="0.25">
      <c r="A22" s="5"/>
      <c r="B22" s="5"/>
      <c r="C22" s="5"/>
      <c r="D22" s="5">
        <v>7</v>
      </c>
      <c r="E22" s="5">
        <f t="shared" si="1"/>
        <v>60.379746835443036</v>
      </c>
      <c r="F22" s="5">
        <f>[1]!crv_interpolation($H$11:$H$13,$I$11:$I$13,E22)</f>
        <v>52.101265822784811</v>
      </c>
      <c r="G22" s="5">
        <f t="shared" si="2"/>
        <v>8.2784810126582258</v>
      </c>
      <c r="H22" s="5">
        <f t="shared" si="3"/>
        <v>0.86289308176100654</v>
      </c>
      <c r="I22" s="5">
        <f>[1]!crv_interpolation($K$11:$K$13,$L$11:$L$13,F22)</f>
        <v>47.333982473222981</v>
      </c>
      <c r="J22" s="5">
        <f>$J$16+(rho*9.8*F22)/101325</f>
        <v>27.74228766314685</v>
      </c>
      <c r="K22" s="5">
        <f>K21-(E22-E21)*V22/101325+(F22-F21)*rho*9.8/101325</f>
        <v>22.364083355996076</v>
      </c>
      <c r="L22" s="5">
        <f>Q22*q_liq_m3sec*d_in_m/O22/A</f>
        <v>201817.65783121242</v>
      </c>
      <c r="M22" s="5">
        <f>R22*q_liq_m3sec*d_in_m/P22/A</f>
        <v>201232.19270201502</v>
      </c>
      <c r="N22" s="5">
        <f t="shared" si="0"/>
        <v>0.92452759345303603</v>
      </c>
      <c r="O22" s="5">
        <f>109.574*(1.8*(I22+273)-460)^(-1.1217)*(0.9994+0.0058*pwh_mpa+0.6534/10000*pwh_mpa*pwh_mpa)/1000</f>
        <v>5.333698429436229E-4</v>
      </c>
      <c r="P22" s="5">
        <f t="shared" si="4"/>
        <v>5.3490884583497667E-4</v>
      </c>
      <c r="Q22" s="5">
        <f>rho/(1+(I22)/10000*(0.269*(I22)^0.637-0.8))</f>
        <v>1068.1721310692362</v>
      </c>
      <c r="R22" s="5">
        <f>rho/(1+(I23)/10000*(0.269*(I23)^0.637-0.8))</f>
        <v>1068.1466033520201</v>
      </c>
      <c r="S22" s="5">
        <f>1/(1.14-2*LN(eps/d_in_m+21.25/L22^(0.9)))^2</f>
        <v>4.174085796026075E-3</v>
      </c>
      <c r="T22" s="5">
        <f>1/(1.14-2*LN(eps/d_in_m+21.25/M22^(0.9)))^2</f>
        <v>4.1753953127595441E-3</v>
      </c>
      <c r="U22" s="5">
        <f>Q21*9.81*H21-S21*Q21*N21*N21/2/d_in_m</f>
        <v>9024.7888648713069</v>
      </c>
      <c r="V22" s="5">
        <f>Q21*9.81*H21-T21*Q21*N21*N21/2/d_in_m</f>
        <v>9024.7844210995263</v>
      </c>
      <c r="W22" s="5">
        <f>W21+(E22-E21)*U22</f>
        <v>2804946.6628054339</v>
      </c>
      <c r="X22" s="8">
        <f>X21+(E22-E21)/2*(U22+V22)/10^5</f>
        <v>28.049466071137434</v>
      </c>
    </row>
    <row r="23" spans="1:24" x14ac:dyDescent="0.25">
      <c r="A23" s="5"/>
      <c r="B23" s="5"/>
      <c r="C23" s="5"/>
      <c r="D23" s="5">
        <v>8</v>
      </c>
      <c r="E23" s="5">
        <f t="shared" si="1"/>
        <v>70.443037974683548</v>
      </c>
      <c r="F23" s="5">
        <f>[1]!crv_interpolation($H$11:$H$13,$I$11:$I$13,E23)</f>
        <v>60.784810126582286</v>
      </c>
      <c r="G23" s="5">
        <f t="shared" si="2"/>
        <v>9.6582278481012622</v>
      </c>
      <c r="H23" s="5">
        <f t="shared" si="3"/>
        <v>0.86289308176100576</v>
      </c>
      <c r="I23" s="5">
        <f>[1]!crv_interpolation($K$11:$K$13,$L$11:$L$13,F23)</f>
        <v>47.389646218760141</v>
      </c>
      <c r="J23" s="5">
        <f>$J$16+(rho*9.8*F23)/101325</f>
        <v>28.649335607004659</v>
      </c>
      <c r="K23" s="5">
        <f>K22-(E23-E22)*V23/101325+(F23-F22)*rho*9.8/101325</f>
        <v>22.374838460845321</v>
      </c>
      <c r="L23" s="5">
        <f>Q23*q_liq_m3sec*d_in_m/O23/A</f>
        <v>202007.36632421959</v>
      </c>
      <c r="M23" s="5">
        <f>R23*q_liq_m3sec*d_in_m/P23/A</f>
        <v>201309.98018847851</v>
      </c>
      <c r="N23" s="5">
        <f t="shared" si="0"/>
        <v>0.92452759345303603</v>
      </c>
      <c r="O23" s="5">
        <f>109.574*(1.8*(I23+273)-460)^(-1.1217)*(0.9994+0.0058*pwh_mpa+0.6534/10000*pwh_mpa*pwh_mpa)/1000</f>
        <v>5.3285621164088663E-4</v>
      </c>
      <c r="P23" s="5">
        <f t="shared" si="4"/>
        <v>5.3468936397208346E-4</v>
      </c>
      <c r="Q23" s="5">
        <f>rho/(1+(I23)/10000*(0.269*(I23)^0.637-0.8))</f>
        <v>1068.1466033520201</v>
      </c>
      <c r="R23" s="5">
        <f>rho/(1+(I24)/10000*(0.269*(I24)^0.637-0.8))</f>
        <v>1068.1210542277979</v>
      </c>
      <c r="S23" s="5">
        <f>1/(1.14-2*LN(eps/d_in_m+21.25/L23^(0.9)))^2</f>
        <v>4.1736628118640819E-3</v>
      </c>
      <c r="T23" s="5">
        <f>1/(1.14-2*LN(eps/d_in_m+21.25/M23^(0.9)))^2</f>
        <v>4.1752209639138848E-3</v>
      </c>
      <c r="U23" s="5">
        <f>Q22*9.81*H22-S22*Q22*N22*N22/2/d_in_m</f>
        <v>9024.5751462307617</v>
      </c>
      <c r="V23" s="5">
        <f>Q22*9.81*H22-T22*Q22*N22*N22/2/d_in_m</f>
        <v>9024.5696617495014</v>
      </c>
      <c r="W23" s="5">
        <f>W22+(E23-E22)*U23</f>
        <v>2895763.5899099079</v>
      </c>
      <c r="X23" s="8">
        <f>X22+(E23-E22)/2*(U23+V23)/10^5</f>
        <v>28.957635066222519</v>
      </c>
    </row>
    <row r="24" spans="1:24" x14ac:dyDescent="0.25">
      <c r="A24" s="5"/>
      <c r="B24" s="5"/>
      <c r="C24" s="5"/>
      <c r="D24" s="5">
        <v>9</v>
      </c>
      <c r="E24" s="5">
        <f t="shared" si="1"/>
        <v>80.506329113924053</v>
      </c>
      <c r="F24" s="5">
        <f>[1]!crv_interpolation($H$11:$H$13,$I$11:$I$13,E24)</f>
        <v>69.468354430379748</v>
      </c>
      <c r="G24" s="5">
        <f t="shared" si="2"/>
        <v>11.037974683544306</v>
      </c>
      <c r="H24" s="5">
        <f t="shared" si="3"/>
        <v>0.8628930817610071</v>
      </c>
      <c r="I24" s="5">
        <f>[1]!crv_interpolation($K$11:$K$13,$L$11:$L$13,F24)</f>
        <v>47.445309964297309</v>
      </c>
      <c r="J24" s="5">
        <f>$J$16+(rho*9.8*F24)/101325</f>
        <v>29.556383550862463</v>
      </c>
      <c r="K24" s="5">
        <f>K23-(E24-E23)*V24/101325+(F24-F23)*rho*9.8/101325</f>
        <v>22.385614913233827</v>
      </c>
      <c r="L24" s="5">
        <f>Q24*q_liq_m3sec*d_in_m/O24/A</f>
        <v>202197.08179307234</v>
      </c>
      <c r="M24" s="5">
        <f>R24*q_liq_m3sec*d_in_m/P24/A</f>
        <v>201387.4781545994</v>
      </c>
      <c r="N24" s="5">
        <f t="shared" si="0"/>
        <v>0.92452759345303603</v>
      </c>
      <c r="O24" s="5">
        <f>109.574*(1.8*(I24+273)-460)^(-1.1217)*(0.9994+0.0058*pwh_mpa+0.6534/10000*pwh_mpa*pwh_mpa)/1000</f>
        <v>5.3234351511742832E-4</v>
      </c>
      <c r="P24" s="5">
        <f t="shared" si="4"/>
        <v>5.3447080932582131E-4</v>
      </c>
      <c r="Q24" s="5">
        <f>rho/(1+(I24)/10000*(0.269*(I24)^0.637-0.8))</f>
        <v>1068.1210542277979</v>
      </c>
      <c r="R24" s="5">
        <f>rho/(1+(I25)/10000*(0.269*(I25)^0.637-0.8))</f>
        <v>1068.0954837093695</v>
      </c>
      <c r="S24" s="5">
        <f>1/(1.14-2*LN(eps/d_in_m+21.25/L24^(0.9)))^2</f>
        <v>4.173240464913363E-3</v>
      </c>
      <c r="T24" s="5">
        <f>1/(1.14-2*LN(eps/d_in_m+21.25/M24^(0.9)))^2</f>
        <v>4.1750473740917787E-3</v>
      </c>
      <c r="U24" s="5">
        <f>Q23*9.81*H23-S23*Q23*N23*N23/2/d_in_m</f>
        <v>9024.3612438628697</v>
      </c>
      <c r="V24" s="5">
        <f>Q23*9.81*H23-T23*Q23*N23*N23/2/d_in_m</f>
        <v>9024.3547182101065</v>
      </c>
      <c r="W24" s="5">
        <f>W23+(E24-E23)*U24</f>
        <v>2986578.3644525786</v>
      </c>
      <c r="X24" s="8">
        <f>X23+(E24-E23)/2*(U24+V24)/10^5</f>
        <v>29.865782483301508</v>
      </c>
    </row>
    <row r="25" spans="1:24" x14ac:dyDescent="0.25">
      <c r="A25" s="5"/>
      <c r="B25" s="5"/>
      <c r="C25" s="5"/>
      <c r="D25" s="5">
        <v>10</v>
      </c>
      <c r="E25" s="5">
        <f t="shared" si="1"/>
        <v>90.569620253164558</v>
      </c>
      <c r="F25" s="5">
        <f>[1]!crv_interpolation($H$11:$H$13,$I$11:$I$13,E25)</f>
        <v>78.151898734177223</v>
      </c>
      <c r="G25" s="5">
        <f t="shared" si="2"/>
        <v>12.417721518987335</v>
      </c>
      <c r="H25" s="5">
        <f t="shared" si="3"/>
        <v>0.86289308176100576</v>
      </c>
      <c r="I25" s="5">
        <f>[1]!crv_interpolation($K$11:$K$13,$L$11:$L$13,F25)</f>
        <v>47.500973709834469</v>
      </c>
      <c r="J25" s="5">
        <f>$J$16+(rho*9.8*F25)/101325</f>
        <v>30.463431494720275</v>
      </c>
      <c r="K25" s="5">
        <f>K24-(E25-E24)*V25/101325+(F25-F24)*rho*9.8/101325</f>
        <v>22.396412731443174</v>
      </c>
      <c r="L25" s="5">
        <f>Q25*q_liq_m3sec*d_in_m/O25/A</f>
        <v>202386.80421172496</v>
      </c>
      <c r="M25" s="5">
        <f>R25*q_liq_m3sec*d_in_m/P25/A</f>
        <v>201464.68682885123</v>
      </c>
      <c r="N25" s="5">
        <f t="shared" si="0"/>
        <v>0.92452759345303603</v>
      </c>
      <c r="O25" s="5">
        <f>109.574*(1.8*(I25+273)-460)^(-1.1217)*(0.9994+0.0058*pwh_mpa+0.6534/10000*pwh_mpa*pwh_mpa)/1000</f>
        <v>5.3183175087231894E-4</v>
      </c>
      <c r="P25" s="5">
        <f t="shared" si="4"/>
        <v>5.3425317928444433E-4</v>
      </c>
      <c r="Q25" s="5">
        <f>rho/(1+(I25)/10000*(0.269*(I25)^0.637-0.8))</f>
        <v>1068.0954837093695</v>
      </c>
      <c r="R25" s="5">
        <f>rho/(1+(I26)/10000*(0.269*(I26)^0.637-0.8))</f>
        <v>1068.0698918095197</v>
      </c>
      <c r="S25" s="5">
        <f>1/(1.14-2*LN(eps/d_in_m+21.25/L25^(0.9)))^2</f>
        <v>4.1728187537278284E-3</v>
      </c>
      <c r="T25" s="5">
        <f>1/(1.14-2*LN(eps/d_in_m+21.25/M25^(0.9)))^2</f>
        <v>4.1748745414419766E-3</v>
      </c>
      <c r="U25" s="5">
        <f>Q24*9.81*H24-S24*Q24*N24*N24/2/d_in_m</f>
        <v>9024.1471578820783</v>
      </c>
      <c r="V25" s="5">
        <f>Q24*9.81*H24-T24*Q24*N24*N24/2/d_in_m</f>
        <v>9024.1395905975896</v>
      </c>
      <c r="W25" s="5">
        <f>W24+(E25-E24)*U25</f>
        <v>3077390.9845856959</v>
      </c>
      <c r="X25" s="8">
        <f>X24+(E25-E24)/2*(U25+V25)/10^5</f>
        <v>30.773908303873746</v>
      </c>
    </row>
    <row r="26" spans="1:24" x14ac:dyDescent="0.25">
      <c r="A26" s="5"/>
      <c r="B26" s="5"/>
      <c r="C26" s="5"/>
      <c r="D26" s="5">
        <v>11</v>
      </c>
      <c r="E26" s="5">
        <f t="shared" si="1"/>
        <v>100.63291139240506</v>
      </c>
      <c r="F26" s="5">
        <f>[1]!crv_interpolation($H$11:$H$13,$I$11:$I$13,E26)</f>
        <v>86.835443037974684</v>
      </c>
      <c r="G26" s="5">
        <f t="shared" si="2"/>
        <v>13.797468354430379</v>
      </c>
      <c r="H26" s="5">
        <f t="shared" si="3"/>
        <v>0.8628930817610071</v>
      </c>
      <c r="I26" s="5">
        <f>[1]!crv_interpolation($K$11:$K$13,$L$11:$L$13,F26)</f>
        <v>47.556637455371636</v>
      </c>
      <c r="J26" s="5">
        <f>$J$16+(rho*9.8*F26)/101325</f>
        <v>31.37047943857808</v>
      </c>
      <c r="K26" s="5">
        <f>K25-(E26-E25)*V26/101325+(F26-F25)*rho*9.8/101325</f>
        <v>22.407231933743425</v>
      </c>
      <c r="L26" s="5">
        <f>Q26*q_liq_m3sec*d_in_m/O26/A</f>
        <v>202576.53355416292</v>
      </c>
      <c r="M26" s="5">
        <f>R26*q_liq_m3sec*d_in_m/P26/A</f>
        <v>201541.60644108627</v>
      </c>
      <c r="N26" s="5">
        <f t="shared" si="0"/>
        <v>0.92452759345303603</v>
      </c>
      <c r="O26" s="5">
        <f>109.574*(1.8*(I26+273)-460)^(-1.1217)*(0.9994+0.0058*pwh_mpa+0.6534/10000*pwh_mpa*pwh_mpa)/1000</f>
        <v>5.3132091641345418E-4</v>
      </c>
      <c r="P26" s="5">
        <f t="shared" si="4"/>
        <v>5.3403647124550659E-4</v>
      </c>
      <c r="Q26" s="5">
        <f>rho/(1+(I26)/10000*(0.269*(I26)^0.637-0.8))</f>
        <v>1068.0698918095197</v>
      </c>
      <c r="R26" s="5">
        <f>rho/(1+(I27)/10000*(0.269*(I27)^0.637-0.8))</f>
        <v>1068.0442785410173</v>
      </c>
      <c r="S26" s="5">
        <f>1/(1.14-2*LN(eps/d_in_m+21.25/L26^(0.9)))^2</f>
        <v>4.172397676865832E-3</v>
      </c>
      <c r="T26" s="5">
        <f>1/(1.14-2*LN(eps/d_in_m+21.25/M26^(0.9)))^2</f>
        <v>4.1747024641186027E-3</v>
      </c>
      <c r="U26" s="5">
        <f>Q25*9.81*H25-S25*Q25*N25*N25/2/d_in_m</f>
        <v>9023.9328884026199</v>
      </c>
      <c r="V26" s="5">
        <f>Q25*9.81*H25-T25*Q25*N25*N25/2/d_in_m</f>
        <v>9023.9242790279804</v>
      </c>
      <c r="W26" s="5">
        <f>W25+(E26-E25)*U26</f>
        <v>3168201.448462659</v>
      </c>
      <c r="X26" s="8">
        <f>X25+(E26-E25)/2*(U26+V26)/10^5</f>
        <v>31.682012509450161</v>
      </c>
    </row>
    <row r="27" spans="1:24" x14ac:dyDescent="0.25">
      <c r="A27" s="5"/>
      <c r="B27" s="5"/>
      <c r="C27" s="5"/>
      <c r="D27" s="5">
        <v>12</v>
      </c>
      <c r="E27" s="5">
        <f t="shared" si="1"/>
        <v>110.69620253164557</v>
      </c>
      <c r="F27" s="5">
        <f>[1]!crv_interpolation($H$11:$H$13,$I$11:$I$13,E27)</f>
        <v>95.51898734177216</v>
      </c>
      <c r="G27" s="5">
        <f t="shared" si="2"/>
        <v>15.177215189873408</v>
      </c>
      <c r="H27" s="5">
        <f t="shared" si="3"/>
        <v>0.86289308176100576</v>
      </c>
      <c r="I27" s="5">
        <f>[1]!crv_interpolation($K$11:$K$13,$L$11:$L$13,F27)</f>
        <v>47.612301200908796</v>
      </c>
      <c r="J27" s="5">
        <f>$J$16+(rho*9.8*F27)/101325</f>
        <v>32.277527382435892</v>
      </c>
      <c r="K27" s="5">
        <f>K26-(E27-E26)*V27/101325+(F27-F26)*rho*9.8/101325</f>
        <v>22.418072538393119</v>
      </c>
      <c r="L27" s="5">
        <f>Q27*q_liq_m3sec*d_in_m/O27/A</f>
        <v>202766.26979440052</v>
      </c>
      <c r="M27" s="5">
        <f>R27*q_liq_m3sec*d_in_m/P27/A</f>
        <v>201618.23722253169</v>
      </c>
      <c r="N27" s="5">
        <f t="shared" si="0"/>
        <v>0.92452759345303603</v>
      </c>
      <c r="O27" s="5">
        <f>109.574*(1.8*(I27+273)-460)^(-1.1217)*(0.9994+0.0058*pwh_mpa+0.6534/10000*pwh_mpa*pwh_mpa)/1000</f>
        <v>5.3081100925752027E-4</v>
      </c>
      <c r="P27" s="5">
        <f t="shared" si="4"/>
        <v>5.3382068261581626E-4</v>
      </c>
      <c r="Q27" s="5">
        <f>rho/(1+(I27)/10000*(0.269*(I27)^0.637-0.8))</f>
        <v>1068.0442785410173</v>
      </c>
      <c r="R27" s="5">
        <f>rho/(1+(I28)/10000*(0.269*(I28)^0.637-0.8))</f>
        <v>1068.018643916618</v>
      </c>
      <c r="S27" s="5">
        <f>1/(1.14-2*LN(eps/d_in_m+21.25/L27^(0.9)))^2</f>
        <v>4.1719772328901528E-3</v>
      </c>
      <c r="T27" s="5">
        <f>1/(1.14-2*LN(eps/d_in_m+21.25/M27^(0.9)))^2</f>
        <v>4.1745311402811239E-3</v>
      </c>
      <c r="U27" s="5">
        <f>Q26*9.81*H26-S26*Q26*N26*N26/2/d_in_m</f>
        <v>9023.7184355386889</v>
      </c>
      <c r="V27" s="5">
        <f>Q26*9.81*H26-T26*Q26*N26*N26/2/d_in_m</f>
        <v>9023.7087836172632</v>
      </c>
      <c r="W27" s="5">
        <f>W26+(E27-E26)*U27</f>
        <v>3259009.7542380169</v>
      </c>
      <c r="X27" s="8">
        <f>X26+(E27-E26)/2*(U27+V27)/10^5</f>
        <v>32.590095081553258</v>
      </c>
    </row>
    <row r="28" spans="1:24" s="8" customFormat="1" x14ac:dyDescent="0.25">
      <c r="D28" s="8">
        <v>13</v>
      </c>
      <c r="E28" s="8">
        <f t="shared" si="1"/>
        <v>120.75949367088607</v>
      </c>
      <c r="F28" s="8">
        <f>[1]!crv_interpolation($H$11:$H$13,$I$11:$I$13,E28)</f>
        <v>104.20253164556962</v>
      </c>
      <c r="G28" s="8">
        <f t="shared" si="2"/>
        <v>16.556962025316452</v>
      </c>
      <c r="H28" s="8">
        <f t="shared" si="3"/>
        <v>0.86289308176100588</v>
      </c>
      <c r="I28" s="8">
        <f>[1]!crv_interpolation($K$11:$K$13,$L$11:$L$13,F28)</f>
        <v>47.667964946445956</v>
      </c>
      <c r="J28" s="8">
        <f>$J$16+(rho*9.8*F28)/101325</f>
        <v>33.184575326293697</v>
      </c>
      <c r="K28" s="8">
        <f>K27-(E28-E27)*V28/101325+(F28-F27)*rho*9.8/101325</f>
        <v>22.428934563639302</v>
      </c>
      <c r="L28" s="8">
        <f>Q28*q_liq_m3sec*d_in_m/O28/A</f>
        <v>202956.01290648317</v>
      </c>
      <c r="M28" s="8">
        <f>R28*q_liq_m3sec*d_in_m/P28/A</f>
        <v>201694.57940578004</v>
      </c>
      <c r="N28" s="8">
        <f t="shared" si="0"/>
        <v>0.92452759345303603</v>
      </c>
      <c r="O28" s="8">
        <f>109.574*(1.8*(I28+273)-460)^(-1.1217)*(0.9994+0.0058*pwh_mpa+0.6534/10000*pwh_mpa*pwh_mpa)/1000</f>
        <v>5.3030202692995161E-4</v>
      </c>
      <c r="P28" s="5">
        <f t="shared" si="4"/>
        <v>5.3360581081140059E-4</v>
      </c>
      <c r="Q28" s="8">
        <f>rho/(1+(I28)/10000*(0.269*(I28)^0.637-0.8))</f>
        <v>1068.018643916618</v>
      </c>
      <c r="R28" s="8">
        <f>rho/(1+(I29)/10000*(0.269*(I29)^0.637-0.8))</f>
        <v>1067.9929879490614</v>
      </c>
      <c r="S28" s="8">
        <f>1/(1.14-2*LN(eps/d_in_m+21.25/L28^(0.9)))^2</f>
        <v>4.1715574203679768E-3</v>
      </c>
      <c r="T28" s="8">
        <f>1/(1.14-2*LN(eps/d_in_m+21.25/M28^(0.9)))^2</f>
        <v>4.174360568094347E-3</v>
      </c>
      <c r="U28" s="8">
        <f>Q27*9.81*H27-S27*Q27*N27*N27/2/d_in_m</f>
        <v>9023.5037994042068</v>
      </c>
      <c r="V28" s="8">
        <f>Q27*9.81*H27-T27*Q27*N27*N27/2/d_in_m</f>
        <v>9023.4931044811474</v>
      </c>
      <c r="W28" s="8">
        <f>W27+(E28-E27)*U28</f>
        <v>3349815.9000674644</v>
      </c>
      <c r="X28" s="8">
        <f>X27+(E28-E27)/2*(U28+V28)/10^5</f>
        <v>33.498156001717106</v>
      </c>
    </row>
    <row r="29" spans="1:24" x14ac:dyDescent="0.25">
      <c r="A29" s="5"/>
      <c r="B29" s="5"/>
      <c r="C29" s="5"/>
      <c r="D29" s="5">
        <v>14</v>
      </c>
      <c r="E29" s="5">
        <f t="shared" si="1"/>
        <v>130.82278481012659</v>
      </c>
      <c r="F29" s="5">
        <f>[1]!crv_interpolation($H$11:$H$13,$I$11:$I$13,E29)</f>
        <v>112.8860759493671</v>
      </c>
      <c r="G29" s="5">
        <f t="shared" si="2"/>
        <v>17.936708860759495</v>
      </c>
      <c r="H29" s="5">
        <f t="shared" si="3"/>
        <v>0.8628930817610071</v>
      </c>
      <c r="I29" s="5">
        <f>[1]!crv_interpolation($K$11:$K$13,$L$11:$L$13,F29)</f>
        <v>47.723628691983123</v>
      </c>
      <c r="J29" s="5">
        <f>$J$16+(rho*9.8*F29)/101325</f>
        <v>34.091623270151509</v>
      </c>
      <c r="K29" s="5">
        <f>K28-(E29-E28)*V29/101325+(F29-F28)*rho*9.8/101325</f>
        <v>22.439818027717532</v>
      </c>
      <c r="L29" s="5">
        <f>Q29*q_liq_m3sec*d_in_m/O29/A</f>
        <v>203145.76286448495</v>
      </c>
      <c r="M29" s="5">
        <f>R29*q_liq_m3sec*d_in_m/P29/A</f>
        <v>201770.63322478632</v>
      </c>
      <c r="N29" s="5">
        <f t="shared" si="0"/>
        <v>0.92452759345303603</v>
      </c>
      <c r="O29" s="5">
        <f>109.574*(1.8*(I29+273)-460)^(-1.1217)*(0.9994+0.0058*pwh_mpa+0.6534/10000*pwh_mpa*pwh_mpa)/1000</f>
        <v>5.2979396696489669E-4</v>
      </c>
      <c r="P29" s="5">
        <f t="shared" si="4"/>
        <v>5.3339185325745756E-4</v>
      </c>
      <c r="Q29" s="5">
        <f>rho/(1+(I29)/10000*(0.269*(I29)^0.637-0.8))</f>
        <v>1067.9929879490614</v>
      </c>
      <c r="R29" s="5">
        <f>rho/(1+(I30)/10000*(0.269*(I30)^0.637-0.8))</f>
        <v>1067.9673106510734</v>
      </c>
      <c r="S29" s="5">
        <f>1/(1.14-2*LN(eps/d_in_m+21.25/L29^(0.9)))^2</f>
        <v>4.1711382378708832E-3</v>
      </c>
      <c r="T29" s="5">
        <f>1/(1.14-2*LN(eps/d_in_m+21.25/M29^(0.9)))^2</f>
        <v>4.1741907457283831E-3</v>
      </c>
      <c r="U29" s="5">
        <f>Q28*9.81*H28-S28*Q28*N28*N28/2/d_in_m</f>
        <v>9023.2889801130732</v>
      </c>
      <c r="V29" s="5">
        <f>Q28*9.81*H28-T28*Q28*N28*N28/2/d_in_m</f>
        <v>9023.277241735319</v>
      </c>
      <c r="W29" s="5">
        <f>W28+(E29-E28)*U29</f>
        <v>3440619.884107843</v>
      </c>
      <c r="X29" s="8">
        <f>X28+(E29-E28)/2*(U29+V29)/10^5</f>
        <v>34.406195251487325</v>
      </c>
    </row>
    <row r="30" spans="1:24" x14ac:dyDescent="0.25">
      <c r="A30" s="5"/>
      <c r="B30" s="5"/>
      <c r="C30" s="5"/>
      <c r="D30" s="5">
        <v>15</v>
      </c>
      <c r="E30" s="5">
        <f t="shared" si="1"/>
        <v>140.8860759493671</v>
      </c>
      <c r="F30" s="5">
        <f>[1]!crv_interpolation($H$11:$H$13,$I$11:$I$13,E30)</f>
        <v>121.56962025316457</v>
      </c>
      <c r="G30" s="5">
        <f t="shared" si="2"/>
        <v>19.316455696202524</v>
      </c>
      <c r="H30" s="5">
        <f t="shared" si="3"/>
        <v>0.8628930817610071</v>
      </c>
      <c r="I30" s="5">
        <f>[1]!crv_interpolation($K$11:$K$13,$L$11:$L$13,F30)</f>
        <v>47.779292437520283</v>
      </c>
      <c r="J30" s="5">
        <f>$J$16+(rho*9.8*F30)/101325</f>
        <v>34.99867121400932</v>
      </c>
      <c r="K30" s="5">
        <f>K29-(E30-E29)*V30/101325+(F30-F29)*rho*9.8/101325</f>
        <v>22.450722948851904</v>
      </c>
      <c r="L30" s="5">
        <f>Q30*q_liq_m3sec*d_in_m/O30/A</f>
        <v>203335.51964251153</v>
      </c>
      <c r="M30" s="5">
        <f>R30*q_liq_m3sec*d_in_m/P30/A</f>
        <v>201846.39891485847</v>
      </c>
      <c r="N30" s="5">
        <f t="shared" si="0"/>
        <v>0.92452759345303603</v>
      </c>
      <c r="O30" s="5">
        <f>109.574*(1.8*(I30+273)-460)^(-1.1217)*(0.9994+0.0058*pwh_mpa+0.6534/10000*pwh_mpa*pwh_mpa)/1000</f>
        <v>5.2928682690517358E-4</v>
      </c>
      <c r="P30" s="5">
        <f t="shared" si="4"/>
        <v>5.3317880738832269E-4</v>
      </c>
      <c r="Q30" s="5">
        <f>rho/(1+(I30)/10000*(0.269*(I30)^0.637-0.8))</f>
        <v>1067.9673106510734</v>
      </c>
      <c r="R30" s="5">
        <f>rho/(1+(I31)/10000*(0.269*(I31)^0.637-0.8))</f>
        <v>1067.9416120353649</v>
      </c>
      <c r="S30" s="5">
        <f>1/(1.14-2*LN(eps/d_in_m+21.25/L30^(0.9)))^2</f>
        <v>4.1707196839748245E-3</v>
      </c>
      <c r="T30" s="5">
        <f>1/(1.14-2*LN(eps/d_in_m+21.25/M30^(0.9)))^2</f>
        <v>4.1740216713586397E-3</v>
      </c>
      <c r="U30" s="5">
        <f>Q29*9.81*H29-S29*Q29*N29*N29/2/d_in_m</f>
        <v>9023.073977778984</v>
      </c>
      <c r="V30" s="5">
        <f>Q29*9.81*H29-T29*Q29*N29*N29/2/d_in_m</f>
        <v>9023.061195495251</v>
      </c>
      <c r="W30" s="5">
        <f>W29+(E30-E29)*U30</f>
        <v>3531421.7045171377</v>
      </c>
      <c r="X30" s="8">
        <f>X29+(E30-E29)/2*(U30+V30)/10^5</f>
        <v>35.314212812421061</v>
      </c>
    </row>
    <row r="31" spans="1:24" x14ac:dyDescent="0.25">
      <c r="A31" s="5"/>
      <c r="B31" s="5"/>
      <c r="C31" s="5"/>
      <c r="D31" s="5">
        <v>16</v>
      </c>
      <c r="E31" s="5">
        <f t="shared" si="1"/>
        <v>150.9493670886076</v>
      </c>
      <c r="F31" s="5">
        <f>[1]!crv_interpolation($H$11:$H$13,$I$11:$I$13,E31)</f>
        <v>130.25316455696205</v>
      </c>
      <c r="G31" s="5">
        <f t="shared" si="2"/>
        <v>20.696202531645554</v>
      </c>
      <c r="H31" s="5">
        <f t="shared" si="3"/>
        <v>0.86289308176100432</v>
      </c>
      <c r="I31" s="5">
        <f>[1]!crv_interpolation($K$11:$K$13,$L$11:$L$13,F31)</f>
        <v>47.83495618305745</v>
      </c>
      <c r="J31" s="5">
        <f>$J$16+(rho*9.8*F31)/101325</f>
        <v>35.905719157867125</v>
      </c>
      <c r="K31" s="5">
        <f>K30-(E31-E30)*V31/101325+(F31-F30)*rho*9.8/101325</f>
        <v>22.461649345255054</v>
      </c>
      <c r="L31" s="5">
        <f>Q31*q_liq_m3sec*d_in_m/O31/A</f>
        <v>203525.28321469741</v>
      </c>
      <c r="M31" s="5">
        <f>R31*q_liq_m3sec*d_in_m/P31/A</f>
        <v>201921.87671265213</v>
      </c>
      <c r="N31" s="5">
        <f t="shared" si="0"/>
        <v>0.92452759345303603</v>
      </c>
      <c r="O31" s="5">
        <f>109.574*(1.8*(I31+273)-460)^(-1.1217)*(0.9994+0.0058*pwh_mpa+0.6534/10000*pwh_mpa*pwh_mpa)/1000</f>
        <v>5.287806043022382E-4</v>
      </c>
      <c r="P31" s="5">
        <f t="shared" si="4"/>
        <v>5.3296667064742611E-4</v>
      </c>
      <c r="Q31" s="5">
        <f>rho/(1+(I31)/10000*(0.269*(I31)^0.637-0.8))</f>
        <v>1067.9416120353649</v>
      </c>
      <c r="R31" s="5">
        <f>rho/(1+(I32)/10000*(0.269*(I32)^0.637-0.8))</f>
        <v>1067.9158921146322</v>
      </c>
      <c r="S31" s="5">
        <f>1/(1.14-2*LN(eps/d_in_m+21.25/L31^(0.9)))^2</f>
        <v>4.17030175726011E-3</v>
      </c>
      <c r="T31" s="5">
        <f>1/(1.14-2*LN(eps/d_in_m+21.25/M31^(0.9)))^2</f>
        <v>4.1738533431657943E-3</v>
      </c>
      <c r="U31" s="5">
        <f>Q30*9.81*H30-S30*Q30*N30*N30/2/d_in_m</f>
        <v>9022.858792515477</v>
      </c>
      <c r="V31" s="5">
        <f>Q30*9.81*H30-T30*Q30*N30*N30/2/d_in_m</f>
        <v>9022.8449658762584</v>
      </c>
      <c r="W31" s="5">
        <f>W30+(E31-E30)*U31</f>
        <v>3622221.3594544772</v>
      </c>
      <c r="X31" s="8">
        <f>X30+(E31-E30)/2*(U31+V31)/10^5</f>
        <v>36.222208666086978</v>
      </c>
    </row>
    <row r="32" spans="1:24" x14ac:dyDescent="0.25">
      <c r="A32" s="5"/>
      <c r="B32" s="5"/>
      <c r="C32" s="5"/>
      <c r="D32" s="5">
        <v>17</v>
      </c>
      <c r="E32" s="5">
        <f t="shared" si="1"/>
        <v>161.01265822784811</v>
      </c>
      <c r="F32" s="5">
        <f>[1]!crv_interpolation($H$11:$H$13,$I$11:$I$13,E32)</f>
        <v>138.9367088607595</v>
      </c>
      <c r="G32" s="5">
        <f t="shared" si="2"/>
        <v>22.075949367088612</v>
      </c>
      <c r="H32" s="5">
        <f t="shared" si="3"/>
        <v>0.8628930817610071</v>
      </c>
      <c r="I32" s="5">
        <f>[1]!crv_interpolation($K$11:$K$13,$L$11:$L$13,F32)</f>
        <v>47.89061992859461</v>
      </c>
      <c r="J32" s="5">
        <f>$J$16+(rho*9.8*F32)/101325</f>
        <v>36.81276710172493</v>
      </c>
      <c r="K32" s="5">
        <f>K31-(E32-E31)*V32/101325+(F32-F31)*rho*9.8/101325</f>
        <v>22.472597235128177</v>
      </c>
      <c r="L32" s="5">
        <f>Q32*q_liq_m3sec*d_in_m/O32/A</f>
        <v>203715.05355520707</v>
      </c>
      <c r="M32" s="5">
        <f>R32*q_liq_m3sec*d_in_m/P32/A</f>
        <v>201997.06685616451</v>
      </c>
      <c r="N32" s="5">
        <f t="shared" si="0"/>
        <v>0.92452759345303603</v>
      </c>
      <c r="O32" s="5">
        <f>109.574*(1.8*(I32+273)-460)^(-1.1217)*(0.9994+0.0058*pwh_mpa+0.6534/10000*pwh_mpa*pwh_mpa)/1000</f>
        <v>5.2827529671614431E-4</v>
      </c>
      <c r="P32" s="5">
        <f t="shared" si="4"/>
        <v>5.3275544048725072E-4</v>
      </c>
      <c r="Q32" s="5">
        <f>rho/(1+(I32)/10000*(0.269*(I32)^0.637-0.8))</f>
        <v>1067.9158921146322</v>
      </c>
      <c r="R32" s="5">
        <f>rho/(1+(I33)/10000*(0.269*(I33)^0.637-0.8))</f>
        <v>1067.890150901557</v>
      </c>
      <c r="S32" s="5">
        <f>1/(1.14-2*LN(eps/d_in_m+21.25/L32^(0.9)))^2</f>
        <v>4.1698844563113919E-3</v>
      </c>
      <c r="T32" s="5">
        <f>1/(1.14-2*LN(eps/d_in_m+21.25/M32^(0.9)))^2</f>
        <v>4.1736857593357834E-3</v>
      </c>
      <c r="U32" s="5">
        <f>Q31*9.81*H31-S31*Q31*N31*N31/2/d_in_m</f>
        <v>9022.6434244359571</v>
      </c>
      <c r="V32" s="5">
        <f>Q31*9.81*H31-T31*Q31*N31*N31/2/d_in_m</f>
        <v>9022.6285529935158</v>
      </c>
      <c r="W32" s="5">
        <f>W31+(E32-E31)*U32</f>
        <v>3713018.8470801301</v>
      </c>
      <c r="X32" s="8">
        <f>X31+(E32-E31)/2*(U32+V32)/10^5</f>
        <v>37.130182794065234</v>
      </c>
    </row>
    <row r="33" spans="1:24" x14ac:dyDescent="0.25">
      <c r="A33" s="5"/>
      <c r="B33" s="5"/>
      <c r="C33" s="5"/>
      <c r="D33" s="5">
        <v>18</v>
      </c>
      <c r="E33" s="5">
        <f t="shared" si="1"/>
        <v>171.07594936708861</v>
      </c>
      <c r="F33" s="5">
        <f>[1]!crv_interpolation($H$11:$H$13,$I$11:$I$13,E33)</f>
        <v>147.62025316455697</v>
      </c>
      <c r="G33" s="5">
        <f t="shared" si="2"/>
        <v>23.455696202531641</v>
      </c>
      <c r="H33" s="5">
        <f t="shared" si="3"/>
        <v>0.8628930817610071</v>
      </c>
      <c r="I33" s="5">
        <f>[1]!crv_interpolation($K$11:$K$13,$L$11:$L$13,F33)</f>
        <v>47.946283674131777</v>
      </c>
      <c r="J33" s="5">
        <f>$J$16+(rho*9.8*F33)/101325</f>
        <v>37.719815045582735</v>
      </c>
      <c r="K33" s="5">
        <f>K32-(E33-E32)*V33/101325+(F33-F32)*rho*9.8/101325</f>
        <v>22.483566636661042</v>
      </c>
      <c r="L33" s="5">
        <f>Q33*q_liq_m3sec*d_in_m/O33/A</f>
        <v>203904.83063823526</v>
      </c>
      <c r="M33" s="5">
        <f>R33*q_liq_m3sec*d_in_m/P33/A</f>
        <v>202071.96958472615</v>
      </c>
      <c r="N33" s="5">
        <f t="shared" si="0"/>
        <v>0.92452759345303603</v>
      </c>
      <c r="O33" s="5">
        <f>109.574*(1.8*(I33+273)-460)^(-1.1217)*(0.9994+0.0058*pwh_mpa+0.6534/10000*pwh_mpa*pwh_mpa)/1000</f>
        <v>5.2777090171550402E-4</v>
      </c>
      <c r="P33" s="5">
        <f t="shared" si="4"/>
        <v>5.3254511436929837E-4</v>
      </c>
      <c r="Q33" s="5">
        <f>rho/(1+(I33)/10000*(0.269*(I33)^0.637-0.8))</f>
        <v>1067.890150901557</v>
      </c>
      <c r="R33" s="5">
        <f>rho/(1+(I34)/10000*(0.269*(I34)^0.637-0.8))</f>
        <v>1067.8643884088067</v>
      </c>
      <c r="S33" s="5">
        <f>1/(1.14-2*LN(eps/d_in_m+21.25/L33^(0.9)))^2</f>
        <v>4.1694677797176434E-3</v>
      </c>
      <c r="T33" s="5">
        <f>1/(1.14-2*LN(eps/d_in_m+21.25/M33^(0.9)))^2</f>
        <v>4.1735189180597751E-3</v>
      </c>
      <c r="U33" s="5">
        <f>Q32*9.81*H32-S32*Q32*N32*N32/2/d_in_m</f>
        <v>9022.4278736537872</v>
      </c>
      <c r="V33" s="5">
        <f>Q32*9.81*H32-T32*Q32*N32*N32/2/d_in_m</f>
        <v>9022.411956962158</v>
      </c>
      <c r="W33" s="5">
        <f>W32+(E33-E32)*U33</f>
        <v>3803814.1655555069</v>
      </c>
      <c r="X33" s="8">
        <f>X32+(E33-E32)/2*(U33+V33)/10^5</f>
        <v>38.038135177947495</v>
      </c>
    </row>
    <row r="34" spans="1:24" x14ac:dyDescent="0.25">
      <c r="A34" s="5"/>
      <c r="B34" s="5"/>
      <c r="C34" s="5"/>
      <c r="D34" s="5">
        <v>19</v>
      </c>
      <c r="E34" s="5">
        <f t="shared" si="1"/>
        <v>181.13924050632912</v>
      </c>
      <c r="F34" s="5">
        <f>[1]!crv_interpolation($H$11:$H$13,$I$11:$I$13,E34)</f>
        <v>156.30379746835445</v>
      </c>
      <c r="G34" s="5">
        <f t="shared" si="2"/>
        <v>24.83544303797467</v>
      </c>
      <c r="H34" s="5">
        <f t="shared" si="3"/>
        <v>0.86289308176100432</v>
      </c>
      <c r="I34" s="5">
        <f>[1]!crv_interpolation($K$11:$K$13,$L$11:$L$13,F34)</f>
        <v>48.001947419668937</v>
      </c>
      <c r="J34" s="5">
        <f>$J$16+(rho*9.8*F34)/101325</f>
        <v>38.626862989440546</v>
      </c>
      <c r="K34" s="5">
        <f>K33-(E34-E33)*V34/101325+(F34-F33)*rho*9.8/101325</f>
        <v>22.494557568032008</v>
      </c>
      <c r="L34" s="5">
        <f>Q34*q_liq_m3sec*d_in_m/O34/A</f>
        <v>204094.6144380054</v>
      </c>
      <c r="M34" s="5">
        <f>R34*q_liq_m3sec*d_in_m/P34/A</f>
        <v>202146.58513899715</v>
      </c>
      <c r="N34" s="5">
        <f t="shared" si="0"/>
        <v>0.92452759345303603</v>
      </c>
      <c r="O34" s="5">
        <f>109.574*(1.8*(I34+273)-460)^(-1.1217)*(0.9994+0.0058*pwh_mpa+0.6534/10000*pwh_mpa*pwh_mpa)/1000</f>
        <v>5.2726741687745562E-4</v>
      </c>
      <c r="P34" s="5">
        <f t="shared" si="4"/>
        <v>5.3233568976404221E-4</v>
      </c>
      <c r="Q34" s="5">
        <f>rho/(1+(I34)/10000*(0.269*(I34)^0.637-0.8))</f>
        <v>1067.8643884088067</v>
      </c>
      <c r="R34" s="5">
        <f>rho/(1+(I35)/10000*(0.269*(I35)^0.637-0.8))</f>
        <v>1067.8386046490341</v>
      </c>
      <c r="S34" s="5">
        <f>1/(1.14-2*LN(eps/d_in_m+21.25/L34^(0.9)))^2</f>
        <v>4.1690517260721469E-3</v>
      </c>
      <c r="T34" s="5">
        <f>1/(1.14-2*LN(eps/d_in_m+21.25/M34^(0.9)))^2</f>
        <v>4.1733528175341567E-3</v>
      </c>
      <c r="U34" s="5">
        <f>Q33*9.81*H33-S33*Q33*N33*N33/2/d_in_m</f>
        <v>9022.2121402820158</v>
      </c>
      <c r="V34" s="5">
        <f>Q33*9.81*H33-T33*Q33*N33*N33/2/d_in_m</f>
        <v>9022.1951778969924</v>
      </c>
      <c r="W34" s="5">
        <f>W33+(E34-E33)*U34</f>
        <v>3894607.3130431552</v>
      </c>
      <c r="X34" s="8">
        <f>X33+(E34-E33)/2*(U34+V34)/10^5</f>
        <v>38.946065799336886</v>
      </c>
    </row>
    <row r="35" spans="1:24" x14ac:dyDescent="0.25">
      <c r="A35" s="5"/>
      <c r="B35" s="5"/>
      <c r="C35" s="5"/>
      <c r="D35" s="5">
        <v>20</v>
      </c>
      <c r="E35" s="5">
        <f t="shared" si="1"/>
        <v>191.20253164556962</v>
      </c>
      <c r="F35" s="5">
        <f>[1]!crv_interpolation($H$11:$H$13,$I$11:$I$13,E35)</f>
        <v>164.98734177215189</v>
      </c>
      <c r="G35" s="5">
        <f t="shared" si="2"/>
        <v>26.215189873417728</v>
      </c>
      <c r="H35" s="5">
        <f t="shared" si="3"/>
        <v>0.8628930817610071</v>
      </c>
      <c r="I35" s="5">
        <f>[1]!crv_interpolation($K$11:$K$13,$L$11:$L$13,F35)</f>
        <v>48.057611165206104</v>
      </c>
      <c r="J35" s="5">
        <f>$J$16+(rho*9.8*F35)/101325</f>
        <v>39.533910933298358</v>
      </c>
      <c r="K35" s="5">
        <f>K34-(E35-E34)*V35/101325+(F35-F34)*rho*9.8/101325</f>
        <v>22.505570047408035</v>
      </c>
      <c r="L35" s="5">
        <f>Q35*q_liq_m3sec*d_in_m/O35/A</f>
        <v>204284.40492877187</v>
      </c>
      <c r="M35" s="5">
        <f>R35*q_liq_m3sec*d_in_m/P35/A</f>
        <v>202220.91376095812</v>
      </c>
      <c r="N35" s="5">
        <f t="shared" si="0"/>
        <v>0.92452759345303603</v>
      </c>
      <c r="O35" s="5">
        <f>109.574*(1.8*(I35+273)-460)^(-1.1217)*(0.9994+0.0058*pwh_mpa+0.6534/10000*pwh_mpa*pwh_mpa)/1000</f>
        <v>5.2676483978761964E-4</v>
      </c>
      <c r="P35" s="5">
        <f t="shared" si="4"/>
        <v>5.3212716415089467E-4</v>
      </c>
      <c r="Q35" s="5">
        <f>rho/(1+(I35)/10000*(0.269*(I35)^0.637-0.8))</f>
        <v>1067.8386046490341</v>
      </c>
      <c r="R35" s="5">
        <f>rho/(1+(I36)/10000*(0.269*(I36)^0.637-0.8))</f>
        <v>1067.8127996348776</v>
      </c>
      <c r="S35" s="5">
        <f>1/(1.14-2*LN(eps/d_in_m+21.25/L35^(0.9)))^2</f>
        <v>4.1686362939724712E-3</v>
      </c>
      <c r="T35" s="5">
        <f>1/(1.14-2*LN(eps/d_in_m+21.25/M35^(0.9)))^2</f>
        <v>4.1731874559605107E-3</v>
      </c>
      <c r="U35" s="5">
        <f>Q34*9.81*H34-S34*Q34*N34*N34/2/d_in_m</f>
        <v>9021.9962244336402</v>
      </c>
      <c r="V35" s="5">
        <f>Q34*9.81*H34-T34*Q34*N34*N34/2/d_in_m</f>
        <v>9021.9782159127808</v>
      </c>
      <c r="W35" s="5">
        <f>W34+(E35-E34)*U35</f>
        <v>3985398.2877067598</v>
      </c>
      <c r="X35" s="8">
        <f>X34+(E35-E34)/2*(U35+V35)/10^5</f>
        <v>39.853974639847983</v>
      </c>
    </row>
    <row r="36" spans="1:24" x14ac:dyDescent="0.25">
      <c r="A36" s="5"/>
      <c r="B36" s="5"/>
      <c r="C36" s="5"/>
      <c r="D36" s="5">
        <v>21</v>
      </c>
      <c r="E36" s="5">
        <f t="shared" si="1"/>
        <v>201.26582278481013</v>
      </c>
      <c r="F36" s="5">
        <f>[1]!crv_interpolation($H$11:$H$13,$I$11:$I$13,E36)</f>
        <v>173.67088607594937</v>
      </c>
      <c r="G36" s="5">
        <f t="shared" si="2"/>
        <v>27.594936708860757</v>
      </c>
      <c r="H36" s="5">
        <f t="shared" si="3"/>
        <v>0.8628930817610071</v>
      </c>
      <c r="I36" s="5">
        <f>[1]!crv_interpolation($K$11:$K$13,$L$11:$L$13,F36)</f>
        <v>48.113274910743264</v>
      </c>
      <c r="J36" s="5">
        <f>$J$16+(rho*9.8*F36)/101325</f>
        <v>40.440958877156163</v>
      </c>
      <c r="K36" s="5">
        <f>K35-(E36-E35)*V36/101325+(F36-F35)*rho*9.8/101325</f>
        <v>22.516604092944707</v>
      </c>
      <c r="L36" s="5">
        <f>Q36*q_liq_m3sec*d_in_m/O36/A</f>
        <v>204474.2020848176</v>
      </c>
      <c r="M36" s="5">
        <f>R36*q_liq_m3sec*d_in_m/P36/A</f>
        <v>202294.95569390434</v>
      </c>
      <c r="N36" s="5">
        <f t="shared" si="0"/>
        <v>0.92452759345303603</v>
      </c>
      <c r="O36" s="5">
        <f>109.574*(1.8*(I36+273)-460)^(-1.1217)*(0.9994+0.0058*pwh_mpa+0.6534/10000*pwh_mpa*pwh_mpa)/1000</f>
        <v>5.2626316804006842E-4</v>
      </c>
      <c r="P36" s="5">
        <f t="shared" si="4"/>
        <v>5.3191953501816654E-4</v>
      </c>
      <c r="Q36" s="5">
        <f>rho/(1+(I36)/10000*(0.269*(I36)^0.637-0.8))</f>
        <v>1067.8127996348776</v>
      </c>
      <c r="R36" s="5">
        <f>rho/(1+(I37)/10000*(0.269*(I37)^0.637-0.8))</f>
        <v>1067.7869733789612</v>
      </c>
      <c r="S36" s="5">
        <f>1/(1.14-2*LN(eps/d_in_m+21.25/L36^(0.9)))^2</f>
        <v>4.1682214820204606E-3</v>
      </c>
      <c r="T36" s="5">
        <f>1/(1.14-2*LN(eps/d_in_m+21.25/M36^(0.9)))^2</f>
        <v>4.1730228315456025E-3</v>
      </c>
      <c r="U36" s="5">
        <f>Q35*9.81*H35-S35*Q35*N35*N35/2/d_in_m</f>
        <v>9021.7801262216053</v>
      </c>
      <c r="V36" s="5">
        <f>Q35*9.81*H35-T35*Q35*N35*N35/2/d_in_m</f>
        <v>9021.7610711242214</v>
      </c>
      <c r="W36" s="5">
        <f>W35+(E36-E35)*U36</f>
        <v>4076187.0877111419</v>
      </c>
      <c r="X36" s="8">
        <f>X35+(E36-E35)/2*(U36+V36)/10^5</f>
        <v>40.761861681106836</v>
      </c>
    </row>
    <row r="37" spans="1:24" x14ac:dyDescent="0.25">
      <c r="A37" s="5"/>
      <c r="B37" s="5"/>
      <c r="C37" s="5"/>
      <c r="D37" s="5">
        <v>22</v>
      </c>
      <c r="E37" s="5">
        <f t="shared" si="1"/>
        <v>211.32911392405063</v>
      </c>
      <c r="F37" s="5">
        <f>[1]!crv_interpolation($H$11:$H$13,$I$11:$I$13,E37)</f>
        <v>182.35443037974684</v>
      </c>
      <c r="G37" s="5">
        <f t="shared" si="2"/>
        <v>28.974683544303787</v>
      </c>
      <c r="H37" s="5">
        <f t="shared" si="3"/>
        <v>0.8628930817610071</v>
      </c>
      <c r="I37" s="5">
        <f>[1]!crv_interpolation($K$11:$K$13,$L$11:$L$13,F37)</f>
        <v>48.168938656280432</v>
      </c>
      <c r="J37" s="5">
        <f>$J$16+(rho*9.8*F37)/101325</f>
        <v>41.348006821013968</v>
      </c>
      <c r="K37" s="5">
        <f>K36-(E37-E36)*V37/101325+(F37-F36)*rho*9.8/101325</f>
        <v>22.527659722786229</v>
      </c>
      <c r="L37" s="5">
        <f>Q37*q_liq_m3sec*d_in_m/O37/A</f>
        <v>204664.00588045473</v>
      </c>
      <c r="M37" s="5">
        <f>R37*q_liq_m3sec*d_in_m/P37/A</f>
        <v>202368.71118244063</v>
      </c>
      <c r="N37" s="5">
        <f t="shared" si="0"/>
        <v>0.92452759345303603</v>
      </c>
      <c r="O37" s="5">
        <f>109.574*(1.8*(I37+273)-460)^(-1.1217)*(0.9994+0.0058*pwh_mpa+0.6534/10000*pwh_mpa*pwh_mpa)/1000</f>
        <v>5.2576239923728747E-4</v>
      </c>
      <c r="P37" s="5">
        <f t="shared" si="4"/>
        <v>5.3171279986302384E-4</v>
      </c>
      <c r="Q37" s="5">
        <f>rho/(1+(I37)/10000*(0.269*(I37)^0.637-0.8))</f>
        <v>1067.7869733789612</v>
      </c>
      <c r="R37" s="5">
        <f>rho/(1+(I38)/10000*(0.269*(I38)^0.637-0.8))</f>
        <v>1067.7611258938946</v>
      </c>
      <c r="S37" s="5">
        <f>1/(1.14-2*LN(eps/d_in_m+21.25/L37^(0.9)))^2</f>
        <v>4.1678072888222222E-3</v>
      </c>
      <c r="T37" s="5">
        <f>1/(1.14-2*LN(eps/d_in_m+21.25/M37^(0.9)))^2</f>
        <v>4.172858942501358E-3</v>
      </c>
      <c r="U37" s="5">
        <f>Q36*9.81*H36-S36*Q36*N36*N36/2/d_in_m</f>
        <v>9021.5638457585337</v>
      </c>
      <c r="V37" s="5">
        <f>Q36*9.81*H36-T36*Q36*N36*N36/2/d_in_m</f>
        <v>9021.5437436456905</v>
      </c>
      <c r="W37" s="5">
        <f>W36+(E37-E36)*U37</f>
        <v>4166973.7112222561</v>
      </c>
      <c r="X37" s="8">
        <f>X36+(E37-E36)/2*(U37+V37)/10^5</f>
        <v>41.66972690475091</v>
      </c>
    </row>
    <row r="38" spans="1:24" s="8" customFormat="1" x14ac:dyDescent="0.25">
      <c r="D38" s="8">
        <v>23</v>
      </c>
      <c r="E38" s="8">
        <f t="shared" si="1"/>
        <v>221.39240506329114</v>
      </c>
      <c r="F38" s="8">
        <f>[1]!crv_interpolation($H$11:$H$13,$I$11:$I$13,E38)</f>
        <v>191.03797468354432</v>
      </c>
      <c r="G38" s="8">
        <f t="shared" si="2"/>
        <v>30.354430379746816</v>
      </c>
      <c r="H38" s="8">
        <f t="shared" si="3"/>
        <v>0.86289308176100432</v>
      </c>
      <c r="I38" s="8">
        <f>[1]!crv_interpolation($K$11:$K$13,$L$11:$L$13,F38)</f>
        <v>48.224602401817592</v>
      </c>
      <c r="J38" s="8">
        <f>$J$16+(rho*9.8*F38)/101325</f>
        <v>42.25505476487178</v>
      </c>
      <c r="K38" s="8">
        <f>K37-(E38-E37)*V38/101325+(F38-F37)*rho*9.8/101325</f>
        <v>22.538736955065456</v>
      </c>
      <c r="L38" s="8">
        <f>Q38*q_liq_m3sec*d_in_m/O38/A</f>
        <v>204853.81629002601</v>
      </c>
      <c r="M38" s="8">
        <f>R38*q_liq_m3sec*d_in_m/P38/A</f>
        <v>202442.18047247297</v>
      </c>
      <c r="N38" s="8">
        <f t="shared" si="0"/>
        <v>0.92452759345303603</v>
      </c>
      <c r="O38" s="8">
        <f>109.574*(1.8*(I38+273)-460)^(-1.1217)*(0.9994+0.0058*pwh_mpa+0.6534/10000*pwh_mpa*pwh_mpa)/1000</f>
        <v>5.2526253099013465E-4</v>
      </c>
      <c r="P38" s="5">
        <f t="shared" si="4"/>
        <v>5.3150695619145561E-4</v>
      </c>
      <c r="Q38" s="8">
        <f>rho/(1+(I38)/10000*(0.269*(I38)^0.637-0.8))</f>
        <v>1067.7611258938946</v>
      </c>
      <c r="R38" s="8">
        <f>rho/(1+(I39)/10000*(0.269*(I39)^0.637-0.8))</f>
        <v>1067.7352571922729</v>
      </c>
      <c r="S38" s="8">
        <f>1/(1.14-2*LN(eps/d_in_m+21.25/L38^(0.9)))^2</f>
        <v>4.1673937129880941E-3</v>
      </c>
      <c r="T38" s="8">
        <f>1/(1.14-2*LN(eps/d_in_m+21.25/M38^(0.9)))^2</f>
        <v>4.1726957870448457E-3</v>
      </c>
      <c r="U38" s="8">
        <f>Q37*9.81*H37-S37*Q37*N37*N37/2/d_in_m</f>
        <v>9021.3473831570373</v>
      </c>
      <c r="V38" s="8">
        <f>Q37*9.81*H37-T37*Q37*N37*N37/2/d_in_m</f>
        <v>9021.3262335915442</v>
      </c>
      <c r="W38" s="8">
        <f>W37+(E38-E37)*U38</f>
        <v>4257758.1564071905</v>
      </c>
      <c r="X38" s="8">
        <f>X37+(E38-E37)/2*(U38+V38)/10^5</f>
        <v>42.57757029242908</v>
      </c>
    </row>
    <row r="39" spans="1:24" x14ac:dyDescent="0.25">
      <c r="A39" s="5"/>
      <c r="B39" s="5"/>
      <c r="C39" s="5"/>
      <c r="D39" s="5">
        <v>24</v>
      </c>
      <c r="E39" s="5">
        <f t="shared" si="1"/>
        <v>231.45569620253164</v>
      </c>
      <c r="F39" s="5">
        <f>[1]!crv_interpolation($H$11:$H$13,$I$11:$I$13,E39)</f>
        <v>199.72151898734177</v>
      </c>
      <c r="G39" s="5">
        <f t="shared" si="2"/>
        <v>31.734177215189874</v>
      </c>
      <c r="H39" s="5">
        <f t="shared" si="3"/>
        <v>0.8628930817610071</v>
      </c>
      <c r="I39" s="5">
        <f>[1]!crv_interpolation($K$11:$K$13,$L$11:$L$13,F39)</f>
        <v>48.280266147354752</v>
      </c>
      <c r="J39" s="5">
        <f>$J$16+(rho*9.8*F39)/101325</f>
        <v>43.162102708729591</v>
      </c>
      <c r="K39" s="5">
        <f>K38-(E39-E38)*V39/101325+(F39-F38)*rho*9.8/101325</f>
        <v>22.549835807903904</v>
      </c>
      <c r="L39" s="5">
        <f>Q39*q_liq_m3sec*d_in_m/O39/A</f>
        <v>205043.6332879026</v>
      </c>
      <c r="M39" s="5">
        <f>R39*q_liq_m3sec*d_in_m/P39/A</f>
        <v>202515.36381120383</v>
      </c>
      <c r="N39" s="5">
        <f t="shared" si="0"/>
        <v>0.92452759345303603</v>
      </c>
      <c r="O39" s="5">
        <f>109.574*(1.8*(I39+273)-460)^(-1.1217)*(0.9994+0.0058*pwh_mpa+0.6534/10000*pwh_mpa*pwh_mpa)/1000</f>
        <v>5.2476356091781028E-4</v>
      </c>
      <c r="P39" s="5">
        <f t="shared" si="4"/>
        <v>5.3130200151822922E-4</v>
      </c>
      <c r="Q39" s="5">
        <f>rho/(1+(I39)/10000*(0.269*(I39)^0.637-0.8))</f>
        <v>1067.7352571922729</v>
      </c>
      <c r="R39" s="5">
        <f>rho/(1+(I40)/10000*(0.269*(I40)^0.637-0.8))</f>
        <v>1067.7093672866779</v>
      </c>
      <c r="S39" s="5">
        <f>1/(1.14-2*LN(eps/d_in_m+21.25/L39^(0.9)))^2</f>
        <v>4.1669807531326455E-3</v>
      </c>
      <c r="T39" s="5">
        <f>1/(1.14-2*LN(eps/d_in_m+21.25/M39^(0.9)))^2</f>
        <v>4.1725333633982542E-3</v>
      </c>
      <c r="U39" s="5">
        <f>Q38*9.81*H38-S38*Q38*N38*N38/2/d_in_m</f>
        <v>9021.1307385295186</v>
      </c>
      <c r="V39" s="5">
        <f>Q38*9.81*H38-T38*Q38*N38*N38/2/d_in_m</f>
        <v>9021.1085410759333</v>
      </c>
      <c r="W39" s="5">
        <f>W38+(E39-E38)*U39</f>
        <v>4348540.421434165</v>
      </c>
      <c r="X39" s="8">
        <f>X38+(E39-E38)/2*(U39+V39)/10^5</f>
        <v>43.485391825801635</v>
      </c>
    </row>
    <row r="40" spans="1:24" x14ac:dyDescent="0.25">
      <c r="A40" s="5"/>
      <c r="B40" s="5"/>
      <c r="C40" s="5"/>
      <c r="D40" s="5">
        <v>25</v>
      </c>
      <c r="E40" s="5">
        <f t="shared" si="1"/>
        <v>241.51898734177215</v>
      </c>
      <c r="F40" s="5">
        <f>[1]!crv_interpolation($H$11:$H$13,$I$11:$I$13,E40)</f>
        <v>208.40506329113924</v>
      </c>
      <c r="G40" s="5">
        <f t="shared" si="2"/>
        <v>33.113924050632903</v>
      </c>
      <c r="H40" s="5">
        <f t="shared" si="3"/>
        <v>0.8628930817610071</v>
      </c>
      <c r="I40" s="5">
        <f>[1]!crv_interpolation($K$11:$K$13,$L$11:$L$13,F40)</f>
        <v>48.335929892891919</v>
      </c>
      <c r="J40" s="5">
        <f>$J$16+(rho*9.8*F40)/101325</f>
        <v>44.069150652587396</v>
      </c>
      <c r="K40" s="5">
        <f>K39-(E40-E39)*V40/101325+(F40-F39)*rho*9.8/101325</f>
        <v>22.560956299411764</v>
      </c>
      <c r="L40" s="5">
        <f>Q40*q_liq_m3sec*d_in_m/O40/A</f>
        <v>205233.45684848586</v>
      </c>
      <c r="M40" s="5">
        <f>R40*q_liq_m3sec*d_in_m/P40/A</f>
        <v>202588.26144712366</v>
      </c>
      <c r="N40" s="5">
        <f t="shared" si="0"/>
        <v>0.92452759345303603</v>
      </c>
      <c r="O40" s="5">
        <f>109.574*(1.8*(I40+273)-460)^(-1.1217)*(0.9994+0.0058*pwh_mpa+0.6534/10000*pwh_mpa*pwh_mpa)/1000</f>
        <v>5.242654866478159E-4</v>
      </c>
      <c r="P40" s="5">
        <f t="shared" si="4"/>
        <v>5.3109793336685778E-4</v>
      </c>
      <c r="Q40" s="5">
        <f>rho/(1+(I40)/10000*(0.269*(I40)^0.637-0.8))</f>
        <v>1067.7093672866779</v>
      </c>
      <c r="R40" s="5">
        <f>rho/(1+(I41)/10000*(0.269*(I41)^0.637-0.8))</f>
        <v>1067.6834561896758</v>
      </c>
      <c r="S40" s="5">
        <f>1/(1.14-2*LN(eps/d_in_m+21.25/L40^(0.9)))^2</f>
        <v>4.1665684078746506E-3</v>
      </c>
      <c r="T40" s="5">
        <f>1/(1.14-2*LN(eps/d_in_m+21.25/M40^(0.9)))^2</f>
        <v>4.1723716697888834E-3</v>
      </c>
      <c r="U40" s="5">
        <f>Q39*9.81*H39-S39*Q39*N39*N39/2/d_in_m</f>
        <v>9020.9139119883639</v>
      </c>
      <c r="V40" s="5">
        <f>Q39*9.81*H39-T39*Q39*N39*N39/2/d_in_m</f>
        <v>9020.8906662129866</v>
      </c>
      <c r="W40" s="5">
        <f>W39+(E40-E39)*U40</f>
        <v>4439320.5044725286</v>
      </c>
      <c r="X40" s="8">
        <f>X39+(E40-E39)/2*(U40+V40)/10^5</f>
        <v>44.393191486540246</v>
      </c>
    </row>
    <row r="41" spans="1:24" x14ac:dyDescent="0.25">
      <c r="A41" s="5"/>
      <c r="B41" s="5"/>
      <c r="C41" s="5"/>
      <c r="D41" s="5">
        <v>26</v>
      </c>
      <c r="E41" s="5">
        <f t="shared" si="1"/>
        <v>251.58227848101265</v>
      </c>
      <c r="F41" s="5">
        <f>[1]!crv_interpolation($H$11:$H$13,$I$11:$I$13,E41)</f>
        <v>217.08860759493672</v>
      </c>
      <c r="G41" s="5">
        <f t="shared" si="2"/>
        <v>34.493670886075932</v>
      </c>
      <c r="H41" s="5">
        <f t="shared" si="3"/>
        <v>0.86289308176100465</v>
      </c>
      <c r="I41" s="5">
        <f>[1]!crv_interpolation($K$11:$K$13,$L$11:$L$13,F41)</f>
        <v>48.391593638429079</v>
      </c>
      <c r="J41" s="5">
        <f>$J$16+(rho*9.8*F41)/101325</f>
        <v>44.976198596445201</v>
      </c>
      <c r="K41" s="5">
        <f>K40-(E41-E40)*V41/101325+(F41-F40)*rho*9.8/101325</f>
        <v>22.572098447687914</v>
      </c>
      <c r="L41" s="5">
        <f>Q41*q_liq_m3sec*d_in_m/O41/A</f>
        <v>205423.28694620554</v>
      </c>
      <c r="M41" s="5">
        <f>R41*q_liq_m3sec*d_in_m/P41/A</f>
        <v>202660.87363000613</v>
      </c>
      <c r="N41" s="5">
        <f t="shared" si="0"/>
        <v>0.92452759345303603</v>
      </c>
      <c r="O41" s="5">
        <f>109.574*(1.8*(I41+273)-460)^(-1.1217)*(0.9994+0.0058*pwh_mpa+0.6534/10000*pwh_mpa*pwh_mpa)/1000</f>
        <v>5.2376830581592182E-4</v>
      </c>
      <c r="P41" s="5">
        <f t="shared" si="4"/>
        <v>5.3089474926955825E-4</v>
      </c>
      <c r="Q41" s="5">
        <f>rho/(1+(I41)/10000*(0.269*(I41)^0.637-0.8))</f>
        <v>1067.6834561896758</v>
      </c>
      <c r="R41" s="5">
        <f>rho/(1+(I42)/10000*(0.269*(I42)^0.637-0.8))</f>
        <v>1067.6575239138197</v>
      </c>
      <c r="S41" s="5">
        <f>1/(1.14-2*LN(eps/d_in_m+21.25/L41^(0.9)))^2</f>
        <v>4.1661566758370754E-3</v>
      </c>
      <c r="T41" s="5">
        <f>1/(1.14-2*LN(eps/d_in_m+21.25/M41^(0.9)))^2</f>
        <v>4.1722107044491197E-3</v>
      </c>
      <c r="U41" s="5">
        <f>Q40*9.81*H40-S40*Q40*N40*N40/2/d_in_m</f>
        <v>9020.6969036456503</v>
      </c>
      <c r="V41" s="5">
        <f>Q40*9.81*H40-T40*Q40*N40*N40/2/d_in_m</f>
        <v>9020.6726091165092</v>
      </c>
      <c r="W41" s="5">
        <f>W40+(E41-E40)*U41</f>
        <v>4530098.4036927605</v>
      </c>
      <c r="X41" s="8">
        <f>X40+(E41-E40)/2*(U41+V41)/10^5</f>
        <v>45.30096925632796</v>
      </c>
    </row>
    <row r="42" spans="1:24" x14ac:dyDescent="0.25">
      <c r="A42" s="5"/>
      <c r="B42" s="5"/>
      <c r="C42" s="5"/>
      <c r="D42" s="5">
        <v>27</v>
      </c>
      <c r="E42" s="5">
        <f t="shared" si="1"/>
        <v>261.64556962025318</v>
      </c>
      <c r="F42" s="5">
        <f>[1]!crv_interpolation($H$11:$H$13,$I$11:$I$13,E42)</f>
        <v>225.77215189873419</v>
      </c>
      <c r="G42" s="5">
        <f t="shared" si="2"/>
        <v>35.87341772151899</v>
      </c>
      <c r="H42" s="5">
        <f t="shared" si="3"/>
        <v>0.8628930817610071</v>
      </c>
      <c r="I42" s="5">
        <f>[1]!crv_interpolation($K$11:$K$13,$L$11:$L$13,F42)</f>
        <v>48.447257383966246</v>
      </c>
      <c r="J42" s="5">
        <f>$J$16+(rho*9.8*F42)/101325</f>
        <v>45.883246540303013</v>
      </c>
      <c r="K42" s="5">
        <f>K41-(E42-E41)*V42/101325+(F42-F41)*rho*9.8/101325</f>
        <v>22.58326227081993</v>
      </c>
      <c r="L42" s="5">
        <f>Q42*q_liq_m3sec*d_in_m/O42/A</f>
        <v>205613.12355552113</v>
      </c>
      <c r="M42" s="5">
        <f>R42*q_liq_m3sec*d_in_m/P42/A</f>
        <v>203040.72004040939</v>
      </c>
      <c r="N42" s="5">
        <f t="shared" si="0"/>
        <v>0.92452759345303603</v>
      </c>
      <c r="O42" s="5">
        <f>109.574*(1.8*(I42+273)-460)^(-1.1217)*(0.9994+0.0058*pwh_mpa+0.6534/10000*pwh_mpa*pwh_mpa)/1000</f>
        <v>5.2327201606612952E-4</v>
      </c>
      <c r="P42" s="5">
        <f t="shared" si="4"/>
        <v>5.2986747212486096E-4</v>
      </c>
      <c r="Q42" s="5">
        <f>rho/(1+(I42)/10000*(0.269*(I42)^0.637-0.8))</f>
        <v>1067.6575239138197</v>
      </c>
      <c r="R42" s="5">
        <f>rho/(1+(I43)/10000*(0.269*(I43)^0.637-0.8))</f>
        <v>1067.5888488573758</v>
      </c>
      <c r="S42" s="5">
        <f>1/(1.14-2*LN(eps/d_in_m+21.25/L42^(0.9)))^2</f>
        <v>4.1657455556470633E-3</v>
      </c>
      <c r="T42" s="5">
        <f>1/(1.14-2*LN(eps/d_in_m+21.25/M42^(0.9)))^2</f>
        <v>4.1713702115911159E-3</v>
      </c>
      <c r="U42" s="5">
        <f>Q41*9.81*H41-S41*Q41*N41*N41/2/d_in_m</f>
        <v>9020.4797136134002</v>
      </c>
      <c r="V42" s="5">
        <f>Q41*9.81*H41-T41*Q41*N41*N41/2/d_in_m</f>
        <v>9020.4543699002625</v>
      </c>
      <c r="W42" s="5">
        <f>W41+(E42-E41)*U42</f>
        <v>4620874.117266465</v>
      </c>
      <c r="X42" s="8">
        <f>X41+(E42-E41)/2*(U42+V42)/10^5</f>
        <v>46.208725116859185</v>
      </c>
    </row>
    <row r="43" spans="1:24" x14ac:dyDescent="0.25">
      <c r="A43" s="5"/>
      <c r="B43" s="5"/>
      <c r="C43" s="5"/>
      <c r="D43" s="5">
        <v>28</v>
      </c>
      <c r="E43" s="5">
        <f t="shared" si="1"/>
        <v>271.70886075949369</v>
      </c>
      <c r="F43" s="5">
        <f>[1]!crv_interpolation($H$11:$H$13,$I$11:$I$13,E43)</f>
        <v>234.45569620253167</v>
      </c>
      <c r="G43" s="5">
        <f t="shared" si="2"/>
        <v>37.25316455696202</v>
      </c>
      <c r="H43" s="5">
        <f t="shared" si="3"/>
        <v>0.8628930817610071</v>
      </c>
      <c r="I43" s="5">
        <f>[1]!crv_interpolation($K$11:$K$13,$L$11:$L$13,F43)</f>
        <v>48.59444985394353</v>
      </c>
      <c r="J43" s="5">
        <f>$J$16+(rho*9.8*F43)/101325</f>
        <v>46.790294484160825</v>
      </c>
      <c r="K43" s="5">
        <f>K42-(E43-E42)*V43/101325+(F43-F42)*rho*9.8/101325</f>
        <v>22.594447504064334</v>
      </c>
      <c r="L43" s="5">
        <f>Q43*q_liq_m3sec*d_in_m/O43/A</f>
        <v>206115.14250916743</v>
      </c>
      <c r="M43" s="5">
        <f>R43*q_liq_m3sec*d_in_m/P43/A</f>
        <v>208972.55981544018</v>
      </c>
      <c r="N43" s="5">
        <f t="shared" si="0"/>
        <v>0.92452759345303603</v>
      </c>
      <c r="O43" s="5">
        <f>109.574*(1.8*(I43+273)-460)^(-1.1217)*(0.9994+0.0058*pwh_mpa+0.6534/10000*pwh_mpa*pwh_mpa)/1000</f>
        <v>5.2196394576608195E-4</v>
      </c>
      <c r="P43" s="5">
        <f t="shared" si="4"/>
        <v>5.1441612232329111E-4</v>
      </c>
      <c r="Q43" s="5">
        <f>rho/(1+(I43)/10000*(0.269*(I43)^0.637-0.8))</f>
        <v>1067.5888488573758</v>
      </c>
      <c r="R43" s="5">
        <f>rho/(1+(I44)/10000*(0.269*(I44)^0.637-0.8))</f>
        <v>1066.7372443438201</v>
      </c>
      <c r="S43" s="5">
        <f>1/(1.14-2*LN(eps/d_in_m+21.25/L43^(0.9)))^2</f>
        <v>4.1646613623194939E-3</v>
      </c>
      <c r="T43" s="5">
        <f>1/(1.14-2*LN(eps/d_in_m+21.25/M43^(0.9)))^2</f>
        <v>4.158572144870921E-3</v>
      </c>
      <c r="U43" s="5">
        <f>Q42*9.81*H42-S42*Q42*N42*N42/2/d_in_m</f>
        <v>9020.2623420035743</v>
      </c>
      <c r="V43" s="5">
        <f>Q42*9.81*H42-T42*Q42*N42*N42/2/d_in_m</f>
        <v>9020.2387963262117</v>
      </c>
      <c r="W43" s="5">
        <f>W42+(E43-E42)*U43</f>
        <v>4711647.6433663741</v>
      </c>
      <c r="X43" s="8">
        <f>X42+(E43-E42)/2*(U43+V43)/10^5</f>
        <v>47.116459193123248</v>
      </c>
    </row>
    <row r="44" spans="1:24" x14ac:dyDescent="0.25">
      <c r="A44" s="5"/>
      <c r="B44" s="5"/>
      <c r="C44" s="5"/>
      <c r="D44" s="5">
        <v>29</v>
      </c>
      <c r="E44" s="5">
        <f t="shared" si="1"/>
        <v>281.77215189873419</v>
      </c>
      <c r="F44" s="5">
        <f>[1]!crv_interpolation($H$11:$H$13,$I$11:$I$13,E44)</f>
        <v>243.13924050632914</v>
      </c>
      <c r="G44" s="5">
        <f t="shared" si="2"/>
        <v>38.632911392405049</v>
      </c>
      <c r="H44" s="5">
        <f t="shared" si="3"/>
        <v>0.86289308176100432</v>
      </c>
      <c r="I44" s="5">
        <f>[1]!crv_interpolation($K$11:$K$13,$L$11:$L$13,F44)</f>
        <v>50.394244292978478</v>
      </c>
      <c r="J44" s="5">
        <f>$J$16+(rho*9.8*F44)/101325</f>
        <v>47.697342428018629</v>
      </c>
      <c r="K44" s="5">
        <f>K43-(E44-E43)*V44/101325+(F44-F43)*rho*9.8/101325</f>
        <v>22.605685041455533</v>
      </c>
      <c r="L44" s="5">
        <f>Q44*q_liq_m3sec*d_in_m/O44/A</f>
        <v>212257.06286620814</v>
      </c>
      <c r="M44" s="5">
        <f>R44*q_liq_m3sec*d_in_m/P44/A</f>
        <v>214903.32848468228</v>
      </c>
      <c r="N44" s="5">
        <f t="shared" si="0"/>
        <v>0.92452759345303603</v>
      </c>
      <c r="O44" s="5">
        <f>109.574*(1.8*(I44+273)-460)^(-1.1217)*(0.9994+0.0058*pwh_mpa+0.6534/10000*pwh_mpa*pwh_mpa)/1000</f>
        <v>5.0645595694495422E-4</v>
      </c>
      <c r="P44" s="5">
        <f t="shared" si="4"/>
        <v>4.9981008073892287E-4</v>
      </c>
      <c r="Q44" s="5">
        <f>rho/(1+(I44)/10000*(0.269*(I44)^0.637-0.8))</f>
        <v>1066.7372443438201</v>
      </c>
      <c r="R44" s="5">
        <f>rho/(1+(I45)/10000*(0.269*(I45)^0.637-0.8))</f>
        <v>1065.8639599533201</v>
      </c>
      <c r="S44" s="5">
        <f>1/(1.14-2*LN(eps/d_in_m+21.25/L44^(0.9)))^2</f>
        <v>4.1517401681677923E-3</v>
      </c>
      <c r="T44" s="5">
        <f>1/(1.14-2*LN(eps/d_in_m+21.25/M44^(0.9)))^2</f>
        <v>4.1463613853352189E-3</v>
      </c>
      <c r="U44" s="5">
        <f>Q43*9.81*H43-S43*Q43*N43*N43/2/d_in_m</f>
        <v>9019.6866689507242</v>
      </c>
      <c r="V44" s="5">
        <f>Q43*9.81*H43-T43*Q43*N43*N43/2/d_in_m</f>
        <v>9019.7121577145772</v>
      </c>
      <c r="W44" s="5">
        <f>W43+(E44-E43)*U44</f>
        <v>4802415.3763007512</v>
      </c>
      <c r="X44" s="8">
        <f>X43+(E44-E43)/2*(U44+V44)/10^5</f>
        <v>48.024137804971282</v>
      </c>
    </row>
    <row r="45" spans="1:24" x14ac:dyDescent="0.25">
      <c r="A45" s="5"/>
      <c r="B45" s="5"/>
      <c r="C45" s="5"/>
      <c r="D45" s="5">
        <v>30</v>
      </c>
      <c r="E45" s="5">
        <f t="shared" si="1"/>
        <v>291.8354430379747</v>
      </c>
      <c r="F45" s="5">
        <f>[1]!crv_interpolation($H$11:$H$13,$I$11:$I$13,E45)</f>
        <v>251.82278481012659</v>
      </c>
      <c r="G45" s="5">
        <f t="shared" si="2"/>
        <v>40.012658227848107</v>
      </c>
      <c r="H45" s="5">
        <f t="shared" si="3"/>
        <v>0.86289308176100998</v>
      </c>
      <c r="I45" s="5">
        <f>[1]!crv_interpolation($K$11:$K$13,$L$11:$L$13,F45)</f>
        <v>52.194038732013418</v>
      </c>
      <c r="J45" s="5">
        <f>$J$16+(rho*9.8*F45)/101325</f>
        <v>48.604390371876434</v>
      </c>
      <c r="K45" s="5">
        <f>K44-(E45-E44)*V45/101325+(F45-F44)*rho*9.8/101325</f>
        <v>22.617632085162519</v>
      </c>
      <c r="L45" s="5">
        <f>Q45*q_liq_m3sec*d_in_m/O45/A</f>
        <v>218404.85233106135</v>
      </c>
      <c r="M45" s="5">
        <f>R45*q_liq_m3sec*d_in_m/P45/A</f>
        <v>220832.21955047385</v>
      </c>
      <c r="N45" s="5">
        <f t="shared" si="0"/>
        <v>0.92452759345303603</v>
      </c>
      <c r="O45" s="5">
        <f>109.574*(1.8*(I45+273)-460)^(-1.1217)*(0.9994+0.0058*pwh_mpa+0.6534/10000*pwh_mpa*pwh_mpa)/1000</f>
        <v>4.9179699450164842E-4</v>
      </c>
      <c r="P45" s="5">
        <f t="shared" si="4"/>
        <v>4.8598298697801899E-4</v>
      </c>
      <c r="Q45" s="5">
        <f>rho/(1+(I45)/10000*(0.269*(I45)^0.637-0.8))</f>
        <v>1065.8639599533201</v>
      </c>
      <c r="R45" s="5">
        <f>rho/(1+(I46)/10000*(0.269*(I46)^0.637-0.8))</f>
        <v>1064.9693966406298</v>
      </c>
      <c r="S45" s="5">
        <f>1/(1.14-2*LN(eps/d_in_m+21.25/L45^(0.9)))^2</f>
        <v>4.1394100884833886E-3</v>
      </c>
      <c r="T45" s="5">
        <f>1/(1.14-2*LN(eps/d_in_m+21.25/M45^(0.9)))^2</f>
        <v>4.1346984095477473E-3</v>
      </c>
      <c r="U45" s="5">
        <f>Q44*9.81*H44-S44*Q44*N44*N44/2/d_in_m</f>
        <v>9012.5458022575203</v>
      </c>
      <c r="V45" s="5">
        <f>Q44*9.81*H44-T44*Q44*N44*N44/2/d_in_m</f>
        <v>9012.5682992638322</v>
      </c>
      <c r="W45" s="5">
        <f>W44+(E45-E44)*U45</f>
        <v>4893111.2486146083</v>
      </c>
      <c r="X45" s="8">
        <f>X44+(E45-E44)/2*(U45+V45)/10^5</f>
        <v>48.931097660079473</v>
      </c>
    </row>
    <row r="46" spans="1:24" x14ac:dyDescent="0.25">
      <c r="A46" s="5"/>
      <c r="B46" s="5"/>
      <c r="C46" s="5"/>
      <c r="D46" s="5">
        <v>31</v>
      </c>
      <c r="E46" s="5">
        <f t="shared" si="1"/>
        <v>301.8987341772152</v>
      </c>
      <c r="F46" s="5">
        <f>[1]!crv_interpolation($H$11:$H$13,$I$11:$I$13,E46)</f>
        <v>260.5063291139241</v>
      </c>
      <c r="G46" s="5">
        <f t="shared" si="2"/>
        <v>41.392405063291108</v>
      </c>
      <c r="H46" s="5">
        <f t="shared" si="3"/>
        <v>0.86289308176100143</v>
      </c>
      <c r="I46" s="5">
        <f>[1]!crv_interpolation($K$11:$K$13,$L$11:$L$13,F46)</f>
        <v>53.993833171048372</v>
      </c>
      <c r="J46" s="5">
        <f>$J$16+(rho*9.8*F46)/101325</f>
        <v>49.511438315734253</v>
      </c>
      <c r="K46" s="5">
        <f>K45-(E46-E45)*V46/101325+(F46-F45)*rho*9.8/101325</f>
        <v>22.63030706236783</v>
      </c>
      <c r="L46" s="5">
        <f>Q46*q_liq_m3sec*d_in_m/O46/A</f>
        <v>224557.69654736636</v>
      </c>
      <c r="M46" s="5">
        <f>R46*q_liq_m3sec*d_in_m/P46/A</f>
        <v>226758.4559865013</v>
      </c>
      <c r="N46" s="5">
        <f t="shared" si="0"/>
        <v>0.92452759345303603</v>
      </c>
      <c r="O46" s="5">
        <f>109.574*(1.8*(I46+273)-460)^(-1.1217)*(0.9994+0.0058*pwh_mpa+0.6534/10000*pwh_mpa*pwh_mpa)/1000</f>
        <v>4.7792038896109543E-4</v>
      </c>
      <c r="P46" s="5">
        <f t="shared" si="4"/>
        <v>4.7287519082703249E-4</v>
      </c>
      <c r="Q46" s="5">
        <f>rho/(1+(I46)/10000*(0.269*(I46)^0.637-0.8))</f>
        <v>1064.9693966406298</v>
      </c>
      <c r="R46" s="5">
        <f>rho/(1+(I47)/10000*(0.269*(I47)^0.637-0.8))</f>
        <v>1064.0539424306601</v>
      </c>
      <c r="S46" s="5">
        <f>1/(1.14-2*LN(eps/d_in_m+21.25/L46^(0.9)))^2</f>
        <v>4.1276313837264244E-3</v>
      </c>
      <c r="T46" s="5">
        <f>1/(1.14-2*LN(eps/d_in_m+21.25/M46^(0.9)))^2</f>
        <v>4.1235472081415057E-3</v>
      </c>
      <c r="U46" s="5">
        <f>Q45*9.81*H45-S45*Q45*N45*N45/2/d_in_m</f>
        <v>9005.2192110037649</v>
      </c>
      <c r="V46" s="5">
        <f>Q45*9.81*H45-T45*Q45*N45*N45/2/d_in_m</f>
        <v>9005.238901684399</v>
      </c>
      <c r="W46" s="5">
        <f>W45+(E46-E45)*U46</f>
        <v>4983733.3913076213</v>
      </c>
      <c r="X46" s="8">
        <f>X45+(E46-E45)/2*(U46+V46)/10^5</f>
        <v>49.837320077774855</v>
      </c>
    </row>
    <row r="47" spans="1:24" s="8" customFormat="1" x14ac:dyDescent="0.25">
      <c r="D47" s="8">
        <v>32</v>
      </c>
      <c r="E47" s="8">
        <f t="shared" si="1"/>
        <v>311.96202531645571</v>
      </c>
      <c r="F47" s="8">
        <f>[1]!crv_interpolation($H$11:$H$13,$I$11:$I$13,E47)</f>
        <v>269.18987341772151</v>
      </c>
      <c r="G47" s="8">
        <f t="shared" si="2"/>
        <v>42.772151898734194</v>
      </c>
      <c r="H47" s="8">
        <f t="shared" si="3"/>
        <v>0.8628930817610071</v>
      </c>
      <c r="I47" s="8">
        <f>[1]!crv_interpolation($K$11:$K$13,$L$11:$L$13,F47)</f>
        <v>55.793627610083306</v>
      </c>
      <c r="J47" s="8">
        <f>$J$16+(rho*9.8*F47)/101325</f>
        <v>50.418486259592051</v>
      </c>
      <c r="K47" s="8">
        <f>K46-(E47-E46)*V47/101325+(F47-F46)*rho*9.8/101325</f>
        <v>22.643728048611806</v>
      </c>
      <c r="L47" s="8">
        <f>Q47*q_liq_m3sec*d_in_m/O47/A</f>
        <v>230714.80896846752</v>
      </c>
      <c r="M47" s="8">
        <f>R47*q_liq_m3sec*d_in_m/P47/A</f>
        <v>232681.28853692699</v>
      </c>
      <c r="N47" s="8">
        <f t="shared" si="0"/>
        <v>0.92452759345303603</v>
      </c>
      <c r="O47" s="8">
        <f>109.574*(1.8*(I47+273)-460)^(-1.1217)*(0.9994+0.0058*pwh_mpa+0.6534/10000*pwh_mpa*pwh_mpa)/1000</f>
        <v>4.6476621342895802E-4</v>
      </c>
      <c r="P47" s="5">
        <f t="shared" si="4"/>
        <v>4.6043292926369972E-4</v>
      </c>
      <c r="Q47" s="8">
        <f>rho/(1+(I47)/10000*(0.269*(I47)^0.637-0.8))</f>
        <v>1064.0539424306601</v>
      </c>
      <c r="R47" s="8">
        <f>rho/(1+(I48)/10000*(0.269*(I48)^0.637-0.8))</f>
        <v>1063.1179734193981</v>
      </c>
      <c r="S47" s="8">
        <f>1/(1.14-2*LN(eps/d_in_m+21.25/L47^(0.9)))^2</f>
        <v>4.116367844730468E-3</v>
      </c>
      <c r="T47" s="8">
        <f>1/(1.14-2*LN(eps/d_in_m+21.25/M47^(0.9)))^2</f>
        <v>4.1128748992579154E-3</v>
      </c>
      <c r="U47" s="8">
        <f>Q46*9.81*H46-S46*Q46*N46*N46/2/d_in_m</f>
        <v>8997.7104516392374</v>
      </c>
      <c r="V47" s="8">
        <f>Q46*9.81*H46-T46*Q46*N46*N46/2/d_in_m</f>
        <v>8997.7275055817372</v>
      </c>
      <c r="W47" s="8">
        <f>W46+(E47-E46)*U47</f>
        <v>5074279.9711690545</v>
      </c>
      <c r="X47" s="8">
        <f>X46+(E47-E46)/2*(U47+V47)/10^5</f>
        <v>50.742786734483126</v>
      </c>
    </row>
    <row r="48" spans="1:24" x14ac:dyDescent="0.25">
      <c r="A48" s="5"/>
      <c r="B48" s="5"/>
      <c r="C48" s="5"/>
      <c r="D48" s="5">
        <v>33</v>
      </c>
      <c r="E48" s="5">
        <f t="shared" si="1"/>
        <v>322.02531645569621</v>
      </c>
      <c r="F48" s="5">
        <f>[1]!crv_interpolation($H$11:$H$13,$I$11:$I$13,E48)</f>
        <v>277.87341772151899</v>
      </c>
      <c r="G48" s="5">
        <f t="shared" si="2"/>
        <v>44.151898734177223</v>
      </c>
      <c r="H48" s="5">
        <f t="shared" si="3"/>
        <v>0.8628930817610071</v>
      </c>
      <c r="I48" s="5">
        <f>[1]!crv_interpolation($K$11:$K$13,$L$11:$L$13,F48)</f>
        <v>57.593422049118253</v>
      </c>
      <c r="J48" s="5">
        <f>$J$16+(rho*9.8*F48)/101325</f>
        <v>51.325534203449863</v>
      </c>
      <c r="K48" s="5">
        <f>K47-(E48-E47)*V48/101325+(F48-F47)*rho*9.8/101325</f>
        <v>22.657912779955087</v>
      </c>
      <c r="L48" s="5">
        <f>Q48*q_liq_m3sec*d_in_m/O48/A</f>
        <v>236875.42920955076</v>
      </c>
      <c r="M48" s="5">
        <f>R48*q_liq_m3sec*d_in_m/P48/A</f>
        <v>238599.99416897466</v>
      </c>
      <c r="N48" s="5">
        <f t="shared" si="0"/>
        <v>0.92452759345303603</v>
      </c>
      <c r="O48" s="5">
        <f>109.574*(1.8*(I48+273)-460)^(-1.1217)*(0.9994+0.0058*pwh_mpa+0.6534/10000*pwh_mpa*pwh_mpa)/1000</f>
        <v>4.5228045653960039E-4</v>
      </c>
      <c r="P48" s="5">
        <f t="shared" si="4"/>
        <v>4.4860762129542603E-4</v>
      </c>
      <c r="Q48" s="5">
        <f>rho/(1+(I48)/10000*(0.269*(I48)^0.637-0.8))</f>
        <v>1063.1179734193981</v>
      </c>
      <c r="R48" s="5">
        <f>rho/(1+(I49)/10000*(0.269*(I49)^0.637-0.8))</f>
        <v>1062.1618546648237</v>
      </c>
      <c r="S48" s="5">
        <f>1/(1.14-2*LN(eps/d_in_m+21.25/L48^(0.9)))^2</f>
        <v>4.1055864045745419E-3</v>
      </c>
      <c r="T48" s="5">
        <f>1/(1.14-2*LN(eps/d_in_m+21.25/M48^(0.9)))^2</f>
        <v>4.1026513924064907E-3</v>
      </c>
      <c r="U48" s="5">
        <f>Q47*9.81*H47-S47*Q47*N47*N47/2/d_in_m</f>
        <v>8990.0229564442725</v>
      </c>
      <c r="V48" s="5">
        <f>Q47*9.81*H47-T47*Q47*N47*N47/2/d_in_m</f>
        <v>8990.0375291002638</v>
      </c>
      <c r="W48" s="5">
        <f>W47+(E48-E47)*U48</f>
        <v>5164749.1895282092</v>
      </c>
      <c r="X48" s="8">
        <f>X47+(E48-E47)/2*(U48+V48)/10^5</f>
        <v>51.647479651319067</v>
      </c>
    </row>
    <row r="49" spans="1:24" x14ac:dyDescent="0.25">
      <c r="A49" s="5"/>
      <c r="B49" s="5"/>
      <c r="C49" s="5"/>
      <c r="D49" s="5">
        <v>34</v>
      </c>
      <c r="E49" s="5">
        <f t="shared" si="1"/>
        <v>332.08860759493672</v>
      </c>
      <c r="F49" s="5">
        <f>[1]!crv_interpolation($H$11:$H$13,$I$11:$I$13,E49)</f>
        <v>286.55696202531647</v>
      </c>
      <c r="G49" s="5">
        <f t="shared" si="2"/>
        <v>45.531645569620252</v>
      </c>
      <c r="H49" s="5">
        <f t="shared" si="3"/>
        <v>0.8628930817610071</v>
      </c>
      <c r="I49" s="5">
        <f>[1]!crv_interpolation($K$11:$K$13,$L$11:$L$13,F49)</f>
        <v>59.3932164881532</v>
      </c>
      <c r="J49" s="5">
        <f>$J$16+(rho*9.8*F49)/101325</f>
        <v>52.232582147307667</v>
      </c>
      <c r="K49" s="5">
        <f>K48-(E49-E48)*V49/101325+(F49-F48)*rho*9.8/101325</f>
        <v>22.67287866416039</v>
      </c>
      <c r="L49" s="5">
        <f>Q49*q_liq_m3sec*d_in_m/O49/A</f>
        <v>243038.82155058667</v>
      </c>
      <c r="M49" s="5">
        <f>R49*q_liq_m3sec*d_in_m/P49/A</f>
        <v>244513.87466150281</v>
      </c>
      <c r="N49" s="5">
        <f t="shared" si="0"/>
        <v>0.92452759345303603</v>
      </c>
      <c r="O49" s="5">
        <f>109.574*(1.8*(I49+273)-460)^(-1.1217)*(0.9994+0.0058*pwh_mpa+0.6534/10000*pwh_mpa*pwh_mpa)/1000</f>
        <v>4.4041431382174125E-4</v>
      </c>
      <c r="P49" s="5">
        <f t="shared" si="4"/>
        <v>4.3735526144820749E-4</v>
      </c>
      <c r="Q49" s="5">
        <f>rho/(1+(I49)/10000*(0.269*(I49)^0.637-0.8))</f>
        <v>1062.1618546648237</v>
      </c>
      <c r="R49" s="5">
        <f>rho/(1+(I50)/10000*(0.269*(I50)^0.637-0.8))</f>
        <v>1061.1859409826632</v>
      </c>
      <c r="S49" s="5">
        <f>1/(1.14-2*LN(eps/d_in_m+21.25/L49^(0.9)))^2</f>
        <v>4.0952568010597188E-3</v>
      </c>
      <c r="T49" s="5">
        <f>1/(1.14-2*LN(eps/d_in_m+21.25/M49^(0.9)))^2</f>
        <v>4.0928490951750319E-3</v>
      </c>
      <c r="U49" s="5">
        <f>Q48*9.81*H48-S48*Q48*N48*N48/2/d_in_m</f>
        <v>8982.1600436240897</v>
      </c>
      <c r="V49" s="5">
        <f>Q48*9.81*H48-T48*Q48*N48*N48/2/d_in_m</f>
        <v>8982.1722777973955</v>
      </c>
      <c r="W49" s="5">
        <f>W48+(E49-E48)*U49</f>
        <v>5255139.2811064515</v>
      </c>
      <c r="X49" s="8">
        <f>X48+(E49-E48)/2*(U49+V49)/10^5</f>
        <v>52.55138118268173</v>
      </c>
    </row>
    <row r="50" spans="1:24" x14ac:dyDescent="0.25">
      <c r="A50" s="5"/>
      <c r="B50" s="5"/>
      <c r="C50" s="5"/>
      <c r="D50" s="5">
        <v>35</v>
      </c>
      <c r="E50" s="5">
        <f t="shared" si="1"/>
        <v>342.15189873417722</v>
      </c>
      <c r="F50" s="5">
        <f>[1]!crv_interpolation($H$11:$H$13,$I$11:$I$13,E50)</f>
        <v>295.24050632911394</v>
      </c>
      <c r="G50" s="5">
        <f t="shared" si="2"/>
        <v>46.911392405063282</v>
      </c>
      <c r="H50" s="5">
        <f t="shared" si="3"/>
        <v>0.8628930817610071</v>
      </c>
      <c r="I50" s="5">
        <f>[1]!crv_interpolation($K$11:$K$13,$L$11:$L$13,F50)</f>
        <v>61.193010927188148</v>
      </c>
      <c r="J50" s="5">
        <f>$J$16+(rho*9.8*F50)/101325</f>
        <v>53.139630091165472</v>
      </c>
      <c r="K50" s="5">
        <f>K49-(E50-E49)*V50/101325+(F50-F49)*rho*9.8/101325</f>
        <v>22.688642791003709</v>
      </c>
      <c r="L50" s="5">
        <f>Q50*q_liq_m3sec*d_in_m/O50/A</f>
        <v>249204.27357286899</v>
      </c>
      <c r="M50" s="5">
        <f>R50*q_liq_m3sec*d_in_m/P50/A</f>
        <v>250422.25531444442</v>
      </c>
      <c r="N50" s="5">
        <f t="shared" si="0"/>
        <v>0.92452759345303603</v>
      </c>
      <c r="O50" s="5">
        <f>109.574*(1.8*(I50+273)-460)^(-1.1217)*(0.9994+0.0058*pwh_mpa+0.6534/10000*pwh_mpa*pwh_mpa)/1000</f>
        <v>4.2912357820792339E-4</v>
      </c>
      <c r="P50" s="5">
        <f t="shared" si="4"/>
        <v>4.2663589620914923E-4</v>
      </c>
      <c r="Q50" s="5">
        <f>rho/(1+(I50)/10000*(0.269*(I50)^0.637-0.8))</f>
        <v>1061.1859409826632</v>
      </c>
      <c r="R50" s="5">
        <f>rho/(1+(I51)/10000*(0.269*(I51)^0.637-0.8))</f>
        <v>1060.1905776594615</v>
      </c>
      <c r="S50" s="5">
        <f>1/(1.14-2*LN(eps/d_in_m+21.25/L50^(0.9)))^2</f>
        <v>4.0853512821947754E-3</v>
      </c>
      <c r="T50" s="5">
        <f>1/(1.14-2*LN(eps/d_in_m+21.25/M50^(0.9)))^2</f>
        <v>4.0834426565003763E-3</v>
      </c>
      <c r="U50" s="5">
        <f>Q49*9.81*H49-S49*Q49*N49*N49/2/d_in_m</f>
        <v>8974.1249262620277</v>
      </c>
      <c r="V50" s="5">
        <f>Q49*9.81*H49-T49*Q49*N49*N49/2/d_in_m</f>
        <v>8974.1349534093661</v>
      </c>
      <c r="W50" s="5">
        <f>W49+(E50-E49)*U50</f>
        <v>5345448.5129593415</v>
      </c>
      <c r="X50" s="8">
        <f>X49+(E50-E49)/2*(U50+V50)/10^5</f>
        <v>53.454474005741147</v>
      </c>
    </row>
    <row r="51" spans="1:24" x14ac:dyDescent="0.25">
      <c r="A51" s="5"/>
      <c r="B51" s="5"/>
      <c r="C51" s="5"/>
      <c r="D51" s="5">
        <v>36</v>
      </c>
      <c r="E51" s="5">
        <f t="shared" si="1"/>
        <v>352.21518987341773</v>
      </c>
      <c r="F51" s="5">
        <f>[1]!crv_interpolation($H$11:$H$13,$I$11:$I$13,E51)</f>
        <v>303.92405063291142</v>
      </c>
      <c r="G51" s="5">
        <f t="shared" si="2"/>
        <v>48.291139240506311</v>
      </c>
      <c r="H51" s="5">
        <f t="shared" si="3"/>
        <v>0.8628930817610071</v>
      </c>
      <c r="I51" s="5">
        <f>[1]!crv_interpolation($K$11:$K$13,$L$11:$L$13,F51)</f>
        <v>62.992805366223095</v>
      </c>
      <c r="J51" s="5">
        <f>$J$16+(rho*9.8*F51)/101325</f>
        <v>54.046678035023284</v>
      </c>
      <c r="K51" s="5">
        <f>K50-(E51-E50)*V51/101325+(F51-F50)*rho*9.8/101325</f>
        <v>22.705221941810215</v>
      </c>
      <c r="L51" s="5">
        <f>Q51*q_liq_m3sec*d_in_m/O51/A</f>
        <v>255371.09491425211</v>
      </c>
      <c r="M51" s="5">
        <f>R51*q_liq_m3sec*d_in_m/P51/A</f>
        <v>256324.48376595744</v>
      </c>
      <c r="N51" s="5">
        <f t="shared" si="0"/>
        <v>0.92452759345303603</v>
      </c>
      <c r="O51" s="5">
        <f>109.574*(1.8*(I51+273)-460)^(-1.1217)*(0.9994+0.0058*pwh_mpa+0.6534/10000*pwh_mpa*pwh_mpa)/1000</f>
        <v>4.1836811391151592E-4</v>
      </c>
      <c r="P51" s="5">
        <f t="shared" si="4"/>
        <v>4.1641317051177503E-4</v>
      </c>
      <c r="Q51" s="5">
        <f>rho/(1+(I51)/10000*(0.269*(I51)^0.637-0.8))</f>
        <v>1060.1905776594615</v>
      </c>
      <c r="R51" s="5">
        <f>rho/(1+(I52)/10000*(0.269*(I52)^0.637-0.8))</f>
        <v>1059.1761010934954</v>
      </c>
      <c r="S51" s="5">
        <f>1/(1.14-2*LN(eps/d_in_m+21.25/L51^(0.9)))^2</f>
        <v>4.0758443483794654E-3</v>
      </c>
      <c r="T51" s="5">
        <f>1/(1.14-2*LN(eps/d_in_m+21.25/M51^(0.9)))^2</f>
        <v>4.0744087412500143E-3</v>
      </c>
      <c r="U51" s="5">
        <f>Q50*9.81*H50-S50*Q50*N50*N50/2/d_in_m</f>
        <v>8965.9207202862144</v>
      </c>
      <c r="V51" s="5">
        <f>Q50*9.81*H50-T50*Q50*N50*N50/2/d_in_m</f>
        <v>8965.9286616577592</v>
      </c>
      <c r="W51" s="5">
        <f>W50+(E51-E50)*U51</f>
        <v>5435675.1834989302</v>
      </c>
      <c r="X51" s="8">
        <f>X50+(E51-E50)/2*(U51+V51)/10^5</f>
        <v>54.356741110718708</v>
      </c>
    </row>
    <row r="52" spans="1:24" x14ac:dyDescent="0.25">
      <c r="A52" s="5"/>
      <c r="B52" s="5"/>
      <c r="C52" s="5"/>
      <c r="D52" s="5">
        <v>37</v>
      </c>
      <c r="E52" s="5">
        <f t="shared" si="1"/>
        <v>362.27848101265823</v>
      </c>
      <c r="F52" s="5">
        <f>[1]!crv_interpolation($H$11:$H$13,$I$11:$I$13,E52)</f>
        <v>312.60759493670889</v>
      </c>
      <c r="G52" s="5">
        <f t="shared" si="2"/>
        <v>49.67088607594934</v>
      </c>
      <c r="H52" s="5">
        <f t="shared" si="3"/>
        <v>0.8628930817610071</v>
      </c>
      <c r="I52" s="5">
        <f>[1]!crv_interpolation($K$11:$K$13,$L$11:$L$13,F52)</f>
        <v>64.792599805258035</v>
      </c>
      <c r="J52" s="5">
        <f>$J$16+(rho*9.8*F52)/101325</f>
        <v>54.953725978881096</v>
      </c>
      <c r="K52" s="5">
        <f>K51-(E52-E51)*V52/101325+(F52-F51)*rho*9.8/101325</f>
        <v>22.72263259829726</v>
      </c>
      <c r="L52" s="5">
        <f>Q52*q_liq_m3sec*d_in_m/O52/A</f>
        <v>261538.61613012935</v>
      </c>
      <c r="M52" s="5">
        <f>R52*q_liq_m3sec*d_in_m/P52/A</f>
        <v>262219.92890582903</v>
      </c>
      <c r="N52" s="5">
        <f t="shared" si="0"/>
        <v>0.92452759345303603</v>
      </c>
      <c r="O52" s="5">
        <f>109.574*(1.8*(I52+273)-460)^(-1.1217)*(0.9994+0.0058*pwh_mpa+0.6534/10000*pwh_mpa*pwh_mpa)/1000</f>
        <v>4.0811140069529569E-4</v>
      </c>
      <c r="P52" s="5">
        <f t="shared" si="4"/>
        <v>4.0665393359589573E-4</v>
      </c>
      <c r="Q52" s="5">
        <f>rho/(1+(I52)/10000*(0.269*(I52)^0.637-0.8))</f>
        <v>1059.1761010934954</v>
      </c>
      <c r="R52" s="5">
        <f>rho/(1+(I53)/10000*(0.269*(I53)^0.637-0.8))</f>
        <v>1058.1428393724793</v>
      </c>
      <c r="S52" s="5">
        <f>1/(1.14-2*LN(eps/d_in_m+21.25/L52^(0.9)))^2</f>
        <v>4.0667125260175898E-3</v>
      </c>
      <c r="T52" s="5">
        <f>1/(1.14-2*LN(eps/d_in_m+21.25/M52^(0.9)))^2</f>
        <v>4.065725831714476E-3</v>
      </c>
      <c r="U52" s="5">
        <f>Q51*9.81*H51-S51*Q51*N51*N51/2/d_in_m</f>
        <v>8957.5504515832272</v>
      </c>
      <c r="V52" s="5">
        <f>Q51*9.81*H51-T51*Q51*N51*N51/2/d_in_m</f>
        <v>8957.5564192258644</v>
      </c>
      <c r="W52" s="5">
        <f>W51+(E52-E51)*U52</f>
        <v>5525817.6215876471</v>
      </c>
      <c r="X52" s="8">
        <f>X51+(E52-E51)/2*(U52+V52)/10^5</f>
        <v>55.258165791876507</v>
      </c>
    </row>
    <row r="53" spans="1:24" s="8" customFormat="1" x14ac:dyDescent="0.25">
      <c r="D53" s="8">
        <v>38</v>
      </c>
      <c r="E53" s="8">
        <f t="shared" si="1"/>
        <v>372.34177215189874</v>
      </c>
      <c r="F53" s="8">
        <f>[1]!crv_interpolation($H$11:$H$13,$I$11:$I$13,E53)</f>
        <v>321.29113924050637</v>
      </c>
      <c r="G53" s="8">
        <f t="shared" si="2"/>
        <v>51.05063291139237</v>
      </c>
      <c r="H53" s="8">
        <f t="shared" si="3"/>
        <v>0.86289308176100143</v>
      </c>
      <c r="I53" s="8">
        <f>[1]!crv_interpolation($K$11:$K$13,$L$11:$L$13,F53)</f>
        <v>66.59239424429299</v>
      </c>
      <c r="J53" s="8">
        <f>$J$16+(rho*9.8*F53)/101325</f>
        <v>55.8607739227389</v>
      </c>
      <c r="K53" s="8">
        <f>K52-(E53-E52)*V53/101325+(F53-F52)*rho*9.8/101325</f>
        <v>22.740890950796349</v>
      </c>
      <c r="L53" s="8">
        <f>Q53*q_liq_m3sec*d_in_m/O53/A</f>
        <v>267706.18764887238</v>
      </c>
      <c r="M53" s="8">
        <f>R53*q_liq_m3sec*d_in_m/P53/A</f>
        <v>268107.97987510031</v>
      </c>
      <c r="N53" s="8">
        <f t="shared" si="0"/>
        <v>0.92452759345303603</v>
      </c>
      <c r="O53" s="8">
        <f>109.574*(1.8*(I53+273)-460)^(-1.1217)*(0.9994+0.0058*pwh_mpa+0.6534/10000*pwh_mpa*pwh_mpa)/1000</f>
        <v>3.9832013780963731E-4</v>
      </c>
      <c r="P53" s="5">
        <f t="shared" si="4"/>
        <v>3.9732789538807038E-4</v>
      </c>
      <c r="Q53" s="8">
        <f>rho/(1+(I53)/10000*(0.269*(I53)^0.637-0.8))</f>
        <v>1058.1428393724793</v>
      </c>
      <c r="R53" s="8">
        <f>rho/(1+(I54)/10000*(0.269*(I54)^0.637-0.8))</f>
        <v>1057.0911127956831</v>
      </c>
      <c r="S53" s="8">
        <f>1/(1.14-2*LN(eps/d_in_m+21.25/L53^(0.9)))^2</f>
        <v>4.0579341681444133E-3</v>
      </c>
      <c r="T53" s="8">
        <f>1/(1.14-2*LN(eps/d_in_m+21.25/M53^(0.9)))^2</f>
        <v>4.0573740523076182E-3</v>
      </c>
      <c r="U53" s="8">
        <f>Q52*9.81*H52-S52*Q52*N52*N52/2/d_in_m</f>
        <v>8949.0170623693721</v>
      </c>
      <c r="V53" s="8">
        <f>Q52*9.81*H52-T52*Q52*N52*N52/2/d_in_m</f>
        <v>8949.0211600117764</v>
      </c>
      <c r="W53" s="8">
        <f>W52+(E53-E52)*U53</f>
        <v>5615874.1856963011</v>
      </c>
      <c r="X53" s="8">
        <f>X52+(E53-E52)/2*(U53+V53)/10^5</f>
        <v>56.158731639141891</v>
      </c>
    </row>
    <row r="54" spans="1:24" x14ac:dyDescent="0.25">
      <c r="A54" s="5"/>
      <c r="B54" s="5"/>
      <c r="C54" s="5"/>
      <c r="D54" s="5">
        <v>39</v>
      </c>
      <c r="E54" s="5">
        <f t="shared" si="1"/>
        <v>382.40506329113924</v>
      </c>
      <c r="F54" s="5">
        <f>[1]!crv_interpolation($H$11:$H$13,$I$11:$I$13,E54)</f>
        <v>329.97468354430379</v>
      </c>
      <c r="G54" s="5">
        <f t="shared" si="2"/>
        <v>52.430379746835456</v>
      </c>
      <c r="H54" s="5">
        <f t="shared" si="3"/>
        <v>0.8628930817610071</v>
      </c>
      <c r="I54" s="5">
        <f>[1]!crv_interpolation($K$11:$K$13,$L$11:$L$13,F54)</f>
        <v>68.392188683327916</v>
      </c>
      <c r="J54" s="5">
        <f>$J$16+(rho*9.8*F54)/101325</f>
        <v>56.767821866596705</v>
      </c>
      <c r="K54" s="5">
        <f>K53-(E54-E53)*V54/101325+(F54-F53)*rho*9.8/101325</f>
        <v>22.760012905916835</v>
      </c>
      <c r="L54" s="5">
        <f>Q54*q_liq_m3sec*d_in_m/O54/A</f>
        <v>273873.17881185154</v>
      </c>
      <c r="M54" s="5">
        <f>R54*q_liq_m3sec*d_in_m/P54/A</f>
        <v>273988.0451431151</v>
      </c>
      <c r="N54" s="5">
        <f t="shared" si="0"/>
        <v>0.92452759345303603</v>
      </c>
      <c r="O54" s="5">
        <f>109.574*(1.8*(I54+273)-460)^(-1.1217)*(0.9994+0.0058*pwh_mpa+0.6534/10000*pwh_mpa*pwh_mpa)/1000</f>
        <v>3.8896389870182838E-4</v>
      </c>
      <c r="P54" s="5">
        <f t="shared" si="4"/>
        <v>3.8840732602352232E-4</v>
      </c>
      <c r="Q54" s="5">
        <f>rho/(1+(I54)/10000*(0.269*(I54)^0.637-0.8))</f>
        <v>1057.0911127956831</v>
      </c>
      <c r="R54" s="5">
        <f>rho/(1+(I55)/10000*(0.269*(I55)^0.637-0.8))</f>
        <v>1056.0212343470055</v>
      </c>
      <c r="S54" s="5">
        <f>1/(1.14-2*LN(eps/d_in_m+21.25/L54^(0.9)))^2</f>
        <v>4.0494892783524711E-3</v>
      </c>
      <c r="T54" s="5">
        <f>1/(1.14-2*LN(eps/d_in_m+21.25/M54^(0.9)))^2</f>
        <v>4.0493350143465962E-3</v>
      </c>
      <c r="U54" s="5">
        <f>Q53*9.81*H53-S53*Q53*N53*N53/2/d_in_m</f>
        <v>8940.3234169138959</v>
      </c>
      <c r="V54" s="5">
        <f>Q53*9.81*H53-T53*Q53*N53*N53/2/d_in_m</f>
        <v>8940.325740749553</v>
      </c>
      <c r="W54" s="5">
        <f>W53+(E54-E53)*U54</f>
        <v>5705843.2631196752</v>
      </c>
      <c r="X54" s="8">
        <f>X53+(E54-E53)/2*(U54+V54)/10^5</f>
        <v>57.058422530302806</v>
      </c>
    </row>
    <row r="55" spans="1:24" x14ac:dyDescent="0.25">
      <c r="A55" s="5"/>
      <c r="B55" s="5"/>
      <c r="C55" s="5"/>
      <c r="D55" s="5">
        <v>40</v>
      </c>
      <c r="E55" s="5">
        <f t="shared" si="1"/>
        <v>392.46835443037975</v>
      </c>
      <c r="F55" s="5">
        <f>[1]!crv_interpolation($H$11:$H$13,$I$11:$I$13,E55)</f>
        <v>338.65822784810126</v>
      </c>
      <c r="G55" s="5">
        <f t="shared" si="2"/>
        <v>53.810126582278485</v>
      </c>
      <c r="H55" s="5">
        <f t="shared" si="3"/>
        <v>0.5886792452830214</v>
      </c>
      <c r="I55" s="5">
        <f>[1]!crv_interpolation($K$11:$K$13,$L$11:$L$13,F55)</f>
        <v>70.191983122362871</v>
      </c>
      <c r="J55" s="5">
        <f>$J$16+(rho*9.8*F55)/101325</f>
        <v>57.67486981045451</v>
      </c>
      <c r="K55" s="5">
        <f>K54-(E55-E54)*V55/101325+(F55-F54)*rho*9.8/101325</f>
        <v>22.780014093706381</v>
      </c>
      <c r="L55" s="5">
        <f>Q55*q_liq_m3sec*d_in_m/O55/A</f>
        <v>280038.97698937741</v>
      </c>
      <c r="M55" s="5">
        <f>R55*q_liq_m3sec*d_in_m/P55/A</f>
        <v>277994.75297236035</v>
      </c>
      <c r="N55" s="5">
        <f t="shared" si="0"/>
        <v>0.92452759345303603</v>
      </c>
      <c r="O55" s="5">
        <f>109.574*(1.8*(I55+273)-460)^(-1.1217)*(0.9994+0.0058*pwh_mpa+0.6534/10000*pwh_mpa*pwh_mpa)/1000</f>
        <v>3.8001482908033262E-4</v>
      </c>
      <c r="P55" s="5">
        <f t="shared" si="4"/>
        <v>3.82540949725503E-4</v>
      </c>
      <c r="Q55" s="5">
        <f>rho/(1+(I55)/10000*(0.269*(I55)^0.637-0.8))</f>
        <v>1056.0212343470055</v>
      </c>
      <c r="R55" s="5">
        <f>rho/(1+(I56)/10000*(0.269*(I56)^0.637-0.8))</f>
        <v>1055.2810878798582</v>
      </c>
      <c r="S55" s="5">
        <f>1/(1.14-2*LN(eps/d_in_m+21.25/L55^(0.9)))^2</f>
        <v>4.0413593548763874E-3</v>
      </c>
      <c r="T55" s="5">
        <f>1/(1.14-2*LN(eps/d_in_m+21.25/M55^(0.9)))^2</f>
        <v>4.0440211729044339E-3</v>
      </c>
      <c r="U55" s="5">
        <f>Q54*9.81*H54-S54*Q54*N54*N54/2/d_in_m</f>
        <v>8931.4723066945317</v>
      </c>
      <c r="V55" s="5">
        <f>Q54*9.81*H54-T54*Q54*N54*N54/2/d_in_m</f>
        <v>8931.4729460763592</v>
      </c>
      <c r="W55" s="5">
        <f>W54+(E55-E54)*U55</f>
        <v>5795723.2692440059</v>
      </c>
      <c r="X55" s="8">
        <f>X54+(E55-E54)/2*(U55+V55)/10^5</f>
        <v>57.957222623717541</v>
      </c>
    </row>
    <row r="56" spans="1:24" x14ac:dyDescent="0.25">
      <c r="A56" s="5"/>
      <c r="B56" s="5"/>
      <c r="C56" s="5"/>
      <c r="D56" s="5">
        <v>41</v>
      </c>
      <c r="E56" s="5">
        <f t="shared" si="1"/>
        <v>402.53164556962025</v>
      </c>
      <c r="F56" s="5">
        <f>[1]!crv_interpolation($H$11:$H$13,$I$11:$I$13,E56)</f>
        <v>344.58227848101268</v>
      </c>
      <c r="G56" s="5">
        <f t="shared" si="2"/>
        <v>57.949367088607573</v>
      </c>
      <c r="H56" s="5">
        <f t="shared" si="3"/>
        <v>0.31446540880502999</v>
      </c>
      <c r="I56" s="5">
        <f>[1]!crv_interpolation($K$11:$K$13,$L$11:$L$13,F56)</f>
        <v>71.419831223628691</v>
      </c>
      <c r="J56" s="5">
        <f>$J$16+(rho*9.8*F56)/101325</f>
        <v>58.2936721978094</v>
      </c>
      <c r="K56" s="5">
        <f>K55-(E56-E55)*V56/101325+(F56-F55)*rho*9.8/101325</f>
        <v>22.794798681656012</v>
      </c>
      <c r="L56" s="5">
        <f>Q56*q_liq_m3sec*d_in_m/O56/A</f>
        <v>284244.39087429497</v>
      </c>
      <c r="M56" s="5">
        <f>R56*q_liq_m3sec*d_in_m/P56/A</f>
        <v>280133.54439274286</v>
      </c>
      <c r="N56" s="5">
        <f t="shared" si="0"/>
        <v>0.92452759345303603</v>
      </c>
      <c r="O56" s="5">
        <f>109.574*(1.8*(I56+273)-460)^(-1.1217)*(0.9994+0.0058*pwh_mpa+0.6534/10000*pwh_mpa*pwh_mpa)/1000</f>
        <v>3.7413008043414076E-4</v>
      </c>
      <c r="P56" s="5">
        <f t="shared" si="4"/>
        <v>3.7947684503862334E-4</v>
      </c>
      <c r="Q56" s="5">
        <f>rho/(1+(I56)/10000*(0.269*(I56)^0.637-0.8))</f>
        <v>1055.2810878798582</v>
      </c>
      <c r="R56" s="5">
        <f>rho/(1+(I57)/10000*(0.269*(I57)^0.637-0.8))</f>
        <v>1054.8823401729392</v>
      </c>
      <c r="S56" s="5">
        <f>1/(1.14-2*LN(eps/d_in_m+21.25/L56^(0.9)))^2</f>
        <v>4.0359848783955588E-3</v>
      </c>
      <c r="T56" s="5">
        <f>1/(1.14-2*LN(eps/d_in_m+21.25/M56^(0.9)))^2</f>
        <v>4.0412370078987594E-3</v>
      </c>
      <c r="U56" s="5">
        <f>Q55*9.81*H55-S55*Q55*N55*N55/2/d_in_m</f>
        <v>6081.7294848013898</v>
      </c>
      <c r="V56" s="5">
        <f>Q55*9.81*H55-T55*Q55*N55*N55/2/d_in_m</f>
        <v>6081.7184634645728</v>
      </c>
      <c r="W56" s="5">
        <f>W55+(E56-E55)*U56</f>
        <v>5856925.4836796653</v>
      </c>
      <c r="X56" s="8">
        <f>X55+(E56-E55)/2*(U56+V56)/10^5</f>
        <v>58.569244213519532</v>
      </c>
    </row>
    <row r="57" spans="1:24" x14ac:dyDescent="0.25">
      <c r="A57" s="5"/>
      <c r="B57" s="5"/>
      <c r="C57" s="5"/>
      <c r="D57" s="5">
        <v>42</v>
      </c>
      <c r="E57" s="5">
        <f t="shared" si="1"/>
        <v>412.59493670886076</v>
      </c>
      <c r="F57" s="5">
        <f>[1]!crv_interpolation($H$11:$H$13,$I$11:$I$13,E57)</f>
        <v>347.74683544303798</v>
      </c>
      <c r="G57" s="5">
        <f t="shared" si="2"/>
        <v>64.848101265822777</v>
      </c>
      <c r="H57" s="5">
        <f t="shared" si="3"/>
        <v>0.31446540880502999</v>
      </c>
      <c r="I57" s="5">
        <f>[1]!crv_interpolation($K$11:$K$13,$L$11:$L$13,F57)</f>
        <v>72.075732987125392</v>
      </c>
      <c r="J57" s="5">
        <f>$J$16+(rho*9.8*F57)/101325</f>
        <v>58.624229028661375</v>
      </c>
      <c r="K57" s="5">
        <f>K56-(E57-E56)*V57/101325+(F57-F56)*rho*9.8/101325</f>
        <v>22.803695536786062</v>
      </c>
      <c r="L57" s="5">
        <f>Q57*q_liq_m3sec*d_in_m/O57/A</f>
        <v>286490.46738535713</v>
      </c>
      <c r="M57" s="5">
        <f>R57*q_liq_m3sec*d_in_m/P57/A</f>
        <v>282271.12509625917</v>
      </c>
      <c r="N57" s="5">
        <f t="shared" si="0"/>
        <v>0.92452759345303603</v>
      </c>
      <c r="O57" s="5">
        <f>109.574*(1.8*(I57+273)-460)^(-1.1217)*(0.9994+0.0058*pwh_mpa+0.6534/10000*pwh_mpa*pwh_mpa)/1000</f>
        <v>3.710566518524187E-4</v>
      </c>
      <c r="P57" s="5">
        <f t="shared" si="4"/>
        <v>3.7645995753721255E-4</v>
      </c>
      <c r="Q57" s="5">
        <f>rho/(1+(I57)/10000*(0.269*(I57)^0.637-0.8))</f>
        <v>1054.8823401729392</v>
      </c>
      <c r="R57" s="5">
        <f>rho/(1+(I58)/10000*(0.269*(I58)^0.637-0.8))</f>
        <v>1054.4812640483287</v>
      </c>
      <c r="S57" s="5">
        <f>1/(1.14-2*LN(eps/d_in_m+21.25/L57^(0.9)))^2</f>
        <v>4.0331689069314893E-3</v>
      </c>
      <c r="T57" s="5">
        <f>1/(1.14-2*LN(eps/d_in_m+21.25/M57^(0.9)))^2</f>
        <v>4.0384899127754066E-3</v>
      </c>
      <c r="U57" s="5">
        <f>Q56*9.81*H56-S56*Q56*N56*N56/2/d_in_m</f>
        <v>3238.7431982270787</v>
      </c>
      <c r="V57" s="5">
        <f>Q56*9.81*H56-T56*Q56*N56*N56/2/d_in_m</f>
        <v>3238.7214668702591</v>
      </c>
      <c r="W57" s="5">
        <f>W56+(E57-E56)*U57</f>
        <v>5889517.899408659</v>
      </c>
      <c r="X57" s="8">
        <f>X56+(E57-E56)/2*(U57+V57)/10^5</f>
        <v>58.895167277364621</v>
      </c>
    </row>
    <row r="58" spans="1:24" x14ac:dyDescent="0.25">
      <c r="A58" s="5"/>
      <c r="B58" s="5"/>
      <c r="C58" s="5"/>
      <c r="D58" s="5">
        <v>43</v>
      </c>
      <c r="E58" s="5">
        <f t="shared" si="1"/>
        <v>422.65822784810126</v>
      </c>
      <c r="F58" s="5">
        <f>[1]!crv_interpolation($H$11:$H$13,$I$11:$I$13,E58)</f>
        <v>350.91139240506328</v>
      </c>
      <c r="G58" s="5">
        <f t="shared" si="2"/>
        <v>71.74683544303798</v>
      </c>
      <c r="H58" s="5">
        <f t="shared" si="3"/>
        <v>0.31446540880502999</v>
      </c>
      <c r="I58" s="5">
        <f>[1]!crv_interpolation($K$11:$K$13,$L$11:$L$13,F58)</f>
        <v>72.731634750622092</v>
      </c>
      <c r="J58" s="5">
        <f>$J$16+(rho*9.8*F58)/101325</f>
        <v>58.95478585951335</v>
      </c>
      <c r="K58" s="5">
        <f>K57-(E58-E57)*V58/101325+(F58-F57)*rho*9.8/101325</f>
        <v>22.812712805653764</v>
      </c>
      <c r="L58" s="5">
        <f>Q58*q_liq_m3sec*d_in_m/O58/A</f>
        <v>288736.22580079397</v>
      </c>
      <c r="M58" s="5">
        <f>R58*q_liq_m3sec*d_in_m/P58/A</f>
        <v>284407.46880747209</v>
      </c>
      <c r="N58" s="5">
        <f t="shared" si="0"/>
        <v>0.92452759345303603</v>
      </c>
      <c r="O58" s="5">
        <f>109.574*(1.8*(I58+273)-460)^(-1.1217)*(0.9994+0.0058*pwh_mpa+0.6534/10000*pwh_mpa*pwh_mpa)/1000</f>
        <v>3.6803063236350838E-4</v>
      </c>
      <c r="P58" s="5">
        <f t="shared" si="4"/>
        <v>3.7348922361820036E-4</v>
      </c>
      <c r="Q58" s="5">
        <f>rho/(1+(I58)/10000*(0.269*(I58)^0.637-0.8))</f>
        <v>1054.4812640483287</v>
      </c>
      <c r="R58" s="5">
        <f>rho/(1+(I59)/10000*(0.269*(I59)^0.637-0.8))</f>
        <v>1054.0778737870196</v>
      </c>
      <c r="S58" s="5">
        <f>1/(1.14-2*LN(eps/d_in_m+21.25/L58^(0.9)))^2</f>
        <v>4.0303902702392772E-3</v>
      </c>
      <c r="T58" s="5">
        <f>1/(1.14-2*LN(eps/d_in_m+21.25/M58^(0.9)))^2</f>
        <v>4.0357791625542233E-3</v>
      </c>
      <c r="U58" s="5">
        <f>Q57*9.81*H57-S57*Q57*N57*N57/2/d_in_m</f>
        <v>3237.531056231735</v>
      </c>
      <c r="V58" s="5">
        <f>Q57*9.81*H57-T57*Q57*N57*N57/2/d_in_m</f>
        <v>3237.5090482093342</v>
      </c>
      <c r="W58" s="5">
        <f>W57+(E58-E57)*U58</f>
        <v>5922098.1169998515</v>
      </c>
      <c r="X58" s="8">
        <f>X57+(E58-E57)/2*(U58+V58)/10^5</f>
        <v>59.220968345910862</v>
      </c>
    </row>
    <row r="59" spans="1:24" x14ac:dyDescent="0.25">
      <c r="A59" s="5"/>
      <c r="B59" s="5"/>
      <c r="C59" s="5"/>
      <c r="D59" s="5">
        <v>44</v>
      </c>
      <c r="E59" s="5">
        <f t="shared" si="1"/>
        <v>432.72151898734177</v>
      </c>
      <c r="F59" s="5">
        <f>[1]!crv_interpolation($H$11:$H$13,$I$11:$I$13,E59)</f>
        <v>354.07594936708858</v>
      </c>
      <c r="G59" s="5">
        <f t="shared" si="2"/>
        <v>78.645569620253184</v>
      </c>
      <c r="H59" s="5">
        <f t="shared" si="3"/>
        <v>0.31446540880503565</v>
      </c>
      <c r="I59" s="5">
        <f>[1]!crv_interpolation($K$11:$K$13,$L$11:$L$13,F59)</f>
        <v>73.387536514118793</v>
      </c>
      <c r="J59" s="5">
        <f>$J$16+(rho*9.8*F59)/101325</f>
        <v>59.285342690365312</v>
      </c>
      <c r="K59" s="5">
        <f>K58-(E59-E58)*V59/101325+(F59-F58)*rho*9.8/101325</f>
        <v>22.821851213765783</v>
      </c>
      <c r="L59" s="5">
        <f>Q59*q_liq_m3sec*d_in_m/O59/A</f>
        <v>290981.638661562</v>
      </c>
      <c r="M59" s="5">
        <f>R59*q_liq_m3sec*d_in_m/P59/A</f>
        <v>286542.54954466427</v>
      </c>
      <c r="N59" s="5">
        <f t="shared" si="0"/>
        <v>0.92452759345303603</v>
      </c>
      <c r="O59" s="5">
        <f>109.574*(1.8*(I59+273)-460)^(-1.1217)*(0.9994+0.0058*pwh_mpa+0.6534/10000*pwh_mpa*pwh_mpa)/1000</f>
        <v>3.6505095374649195E-4</v>
      </c>
      <c r="P59" s="5">
        <f t="shared" si="4"/>
        <v>3.7056361108696686E-4</v>
      </c>
      <c r="Q59" s="5">
        <f>rho/(1+(I59)/10000*(0.269*(I59)^0.637-0.8))</f>
        <v>1054.0778737870196</v>
      </c>
      <c r="R59" s="5">
        <f>rho/(1+(I60)/10000*(0.269*(I60)^0.637-0.8))</f>
        <v>1053.6721835642418</v>
      </c>
      <c r="S59" s="5">
        <f>1/(1.14-2*LN(eps/d_in_m+21.25/L59^(0.9)))^2</f>
        <v>4.027648238793302E-3</v>
      </c>
      <c r="T59" s="5">
        <f>1/(1.14-2*LN(eps/d_in_m+21.25/M59^(0.9)))^2</f>
        <v>4.0331040512002533E-3</v>
      </c>
      <c r="U59" s="5">
        <f>Q58*9.81*H58-S58*Q58*N58*N58/2/d_in_m</f>
        <v>3236.3116049168257</v>
      </c>
      <c r="V59" s="5">
        <f>Q58*9.81*H58-T58*Q58*N58*N58/2/d_in_m</f>
        <v>3236.2893245860264</v>
      </c>
      <c r="W59" s="5">
        <f>W58+(E59-E58)*U59</f>
        <v>5954666.0628974326</v>
      </c>
      <c r="X59" s="8">
        <f>X58+(E59-E58)/2*(U59+V59)/10^5</f>
        <v>59.54664668381939</v>
      </c>
    </row>
    <row r="60" spans="1:24" s="8" customFormat="1" x14ac:dyDescent="0.25">
      <c r="D60" s="8">
        <v>45</v>
      </c>
      <c r="E60" s="8">
        <f t="shared" si="1"/>
        <v>442.78481012658227</v>
      </c>
      <c r="F60" s="8">
        <f>[1]!crv_interpolation($H$11:$H$13,$I$11:$I$13,E60)</f>
        <v>357.24050632911394</v>
      </c>
      <c r="G60" s="8">
        <f t="shared" si="2"/>
        <v>85.544303797468331</v>
      </c>
      <c r="H60" s="8">
        <f t="shared" si="3"/>
        <v>0.31446540880502999</v>
      </c>
      <c r="I60" s="8">
        <f>[1]!crv_interpolation($K$11:$K$13,$L$11:$L$13,F60)</f>
        <v>74.043438277615493</v>
      </c>
      <c r="J60" s="8">
        <f>$J$16+(rho*9.8*F60)/101325</f>
        <v>59.615899521217287</v>
      </c>
      <c r="K60" s="8">
        <f>K59-(E60-E59)*V60/101325+(F60-F59)*rho*9.8/101325</f>
        <v>22.831111481976301</v>
      </c>
      <c r="L60" s="8">
        <f>Q60*q_liq_m3sec*d_in_m/O60/A</f>
        <v>293226.67878168653</v>
      </c>
      <c r="M60" s="8">
        <f>R60*q_liq_m3sec*d_in_m/P60/A</f>
        <v>288676.34161548427</v>
      </c>
      <c r="N60" s="8">
        <f t="shared" si="0"/>
        <v>0.92452759345303603</v>
      </c>
      <c r="O60" s="8">
        <f>109.574*(1.8*(I60+273)-460)^(-1.1217)*(0.9994+0.0058*pwh_mpa+0.6534/10000*pwh_mpa*pwh_mpa)/1000</f>
        <v>3.6211657933210036E-4</v>
      </c>
      <c r="P60" s="5">
        <f t="shared" si="4"/>
        <v>3.6768211801293719E-4</v>
      </c>
      <c r="Q60" s="8">
        <f>rho/(1+(I60)/10000*(0.269*(I60)^0.637-0.8))</f>
        <v>1053.6721835642418</v>
      </c>
      <c r="R60" s="8">
        <f>rho/(1+(I61)/10000*(0.269*(I61)^0.637-0.8))</f>
        <v>1053.2642074515377</v>
      </c>
      <c r="S60" s="8">
        <f>1/(1.14-2*LN(eps/d_in_m+21.25/L60^(0.9)))^2</f>
        <v>4.0249421021149295E-3</v>
      </c>
      <c r="T60" s="8">
        <f>1/(1.14-2*LN(eps/d_in_m+21.25/M60^(0.9)))^2</f>
        <v>4.0304638910032067E-3</v>
      </c>
      <c r="U60" s="8">
        <f>Q59*9.81*H59-S59*Q59*N59*N59/2/d_in_m</f>
        <v>3235.0848912274969</v>
      </c>
      <c r="V60" s="8">
        <f>Q59*9.81*H59-T59*Q59*N59*N59/2/d_in_m</f>
        <v>3235.0623428452814</v>
      </c>
      <c r="W60" s="8">
        <f>W59+(E60-E59)*U60</f>
        <v>5987221.6640180135</v>
      </c>
      <c r="X60" s="8">
        <f>X59+(E60-E59)/2*(U60+V60)/10^5</f>
        <v>59.872201560470522</v>
      </c>
    </row>
    <row r="61" spans="1:24" x14ac:dyDescent="0.25">
      <c r="A61" s="5"/>
      <c r="B61" s="5"/>
      <c r="C61" s="5"/>
      <c r="D61" s="5">
        <v>46</v>
      </c>
      <c r="E61" s="5">
        <f t="shared" si="1"/>
        <v>452.84810126582278</v>
      </c>
      <c r="F61" s="5">
        <f>[1]!crv_interpolation($H$11:$H$13,$I$11:$I$13,E61)</f>
        <v>360.40506329113924</v>
      </c>
      <c r="G61" s="5">
        <f t="shared" si="2"/>
        <v>92.443037974683534</v>
      </c>
      <c r="H61" s="5">
        <f t="shared" si="3"/>
        <v>0.31446540880502999</v>
      </c>
      <c r="I61" s="5">
        <f>[1]!crv_interpolation($K$11:$K$13,$L$11:$L$13,F61)</f>
        <v>74.699340041112194</v>
      </c>
      <c r="J61" s="5">
        <f>$J$16+(rho*9.8*F61)/101325</f>
        <v>59.946456352069262</v>
      </c>
      <c r="K61" s="5">
        <f>K60-(E61-E60)*V61/101325+(F61-F60)*rho*9.8/101325</f>
        <v>22.840494326526947</v>
      </c>
      <c r="L61" s="5">
        <f>Q61*q_liq_m3sec*d_in_m/O61/A</f>
        <v>295471.31924412533</v>
      </c>
      <c r="M61" s="5">
        <f>R61*q_liq_m3sec*d_in_m/P61/A</f>
        <v>290808.81961271376</v>
      </c>
      <c r="N61" s="5">
        <f t="shared" si="0"/>
        <v>0.92452759345303603</v>
      </c>
      <c r="O61" s="5">
        <f>109.574*(1.8*(I61+273)-460)^(-1.1217)*(0.9994+0.0058*pwh_mpa+0.6534/10000*pwh_mpa*pwh_mpa)/1000</f>
        <v>3.5922650285292551E-4</v>
      </c>
      <c r="P61" s="5">
        <f t="shared" si="4"/>
        <v>3.6484377163465353E-4</v>
      </c>
      <c r="Q61" s="5">
        <f>rho/(1+(I61)/10000*(0.269*(I61)^0.637-0.8))</f>
        <v>1053.2642074515377</v>
      </c>
      <c r="R61" s="5">
        <f>rho/(1+(I62)/10000*(0.269*(I62)^0.637-0.8))</f>
        <v>1052.8539594187707</v>
      </c>
      <c r="S61" s="5">
        <f>1/(1.14-2*LN(eps/d_in_m+21.25/L61^(0.9)))^2</f>
        <v>4.0222711681490841E-3</v>
      </c>
      <c r="T61" s="5">
        <f>1/(1.14-2*LN(eps/d_in_m+21.25/M61^(0.9)))^2</f>
        <v>4.0278580119813626E-3</v>
      </c>
      <c r="U61" s="5">
        <f>Q60*9.81*H60-S60*Q60*N60*N60/2/d_in_m</f>
        <v>3233.8509617033815</v>
      </c>
      <c r="V61" s="5">
        <f>Q60*9.81*H60-T60*Q60*N60*N60/2/d_in_m</f>
        <v>3233.828149429597</v>
      </c>
      <c r="W61" s="5">
        <f>W60+(E61-E60)*U61</f>
        <v>6019764.8477465473</v>
      </c>
      <c r="X61" s="8">
        <f>X60+(E61-E60)/2*(U61+V61)/10^5</f>
        <v>60.197632249923096</v>
      </c>
    </row>
    <row r="62" spans="1:24" x14ac:dyDescent="0.25">
      <c r="A62" s="5"/>
      <c r="B62" s="5"/>
      <c r="C62" s="5"/>
      <c r="D62" s="5">
        <v>47</v>
      </c>
      <c r="E62" s="5">
        <f t="shared" si="1"/>
        <v>462.91139240506328</v>
      </c>
      <c r="F62" s="5">
        <f>[1]!crv_interpolation($H$11:$H$13,$I$11:$I$13,E62)</f>
        <v>363.56962025316454</v>
      </c>
      <c r="G62" s="5">
        <f t="shared" si="2"/>
        <v>99.341772151898738</v>
      </c>
      <c r="H62" s="5">
        <f t="shared" si="3"/>
        <v>0.31446540880502999</v>
      </c>
      <c r="I62" s="5">
        <f>[1]!crv_interpolation($K$11:$K$13,$L$11:$L$13,F62)</f>
        <v>75.355241804608895</v>
      </c>
      <c r="J62" s="5">
        <f>$J$16+(rho*9.8*F62)/101325</f>
        <v>60.277013182921223</v>
      </c>
      <c r="K62" s="5">
        <f>K61-(E62-E61)*V62/101325+(F62-F61)*rho*9.8/101325</f>
        <v>22.850000459085873</v>
      </c>
      <c r="L62" s="5">
        <f>Q62*q_liq_m3sec*d_in_m/O62/A</f>
        <v>297715.53339675022</v>
      </c>
      <c r="M62" s="5">
        <f>R62*q_liq_m3sec*d_in_m/P62/A</f>
        <v>292939.9584101332</v>
      </c>
      <c r="N62" s="5">
        <f t="shared" si="0"/>
        <v>0.92452759345303603</v>
      </c>
      <c r="O62" s="5">
        <f>109.574*(1.8*(I62+273)-460)^(-1.1217)*(0.9994+0.0058*pwh_mpa+0.6534/10000*pwh_mpa*pwh_mpa)/1000</f>
        <v>3.5637974734334854E-4</v>
      </c>
      <c r="P62" s="5">
        <f t="shared" si="4"/>
        <v>3.6204762731187698E-4</v>
      </c>
      <c r="Q62" s="5">
        <f>rho/(1+(I62)/10000*(0.269*(I62)^0.637-0.8))</f>
        <v>1052.8539594187707</v>
      </c>
      <c r="R62" s="5">
        <f>rho/(1+(I63)/10000*(0.269*(I63)^0.637-0.8))</f>
        <v>1052.4414533360725</v>
      </c>
      <c r="S62" s="5">
        <f>1/(1.14-2*LN(eps/d_in_m+21.25/L62^(0.9)))^2</f>
        <v>4.0196347626653504E-3</v>
      </c>
      <c r="T62" s="5">
        <f>1/(1.14-2*LN(eps/d_in_m+21.25/M62^(0.9)))^2</f>
        <v>4.0252857613087842E-3</v>
      </c>
      <c r="U62" s="5">
        <f>Q61*9.81*H61-S61*Q61*N61*N61/2/d_in_m</f>
        <v>3232.609862488187</v>
      </c>
      <c r="V62" s="5">
        <f>Q61*9.81*H61-T61*Q61*N61*N61/2/d_in_m</f>
        <v>3232.5867903884987</v>
      </c>
      <c r="W62" s="5">
        <f>W61+(E62-E61)*U62</f>
        <v>6052295.5419323463</v>
      </c>
      <c r="X62" s="8">
        <f>X61+(E62-E61)/2*(U62+V62)/10^5</f>
        <v>60.522938030874805</v>
      </c>
    </row>
    <row r="63" spans="1:24" x14ac:dyDescent="0.25">
      <c r="A63" s="5"/>
      <c r="B63" s="5"/>
      <c r="C63" s="5"/>
      <c r="D63" s="5">
        <v>48</v>
      </c>
      <c r="E63" s="5">
        <f t="shared" si="1"/>
        <v>472.97468354430379</v>
      </c>
      <c r="F63" s="5">
        <f>[1]!crv_interpolation($H$11:$H$13,$I$11:$I$13,E63)</f>
        <v>366.73417721518985</v>
      </c>
      <c r="G63" s="5">
        <f t="shared" si="2"/>
        <v>106.24050632911394</v>
      </c>
      <c r="H63" s="5">
        <f t="shared" si="3"/>
        <v>0.31446540880503565</v>
      </c>
      <c r="I63" s="5">
        <f>[1]!crv_interpolation($K$11:$K$13,$L$11:$L$13,F63)</f>
        <v>76.011143568105595</v>
      </c>
      <c r="J63" s="5">
        <f>$J$16+(rho*9.8*F63)/101325</f>
        <v>60.607570013773199</v>
      </c>
      <c r="K63" s="5">
        <f>K62-(E63-E62)*V63/101325+(F63-F62)*rho*9.8/101325</f>
        <v>22.859630586785958</v>
      </c>
      <c r="L63" s="5">
        <f>Q63*q_liq_m3sec*d_in_m/O63/A</f>
        <v>299959.29484842485</v>
      </c>
      <c r="M63" s="5">
        <f>R63*q_liq_m3sec*d_in_m/P63/A</f>
        <v>295069.73315849795</v>
      </c>
      <c r="N63" s="5">
        <f t="shared" si="0"/>
        <v>0.92452759345303603</v>
      </c>
      <c r="O63" s="5">
        <f>109.574*(1.8*(I63+273)-460)^(-1.1217)*(0.9994+0.0058*pwh_mpa+0.6534/10000*pwh_mpa*pwh_mpa)/1000</f>
        <v>3.535753640867234E-4</v>
      </c>
      <c r="P63" s="5">
        <f t="shared" si="4"/>
        <v>3.5929276752236488E-4</v>
      </c>
      <c r="Q63" s="5">
        <f>rho/(1+(I63)/10000*(0.269*(I63)^0.637-0.8))</f>
        <v>1052.4414533360725</v>
      </c>
      <c r="R63" s="5">
        <f>rho/(1+(I64)/10000*(0.269*(I64)^0.637-0.8))</f>
        <v>1052.0267029757272</v>
      </c>
      <c r="S63" s="5">
        <f>1/(1.14-2*LN(eps/d_in_m+21.25/L63^(0.9)))^2</f>
        <v>4.0170322286824959E-3</v>
      </c>
      <c r="T63" s="5">
        <f>1/(1.14-2*LN(eps/d_in_m+21.25/M63^(0.9)))^2</f>
        <v>4.0227465027647827E-3</v>
      </c>
      <c r="U63" s="5">
        <f>Q62*9.81*H62-S62*Q62*N62*N62/2/d_in_m</f>
        <v>3231.3616393378097</v>
      </c>
      <c r="V63" s="5">
        <f>Q62*9.81*H62-T62*Q62*N62*N62/2/d_in_m</f>
        <v>3231.3383113865402</v>
      </c>
      <c r="W63" s="5">
        <f>W62+(E63-E62)*U63</f>
        <v>6084813.6748851761</v>
      </c>
      <c r="X63" s="8">
        <f>X62+(E63-E62)/2*(U63+V63)/10^5</f>
        <v>60.848118186623275</v>
      </c>
    </row>
    <row r="64" spans="1:24" x14ac:dyDescent="0.25">
      <c r="A64" s="5"/>
      <c r="B64" s="5"/>
      <c r="C64" s="5"/>
      <c r="D64" s="5">
        <v>49</v>
      </c>
      <c r="E64" s="5">
        <f t="shared" si="1"/>
        <v>483.03797468354429</v>
      </c>
      <c r="F64" s="5">
        <f>[1]!crv_interpolation($H$11:$H$13,$I$11:$I$13,E64)</f>
        <v>369.8987341772152</v>
      </c>
      <c r="G64" s="5">
        <f t="shared" si="2"/>
        <v>113.13924050632909</v>
      </c>
      <c r="H64" s="5">
        <f t="shared" si="3"/>
        <v>0.31446540880502999</v>
      </c>
      <c r="I64" s="5">
        <f>[1]!crv_interpolation($K$11:$K$13,$L$11:$L$13,F64)</f>
        <v>76.667045331602296</v>
      </c>
      <c r="J64" s="5">
        <f>$J$16+(rho*9.8*F64)/101325</f>
        <v>60.938126844625174</v>
      </c>
      <c r="K64" s="5">
        <f>K63-(E64-E63)*V64/101325+(F64-F63)*rho*9.8/101325</f>
        <v>22.869385412262201</v>
      </c>
      <c r="L64" s="5">
        <f>Q64*q_liq_m3sec*d_in_m/O64/A</f>
        <v>302202.57746519084</v>
      </c>
      <c r="M64" s="5">
        <f>R64*q_liq_m3sec*d_in_m/P64/A</f>
        <v>297198.11928161175</v>
      </c>
      <c r="N64" s="5">
        <f t="shared" si="0"/>
        <v>0.92452759345303603</v>
      </c>
      <c r="O64" s="5">
        <f>109.574*(1.8*(I64+273)-460)^(-1.1217)*(0.9994+0.0058*pwh_mpa+0.6534/10000*pwh_mpa*pwh_mpa)/1000</f>
        <v>3.5081243160745018E-4</v>
      </c>
      <c r="P64" s="5">
        <f t="shared" si="4"/>
        <v>3.5657830090113715E-4</v>
      </c>
      <c r="Q64" s="5">
        <f>rho/(1+(I64)/10000*(0.269*(I64)^0.637-0.8))</f>
        <v>1052.0267029757272</v>
      </c>
      <c r="R64" s="5">
        <f>rho/(1+(I65)/10000*(0.269*(I65)^0.637-0.8))</f>
        <v>1051.6097220139986</v>
      </c>
      <c r="S64" s="5">
        <f>1/(1.14-2*LN(eps/d_in_m+21.25/L64^(0.9)))^2</f>
        <v>4.0144629259153278E-3</v>
      </c>
      <c r="T64" s="5">
        <f>1/(1.14-2*LN(eps/d_in_m+21.25/M64^(0.9)))^2</f>
        <v>4.0202396162046117E-3</v>
      </c>
      <c r="U64" s="5">
        <f>Q63*9.81*H63-S63*Q63*N63*N63/2/d_in_m</f>
        <v>3230.1063376290922</v>
      </c>
      <c r="V64" s="5">
        <f>Q63*9.81*H63-T63*Q63*N63*N63/2/d_in_m</f>
        <v>3230.0827577119553</v>
      </c>
      <c r="W64" s="5">
        <f>W63+(E64-E63)*U64</f>
        <v>6117319.1753714439</v>
      </c>
      <c r="X64" s="8">
        <f>X63+(E64-E63)/2*(U64+V64)/10^5</f>
        <v>61.173172005028093</v>
      </c>
    </row>
    <row r="65" spans="1:24" x14ac:dyDescent="0.25">
      <c r="A65" s="5"/>
      <c r="B65" s="5"/>
      <c r="C65" s="5"/>
      <c r="D65" s="5">
        <v>50</v>
      </c>
      <c r="E65" s="5">
        <f t="shared" si="1"/>
        <v>493.1012658227848</v>
      </c>
      <c r="F65" s="5">
        <f>[1]!crv_interpolation($H$11:$H$13,$I$11:$I$13,E65)</f>
        <v>373.0632911392405</v>
      </c>
      <c r="G65" s="5">
        <f t="shared" si="2"/>
        <v>120.03797468354429</v>
      </c>
      <c r="H65" s="5">
        <f t="shared" si="3"/>
        <v>0.31446540880502999</v>
      </c>
      <c r="I65" s="5">
        <f>[1]!crv_interpolation($K$11:$K$13,$L$11:$L$13,F65)</f>
        <v>77.322947095098996</v>
      </c>
      <c r="J65" s="5">
        <f>$J$16+(rho*9.8*F65)/101325</f>
        <v>61.268683675477149</v>
      </c>
      <c r="K65" s="5">
        <f>K64-(E65-E64)*V65/101325+(F65-F64)*rho*9.8/101325</f>
        <v>22.879265633688298</v>
      </c>
      <c r="L65" s="5">
        <f>Q65*q_liq_m3sec*d_in_m/O65/A</f>
        <v>304445.35536654957</v>
      </c>
      <c r="M65" s="5">
        <f>R65*q_liq_m3sec*d_in_m/P65/A</f>
        <v>299325.0924724979</v>
      </c>
      <c r="N65" s="5">
        <f t="shared" si="0"/>
        <v>0.92452759345303603</v>
      </c>
      <c r="O65" s="5">
        <f>109.574*(1.8*(I65+273)-460)^(-1.1217)*(0.9994+0.0058*pwh_mpa+0.6534/10000*pwh_mpa*pwh_mpa)/1000</f>
        <v>3.4809005470573968E-4</v>
      </c>
      <c r="P65" s="5">
        <f t="shared" si="4"/>
        <v>3.5390336132014555E-4</v>
      </c>
      <c r="Q65" s="5">
        <f>rho/(1+(I65)/10000*(0.269*(I65)^0.637-0.8))</f>
        <v>1051.6097220139986</v>
      </c>
      <c r="R65" s="5">
        <f>rho/(1+(I66)/10000*(0.269*(I66)^0.637-0.8))</f>
        <v>1051.1905240329015</v>
      </c>
      <c r="S65" s="5">
        <f>1/(1.14-2*LN(eps/d_in_m+21.25/L65^(0.9)))^2</f>
        <v>4.0119262302428724E-3</v>
      </c>
      <c r="T65" s="5">
        <f>1/(1.14-2*LN(eps/d_in_m+21.25/M65^(0.9)))^2</f>
        <v>4.0177644970504607E-3</v>
      </c>
      <c r="U65" s="5">
        <f>Q64*9.81*H64-S64*Q64*N64*N64/2/d_in_m</f>
        <v>3228.844002367593</v>
      </c>
      <c r="V65" s="5">
        <f>Q64*9.81*H64-T64*Q64*N64*N64/2/d_in_m</f>
        <v>3228.8201742843275</v>
      </c>
      <c r="W65" s="5">
        <f>W64+(E65-E64)*U65</f>
        <v>6149811.9726104597</v>
      </c>
      <c r="X65" s="8">
        <f>X64+(E65-E64)/2*(U65+V65)/10^5</f>
        <v>61.498098778473555</v>
      </c>
    </row>
    <row r="66" spans="1:24" s="5" customFormat="1" x14ac:dyDescent="0.25">
      <c r="D66" s="5">
        <v>51</v>
      </c>
      <c r="E66" s="5">
        <f t="shared" si="1"/>
        <v>503.1645569620253</v>
      </c>
      <c r="F66" s="5">
        <f>[1]!crv_interpolation($H$11:$H$13,$I$11:$I$13,E66)</f>
        <v>376.22784810126581</v>
      </c>
      <c r="G66" s="5">
        <f t="shared" si="2"/>
        <v>126.9367088607595</v>
      </c>
      <c r="H66" s="5">
        <f t="shared" si="3"/>
        <v>0.31446540880503387</v>
      </c>
      <c r="I66" s="5">
        <f>[1]!crv_interpolation($K$11:$K$13,$L$11:$L$13,F66)</f>
        <v>77.978848858595697</v>
      </c>
      <c r="J66" s="5">
        <f>$J$16+(rho*9.8*F66)/101325</f>
        <v>61.59924050632911</v>
      </c>
      <c r="K66" s="5">
        <f>K65-(E66-E65)*V66/101325+(F66-F65)*rho*9.8/101325</f>
        <v>22.889271944812478</v>
      </c>
      <c r="L66" s="5">
        <f>Q66*q_liq_m3sec*d_in_m/O66/A</f>
        <v>306687.60292183794</v>
      </c>
      <c r="M66" s="5">
        <f>R66*q_liq_m3sec*d_in_m/P66/A</f>
        <v>301450.62868966453</v>
      </c>
      <c r="N66" s="5">
        <f t="shared" si="0"/>
        <v>0.92452759345303603</v>
      </c>
      <c r="O66" s="5">
        <f>109.574*(1.8*(I66+273)-460)^(-1.1217)*(0.9994+0.0058*pwh_mpa+0.6534/10000*pwh_mpa*pwh_mpa)/1000</f>
        <v>3.4540736353297639E-4</v>
      </c>
      <c r="P66" s="5">
        <f t="shared" si="4"/>
        <v>3.5126710700638438E-4</v>
      </c>
      <c r="Q66" s="5">
        <f>rho/(1+(I66)/10000*(0.269*(I66)^0.637-0.8))</f>
        <v>1051.1905240329015</v>
      </c>
      <c r="R66" s="5">
        <f>rho/(1+(I67)/10000*(0.269*(I67)^0.637-0.8))</f>
        <v>1050.7691225219178</v>
      </c>
      <c r="S66" s="5">
        <f>1/(1.14-2*LN(eps/d_in_m+21.25/L66^(0.9)))^2</f>
        <v>4.009421533196938E-3</v>
      </c>
      <c r="T66" s="5">
        <f>1/(1.14-2*LN(eps/d_in_m+21.25/M66^(0.9)))^2</f>
        <v>4.0153205558018084E-3</v>
      </c>
      <c r="U66" s="5">
        <f>Q65*9.81*H65-S65*Q65*N65*N65/2/d_in_m</f>
        <v>3227.5746781960315</v>
      </c>
      <c r="V66" s="5">
        <f>Q65*9.81*H65-T65*Q65*N65*N65/2/d_in_m</f>
        <v>3227.5506056629388</v>
      </c>
      <c r="W66" s="5">
        <f>W65+(E66-E65)*U66</f>
        <v>6182291.996270787</v>
      </c>
      <c r="X66" s="5">
        <f>X65+(E66-E65)/2*(U66+V66)/10^5</f>
        <v>61.822897803832284</v>
      </c>
    </row>
    <row r="67" spans="1:24" x14ac:dyDescent="0.25">
      <c r="A67" s="5"/>
      <c r="B67" s="5"/>
      <c r="C67" s="5"/>
      <c r="D67" s="5">
        <v>52</v>
      </c>
      <c r="E67" s="5">
        <f t="shared" si="1"/>
        <v>513.22784810126586</v>
      </c>
      <c r="F67" s="5">
        <f>[1]!crv_interpolation($H$11:$H$13,$I$11:$I$13,E67)</f>
        <v>379.39240506329116</v>
      </c>
      <c r="G67" s="5">
        <f t="shared" si="2"/>
        <v>133.8354430379747</v>
      </c>
      <c r="H67" s="5">
        <f t="shared" si="3"/>
        <v>0.31446540880502999</v>
      </c>
      <c r="I67" s="5">
        <f>[1]!crv_interpolation($K$11:$K$13,$L$11:$L$13,F67)</f>
        <v>78.634750622092398</v>
      </c>
      <c r="J67" s="5">
        <f>$J$16+(rho*9.8*F67)/101325</f>
        <v>61.929797337181085</v>
      </c>
      <c r="K67" s="5">
        <f>K66-(E67-E66)*V67/101325+(F67-F66)*rho*9.8/101325</f>
        <v>22.899405034992569</v>
      </c>
      <c r="L67" s="5">
        <f>Q67*q_liq_m3sec*d_in_m/O67/A</f>
        <v>308929.294746698</v>
      </c>
      <c r="M67" s="5">
        <f>R67*q_liq_m3sec*d_in_m/P67/A</f>
        <v>303574.70415346115</v>
      </c>
      <c r="N67" s="5">
        <f t="shared" si="0"/>
        <v>0.92452759345303603</v>
      </c>
      <c r="O67" s="5">
        <f>109.574*(1.8*(I67+273)-460)^(-1.1217)*(0.9994+0.0058*pwh_mpa+0.6534/10000*pwh_mpa*pwh_mpa)/1000</f>
        <v>3.4276351270570471E-4</v>
      </c>
      <c r="P67" s="5">
        <f t="shared" si="4"/>
        <v>3.4866871969658662E-4</v>
      </c>
      <c r="Q67" s="5">
        <f>rho/(1+(I67)/10000*(0.269*(I67)^0.637-0.8))</f>
        <v>1050.7691225219178</v>
      </c>
      <c r="R67" s="5">
        <f>rho/(1+(I68)/10000*(0.269*(I68)^0.637-0.8))</f>
        <v>1050.3455308796608</v>
      </c>
      <c r="S67" s="5">
        <f>1/(1.14-2*LN(eps/d_in_m+21.25/L67^(0.9)))^2</f>
        <v>4.0069482414701136E-3</v>
      </c>
      <c r="T67" s="5">
        <f>1/(1.14-2*LN(eps/d_in_m+21.25/M67^(0.9)))^2</f>
        <v>4.0129072175642908E-3</v>
      </c>
      <c r="U67" s="5">
        <f>Q66*9.81*H66-S66*Q66*N66*N66/2/d_in_m</f>
        <v>3226.2984094013373</v>
      </c>
      <c r="V67" s="5">
        <f>Q66*9.81*H66-T66*Q66*N66*N66/2/d_in_m</f>
        <v>3226.274096053724</v>
      </c>
      <c r="W67" s="5">
        <f>W66+(E67-E66)*U67</f>
        <v>6214759.1764666615</v>
      </c>
      <c r="X67" s="8">
        <f>X66+(E67-E66)/2*(U67+V67)/10^5</f>
        <v>62.147568382429547</v>
      </c>
    </row>
    <row r="68" spans="1:24" x14ac:dyDescent="0.25">
      <c r="A68" s="5"/>
      <c r="B68" s="5"/>
      <c r="C68" s="5"/>
      <c r="D68" s="5">
        <v>53</v>
      </c>
      <c r="E68" s="5">
        <f t="shared" si="1"/>
        <v>523.29113924050637</v>
      </c>
      <c r="F68" s="5">
        <f>[1]!crv_interpolation($H$11:$H$13,$I$11:$I$13,E68)</f>
        <v>382.55696202531647</v>
      </c>
      <c r="G68" s="5">
        <f t="shared" si="2"/>
        <v>140.7341772151899</v>
      </c>
      <c r="H68" s="5">
        <f t="shared" si="3"/>
        <v>0.31446540880502999</v>
      </c>
      <c r="I68" s="5">
        <f>[1]!crv_interpolation($K$11:$K$13,$L$11:$L$13,F68)</f>
        <v>79.290652385589098</v>
      </c>
      <c r="J68" s="5">
        <f>$J$16+(rho*9.8*F68)/101325</f>
        <v>62.260354168033061</v>
      </c>
      <c r="K68" s="5">
        <f>K67-(E68-E67)*V68/101325+(F68-F67)*rho*9.8/101325</f>
        <v>22.909665589230343</v>
      </c>
      <c r="L68" s="5">
        <f>Q68*q_liq_m3sec*d_in_m/O68/A</f>
        <v>311170.4056996351</v>
      </c>
      <c r="M68" s="5">
        <f>R68*q_liq_m3sec*d_in_m/P68/A</f>
        <v>305697.2953425204</v>
      </c>
      <c r="N68" s="5">
        <f t="shared" si="0"/>
        <v>0.92452759345303603</v>
      </c>
      <c r="O68" s="5">
        <f>109.574*(1.8*(I68+273)-460)^(-1.1217)*(0.9994+0.0058*pwh_mpa+0.6534/10000*pwh_mpa*pwh_mpa)/1000</f>
        <v>3.4015768045637598E-4</v>
      </c>
      <c r="P68" s="5">
        <f t="shared" si="4"/>
        <v>3.4610740382675596E-4</v>
      </c>
      <c r="Q68" s="5">
        <f>rho/(1+(I68)/10000*(0.269*(I68)^0.637-0.8))</f>
        <v>1050.3455308796608</v>
      </c>
      <c r="R68" s="5">
        <f>rho/(1+(I69)/10000*(0.269*(I69)^0.637-0.8))</f>
        <v>1049.9197624154917</v>
      </c>
      <c r="S68" s="5">
        <f>1/(1.14-2*LN(eps/d_in_m+21.25/L68^(0.9)))^2</f>
        <v>4.0045057764423776E-3</v>
      </c>
      <c r="T68" s="5">
        <f>1/(1.14-2*LN(eps/d_in_m+21.25/M68^(0.9)))^2</f>
        <v>4.0105239215962735E-3</v>
      </c>
      <c r="U68" s="5">
        <f>Q67*9.81*H67-S67*Q67*N67*N67/2/d_in_m</f>
        <v>3225.015239922092</v>
      </c>
      <c r="V68" s="5">
        <f>Q67*9.81*H67-T67*Q67*N67*N67/2/d_in_m</f>
        <v>3224.9906893166267</v>
      </c>
      <c r="W68" s="5">
        <f>W67+(E68-E67)*U68</f>
        <v>6247213.4437544849</v>
      </c>
      <c r="X68" s="8">
        <f>X67+(E68-E67)/2*(U68+V68)/10^5</f>
        <v>62.472109820008328</v>
      </c>
    </row>
    <row r="69" spans="1:24" x14ac:dyDescent="0.25">
      <c r="A69" s="5"/>
      <c r="B69" s="5"/>
      <c r="C69" s="5"/>
      <c r="D69" s="5">
        <v>54</v>
      </c>
      <c r="E69" s="5">
        <f t="shared" si="1"/>
        <v>533.35443037974687</v>
      </c>
      <c r="F69" s="5">
        <f>[1]!crv_interpolation($H$11:$H$13,$I$11:$I$13,E69)</f>
        <v>385.72151898734177</v>
      </c>
      <c r="G69" s="5">
        <f t="shared" si="2"/>
        <v>147.63291139240511</v>
      </c>
      <c r="H69" s="5">
        <f t="shared" si="3"/>
        <v>0.31446540880503565</v>
      </c>
      <c r="I69" s="5">
        <f>[1]!crv_interpolation($K$11:$K$13,$L$11:$L$13,F69)</f>
        <v>79.946554149085799</v>
      </c>
      <c r="J69" s="5">
        <f>$J$16+(rho*9.8*F69)/101325</f>
        <v>62.590910998885022</v>
      </c>
      <c r="K69" s="5">
        <f>K68-(E69-E68)*V69/101325+(F69-F68)*rho*9.8/101325</f>
        <v>22.92005428820519</v>
      </c>
      <c r="L69" s="5">
        <f>Q69*q_liq_m3sec*d_in_m/O69/A</f>
        <v>313410.91087865818</v>
      </c>
      <c r="M69" s="5">
        <f>R69*q_liq_m3sec*d_in_m/P69/A</f>
        <v>307818.3789902883</v>
      </c>
      <c r="N69" s="5">
        <f t="shared" si="0"/>
        <v>0.92452759345303603</v>
      </c>
      <c r="O69" s="5">
        <f>109.574*(1.8*(I69+273)-460)^(-1.1217)*(0.9994+0.0058*pwh_mpa+0.6534/10000*pwh_mpa*pwh_mpa)/1000</f>
        <v>3.3758906781909855E-4</v>
      </c>
      <c r="P69" s="5">
        <f t="shared" si="4"/>
        <v>3.4358238575486619E-4</v>
      </c>
      <c r="Q69" s="5">
        <f>rho/(1+(I69)/10000*(0.269*(I69)^0.637-0.8))</f>
        <v>1049.9197624154917</v>
      </c>
      <c r="R69" s="5">
        <f>rho/(1+(I70)/10000*(0.269*(I70)^0.637-0.8))</f>
        <v>1049.4918303510826</v>
      </c>
      <c r="S69" s="5">
        <f>1/(1.14-2*LN(eps/d_in_m+21.25/L69^(0.9)))^2</f>
        <v>4.0020935737254707E-3</v>
      </c>
      <c r="T69" s="5">
        <f>1/(1.14-2*LN(eps/d_in_m+21.25/M69^(0.9)))^2</f>
        <v>4.0081701208723427E-3</v>
      </c>
      <c r="U69" s="5">
        <f>Q68*9.81*H68-S68*Q68*N68*N68/2/d_in_m</f>
        <v>3223.7252133559809</v>
      </c>
      <c r="V69" s="5">
        <f>Q68*9.81*H68-T68*Q68*N68*N68/2/d_in_m</f>
        <v>3223.7004289729648</v>
      </c>
      <c r="W69" s="5">
        <f>W68+(E69-E68)*U69</f>
        <v>6279654.7291293964</v>
      </c>
      <c r="X69" s="8">
        <f>X68+(E69-E68)/2*(U69+V69)/10^5</f>
        <v>62.796521426695129</v>
      </c>
    </row>
    <row r="70" spans="1:24" s="8" customFormat="1" x14ac:dyDescent="0.25">
      <c r="D70" s="8">
        <v>55</v>
      </c>
      <c r="E70" s="8">
        <f t="shared" si="1"/>
        <v>543.41772151898738</v>
      </c>
      <c r="F70" s="8">
        <f>[1]!crv_interpolation($H$11:$H$13,$I$11:$I$13,E70)</f>
        <v>388.88607594936713</v>
      </c>
      <c r="G70" s="8">
        <f t="shared" si="2"/>
        <v>154.53164556962025</v>
      </c>
      <c r="H70" s="8">
        <f t="shared" si="3"/>
        <v>0.31446540880502999</v>
      </c>
      <c r="I70" s="8">
        <f>[1]!crv_interpolation($K$11:$K$13,$L$11:$L$13,F70)</f>
        <v>80.602455912582499</v>
      </c>
      <c r="J70" s="8">
        <f>$J$16+(rho*9.8*F70)/101325</f>
        <v>62.921467829736997</v>
      </c>
      <c r="K70" s="8">
        <f>K69-(E70-E69)*V70/101325+(F70-F69)*rho*9.8/101325</f>
        <v>22.930571808307079</v>
      </c>
      <c r="L70" s="8">
        <f>Q70*q_liq_m3sec*d_in_m/O70/A</f>
        <v>315650.78561800858</v>
      </c>
      <c r="M70" s="8">
        <f>R70*q_liq_m3sec*d_in_m/P70/A</f>
        <v>309937.93208163331</v>
      </c>
      <c r="N70" s="8">
        <f t="shared" si="0"/>
        <v>0.92452759345303603</v>
      </c>
      <c r="O70" s="8">
        <f>109.574*(1.8*(I70+273)-460)^(-1.1217)*(0.9994+0.0058*pwh_mpa+0.6534/10000*pwh_mpa*pwh_mpa)/1000</f>
        <v>3.3505689784871212E-4</v>
      </c>
      <c r="P70" s="5">
        <f t="shared" si="4"/>
        <v>3.4109291301517077E-4</v>
      </c>
      <c r="Q70" s="8">
        <f>rho/(1+(I70)/10000*(0.269*(I70)^0.637-0.8))</f>
        <v>1049.4918303510826</v>
      </c>
      <c r="R70" s="8">
        <f>rho/(1+(I71)/10000*(0.269*(I71)^0.637-0.8))</f>
        <v>1049.0617478219397</v>
      </c>
      <c r="S70" s="8">
        <f>1/(1.14-2*LN(eps/d_in_m+21.25/L70^(0.9)))^2</f>
        <v>3.9997110827242575E-3</v>
      </c>
      <c r="T70" s="8">
        <f>1/(1.14-2*LN(eps/d_in_m+21.25/M70^(0.9)))^2</f>
        <v>4.0058452816629682E-3</v>
      </c>
      <c r="U70" s="8">
        <f>Q69*9.81*H69-S69*Q69*N69*N69/2/d_in_m</f>
        <v>3222.4283729663371</v>
      </c>
      <c r="V70" s="8">
        <f>Q69*9.81*H69-T69*Q69*N69*N69/2/d_in_m</f>
        <v>3222.403358211895</v>
      </c>
      <c r="W70" s="8">
        <f>W69+(E70-E69)*U70</f>
        <v>6312082.9640219053</v>
      </c>
      <c r="X70" s="8">
        <f>X69+(E70-E69)/2*(U70+V70)/10^5</f>
        <v>63.120802516966442</v>
      </c>
    </row>
    <row r="71" spans="1:24" x14ac:dyDescent="0.25">
      <c r="A71" s="5"/>
      <c r="B71" s="5"/>
      <c r="C71" s="5"/>
      <c r="D71" s="5">
        <v>56</v>
      </c>
      <c r="E71" s="5">
        <f t="shared" si="1"/>
        <v>553.48101265822788</v>
      </c>
      <c r="F71" s="5">
        <f>[1]!crv_interpolation($H$11:$H$13,$I$11:$I$13,E71)</f>
        <v>392.05063291139243</v>
      </c>
      <c r="G71" s="5">
        <f t="shared" si="2"/>
        <v>161.43037974683546</v>
      </c>
      <c r="H71" s="5">
        <f t="shared" si="3"/>
        <v>0.31446540880502999</v>
      </c>
      <c r="I71" s="5">
        <f>[1]!crv_interpolation($K$11:$K$13,$L$11:$L$13,F71)</f>
        <v>81.2583576760792</v>
      </c>
      <c r="J71" s="5">
        <f>$J$16+(rho*9.8*F71)/101325</f>
        <v>63.252024660588972</v>
      </c>
      <c r="K71" s="5">
        <f>K70-(E71-E70)*V71/101325+(F71-F70)*rho*9.8/101325</f>
        <v>22.94121882166889</v>
      </c>
      <c r="L71" s="5">
        <f>Q71*q_liq_m3sec*d_in_m/O71/A</f>
        <v>317890.00548496388</v>
      </c>
      <c r="M71" s="5">
        <f>R71*q_liq_m3sec*d_in_m/P71/A</f>
        <v>312055.93184953765</v>
      </c>
      <c r="N71" s="5">
        <f t="shared" si="0"/>
        <v>0.92452759345303603</v>
      </c>
      <c r="O71" s="5">
        <f>109.574*(1.8*(I71+273)-460)^(-1.1217)*(0.9994+0.0058*pwh_mpa+0.6534/10000*pwh_mpa*pwh_mpa)/1000</f>
        <v>3.3256041487162412E-4</v>
      </c>
      <c r="P71" s="5">
        <f t="shared" si="4"/>
        <v>3.3863825360262739E-4</v>
      </c>
      <c r="Q71" s="5">
        <f>rho/(1+(I71)/10000*(0.269*(I71)^0.637-0.8))</f>
        <v>1049.0617478219397</v>
      </c>
      <c r="R71" s="5">
        <f>rho/(1+(I72)/10000*(0.269*(I72)^0.637-0.8))</f>
        <v>1048.6295278788762</v>
      </c>
      <c r="S71" s="5">
        <f>1/(1.14-2*LN(eps/d_in_m+21.25/L71^(0.9)))^2</f>
        <v>3.9973577662143567E-3</v>
      </c>
      <c r="T71" s="5">
        <f>1/(1.14-2*LN(eps/d_in_m+21.25/M71^(0.9)))^2</f>
        <v>4.0035488831296632E-3</v>
      </c>
      <c r="U71" s="5">
        <f>Q70*9.81*H70-S70*Q70*N70*N70/2/d_in_m</f>
        <v>3221.1247616887022</v>
      </c>
      <c r="V71" s="5">
        <f>Q70*9.81*H70-T70*Q70*N70*N70/2/d_in_m</f>
        <v>3221.0995198968931</v>
      </c>
      <c r="W71" s="5">
        <f>W70+(E71-E70)*U71</f>
        <v>6344498.0802945951</v>
      </c>
      <c r="X71" s="8">
        <f>X70+(E71-E70)/2*(U71+V71)/10^5</f>
        <v>63.444952409615844</v>
      </c>
    </row>
    <row r="72" spans="1:24" x14ac:dyDescent="0.25">
      <c r="A72" s="5"/>
      <c r="B72" s="5"/>
      <c r="C72" s="5"/>
      <c r="D72" s="5">
        <v>57</v>
      </c>
      <c r="E72" s="5">
        <f t="shared" si="1"/>
        <v>563.54430379746839</v>
      </c>
      <c r="F72" s="5">
        <f>[1]!crv_interpolation($H$11:$H$13,$I$11:$I$13,E72)</f>
        <v>395.21518987341773</v>
      </c>
      <c r="G72" s="5">
        <f t="shared" si="2"/>
        <v>168.32911392405066</v>
      </c>
      <c r="H72" s="5">
        <f t="shared" si="3"/>
        <v>0.31446540880502999</v>
      </c>
      <c r="I72" s="5">
        <f>[1]!crv_interpolation($K$11:$K$13,$L$11:$L$13,F72)</f>
        <v>81.914259439575901</v>
      </c>
      <c r="J72" s="5">
        <f>$J$16+(rho*9.8*F72)/101325</f>
        <v>63.582581491440934</v>
      </c>
      <c r="K72" s="5">
        <f>K71-(E72-E71)*V72/101325+(F72-F71)*rho*9.8/101325</f>
        <v>22.951995996198111</v>
      </c>
      <c r="L72" s="5">
        <f>Q72*q_liq_m3sec*d_in_m/O72/A</f>
        <v>320128.54627672356</v>
      </c>
      <c r="M72" s="5">
        <f>R72*q_liq_m3sec*d_in_m/P72/A</f>
        <v>314172.35577186191</v>
      </c>
      <c r="N72" s="5">
        <f t="shared" si="0"/>
        <v>0.92452759345303603</v>
      </c>
      <c r="O72" s="5">
        <f>109.574*(1.8*(I72+273)-460)^(-1.1217)*(0.9994+0.0058*pwh_mpa+0.6534/10000*pwh_mpa*pwh_mpa)/1000</f>
        <v>3.3009888376690343E-4</v>
      </c>
      <c r="P72" s="5">
        <f t="shared" si="4"/>
        <v>3.3621769528603934E-4</v>
      </c>
      <c r="Q72" s="5">
        <f>rho/(1+(I72)/10000*(0.269*(I72)^0.637-0.8))</f>
        <v>1048.6295278788762</v>
      </c>
      <c r="R72" s="5">
        <f>rho/(1+(I73)/10000*(0.269*(I73)^0.637-0.8))</f>
        <v>1048.1951834894446</v>
      </c>
      <c r="S72" s="5">
        <f>1/(1.14-2*LN(eps/d_in_m+21.25/L72^(0.9)))^2</f>
        <v>3.9950330999352921E-3</v>
      </c>
      <c r="T72" s="5">
        <f>1/(1.14-2*LN(eps/d_in_m+21.25/M72^(0.9)))^2</f>
        <v>4.0012804169349521E-3</v>
      </c>
      <c r="U72" s="5">
        <f>Q71*9.81*H71-S71*Q71*N71*N71/2/d_in_m</f>
        <v>3219.814422137832</v>
      </c>
      <c r="V72" s="5">
        <f>Q71*9.81*H71-T71*Q71*N71*N71/2/d_in_m</f>
        <v>3219.7889565726882</v>
      </c>
      <c r="W72" s="5">
        <f>W71+(E72-E71)*U72</f>
        <v>6376900.0102388933</v>
      </c>
      <c r="X72" s="8">
        <f>X71+(E72-E71)/2*(U72+V72)/10^5</f>
        <v>63.768970427721847</v>
      </c>
    </row>
    <row r="73" spans="1:24" x14ac:dyDescent="0.25">
      <c r="A73" s="5"/>
      <c r="B73" s="5"/>
      <c r="C73" s="5"/>
      <c r="D73" s="5">
        <v>58</v>
      </c>
      <c r="E73" s="5">
        <f t="shared" si="1"/>
        <v>573.60759493670889</v>
      </c>
      <c r="F73" s="5">
        <f>[1]!crv_interpolation($H$11:$H$13,$I$11:$I$13,E73)</f>
        <v>398.37974683544303</v>
      </c>
      <c r="G73" s="5">
        <f t="shared" si="2"/>
        <v>175.22784810126586</v>
      </c>
      <c r="H73" s="5">
        <f t="shared" si="3"/>
        <v>0.31446540880503565</v>
      </c>
      <c r="I73" s="5">
        <f>[1]!crv_interpolation($K$11:$K$13,$L$11:$L$13,F73)</f>
        <v>82.570161203072601</v>
      </c>
      <c r="J73" s="5">
        <f>$J$16+(rho*9.8*F73)/101325</f>
        <v>63.913138322292909</v>
      </c>
      <c r="K73" s="5">
        <f>K72-(E73-E72)*V73/101325+(F73-F72)*rho*9.8/101325</f>
        <v>22.962903995607913</v>
      </c>
      <c r="L73" s="5">
        <f>Q73*q_liq_m3sec*d_in_m/O73/A</f>
        <v>322366.38401736517</v>
      </c>
      <c r="M73" s="5">
        <f>R73*q_liq_m3sec*d_in_m/P73/A</f>
        <v>316287.18156818772</v>
      </c>
      <c r="N73" s="5">
        <f t="shared" si="0"/>
        <v>0.92452759345303603</v>
      </c>
      <c r="O73" s="5">
        <f>109.574*(1.8*(I73+273)-460)^(-1.1217)*(0.9994+0.0058*pwh_mpa+0.6534/10000*pwh_mpa*pwh_mpa)/1000</f>
        <v>3.2767158927622843E-4</v>
      </c>
      <c r="P73" s="5">
        <f t="shared" si="4"/>
        <v>3.3383054494857538E-4</v>
      </c>
      <c r="Q73" s="5">
        <f>rho/(1+(I73)/10000*(0.269*(I73)^0.637-0.8))</f>
        <v>1048.1951834894446</v>
      </c>
      <c r="R73" s="5">
        <f>rho/(1+(I74)/10000*(0.269*(I74)^0.637-0.8))</f>
        <v>1047.7587275393275</v>
      </c>
      <c r="S73" s="5">
        <f>1/(1.14-2*LN(eps/d_in_m+21.25/L73^(0.9)))^2</f>
        <v>3.9927365721985622E-3</v>
      </c>
      <c r="T73" s="5">
        <f>1/(1.14-2*LN(eps/d_in_m+21.25/M73^(0.9)))^2</f>
        <v>3.9990393868665234E-3</v>
      </c>
      <c r="U73" s="5">
        <f>Q72*9.81*H72-S72*Q72*N72*N72/2/d_in_m</f>
        <v>3218.497396613353</v>
      </c>
      <c r="V73" s="5">
        <f>Q72*9.81*H72-T72*Q72*N72*N72/2/d_in_m</f>
        <v>3218.4717104708466</v>
      </c>
      <c r="W73" s="5">
        <f>W72+(E73-E72)*U73</f>
        <v>6409288.6865719007</v>
      </c>
      <c r="X73" s="8">
        <f>X72+(E73-E72)/2*(U73+V73)/10^5</f>
        <v>64.092855898616278</v>
      </c>
    </row>
    <row r="74" spans="1:24" x14ac:dyDescent="0.25">
      <c r="A74" s="5"/>
      <c r="B74" s="5"/>
      <c r="C74" s="5"/>
      <c r="D74" s="5">
        <v>59</v>
      </c>
      <c r="E74" s="5">
        <f t="shared" si="1"/>
        <v>583.6708860759494</v>
      </c>
      <c r="F74" s="5">
        <f>[1]!crv_interpolation($H$11:$H$13,$I$11:$I$13,E74)</f>
        <v>401.54430379746839</v>
      </c>
      <c r="G74" s="5">
        <f t="shared" si="2"/>
        <v>182.12658227848101</v>
      </c>
      <c r="H74" s="5">
        <f t="shared" si="3"/>
        <v>0.31446540880502999</v>
      </c>
      <c r="I74" s="5">
        <f>[1]!crv_interpolation($K$11:$K$13,$L$11:$L$13,F74)</f>
        <v>83.226062966569302</v>
      </c>
      <c r="J74" s="5">
        <f>$J$16+(rho*9.8*F74)/101325</f>
        <v>64.243695153144884</v>
      </c>
      <c r="K74" s="5">
        <f>K73-(E74-E73)*V74/101325+(F74-F73)*rho*9.8/101325</f>
        <v>22.973943479447637</v>
      </c>
      <c r="L74" s="5">
        <f>Q74*q_liq_m3sec*d_in_m/O74/A</f>
        <v>324603.49495487753</v>
      </c>
      <c r="M74" s="5">
        <f>R74*q_liq_m3sec*d_in_m/P74/A</f>
        <v>318400.38719673012</v>
      </c>
      <c r="N74" s="5">
        <f t="shared" si="0"/>
        <v>0.92452759345303603</v>
      </c>
      <c r="O74" s="5">
        <f>109.574*(1.8*(I74+273)-460)^(-1.1217)*(0.9994+0.0058*pwh_mpa+0.6534/10000*pwh_mpa*pwh_mpa)/1000</f>
        <v>3.2527783534134298E-4</v>
      </c>
      <c r="P74" s="5">
        <f t="shared" si="4"/>
        <v>3.3147612795441094E-4</v>
      </c>
      <c r="Q74" s="5">
        <f>rho/(1+(I74)/10000*(0.269*(I74)^0.637-0.8))</f>
        <v>1047.7587275393275</v>
      </c>
      <c r="R74" s="5">
        <f>rho/(1+(I75)/10000*(0.269*(I75)^0.637-0.8))</f>
        <v>1047.3201728336865</v>
      </c>
      <c r="S74" s="5">
        <f>1/(1.14-2*LN(eps/d_in_m+21.25/L74^(0.9)))^2</f>
        <v>3.9904676835099172E-3</v>
      </c>
      <c r="T74" s="5">
        <f>1/(1.14-2*LN(eps/d_in_m+21.25/M74^(0.9)))^2</f>
        <v>3.996825308474965E-3</v>
      </c>
      <c r="U74" s="5">
        <f>Q73*9.81*H73-S73*Q73*N73*N73/2/d_in_m</f>
        <v>3217.1737271061656</v>
      </c>
      <c r="V74" s="5">
        <f>Q73*9.81*H73-T73*Q73*N73*N73/2/d_in_m</f>
        <v>3217.1478235161057</v>
      </c>
      <c r="W74" s="5">
        <f>W73+(E74-E73)*U74</f>
        <v>6441664.0424332852</v>
      </c>
      <c r="X74" s="8">
        <f>X73+(E74-E73)/2*(U74+V74)/10^5</f>
        <v>64.416608153853289</v>
      </c>
    </row>
    <row r="75" spans="1:24" x14ac:dyDescent="0.25">
      <c r="A75" s="5"/>
      <c r="B75" s="5"/>
      <c r="C75" s="5"/>
      <c r="D75" s="5">
        <v>60</v>
      </c>
      <c r="E75" s="5">
        <f t="shared" si="1"/>
        <v>593.7341772151899</v>
      </c>
      <c r="F75" s="5">
        <f>[1]!crv_interpolation($H$11:$H$13,$I$11:$I$13,E75)</f>
        <v>404.70886075949369</v>
      </c>
      <c r="G75" s="5">
        <f t="shared" si="2"/>
        <v>189.02531645569621</v>
      </c>
      <c r="H75" s="5">
        <f t="shared" si="3"/>
        <v>0.31446540880502999</v>
      </c>
      <c r="I75" s="5">
        <f>[1]!crv_interpolation($K$11:$K$13,$L$11:$L$13,F75)</f>
        <v>83.881964730066002</v>
      </c>
      <c r="J75" s="5">
        <f>$J$16+(rho*9.8*F75)/101325</f>
        <v>64.574251983996845</v>
      </c>
      <c r="K75" s="5">
        <f>K74-(E75-E74)*V75/101325+(F75-F74)*rho*9.8/101325</f>
        <v>22.985115103132692</v>
      </c>
      <c r="L75" s="5">
        <f>Q75*q_liq_m3sec*d_in_m/O75/A</f>
        <v>326839.85555826093</v>
      </c>
      <c r="M75" s="5">
        <f>R75*q_liq_m3sec*d_in_m/P75/A</f>
        <v>320511.95085132169</v>
      </c>
      <c r="N75" s="5">
        <f t="shared" si="0"/>
        <v>0.92452759345303603</v>
      </c>
      <c r="O75" s="5">
        <f>109.574*(1.8*(I75+273)-460)^(-1.1217)*(0.9994+0.0058*pwh_mpa+0.6534/10000*pwh_mpa*pwh_mpa)/1000</f>
        <v>3.2291694446775896E-4</v>
      </c>
      <c r="P75" s="5">
        <f t="shared" si="4"/>
        <v>3.2915378754029225E-4</v>
      </c>
      <c r="Q75" s="5">
        <f>rho/(1+(I75)/10000*(0.269*(I75)^0.637-0.8))</f>
        <v>1047.3201728336865</v>
      </c>
      <c r="R75" s="5">
        <f>rho/(1+(I76)/10000*(0.269*(I76)^0.637-0.8))</f>
        <v>1046.8795320984748</v>
      </c>
      <c r="S75" s="5">
        <f>1/(1.14-2*LN(eps/d_in_m+21.25/L75^(0.9)))^2</f>
        <v>3.9882259462053083E-3</v>
      </c>
      <c r="T75" s="5">
        <f>1/(1.14-2*LN(eps/d_in_m+21.25/M75^(0.9)))^2</f>
        <v>3.9946377087245067E-3</v>
      </c>
      <c r="U75" s="5">
        <f>Q74*9.81*H74-S74*Q74*N74*N74/2/d_in_m</f>
        <v>3215.8434553039601</v>
      </c>
      <c r="V75" s="5">
        <f>Q74*9.81*H74-T74*Q74*N74*N74/2/d_in_m</f>
        <v>3215.8173373318282</v>
      </c>
      <c r="W75" s="5">
        <f>W74+(E75-E74)*U75</f>
        <v>6474026.0113822296</v>
      </c>
      <c r="X75" s="8">
        <f>X74+(E75-E74)/2*(U75+V75)/10^5</f>
        <v>64.740226529178955</v>
      </c>
    </row>
    <row r="76" spans="1:24" s="8" customFormat="1" x14ac:dyDescent="0.25">
      <c r="D76" s="8">
        <v>61</v>
      </c>
      <c r="E76" s="8">
        <f t="shared" si="1"/>
        <v>603.79746835443041</v>
      </c>
      <c r="F76" s="8">
        <f>[1]!crv_interpolation($H$11:$H$13,$I$11:$I$13,E76)</f>
        <v>407.87341772151899</v>
      </c>
      <c r="G76" s="8">
        <f t="shared" si="2"/>
        <v>195.92405063291142</v>
      </c>
      <c r="H76" s="8">
        <f t="shared" si="3"/>
        <v>0.31446540880502999</v>
      </c>
      <c r="I76" s="8">
        <f>[1]!crv_interpolation($K$11:$K$13,$L$11:$L$13,F76)</f>
        <v>84.537866493562703</v>
      </c>
      <c r="J76" s="8">
        <f>$J$16+(rho*9.8*F76)/101325</f>
        <v>64.90480881484882</v>
      </c>
      <c r="K76" s="8">
        <f>K75-(E76-E75)*V76/101325+(F76-F75)*rho*9.8/101325</f>
        <v>22.996419517973926</v>
      </c>
      <c r="L76" s="8">
        <f>Q76*q_liq_m3sec*d_in_m/O76/A</f>
        <v>329075.44251469849</v>
      </c>
      <c r="M76" s="8">
        <f>R76*q_liq_m3sec*d_in_m/P76/A</f>
        <v>322621.85095845908</v>
      </c>
      <c r="N76" s="8">
        <f t="shared" si="0"/>
        <v>0.92452759345303603</v>
      </c>
      <c r="O76" s="8">
        <f>109.574*(1.8*(I76+273)-460)^(-1.1217)*(0.9994+0.0058*pwh_mpa+0.6534/10000*pwh_mpa*pwh_mpa)/1000</f>
        <v>3.2058825711349875E-4</v>
      </c>
      <c r="P76" s="5">
        <f t="shared" si="4"/>
        <v>3.2686288423089508E-4</v>
      </c>
      <c r="Q76" s="8">
        <f>rho/(1+(I76)/10000*(0.269*(I76)^0.637-0.8))</f>
        <v>1046.8795320984748</v>
      </c>
      <c r="R76" s="8">
        <f>rho/(1+(I77)/10000*(0.269*(I77)^0.637-0.8))</f>
        <v>1046.4368179817104</v>
      </c>
      <c r="S76" s="8">
        <f>1/(1.14-2*LN(eps/d_in_m+21.25/L76^(0.9)))^2</f>
        <v>3.9860108840998774E-3</v>
      </c>
      <c r="T76" s="8">
        <f>1/(1.14-2*LN(eps/d_in_m+21.25/M76^(0.9)))^2</f>
        <v>3.9924761256562276E-3</v>
      </c>
      <c r="U76" s="8">
        <f>Q75*9.81*H75-S75*Q75*N75*N75/2/d_in_m</f>
        <v>3214.5066225974806</v>
      </c>
      <c r="V76" s="8">
        <f>Q75*9.81*H75-T75*Q75*N75*N75/2/d_in_m</f>
        <v>3214.4802932461976</v>
      </c>
      <c r="W76" s="8">
        <f>W75+(E76-E75)*U76</f>
        <v>6506374.5273944447</v>
      </c>
      <c r="X76" s="8">
        <f>X75+(E76-E75)/2*(U76+V76)/10^5</f>
        <v>65.063710364501475</v>
      </c>
    </row>
    <row r="77" spans="1:24" s="5" customFormat="1" x14ac:dyDescent="0.25">
      <c r="D77" s="5">
        <v>62</v>
      </c>
      <c r="E77" s="5">
        <f t="shared" si="1"/>
        <v>613.86075949367091</v>
      </c>
      <c r="F77" s="5">
        <f>[1]!crv_interpolation($H$11:$H$13,$I$11:$I$13,E77)</f>
        <v>411.03797468354429</v>
      </c>
      <c r="G77" s="5">
        <f t="shared" si="2"/>
        <v>202.82278481012662</v>
      </c>
      <c r="H77" s="5">
        <f t="shared" si="3"/>
        <v>0.31446540880503565</v>
      </c>
      <c r="I77" s="5">
        <f>[1]!crv_interpolation($K$11:$K$13,$L$11:$L$13,F77)</f>
        <v>85.193768257059389</v>
      </c>
      <c r="J77" s="5">
        <f>$J$16+(rho*9.8*F77)/101325</f>
        <v>65.235365645700796</v>
      </c>
      <c r="K77" s="5">
        <f>K76-(E77-E76)*V77/101325+(F77-F76)*rho*9.8/101325</f>
        <v>23.007857371206416</v>
      </c>
      <c r="L77" s="5">
        <f>Q77*q_liq_m3sec*d_in_m/O77/A</f>
        <v>331310.23272678739</v>
      </c>
      <c r="M77" s="5">
        <f>R77*q_liq_m3sec*d_in_m/P77/A</f>
        <v>324730.0661744246</v>
      </c>
      <c r="N77" s="5">
        <f t="shared" si="0"/>
        <v>0.92452759345303603</v>
      </c>
      <c r="O77" s="5">
        <f>109.574*(1.8*(I77+273)-460)^(-1.1217)*(0.9994+0.0058*pwh_mpa+0.6534/10000*pwh_mpa*pwh_mpa)/1000</f>
        <v>3.1829113110174611E-4</v>
      </c>
      <c r="P77" s="5">
        <f t="shared" si="4"/>
        <v>3.246027952768896E-4</v>
      </c>
      <c r="Q77" s="5">
        <f>rho/(1+(I77)/10000*(0.269*(I77)^0.637-0.8))</f>
        <v>1046.4368179817104</v>
      </c>
      <c r="R77" s="5">
        <f>rho/(1+(I78)/10000*(0.269*(I78)^0.637-0.8))</f>
        <v>1045.9920430547145</v>
      </c>
      <c r="S77" s="5">
        <f>1/(1.14-2*LN(eps/d_in_m+21.25/L77^(0.9)))^2</f>
        <v>3.9838220321494894E-3</v>
      </c>
      <c r="T77" s="5">
        <f>1/(1.14-2*LN(eps/d_in_m+21.25/M77^(0.9)))^2</f>
        <v>3.9903401080632027E-3</v>
      </c>
      <c r="U77" s="5">
        <f>Q76*9.81*H76-S76*Q76*N76*N76/2/d_in_m</f>
        <v>3213.1632700854543</v>
      </c>
      <c r="V77" s="5">
        <f>Q76*9.81*H76-T76*Q76*N76*N76/2/d_in_m</f>
        <v>3213.1367322970914</v>
      </c>
      <c r="W77" s="5">
        <f>W76+(E77-E76)*U77</f>
        <v>6538709.5248592291</v>
      </c>
      <c r="X77" s="5">
        <f>X76+(E77-E76)/2*(U77+V77)/10^5</f>
        <v>65.387059003861864</v>
      </c>
    </row>
    <row r="78" spans="1:24" x14ac:dyDescent="0.25">
      <c r="A78" s="5"/>
      <c r="B78" s="5"/>
      <c r="C78" s="5"/>
      <c r="D78" s="5">
        <v>63</v>
      </c>
      <c r="E78" s="5">
        <f t="shared" si="1"/>
        <v>623.92405063291142</v>
      </c>
      <c r="F78" s="5">
        <f>[1]!crv_interpolation($H$11:$H$13,$I$11:$I$13,E78)</f>
        <v>414.20253164556965</v>
      </c>
      <c r="G78" s="5">
        <f t="shared" si="2"/>
        <v>209.72151898734177</v>
      </c>
      <c r="H78" s="5">
        <f t="shared" si="3"/>
        <v>0.31446540880502999</v>
      </c>
      <c r="I78" s="5">
        <f>[1]!crv_interpolation($K$11:$K$13,$L$11:$L$13,F78)</f>
        <v>85.849670020556104</v>
      </c>
      <c r="J78" s="5">
        <f>$J$16+(rho*9.8*F78)/101325</f>
        <v>65.565922476552771</v>
      </c>
      <c r="K78" s="5">
        <f>K77-(E78-E77)*V78/101325+(F78-F77)*rho*9.8/101325</f>
        <v>23.019429306017766</v>
      </c>
      <c r="L78" s="5">
        <f>Q78*q_liq_m3sec*d_in_m/O78/A</f>
        <v>333544.20330984425</v>
      </c>
      <c r="M78" s="5">
        <f>R78*q_liq_m3sec*d_in_m/P78/A</f>
        <v>326836.57538245991</v>
      </c>
      <c r="N78" s="5">
        <f t="shared" si="0"/>
        <v>0.92452759345303603</v>
      </c>
      <c r="O78" s="5">
        <f>109.574*(1.8*(I78+273)-460)^(-1.1217)*(0.9994+0.0058*pwh_mpa+0.6534/10000*pwh_mpa*pwh_mpa)/1000</f>
        <v>3.1602494105631044E-4</v>
      </c>
      <c r="P78" s="5">
        <f t="shared" si="4"/>
        <v>3.2237291411471027E-4</v>
      </c>
      <c r="Q78" s="5">
        <f>rho/(1+(I78)/10000*(0.269*(I78)^0.637-0.8))</f>
        <v>1045.9920430547145</v>
      </c>
      <c r="R78" s="5">
        <f>rho/(1+(I79)/10000*(0.269*(I79)^0.637-0.8))</f>
        <v>1045.5452198133132</v>
      </c>
      <c r="S78" s="5">
        <f>1/(1.14-2*LN(eps/d_in_m+21.25/L78^(0.9)))^2</f>
        <v>3.9816589361242327E-3</v>
      </c>
      <c r="T78" s="5">
        <f>1/(1.14-2*LN(eps/d_in_m+21.25/M78^(0.9)))^2</f>
        <v>3.9882292151771038E-3</v>
      </c>
      <c r="U78" s="5">
        <f>Q77*9.81*H77-S77*Q77*N77*N77/2/d_in_m</f>
        <v>3211.8134385802809</v>
      </c>
      <c r="V78" s="5">
        <f>Q77*9.81*H77-T77*Q77*N77*N77/2/d_in_m</f>
        <v>3211.7866952377135</v>
      </c>
      <c r="W78" s="5">
        <f>W77+(E78-E77)*U78</f>
        <v>6571030.9385765875</v>
      </c>
      <c r="X78" s="8">
        <f>X77+(E78-E77)/2*(U78+V78)/10^5</f>
        <v>65.710271795405234</v>
      </c>
    </row>
    <row r="79" spans="1:24" x14ac:dyDescent="0.25">
      <c r="A79" s="5"/>
      <c r="B79" s="5"/>
      <c r="C79" s="5"/>
      <c r="D79" s="5">
        <v>64</v>
      </c>
      <c r="E79" s="5">
        <f t="shared" si="1"/>
        <v>633.98734177215192</v>
      </c>
      <c r="F79" s="5">
        <f>[1]!crv_interpolation($H$11:$H$13,$I$11:$I$13,E79)</f>
        <v>417.36708860759495</v>
      </c>
      <c r="G79" s="5">
        <f t="shared" si="2"/>
        <v>216.62025316455697</v>
      </c>
      <c r="H79" s="5">
        <f t="shared" si="3"/>
        <v>0.31446540880502999</v>
      </c>
      <c r="I79" s="5">
        <f>[1]!crv_interpolation($K$11:$K$13,$L$11:$L$13,F79)</f>
        <v>86.505571784052805</v>
      </c>
      <c r="J79" s="5">
        <f>$J$16+(rho*9.8*F79)/101325</f>
        <v>65.896479307404732</v>
      </c>
      <c r="K79" s="5">
        <f>K78-(E79-E78)*V79/101325+(F79-F78)*rho*9.8/101325</f>
        <v>23.031135961575874</v>
      </c>
      <c r="L79" s="5">
        <f>Q79*q_liq_m3sec*d_in_m/O79/A</f>
        <v>335777.3315892602</v>
      </c>
      <c r="M79" s="5">
        <f>R79*q_liq_m3sec*d_in_m/P79/A</f>
        <v>328941.3576900122</v>
      </c>
      <c r="N79" s="5">
        <f t="shared" si="0"/>
        <v>0.92452759345303603</v>
      </c>
      <c r="O79" s="5">
        <f>109.574*(1.8*(I79+273)-460)^(-1.1217)*(0.9994+0.0058*pwh_mpa+0.6534/10000*pwh_mpa*pwh_mpa)/1000</f>
        <v>3.1378907785889915E-4</v>
      </c>
      <c r="P79" s="5">
        <f t="shared" si="4"/>
        <v>3.2017264984704203E-4</v>
      </c>
      <c r="Q79" s="5">
        <f>rho/(1+(I79)/10000*(0.269*(I79)^0.637-0.8))</f>
        <v>1045.5452198133132</v>
      </c>
      <c r="R79" s="5">
        <f>rho/(1+(I80)/10000*(0.269*(I80)^0.637-0.8))</f>
        <v>1045.0963606790092</v>
      </c>
      <c r="S79" s="5">
        <f>1/(1.14-2*LN(eps/d_in_m+21.25/L79^(0.9)))^2</f>
        <v>3.9795211522934484E-3</v>
      </c>
      <c r="T79" s="5">
        <f>1/(1.14-2*LN(eps/d_in_m+21.25/M79^(0.9)))^2</f>
        <v>3.9861430163657735E-3</v>
      </c>
      <c r="U79" s="5">
        <f>Q78*9.81*H78-S78*Q78*N78*N78/2/d_in_m</f>
        <v>3210.4571686128629</v>
      </c>
      <c r="V79" s="5">
        <f>Q78*9.81*H78-T78*Q78*N78*N78/2/d_in_m</f>
        <v>3210.4302225413635</v>
      </c>
      <c r="W79" s="5">
        <f>W78+(E79-E78)*U79</f>
        <v>6603338.7037544008</v>
      </c>
      <c r="X79" s="8">
        <f>X78+(E79-E78)/2*(U79+V79)/10^5</f>
        <v>66.033348091352551</v>
      </c>
    </row>
    <row r="80" spans="1:24" x14ac:dyDescent="0.25">
      <c r="A80" s="5"/>
      <c r="B80" s="5"/>
      <c r="C80" s="5"/>
      <c r="D80" s="5">
        <v>65</v>
      </c>
      <c r="E80" s="5">
        <f t="shared" si="1"/>
        <v>644.05063291139243</v>
      </c>
      <c r="F80" s="5">
        <f>[1]!crv_interpolation($H$11:$H$13,$I$11:$I$13,E80)</f>
        <v>420.53164556962025</v>
      </c>
      <c r="G80" s="5">
        <f t="shared" si="2"/>
        <v>223.51898734177217</v>
      </c>
      <c r="H80" s="5">
        <f t="shared" si="3"/>
        <v>0.31446540880502999</v>
      </c>
      <c r="I80" s="5">
        <f>[1]!crv_interpolation($K$11:$K$13,$L$11:$L$13,F80)</f>
        <v>87.161473547549505</v>
      </c>
      <c r="J80" s="5">
        <f>$J$16+(rho*9.8*F80)/101325</f>
        <v>66.227036138256707</v>
      </c>
      <c r="K80" s="5">
        <f>K79-(E80-E79)*V80/101325+(F80-F79)*rho*9.8/101325</f>
        <v>23.042977973056217</v>
      </c>
      <c r="L80" s="5">
        <f>Q80*q_liq_m3sec*d_in_m/O80/A</f>
        <v>338009.59509792755</v>
      </c>
      <c r="M80" s="5">
        <f>R80*q_liq_m3sec*d_in_m/P80/A</f>
        <v>331044.39242602786</v>
      </c>
      <c r="N80" s="5">
        <f t="shared" ref="M80:N143" si="5">q_liq_m3sec/A</f>
        <v>0.92452759345303603</v>
      </c>
      <c r="O80" s="5">
        <f>109.574*(1.8*(I80+273)-460)^(-1.1217)*(0.9994+0.0058*pwh_mpa+0.6534/10000*pwh_mpa*pwh_mpa)/1000</f>
        <v>3.1158294812720427E-4</v>
      </c>
      <c r="P80" s="5">
        <f t="shared" si="4"/>
        <v>3.1800142674312504E-4</v>
      </c>
      <c r="Q80" s="5">
        <f>rho/(1+(I80)/10000*(0.269*(I80)^0.637-0.8))</f>
        <v>1045.0963606790092</v>
      </c>
      <c r="R80" s="5">
        <f>rho/(1+(I81)/10000*(0.269*(I81)^0.637-0.8))</f>
        <v>1044.6454780001166</v>
      </c>
      <c r="S80" s="5">
        <f>1/(1.14-2*LN(eps/d_in_m+21.25/L80^(0.9)))^2</f>
        <v>3.9774082471217631E-3</v>
      </c>
      <c r="T80" s="5">
        <f>1/(1.14-2*LN(eps/d_in_m+21.25/M80^(0.9)))^2</f>
        <v>3.9840810908413392E-3</v>
      </c>
      <c r="U80" s="5">
        <f>Q79*9.81*H79-S79*Q79*N79*N79/2/d_in_m</f>
        <v>3209.0945004382133</v>
      </c>
      <c r="V80" s="5">
        <f>Q79*9.81*H79-T79*Q79*N79*N79/2/d_in_m</f>
        <v>3209.0673544069969</v>
      </c>
      <c r="W80" s="5">
        <f>W79+(E80-E79)*U80</f>
        <v>6635632.7560056457</v>
      </c>
      <c r="X80" s="8">
        <f>X79+(E80-E79)/2*(U80+V80)/10^5</f>
        <v>66.356287247972929</v>
      </c>
    </row>
    <row r="81" spans="1:24" x14ac:dyDescent="0.25">
      <c r="A81" s="5"/>
      <c r="B81" s="5"/>
      <c r="C81" s="5"/>
      <c r="D81" s="5">
        <v>66</v>
      </c>
      <c r="E81" s="5">
        <f t="shared" ref="E81:E144" si="6">E80+(D81-D80)*h/(n-1)</f>
        <v>654.11392405063293</v>
      </c>
      <c r="F81" s="5">
        <f>[1]!crv_interpolation($H$11:$H$13,$I$11:$I$13,E81)</f>
        <v>423.69620253164555</v>
      </c>
      <c r="G81" s="5">
        <f t="shared" ref="G81:G95" si="7">E81-F81</f>
        <v>230.41772151898738</v>
      </c>
      <c r="H81" s="5">
        <f t="shared" ref="H81:H144" si="8">(F82-F81)/(E82-E81)</f>
        <v>0.31446540880503565</v>
      </c>
      <c r="I81" s="5">
        <f>[1]!crv_interpolation($K$11:$K$13,$L$11:$L$13,F81)</f>
        <v>87.817375311046192</v>
      </c>
      <c r="J81" s="5">
        <f>$J$16+(rho*9.8*F81)/101325</f>
        <v>66.557592969108669</v>
      </c>
      <c r="K81" s="5">
        <f>K80-(E81-E80)*V81/101325+(F81-F80)*rho*9.8/101325</f>
        <v>23.054955971668658</v>
      </c>
      <c r="L81" s="5">
        <f>Q81*q_liq_m3sec*d_in_m/O81/A</f>
        <v>340240.97157371219</v>
      </c>
      <c r="M81" s="5">
        <f>R81*q_liq_m3sec*d_in_m/P81/A</f>
        <v>333145.65913831757</v>
      </c>
      <c r="N81" s="5">
        <f t="shared" si="5"/>
        <v>0.92452759345303603</v>
      </c>
      <c r="O81" s="5">
        <f>109.574*(1.8*(I81+273)-460)^(-1.1217)*(0.9994+0.0058*pwh_mpa+0.6534/10000*pwh_mpa*pwh_mpa)/1000</f>
        <v>3.0940597371290079E-4</v>
      </c>
      <c r="P81" s="5">
        <f t="shared" ref="P81:P95" si="9">109.574*(1.8*(I82+273)-460)^(-1.1217)*(0.9994+0.0058*W82/10^6+0.6534/10000*W82/10^6*W82/10^6)/1000</f>
        <v>3.1585868375798E-4</v>
      </c>
      <c r="Q81" s="5">
        <f>rho/(1+(I81)/10000*(0.269*(I81)^0.637-0.8))</f>
        <v>1044.6454780001166</v>
      </c>
      <c r="R81" s="5">
        <f>rho/(1+(I82)/10000*(0.269*(I82)^0.637-0.8))</f>
        <v>1044.1925840528679</v>
      </c>
      <c r="S81" s="5">
        <f>1/(1.14-2*LN(eps/d_in_m+21.25/L81^(0.9)))^2</f>
        <v>3.9753197969757204E-3</v>
      </c>
      <c r="T81" s="5">
        <f>1/(1.14-2*LN(eps/d_in_m+21.25/M81^(0.9)))^2</f>
        <v>3.9820430273784027E-3</v>
      </c>
      <c r="U81" s="5">
        <f>Q80*9.81*H80-S80*Q80*N80*N80/2/d_in_m</f>
        <v>3207.7254740397489</v>
      </c>
      <c r="V81" s="5">
        <f>Q80*9.81*H80-T80*Q80*N80*N80/2/d_in_m</f>
        <v>3207.6981307634642</v>
      </c>
      <c r="W81" s="5">
        <f>W80+(E81-E80)*U81</f>
        <v>6667913.0313456664</v>
      </c>
      <c r="X81" s="8">
        <f>X80+(E81-E80)/2*(U81+V81)/10^5</f>
        <v>66.679088625556389</v>
      </c>
    </row>
    <row r="82" spans="1:24" x14ac:dyDescent="0.25">
      <c r="A82" s="5"/>
      <c r="B82" s="5"/>
      <c r="C82" s="5"/>
      <c r="D82" s="5">
        <v>67</v>
      </c>
      <c r="E82" s="5">
        <f t="shared" si="6"/>
        <v>664.17721518987344</v>
      </c>
      <c r="F82" s="5">
        <f>[1]!crv_interpolation($H$11:$H$13,$I$11:$I$13,E82)</f>
        <v>426.86075949367091</v>
      </c>
      <c r="G82" s="5">
        <f t="shared" si="7"/>
        <v>237.31645569620252</v>
      </c>
      <c r="H82" s="5">
        <f t="shared" si="8"/>
        <v>0.31446540880502999</v>
      </c>
      <c r="I82" s="5">
        <f>[1]!crv_interpolation($K$11:$K$13,$L$11:$L$13,F82)</f>
        <v>88.473277074542906</v>
      </c>
      <c r="J82" s="5">
        <f>$J$16+(rho*9.8*F82)/101325</f>
        <v>66.888149799960658</v>
      </c>
      <c r="K82" s="5">
        <f>K81-(E82-E81)*V82/101325+(F82-F81)*rho*9.8/101325</f>
        <v>23.067070584683773</v>
      </c>
      <c r="L82" s="5">
        <f>Q82*q_liq_m3sec*d_in_m/O82/A</f>
        <v>342471.43895699613</v>
      </c>
      <c r="M82" s="5">
        <f>R82*q_liq_m3sec*d_in_m/P82/A</f>
        <v>335245.1375909652</v>
      </c>
      <c r="N82" s="5">
        <f t="shared" si="5"/>
        <v>0.92452759345303603</v>
      </c>
      <c r="O82" s="5">
        <f>109.574*(1.8*(I82+273)-460)^(-1.1217)*(0.9994+0.0058*pwh_mpa+0.6534/10000*pwh_mpa*pwh_mpa)/1000</f>
        <v>3.0725759121865608E-4</v>
      </c>
      <c r="P82" s="5">
        <f t="shared" si="9"/>
        <v>3.1374387406974969E-4</v>
      </c>
      <c r="Q82" s="5">
        <f>rho/(1+(I82)/10000*(0.269*(I82)^0.637-0.8))</f>
        <v>1044.1925840528679</v>
      </c>
      <c r="R82" s="5">
        <f>rho/(1+(I83)/10000*(0.269*(I83)^0.637-0.8))</f>
        <v>1043.7376910424884</v>
      </c>
      <c r="S82" s="5">
        <f>1/(1.14-2*LN(eps/d_in_m+21.25/L82^(0.9)))^2</f>
        <v>3.9732553878405342E-3</v>
      </c>
      <c r="T82" s="5">
        <f>1/(1.14-2*LN(eps/d_in_m+21.25/M82^(0.9)))^2</f>
        <v>3.9800284240419613E-3</v>
      </c>
      <c r="U82" s="5">
        <f>Q81*9.81*H81-S81*Q81*N81*N81/2/d_in_m</f>
        <v>3206.3501291343682</v>
      </c>
      <c r="V82" s="5">
        <f>Q81*9.81*H81-T81*Q81*N81*N81/2/d_in_m</f>
        <v>3206.3225912745411</v>
      </c>
      <c r="W82" s="5">
        <f>W81+(E82-E81)*U82</f>
        <v>6700179.4661894869</v>
      </c>
      <c r="X82" s="8">
        <f>X81+(E82-E81)/2*(U82+V82)/10^5</f>
        <v>67.001751588387094</v>
      </c>
    </row>
    <row r="83" spans="1:24" x14ac:dyDescent="0.25">
      <c r="A83" s="5"/>
      <c r="B83" s="5"/>
      <c r="C83" s="5"/>
      <c r="D83" s="5">
        <v>68</v>
      </c>
      <c r="E83" s="5">
        <f t="shared" si="6"/>
        <v>674.24050632911394</v>
      </c>
      <c r="F83" s="5">
        <f>[1]!crv_interpolation($H$11:$H$13,$I$11:$I$13,E83)</f>
        <v>430.02531645569621</v>
      </c>
      <c r="G83" s="5">
        <f t="shared" si="7"/>
        <v>244.21518987341773</v>
      </c>
      <c r="H83" s="5">
        <f t="shared" si="8"/>
        <v>0.31446540880502999</v>
      </c>
      <c r="I83" s="5">
        <f>[1]!crv_interpolation($K$11:$K$13,$L$11:$L$13,F83)</f>
        <v>89.129178838039607</v>
      </c>
      <c r="J83" s="5">
        <f>$J$16+(rho*9.8*F83)/101325</f>
        <v>67.218706630812619</v>
      </c>
      <c r="K83" s="5">
        <f>K82-(E83-E82)*V83/101325+(F83-F82)*rho*9.8/101325</f>
        <v>23.079322435458749</v>
      </c>
      <c r="L83" s="5">
        <f>Q83*q_liq_m3sec*d_in_m/O83/A</f>
        <v>344700.97538826137</v>
      </c>
      <c r="M83" s="5">
        <f>R83*q_liq_m3sec*d_in_m/P83/A</f>
        <v>337342.80776179914</v>
      </c>
      <c r="N83" s="5">
        <f t="shared" si="5"/>
        <v>0.92452759345303603</v>
      </c>
      <c r="O83" s="5">
        <f>109.574*(1.8*(I83+273)-460)^(-1.1217)*(0.9994+0.0058*pwh_mpa+0.6534/10000*pwh_mpa*pwh_mpa)/1000</f>
        <v>3.0513725153334041E-4</v>
      </c>
      <c r="P83" s="5">
        <f t="shared" si="9"/>
        <v>3.1165646463434906E-4</v>
      </c>
      <c r="Q83" s="5">
        <f>rho/(1+(I83)/10000*(0.269*(I83)^0.637-0.8))</f>
        <v>1043.7376910424884</v>
      </c>
      <c r="R83" s="5">
        <f>rho/(1+(I84)/10000*(0.269*(I84)^0.637-0.8))</f>
        <v>1043.280811104243</v>
      </c>
      <c r="S83" s="5">
        <f>1/(1.14-2*LN(eps/d_in_m+21.25/L83^(0.9)))^2</f>
        <v>3.9712146150466029E-3</v>
      </c>
      <c r="T83" s="5">
        <f>1/(1.14-2*LN(eps/d_in_m+21.25/M83^(0.9)))^2</f>
        <v>3.9780368879245931E-3</v>
      </c>
      <c r="U83" s="5">
        <f>Q82*9.81*H82-S82*Q82*N82*N82/2/d_in_m</f>
        <v>3204.9685051766987</v>
      </c>
      <c r="V83" s="5">
        <f>Q82*9.81*H82-T82*Q82*N82*N82/2/d_in_m</f>
        <v>3204.940775343126</v>
      </c>
      <c r="W83" s="5">
        <f>W82+(E83-E82)*U83</f>
        <v>6732431.9973491766</v>
      </c>
      <c r="X83" s="8">
        <f>X82+(E83-E82)/2*(U83+V83)/10^5</f>
        <v>67.32427550471705</v>
      </c>
    </row>
    <row r="84" spans="1:24" x14ac:dyDescent="0.25">
      <c r="A84" s="5"/>
      <c r="B84" s="5"/>
      <c r="C84" s="5"/>
      <c r="D84" s="5">
        <v>69</v>
      </c>
      <c r="E84" s="5">
        <f t="shared" si="6"/>
        <v>684.30379746835445</v>
      </c>
      <c r="F84" s="5">
        <f>[1]!crv_interpolation($H$11:$H$13,$I$11:$I$13,E84)</f>
        <v>433.18987341772151</v>
      </c>
      <c r="G84" s="5">
        <f t="shared" si="7"/>
        <v>251.11392405063293</v>
      </c>
      <c r="H84" s="5">
        <f t="shared" si="8"/>
        <v>0.31446540880502999</v>
      </c>
      <c r="I84" s="5">
        <f>[1]!crv_interpolation($K$11:$K$13,$L$11:$L$13,F84)</f>
        <v>89.785080601536293</v>
      </c>
      <c r="J84" s="5">
        <f>$J$16+(rho*9.8*F84)/101325</f>
        <v>67.549263461664594</v>
      </c>
      <c r="K84" s="5">
        <f>K83-(E84-E83)*V84/101325+(F84-F83)*rho*9.8/101325</f>
        <v>23.091712143462832</v>
      </c>
      <c r="L84" s="5">
        <f>Q84*q_liq_m3sec*d_in_m/O84/A</f>
        <v>346929.55920573644</v>
      </c>
      <c r="M84" s="5">
        <f>R84*q_liq_m3sec*d_in_m/P84/A</f>
        <v>339438.6498399126</v>
      </c>
      <c r="N84" s="5">
        <f t="shared" si="5"/>
        <v>0.92452759345303603</v>
      </c>
      <c r="O84" s="5">
        <f>109.574*(1.8*(I84+273)-460)^(-1.1217)*(0.9994+0.0058*pwh_mpa+0.6534/10000*pwh_mpa*pwh_mpa)/1000</f>
        <v>3.0304441938462754E-4</v>
      </c>
      <c r="P84" s="5">
        <f t="shared" si="9"/>
        <v>3.0959593575668527E-4</v>
      </c>
      <c r="Q84" s="5">
        <f>rho/(1+(I84)/10000*(0.269*(I84)^0.637-0.8))</f>
        <v>1043.280811104243</v>
      </c>
      <c r="R84" s="5">
        <f>rho/(1+(I85)/10000*(0.269*(I85)^0.637-0.8))</f>
        <v>1042.8219563044529</v>
      </c>
      <c r="S84" s="5">
        <f>1/(1.14-2*LN(eps/d_in_m+21.25/L84^(0.9)))^2</f>
        <v>3.969197083005349E-3</v>
      </c>
      <c r="T84" s="5">
        <f>1/(1.14-2*LN(eps/d_in_m+21.25/M84^(0.9)))^2</f>
        <v>3.9760680348926046E-3</v>
      </c>
      <c r="U84" s="5">
        <f>Q83*9.81*H83-S83*Q83*N83*N83/2/d_in_m</f>
        <v>3203.580641364128</v>
      </c>
      <c r="V84" s="5">
        <f>Q83*9.81*H83-T83*Q83*N83*N83/2/d_in_m</f>
        <v>3203.5527221162297</v>
      </c>
      <c r="W84" s="5">
        <f>W83+(E84-E83)*U84</f>
        <v>6764670.5620312588</v>
      </c>
      <c r="X84" s="8">
        <f>X83+(E84-E83)/2*(U84+V84)/10^5</f>
        <v>67.646659746740269</v>
      </c>
    </row>
    <row r="85" spans="1:24" x14ac:dyDescent="0.25">
      <c r="A85" s="5"/>
      <c r="B85" s="5"/>
      <c r="C85" s="5"/>
      <c r="D85" s="5">
        <v>70</v>
      </c>
      <c r="E85" s="5">
        <f t="shared" si="6"/>
        <v>694.36708860759495</v>
      </c>
      <c r="F85" s="5">
        <f>[1]!crv_interpolation($H$11:$H$13,$I$11:$I$13,E85)</f>
        <v>436.35443037974682</v>
      </c>
      <c r="G85" s="5">
        <f t="shared" si="7"/>
        <v>258.01265822784814</v>
      </c>
      <c r="H85" s="5">
        <f t="shared" si="8"/>
        <v>0.31446540880503565</v>
      </c>
      <c r="I85" s="5">
        <f>[1]!crv_interpolation($K$11:$K$13,$L$11:$L$13,F85)</f>
        <v>90.440982365032994</v>
      </c>
      <c r="J85" s="5">
        <f>$J$16+(rho*9.8*F85)/101325</f>
        <v>67.879820292516555</v>
      </c>
      <c r="K85" s="5">
        <f>K84-(E85-E84)*V85/101325+(F85-F84)*rho*9.8/101325</f>
        <v>23.104240324302339</v>
      </c>
      <c r="L85" s="5">
        <f>Q85*q_liq_m3sec*d_in_m/O85/A</f>
        <v>349157.1689430892</v>
      </c>
      <c r="M85" s="5">
        <f>R85*q_liq_m3sec*d_in_m/P85/A</f>
        <v>341532.64422323636</v>
      </c>
      <c r="N85" s="5">
        <f t="shared" si="5"/>
        <v>0.92452759345303603</v>
      </c>
      <c r="O85" s="5">
        <f>109.574*(1.8*(I85+273)-460)^(-1.1217)*(0.9994+0.0058*pwh_mpa+0.6534/10000*pwh_mpa*pwh_mpa)/1000</f>
        <v>3.0097857290824383E-4</v>
      </c>
      <c r="P85" s="5">
        <f t="shared" si="9"/>
        <v>3.0756178067773131E-4</v>
      </c>
      <c r="Q85" s="5">
        <f>rho/(1+(I85)/10000*(0.269*(I85)^0.637-0.8))</f>
        <v>1042.8219563044529</v>
      </c>
      <c r="R85" s="5">
        <f>rho/(1+(I86)/10000*(0.269*(I86)^0.637-0.8))</f>
        <v>1042.3611386414868</v>
      </c>
      <c r="S85" s="5">
        <f>1/(1.14-2*LN(eps/d_in_m+21.25/L85^(0.9)))^2</f>
        <v>3.9672024049540507E-3</v>
      </c>
      <c r="T85" s="5">
        <f>1/(1.14-2*LN(eps/d_in_m+21.25/M85^(0.9)))^2</f>
        <v>3.9741214893407387E-3</v>
      </c>
      <c r="U85" s="5">
        <f>Q84*9.81*H84-S84*Q84*N84*N84/2/d_in_m</f>
        <v>3202.1865766405567</v>
      </c>
      <c r="V85" s="5">
        <f>Q84*9.81*H84-T84*Q84*N84*N84/2/d_in_m</f>
        <v>3202.1584704886814</v>
      </c>
      <c r="W85" s="5">
        <f>W84+(E85-E84)*U85</f>
        <v>6796895.0978341606</v>
      </c>
      <c r="X85" s="8">
        <f>X84+(E85-E84)/2*(U85+V85)/10^5</f>
        <v>67.968903690567345</v>
      </c>
    </row>
    <row r="86" spans="1:24" s="8" customFormat="1" x14ac:dyDescent="0.25">
      <c r="D86" s="8">
        <v>71</v>
      </c>
      <c r="E86" s="8">
        <f t="shared" si="6"/>
        <v>704.43037974683546</v>
      </c>
      <c r="F86" s="8">
        <f>[1]!crv_interpolation($H$11:$H$13,$I$11:$I$13,E86)</f>
        <v>439.51898734177217</v>
      </c>
      <c r="G86" s="8">
        <f t="shared" si="7"/>
        <v>264.91139240506328</v>
      </c>
      <c r="H86" s="8">
        <f t="shared" si="8"/>
        <v>0.31446540880502999</v>
      </c>
      <c r="I86" s="8">
        <f>[1]!crv_interpolation($K$11:$K$13,$L$11:$L$13,F86)</f>
        <v>91.096884128529709</v>
      </c>
      <c r="J86" s="8">
        <f>$J$16+(rho*9.8*F86)/101325</f>
        <v>68.210377123368531</v>
      </c>
      <c r="K86" s="8">
        <f>K85-(E86-E85)*V86/101325+(F86-F85)*rho*9.8/101325</f>
        <v>23.116907589745278</v>
      </c>
      <c r="L86" s="8">
        <f>Q86*q_liq_m3sec*d_in_m/O86/A</f>
        <v>351383.78332717094</v>
      </c>
      <c r="M86" s="8">
        <f>R86*q_liq_m3sec*d_in_m/P86/A</f>
        <v>343624.77151616011</v>
      </c>
      <c r="N86" s="8">
        <f t="shared" si="5"/>
        <v>0.92452759345303603</v>
      </c>
      <c r="O86" s="8">
        <f>109.574*(1.8*(I86+273)-460)^(-1.1217)*(0.9994+0.0058*pwh_mpa+0.6534/10000*pwh_mpa*pwh_mpa)/1000</f>
        <v>2.9893920323314534E-4</v>
      </c>
      <c r="P86" s="5">
        <f t="shared" si="9"/>
        <v>3.0555350517677543E-4</v>
      </c>
      <c r="Q86" s="8">
        <f>rho/(1+(I86)/10000*(0.269*(I86)^0.637-0.8))</f>
        <v>1042.3611386414868</v>
      </c>
      <c r="R86" s="8">
        <f>rho/(1+(I87)/10000*(0.269*(I87)^0.637-0.8))</f>
        <v>1041.8983700467238</v>
      </c>
      <c r="S86" s="8">
        <f>1/(1.14-2*LN(eps/d_in_m+21.25/L86^(0.9)))^2</f>
        <v>3.9652302027092757E-3</v>
      </c>
      <c r="T86" s="8">
        <f>1/(1.14-2*LN(eps/d_in_m+21.25/M86^(0.9)))^2</f>
        <v>3.9721968839551286E-3</v>
      </c>
      <c r="U86" s="8">
        <f>Q85*9.81*H85-S85*Q85*N85*N85/2/d_in_m</f>
        <v>3200.7863497009494</v>
      </c>
      <c r="V86" s="8">
        <f>Q85*9.81*H85-T85*Q85*N85*N85/2/d_in_m</f>
        <v>3200.7580591076371</v>
      </c>
      <c r="W86" s="8">
        <f>W85+(E86-E85)*U86</f>
        <v>6829105.5427457085</v>
      </c>
      <c r="X86" s="8">
        <f>X85+(E86-E85)/2*(U86+V86)/10^5</f>
        <v>68.291006716200428</v>
      </c>
    </row>
    <row r="87" spans="1:24" x14ac:dyDescent="0.25">
      <c r="A87" s="5"/>
      <c r="B87" s="5"/>
      <c r="C87" s="5"/>
      <c r="D87" s="5">
        <v>72</v>
      </c>
      <c r="E87" s="5">
        <f t="shared" si="6"/>
        <v>714.49367088607596</v>
      </c>
      <c r="F87" s="5">
        <f>[1]!crv_interpolation($H$11:$H$13,$I$11:$I$13,E87)</f>
        <v>442.68354430379748</v>
      </c>
      <c r="G87" s="5">
        <f t="shared" si="7"/>
        <v>271.81012658227849</v>
      </c>
      <c r="H87" s="5">
        <f t="shared" si="8"/>
        <v>0.31446540880502999</v>
      </c>
      <c r="I87" s="5">
        <f>[1]!crv_interpolation($K$11:$K$13,$L$11:$L$13,F87)</f>
        <v>91.752785892026409</v>
      </c>
      <c r="J87" s="5">
        <f>$J$16+(rho*9.8*F87)/101325</f>
        <v>68.540933954220506</v>
      </c>
      <c r="K87" s="5">
        <f>K86-(E87-E86)*V87/101325+(F87-F86)*rho*9.8/101325</f>
        <v>23.12971454774555</v>
      </c>
      <c r="L87" s="5">
        <f>Q87*q_liq_m3sec*d_in_m/O87/A</f>
        <v>353609.38127580844</v>
      </c>
      <c r="M87" s="5">
        <f>R87*q_liq_m3sec*d_in_m/P87/A</f>
        <v>345715.01252720237</v>
      </c>
      <c r="N87" s="5">
        <f t="shared" si="5"/>
        <v>0.92452759345303603</v>
      </c>
      <c r="O87" s="5">
        <f>109.574*(1.8*(I87+273)-460)^(-1.1217)*(0.9994+0.0058*pwh_mpa+0.6534/10000*pwh_mpa*pwh_mpa)/1000</f>
        <v>2.9692581408194218E-4</v>
      </c>
      <c r="P87" s="5">
        <f t="shared" si="9"/>
        <v>3.0357062718820287E-4</v>
      </c>
      <c r="Q87" s="5">
        <f>rho/(1+(I87)/10000*(0.269*(I87)^0.637-0.8))</f>
        <v>1041.8983700467238</v>
      </c>
      <c r="R87" s="5">
        <f>rho/(1+(I88)/10000*(0.269*(I88)^0.637-0.8))</f>
        <v>1041.433662385492</v>
      </c>
      <c r="S87" s="5">
        <f>1/(1.14-2*LN(eps/d_in_m+21.25/L87^(0.9)))^2</f>
        <v>3.9632801064285982E-3</v>
      </c>
      <c r="T87" s="5">
        <f>1/(1.14-2*LN(eps/d_in_m+21.25/M87^(0.9)))^2</f>
        <v>3.9702938594841711E-3</v>
      </c>
      <c r="U87" s="5">
        <f>Q86*9.81*H86-S86*Q86*N86*N86/2/d_in_m</f>
        <v>3199.3799989950639</v>
      </c>
      <c r="V87" s="5">
        <f>Q86*9.81*H86-T86*Q86*N86*N86/2/d_in_m</f>
        <v>3199.3515263762733</v>
      </c>
      <c r="W87" s="5">
        <f>W86+(E87-E86)*U87</f>
        <v>6861301.8351406585</v>
      </c>
      <c r="X87" s="8">
        <f>X86+(E87-E86)/2*(U87+V87)/10^5</f>
        <v>68.612968207508672</v>
      </c>
    </row>
    <row r="88" spans="1:24" x14ac:dyDescent="0.25">
      <c r="A88" s="5"/>
      <c r="B88" s="5"/>
      <c r="C88" s="5"/>
      <c r="D88" s="5">
        <v>73</v>
      </c>
      <c r="E88" s="5">
        <f t="shared" si="6"/>
        <v>724.55696202531647</v>
      </c>
      <c r="F88" s="5">
        <f>[1]!crv_interpolation($H$11:$H$13,$I$11:$I$13,E88)</f>
        <v>445.84810126582278</v>
      </c>
      <c r="G88" s="5">
        <f t="shared" si="7"/>
        <v>278.70886075949369</v>
      </c>
      <c r="H88" s="5">
        <f t="shared" si="8"/>
        <v>0.31446540880502999</v>
      </c>
      <c r="I88" s="5">
        <f>[1]!crv_interpolation($K$11:$K$13,$L$11:$L$13,F88)</f>
        <v>92.408687655523096</v>
      </c>
      <c r="J88" s="5">
        <f>$J$16+(rho*9.8*F88)/101325</f>
        <v>68.871490785072481</v>
      </c>
      <c r="K88" s="5">
        <f>K87-(E88-E87)*V88/101325+(F88-F87)*rho*9.8/101325</f>
        <v>23.142661802466776</v>
      </c>
      <c r="L88" s="5">
        <f>Q88*q_liq_m3sec*d_in_m/O88/A</f>
        <v>355833.94189564209</v>
      </c>
      <c r="M88" s="5">
        <f>R88*q_liq_m3sec*d_in_m/P88/A</f>
        <v>347803.34826673067</v>
      </c>
      <c r="N88" s="5">
        <f t="shared" si="5"/>
        <v>0.92452759345303603</v>
      </c>
      <c r="O88" s="5">
        <f>109.574*(1.8*(I88+273)-460)^(-1.1217)*(0.9994+0.0058*pwh_mpa+0.6534/10000*pwh_mpa*pwh_mpa)/1000</f>
        <v>2.9493792138592372E-4</v>
      </c>
      <c r="P88" s="5">
        <f t="shared" si="9"/>
        <v>3.016126764321909E-4</v>
      </c>
      <c r="Q88" s="5">
        <f>rho/(1+(I88)/10000*(0.269*(I88)^0.637-0.8))</f>
        <v>1041.433662385492</v>
      </c>
      <c r="R88" s="5">
        <f>rho/(1+(I89)/10000*(0.269*(I89)^0.637-0.8))</f>
        <v>1040.9670274579819</v>
      </c>
      <c r="S88" s="5">
        <f>1/(1.14-2*LN(eps/d_in_m+21.25/L88^(0.9)))^2</f>
        <v>3.9613517543802762E-3</v>
      </c>
      <c r="T88" s="5">
        <f>1/(1.14-2*LN(eps/d_in_m+21.25/M88^(0.9)))^2</f>
        <v>3.9684120645169969E-3</v>
      </c>
      <c r="U88" s="5">
        <f>Q87*9.81*H87-S87*Q87*N87*N87/2/d_in_m</f>
        <v>3197.9675627320039</v>
      </c>
      <c r="V88" s="5">
        <f>Q87*9.81*H87-T87*Q87*N87*N87/2/d_in_m</f>
        <v>3197.9389104582956</v>
      </c>
      <c r="W88" s="5">
        <f>W87+(E88-E87)*U88</f>
        <v>6893483.913778278</v>
      </c>
      <c r="X88" s="8">
        <f>X87+(E88-E87)/2*(U88+V88)/10^5</f>
        <v>68.934787552204</v>
      </c>
    </row>
    <row r="89" spans="1:24" x14ac:dyDescent="0.25">
      <c r="A89" s="5"/>
      <c r="B89" s="5"/>
      <c r="C89" s="5"/>
      <c r="D89" s="5">
        <v>74</v>
      </c>
      <c r="E89" s="5">
        <f t="shared" si="6"/>
        <v>734.62025316455697</v>
      </c>
      <c r="F89" s="5">
        <f>[1]!crv_interpolation($H$11:$H$13,$I$11:$I$13,E89)</f>
        <v>449.01265822784808</v>
      </c>
      <c r="G89" s="5">
        <f t="shared" si="7"/>
        <v>285.60759493670889</v>
      </c>
      <c r="H89" s="5">
        <f t="shared" si="8"/>
        <v>0.31446540880503565</v>
      </c>
      <c r="I89" s="5">
        <f>[1]!crv_interpolation($K$11:$K$13,$L$11:$L$13,F89)</f>
        <v>93.064589419019796</v>
      </c>
      <c r="J89" s="5">
        <f>$J$16+(rho*9.8*F89)/101325</f>
        <v>69.202047615924442</v>
      </c>
      <c r="K89" s="5">
        <f>K88-(E89-E88)*V89/101325+(F89-F88)*rho*9.8/101325</f>
        <v>23.155749954305726</v>
      </c>
      <c r="L89" s="5">
        <f>Q89*q_liq_m3sec*d_in_m/O89/A</f>
        <v>358057.44448001392</v>
      </c>
      <c r="M89" s="5">
        <f>R89*q_liq_m3sec*d_in_m/P89/A</f>
        <v>349889.75994471944</v>
      </c>
      <c r="N89" s="5">
        <f t="shared" si="5"/>
        <v>0.92452759345303603</v>
      </c>
      <c r="O89" s="5">
        <f>109.574*(1.8*(I89+273)-460)^(-1.1217)*(0.9994+0.0058*pwh_mpa+0.6534/10000*pwh_mpa*pwh_mpa)/1000</f>
        <v>2.9297505291406241E-4</v>
      </c>
      <c r="P89" s="5">
        <f t="shared" si="9"/>
        <v>2.9967919405874359E-4</v>
      </c>
      <c r="Q89" s="5">
        <f>rho/(1+(I89)/10000*(0.269*(I89)^0.637-0.8))</f>
        <v>1040.9670274579819</v>
      </c>
      <c r="R89" s="5">
        <f>rho/(1+(I90)/10000*(0.269*(I90)^0.637-0.8))</f>
        <v>1040.4984770001354</v>
      </c>
      <c r="S89" s="5">
        <f>1/(1.14-2*LN(eps/d_in_m+21.25/L89^(0.9)))^2</f>
        <v>3.9594447927205536E-3</v>
      </c>
      <c r="T89" s="5">
        <f>1/(1.14-2*LN(eps/d_in_m+21.25/M89^(0.9)))^2</f>
        <v>3.9665511552692718E-3</v>
      </c>
      <c r="U89" s="5">
        <f>Q88*9.81*H88-S88*Q88*N88*N88/2/d_in_m</f>
        <v>3196.5490788834873</v>
      </c>
      <c r="V89" s="5">
        <f>Q88*9.81*H88-T88*Q88*N88*N88/2/d_in_m</f>
        <v>3196.5202492811718</v>
      </c>
      <c r="W89" s="5">
        <f>W88+(E89-E88)*U89</f>
        <v>6925651.7177999532</v>
      </c>
      <c r="X89" s="8">
        <f>X88+(E89-E88)/2*(U89+V89)/10^5</f>
        <v>69.256464141817347</v>
      </c>
    </row>
    <row r="90" spans="1:24" s="5" customFormat="1" x14ac:dyDescent="0.25">
      <c r="D90" s="5">
        <v>75</v>
      </c>
      <c r="E90" s="5">
        <f t="shared" si="6"/>
        <v>744.68354430379748</v>
      </c>
      <c r="F90" s="5">
        <f>[1]!crv_interpolation($H$11:$H$13,$I$11:$I$13,E90)</f>
        <v>452.17721518987344</v>
      </c>
      <c r="G90" s="5">
        <f t="shared" si="7"/>
        <v>292.50632911392404</v>
      </c>
      <c r="H90" s="5">
        <f t="shared" si="8"/>
        <v>0.31446540880502999</v>
      </c>
      <c r="I90" s="5">
        <f>[1]!crv_interpolation($K$11:$K$13,$L$11:$L$13,F90)</f>
        <v>93.720491182516511</v>
      </c>
      <c r="J90" s="5">
        <f>$J$16+(rho*9.8*F90)/101325</f>
        <v>69.532604446776418</v>
      </c>
      <c r="K90" s="5">
        <f>K89-(E90-E89)*V90/101325+(F90-F89)*rho*9.8/101325</f>
        <v>23.168979599915396</v>
      </c>
      <c r="L90" s="5">
        <f>Q90*q_liq_m3sec*d_in_m/O90/A</f>
        <v>360279.86850689183</v>
      </c>
      <c r="M90" s="5">
        <f>R90*q_liq_m3sec*d_in_m/P90/A</f>
        <v>351974.22896856046</v>
      </c>
      <c r="N90" s="5">
        <f t="shared" si="5"/>
        <v>0.92452759345303603</v>
      </c>
      <c r="O90" s="5">
        <f>109.574*(1.8*(I90+273)-460)^(-1.1217)*(0.9994+0.0058*pwh_mpa+0.6534/10000*pwh_mpa*pwh_mpa)/1000</f>
        <v>2.9103674791541959E-4</v>
      </c>
      <c r="P90" s="5">
        <f t="shared" si="9"/>
        <v>2.9776973230449507E-4</v>
      </c>
      <c r="Q90" s="5">
        <f>rho/(1+(I90)/10000*(0.269*(I90)^0.637-0.8))</f>
        <v>1040.4984770001354</v>
      </c>
      <c r="R90" s="5">
        <f>rho/(1+(I91)/10000*(0.269*(I91)^0.637-0.8))</f>
        <v>1040.0280226845127</v>
      </c>
      <c r="S90" s="5">
        <f>1/(1.14-2*LN(eps/d_in_m+21.25/L90^(0.9)))^2</f>
        <v>3.9575588752783332E-3</v>
      </c>
      <c r="T90" s="5">
        <f>1/(1.14-2*LN(eps/d_in_m+21.25/M90^(0.9)))^2</f>
        <v>3.9647107953760044E-3</v>
      </c>
      <c r="U90" s="5">
        <f>Q89*9.81*H89-S89*Q89*N89*N89/2/d_in_m</f>
        <v>3195.1245851879457</v>
      </c>
      <c r="V90" s="5">
        <f>Q89*9.81*H89-T89*Q89*N89*N89/2/d_in_m</f>
        <v>3195.0955805401959</v>
      </c>
      <c r="W90" s="5">
        <f>W89+(E90-E89)*U90</f>
        <v>6957805.1867268449</v>
      </c>
      <c r="X90" s="5">
        <f>X89+(E90-E89)/2*(U90+V90)/10^5</f>
        <v>69.577997371675181</v>
      </c>
    </row>
    <row r="91" spans="1:24" x14ac:dyDescent="0.25">
      <c r="A91" s="5"/>
      <c r="B91" s="5"/>
      <c r="C91" s="5"/>
      <c r="D91" s="5">
        <v>76</v>
      </c>
      <c r="E91" s="5">
        <f t="shared" si="6"/>
        <v>754.74683544303798</v>
      </c>
      <c r="F91" s="5">
        <f>[1]!crv_interpolation($H$11:$H$13,$I$11:$I$13,E91)</f>
        <v>455.34177215189874</v>
      </c>
      <c r="G91" s="5">
        <f t="shared" si="7"/>
        <v>299.40506329113924</v>
      </c>
      <c r="H91" s="5">
        <f t="shared" si="8"/>
        <v>0.31446540880502999</v>
      </c>
      <c r="I91" s="5">
        <f>[1]!crv_interpolation($K$11:$K$13,$L$11:$L$13,F91)</f>
        <v>94.376392946013198</v>
      </c>
      <c r="J91" s="5">
        <f>$J$16+(rho*9.8*F91)/101325</f>
        <v>69.863161277628379</v>
      </c>
      <c r="K91" s="5">
        <f>K90-(E91-E90)*V91/101325+(F91-F90)*rho*9.8/101325</f>
        <v>23.182351332227714</v>
      </c>
      <c r="L91" s="5">
        <f>Q91*q_liq_m3sec*d_in_m/O91/A</f>
        <v>362501.19363684428</v>
      </c>
      <c r="M91" s="5">
        <f>R91*q_liq_m3sec*d_in_m/P91/A</f>
        <v>354056.73694090999</v>
      </c>
      <c r="N91" s="5">
        <f t="shared" si="5"/>
        <v>0.92452759345303603</v>
      </c>
      <c r="O91" s="5">
        <f>109.574*(1.8*(I91+273)-460)^(-1.1217)*(0.9994+0.0058*pwh_mpa+0.6534/10000*pwh_mpa*pwh_mpa)/1000</f>
        <v>2.8912255677438078E-4</v>
      </c>
      <c r="P91" s="5">
        <f t="shared" si="9"/>
        <v>2.9588385416176344E-4</v>
      </c>
      <c r="Q91" s="5">
        <f>rho/(1+(I91)/10000*(0.269*(I91)^0.637-0.8))</f>
        <v>1040.0280226845127</v>
      </c>
      <c r="R91" s="5">
        <f>rho/(1+(I92)/10000*(0.269*(I92)^0.637-0.8))</f>
        <v>1039.5556761211344</v>
      </c>
      <c r="S91" s="5">
        <f>1/(1.14-2*LN(eps/d_in_m+21.25/L91^(0.9)))^2</f>
        <v>3.9556936633468884E-3</v>
      </c>
      <c r="T91" s="5">
        <f>1/(1.14-2*LN(eps/d_in_m+21.25/M91^(0.9)))^2</f>
        <v>3.9628906556911404E-3</v>
      </c>
      <c r="U91" s="5">
        <f>Q90*9.81*H90-S90*Q90*N90*N90/2/d_in_m</f>
        <v>3193.6941191538122</v>
      </c>
      <c r="V91" s="5">
        <f>Q90*9.81*H90-T90*Q90*N90*N90/2/d_in_m</f>
        <v>3193.6649417017393</v>
      </c>
      <c r="W91" s="5">
        <f>W90+(E91-E90)*U91</f>
        <v>6989944.2604575697</v>
      </c>
      <c r="X91" s="8">
        <f>X90+(E91-E90)/2*(U91+V91)/10^5</f>
        <v>69.899386640876457</v>
      </c>
    </row>
    <row r="92" spans="1:24" x14ac:dyDescent="0.25">
      <c r="A92" s="5"/>
      <c r="B92" s="5"/>
      <c r="C92" s="5"/>
      <c r="D92" s="5">
        <v>77</v>
      </c>
      <c r="E92" s="5">
        <f t="shared" si="6"/>
        <v>764.81012658227849</v>
      </c>
      <c r="F92" s="5">
        <f>[1]!crv_interpolation($H$11:$H$13,$I$11:$I$13,E92)</f>
        <v>458.50632911392404</v>
      </c>
      <c r="G92" s="5">
        <f t="shared" si="7"/>
        <v>306.30379746835445</v>
      </c>
      <c r="H92" s="5">
        <f t="shared" si="8"/>
        <v>0.31446540880502999</v>
      </c>
      <c r="I92" s="5">
        <f>[1]!crv_interpolation($K$11:$K$13,$L$11:$L$13,F92)</f>
        <v>95.032294709509898</v>
      </c>
      <c r="J92" s="5">
        <f>$J$16+(rho*9.8*F92)/101325</f>
        <v>70.193718108480354</v>
      </c>
      <c r="K92" s="5">
        <f>K91-(E92-E91)*V92/101325+(F92-F91)*rho*9.8/101325</f>
        <v>23.195865740475913</v>
      </c>
      <c r="L92" s="5">
        <f>Q92*q_liq_m3sec*d_in_m/O92/A</f>
        <v>364721.39971105219</v>
      </c>
      <c r="M92" s="5">
        <f>R92*q_liq_m3sec*d_in_m/P92/A</f>
        <v>356137.26565758092</v>
      </c>
      <c r="N92" s="5">
        <f t="shared" si="5"/>
        <v>0.92452759345303603</v>
      </c>
      <c r="O92" s="5">
        <f>109.574*(1.8*(I92+273)-460)^(-1.1217)*(0.9994+0.0058*pwh_mpa+0.6534/10000*pwh_mpa*pwh_mpa)/1000</f>
        <v>2.8723204067819747E-4</v>
      </c>
      <c r="P92" s="5">
        <f t="shared" si="9"/>
        <v>2.9402113305934338E-4</v>
      </c>
      <c r="Q92" s="5">
        <f>rho/(1+(I92)/10000*(0.269*(I92)^0.637-0.8))</f>
        <v>1039.5556761211344</v>
      </c>
      <c r="R92" s="5">
        <f>rho/(1+(I93)/10000*(0.269*(I93)^0.637-0.8))</f>
        <v>1039.0814488583057</v>
      </c>
      <c r="S92" s="5">
        <f>1/(1.14-2*LN(eps/d_in_m+21.25/L92^(0.9)))^2</f>
        <v>3.9538488254823919E-3</v>
      </c>
      <c r="T92" s="5">
        <f>1/(1.14-2*LN(eps/d_in_m+21.25/M92^(0.9)))^2</f>
        <v>3.9610904140936444E-3</v>
      </c>
      <c r="U92" s="5">
        <f>Q91*9.81*H91-S91*Q91*N91*N91/2/d_in_m</f>
        <v>3192.2577180636436</v>
      </c>
      <c r="V92" s="5">
        <f>Q91*9.81*H91-T91*Q91*N91*N91/2/d_in_m</f>
        <v>3192.2283700073426</v>
      </c>
      <c r="W92" s="5">
        <f>W91+(E92-E91)*U92</f>
        <v>7022068.8792659314</v>
      </c>
      <c r="X92" s="8">
        <f>X91+(E92-E91)/2*(U92+V92)/10^5</f>
        <v>70.220631352269905</v>
      </c>
    </row>
    <row r="93" spans="1:24" x14ac:dyDescent="0.25">
      <c r="A93" s="5"/>
      <c r="B93" s="5"/>
      <c r="C93" s="5"/>
      <c r="D93" s="5">
        <v>78</v>
      </c>
      <c r="E93" s="5">
        <f t="shared" si="6"/>
        <v>774.87341772151899</v>
      </c>
      <c r="F93" s="5">
        <f>[1]!crv_interpolation($H$11:$H$13,$I$11:$I$13,E93)</f>
        <v>461.67088607594934</v>
      </c>
      <c r="G93" s="5">
        <f t="shared" si="7"/>
        <v>313.20253164556965</v>
      </c>
      <c r="H93" s="5">
        <f t="shared" si="8"/>
        <v>0.31446540880503565</v>
      </c>
      <c r="I93" s="5">
        <f>[1]!crv_interpolation($K$11:$K$13,$L$11:$L$13,F93)</f>
        <v>95.688196473006599</v>
      </c>
      <c r="J93" s="5">
        <f>$J$16+(rho*9.8*F93)/101325</f>
        <v>70.524274939332329</v>
      </c>
      <c r="K93" s="5">
        <f>K92-(E93-E92)*V93/101325+(F93-F92)*rho*9.8/101325</f>
        <v>23.209523410216548</v>
      </c>
      <c r="L93" s="5">
        <f>Q93*q_liq_m3sec*d_in_m/O93/A</f>
        <v>366940.46674936276</v>
      </c>
      <c r="M93" s="5">
        <f>R93*q_liq_m3sec*d_in_m/P93/A</f>
        <v>358215.79710547451</v>
      </c>
      <c r="N93" s="5">
        <f t="shared" si="5"/>
        <v>0.92452759345303603</v>
      </c>
      <c r="O93" s="5">
        <f>109.574*(1.8*(I93+273)-460)^(-1.1217)*(0.9994+0.0058*pwh_mpa+0.6534/10000*pwh_mpa*pwh_mpa)/1000</f>
        <v>2.8536477129632409E-4</v>
      </c>
      <c r="P93" s="5">
        <f t="shared" si="9"/>
        <v>2.921811525545556E-4</v>
      </c>
      <c r="Q93" s="5">
        <f>rho/(1+(I93)/10000*(0.269*(I93)^0.637-0.8))</f>
        <v>1039.0814488583057</v>
      </c>
      <c r="R93" s="5">
        <f>rho/(1+(I94)/10000*(0.269*(I94)^0.637-0.8))</f>
        <v>1038.6053523834144</v>
      </c>
      <c r="S93" s="5">
        <f>1/(1.14-2*LN(eps/d_in_m+21.25/L93^(0.9)))^2</f>
        <v>3.9520240373089599E-3</v>
      </c>
      <c r="T93" s="5">
        <f>1/(1.14-2*LN(eps/d_in_m+21.25/M93^(0.9)))^2</f>
        <v>3.9593097552998472E-3</v>
      </c>
      <c r="U93" s="5">
        <f>Q92*9.81*H92-S92*Q92*N92*N92/2/d_in_m</f>
        <v>3190.8154189769807</v>
      </c>
      <c r="V93" s="5">
        <f>Q92*9.81*H92-T92*Q92*N92*N92/2/d_in_m</f>
        <v>3190.7859024765407</v>
      </c>
      <c r="W93" s="5">
        <f>W92+(E93-E92)*U93</f>
        <v>7054178.9837986743</v>
      </c>
      <c r="X93" s="8">
        <f>X92+(E93-E92)/2*(U93+V93)/10^5</f>
        <v>70.541730912431646</v>
      </c>
    </row>
    <row r="94" spans="1:24" s="8" customFormat="1" x14ac:dyDescent="0.25">
      <c r="D94" s="8">
        <v>79</v>
      </c>
      <c r="E94" s="8">
        <f t="shared" si="6"/>
        <v>784.9367088607595</v>
      </c>
      <c r="F94" s="8">
        <f>[1]!crv_interpolation($H$11:$H$13,$I$11:$I$13,E94)</f>
        <v>464.8354430379747</v>
      </c>
      <c r="G94" s="8">
        <f t="shared" si="7"/>
        <v>320.1012658227848</v>
      </c>
      <c r="H94" s="8">
        <f t="shared" si="8"/>
        <v>0.31446540880502999</v>
      </c>
      <c r="I94" s="8">
        <f>[1]!crv_interpolation($K$11:$K$13,$L$11:$L$13,F94)</f>
        <v>96.344098236503299</v>
      </c>
      <c r="J94" s="8">
        <f>$J$16+(rho*9.8*F94)/101325</f>
        <v>70.854831770184305</v>
      </c>
      <c r="K94" s="8">
        <f>K93-(E94-E93)*V94/101325+(F94-F93)*rho*9.8/101325</f>
        <v>23.223324923351203</v>
      </c>
      <c r="L94" s="8">
        <f>Q94*q_liq_m3sec*d_in_m/O94/A</f>
        <v>369158.37494838279</v>
      </c>
      <c r="M94" s="8">
        <f>R94*q_liq_m3sec*d_in_m/P94/A</f>
        <v>360292.31346055045</v>
      </c>
      <c r="N94" s="8">
        <f t="shared" si="5"/>
        <v>0.92452759345303603</v>
      </c>
      <c r="O94" s="8">
        <f>109.574*(1.8*(I94+273)-460)^(-1.1217)*(0.9994+0.0058*pwh_mpa+0.6534/10000*pwh_mpa*pwh_mpa)/1000</f>
        <v>2.8352033047106381E-4</v>
      </c>
      <c r="P94" s="5">
        <f t="shared" si="9"/>
        <v>2.9036350603609939E-4</v>
      </c>
      <c r="Q94" s="8">
        <f>rho/(1+(I94)/10000*(0.269*(I94)^0.637-0.8))</f>
        <v>1038.6053523834144</v>
      </c>
      <c r="R94" s="8">
        <f>rho/(1+(I95)/10000*(0.269*(I95)^0.637-0.8))</f>
        <v>1038.1273981237141</v>
      </c>
      <c r="S94" s="8">
        <f>1/(1.14-2*LN(eps/d_in_m+21.25/L94^(0.9)))^2</f>
        <v>3.9502189813299974E-3</v>
      </c>
      <c r="T94" s="8">
        <f>1/(1.14-2*LN(eps/d_in_m+21.25/M94^(0.9)))^2</f>
        <v>3.9575483706818099E-3</v>
      </c>
      <c r="U94" s="8">
        <f>Q93*9.81*H93-S93*Q93*N93*N93/2/d_in_m</f>
        <v>3189.3672587340479</v>
      </c>
      <c r="V94" s="8">
        <f>Q93*9.81*H93-T93*Q93*N93*N93/2/d_in_m</f>
        <v>3189.3375759105343</v>
      </c>
      <c r="W94" s="8">
        <f>W93+(E94-E93)*U94</f>
        <v>7086274.5150732761</v>
      </c>
      <c r="X94" s="8">
        <f>X93+(E94-E93)/2*(U94+V94)/10^5</f>
        <v>70.862684731643199</v>
      </c>
    </row>
    <row r="95" spans="1:24" x14ac:dyDescent="0.25">
      <c r="A95" s="5"/>
      <c r="B95" s="5"/>
      <c r="C95" s="5"/>
      <c r="D95" s="5">
        <v>80</v>
      </c>
      <c r="E95" s="5">
        <f t="shared" si="6"/>
        <v>795</v>
      </c>
      <c r="F95" s="5">
        <f>[1]!crv_interpolation($H$11:$H$13,$I$11:$I$13,E95)</f>
        <v>468</v>
      </c>
      <c r="G95" s="5">
        <f t="shared" si="7"/>
        <v>327</v>
      </c>
      <c r="H95" s="5">
        <f t="shared" si="8"/>
        <v>0.58867924528301885</v>
      </c>
      <c r="I95" s="5">
        <f>[1]!crv_interpolation($K$11:$K$13,$L$11:$L$13,F95)</f>
        <v>97</v>
      </c>
      <c r="J95" s="5">
        <f>$J$16+(rho*9.8*F95)/101325</f>
        <v>71.185388601036266</v>
      </c>
      <c r="K95" s="5">
        <f>K94-(E95-E94)*V95/101325+(F95-F94)*rho*9.8/101325</f>
        <v>23.237270858147859</v>
      </c>
      <c r="L95" s="5">
        <f>Q95*q_liq_m3sec*d_in_m/O95/A</f>
        <v>371375.10467960936</v>
      </c>
      <c r="M95" s="5">
        <f>R95*q_liq_m3sec*d_in_m/P95/A</f>
        <v>47471.095741538476</v>
      </c>
      <c r="N95" s="5">
        <f t="shared" si="5"/>
        <v>0.92452759345303603</v>
      </c>
      <c r="O95" s="5">
        <f>109.574*(1.8*(I95+273)-460)^(-1.1217)*(0.9994+0.0058*pwh_mpa+0.6534/10000*pwh_mpa*pwh_mpa)/1000</f>
        <v>2.8169830991906755E-4</v>
      </c>
      <c r="P95" s="5">
        <f t="shared" si="9"/>
        <v>2.2926664447321266E-3</v>
      </c>
      <c r="Q95" s="5">
        <f>rho/(1+(I95)/10000*(0.269*(I95)^0.637-0.8))</f>
        <v>1038.1273981237141</v>
      </c>
      <c r="R95" s="5">
        <f>rho/(1+(I96)/10000*(0.269*(I96)^0.637-0.8))</f>
        <v>1080</v>
      </c>
      <c r="S95" s="5">
        <f>1/(1.14-2*LN(eps/d_in_m+21.25/L95^(0.9)))^2</f>
        <v>3.948433346745584E-3</v>
      </c>
      <c r="T95" s="5">
        <f>1/(1.14-2*LN(eps/d_in_m+21.25/M95^(0.9)))^2</f>
        <v>5.203380613116467E-3</v>
      </c>
      <c r="U95" s="5">
        <f>Q94*9.81*H94-S94*Q94*N94*N94/2/d_in_m</f>
        <v>3187.9132739586544</v>
      </c>
      <c r="V95" s="5">
        <f>Q94*9.81*H94-T94*Q94*N94*N94/2/d_in_m</f>
        <v>3187.8834268950586</v>
      </c>
      <c r="W95" s="5">
        <f>W94+(E95-E94)*U95</f>
        <v>7118355.4144757716</v>
      </c>
      <c r="X95" s="8">
        <f>X94+(E95-E94)/2*(U95+V95)/10^5</f>
        <v>71.183492223869706</v>
      </c>
    </row>
    <row r="96" spans="1:24" x14ac:dyDescent="0.25">
      <c r="A96" s="5"/>
      <c r="B96" s="5"/>
      <c r="C96" s="5"/>
      <c r="D96" s="5"/>
      <c r="E96" s="5"/>
      <c r="G96" s="5"/>
      <c r="H96" s="5"/>
      <c r="I96" s="5"/>
      <c r="J96" s="5"/>
      <c r="K96" s="5"/>
      <c r="L96" s="5"/>
      <c r="M96" s="5"/>
      <c r="N96" s="5"/>
      <c r="P96" s="5"/>
      <c r="Q96" s="5"/>
      <c r="R96" s="5"/>
      <c r="S96" s="5"/>
      <c r="U96" s="5"/>
      <c r="V96" s="5"/>
      <c r="W96" s="5"/>
      <c r="X96" s="5"/>
    </row>
    <row r="97" spans="1:24" x14ac:dyDescent="0.25">
      <c r="A97" s="5"/>
      <c r="B97" s="5"/>
      <c r="C97" s="5"/>
      <c r="D97" s="5"/>
      <c r="E97" s="5"/>
      <c r="G97" s="5"/>
      <c r="H97" s="5"/>
      <c r="I97" s="5"/>
      <c r="J97" s="5"/>
      <c r="K97" s="5"/>
      <c r="L97" s="5"/>
      <c r="M97" s="5"/>
      <c r="N97" s="5"/>
      <c r="P97" s="5"/>
      <c r="Q97" s="5"/>
      <c r="R97" s="5"/>
      <c r="S97" s="5"/>
      <c r="U97" s="5"/>
      <c r="V97" s="5"/>
      <c r="W97" s="5"/>
      <c r="X97" s="5"/>
    </row>
    <row r="98" spans="1:24" x14ac:dyDescent="0.25">
      <c r="A98" s="5"/>
      <c r="B98" s="5"/>
      <c r="C98" s="5"/>
      <c r="D98" s="5"/>
      <c r="E98" s="5"/>
      <c r="G98" s="5"/>
      <c r="H98" s="5"/>
      <c r="I98" s="5"/>
      <c r="J98" s="5"/>
      <c r="K98" s="5"/>
      <c r="L98" s="5"/>
      <c r="M98" s="5"/>
      <c r="N98" s="5"/>
      <c r="P98" s="5"/>
      <c r="Q98" s="5"/>
      <c r="R98" s="5"/>
      <c r="S98" s="5"/>
      <c r="U98" s="5"/>
      <c r="V98" s="5"/>
      <c r="W98" s="5"/>
      <c r="X98" s="5"/>
    </row>
    <row r="99" spans="1:24" x14ac:dyDescent="0.25">
      <c r="A99" s="5"/>
      <c r="B99" s="5"/>
      <c r="C99" s="5"/>
      <c r="D99" s="5"/>
      <c r="E99" s="5"/>
      <c r="G99" s="5"/>
      <c r="H99" s="5"/>
      <c r="I99" s="5"/>
      <c r="J99" s="5"/>
      <c r="K99" s="5"/>
      <c r="L99" s="5"/>
      <c r="M99" s="5"/>
      <c r="N99" s="5"/>
      <c r="P99" s="5"/>
      <c r="Q99" s="5"/>
      <c r="R99" s="5"/>
      <c r="S99" s="5"/>
      <c r="U99" s="5"/>
      <c r="V99" s="5"/>
      <c r="W99" s="5"/>
      <c r="X99" s="5"/>
    </row>
    <row r="100" spans="1:24" s="5" customFormat="1" x14ac:dyDescent="0.25"/>
    <row r="101" spans="1:24" x14ac:dyDescent="0.25">
      <c r="A101" s="5"/>
      <c r="B101" s="5"/>
      <c r="C101" s="5"/>
      <c r="D101" s="5"/>
      <c r="E101" s="5"/>
      <c r="G101" s="5"/>
      <c r="H101" s="5"/>
      <c r="I101" s="5"/>
      <c r="J101" s="5"/>
      <c r="K101" s="5"/>
      <c r="L101" s="5"/>
      <c r="M101" s="5"/>
      <c r="N101" s="5"/>
      <c r="P101" s="5"/>
      <c r="Q101" s="5"/>
      <c r="R101" s="5"/>
      <c r="S101" s="5"/>
      <c r="U101" s="5"/>
      <c r="V101" s="5"/>
      <c r="W101" s="5"/>
      <c r="X101" s="5"/>
    </row>
    <row r="102" spans="1:24" x14ac:dyDescent="0.25">
      <c r="A102" s="5"/>
      <c r="B102" s="5"/>
      <c r="C102" s="5"/>
      <c r="D102" s="5"/>
      <c r="E102" s="5"/>
      <c r="G102" s="5"/>
      <c r="H102" s="5"/>
      <c r="I102" s="5"/>
      <c r="J102" s="5"/>
      <c r="K102" s="5"/>
      <c r="L102" s="5"/>
      <c r="M102" s="5"/>
      <c r="N102" s="5"/>
      <c r="P102" s="5"/>
      <c r="Q102" s="5"/>
      <c r="R102" s="5"/>
      <c r="S102" s="5"/>
      <c r="U102" s="5"/>
      <c r="V102" s="5"/>
      <c r="W102" s="5"/>
      <c r="X102" s="5"/>
    </row>
    <row r="103" spans="1:24" x14ac:dyDescent="0.25">
      <c r="A103" s="5"/>
      <c r="B103" s="5"/>
      <c r="C103" s="5"/>
      <c r="D103" s="5"/>
      <c r="E103" s="5"/>
      <c r="G103" s="5"/>
      <c r="H103" s="5"/>
      <c r="I103" s="5"/>
      <c r="J103" s="5"/>
      <c r="K103" s="5"/>
      <c r="L103" s="5"/>
      <c r="M103" s="5"/>
      <c r="N103" s="5"/>
      <c r="P103" s="5"/>
      <c r="Q103" s="5"/>
      <c r="R103" s="5"/>
      <c r="S103" s="5"/>
      <c r="U103" s="5"/>
      <c r="V103" s="5"/>
      <c r="W103" s="5"/>
      <c r="X103" s="5"/>
    </row>
    <row r="104" spans="1:24" x14ac:dyDescent="0.25">
      <c r="A104" s="5"/>
      <c r="B104" s="5"/>
      <c r="C104" s="5"/>
      <c r="D104" s="5"/>
      <c r="E104" s="5"/>
      <c r="G104" s="5"/>
      <c r="H104" s="5"/>
      <c r="I104" s="5"/>
      <c r="J104" s="5"/>
      <c r="K104" s="5"/>
      <c r="L104" s="5"/>
      <c r="M104" s="5"/>
      <c r="N104" s="5"/>
      <c r="P104" s="5"/>
      <c r="Q104" s="5"/>
      <c r="R104" s="5"/>
      <c r="S104" s="5"/>
      <c r="U104" s="5"/>
      <c r="V104" s="5"/>
      <c r="W104" s="5"/>
      <c r="X104" s="5"/>
    </row>
    <row r="105" spans="1:24" x14ac:dyDescent="0.25">
      <c r="A105" s="5"/>
      <c r="B105" s="5"/>
      <c r="C105" s="5"/>
      <c r="D105" s="5"/>
      <c r="E105" s="5"/>
      <c r="G105" s="5"/>
      <c r="H105" s="5"/>
      <c r="I105" s="5"/>
      <c r="J105" s="5"/>
      <c r="K105" s="5"/>
      <c r="L105" s="5"/>
      <c r="M105" s="5"/>
      <c r="N105" s="5"/>
      <c r="P105" s="5"/>
      <c r="Q105" s="5"/>
      <c r="R105" s="5"/>
      <c r="S105" s="5"/>
      <c r="U105" s="5"/>
      <c r="V105" s="5"/>
      <c r="W105" s="5"/>
      <c r="X105" s="5"/>
    </row>
    <row r="106" spans="1:24" x14ac:dyDescent="0.25">
      <c r="A106" s="5"/>
      <c r="B106" s="5"/>
      <c r="C106" s="5"/>
      <c r="D106" s="5"/>
      <c r="E106" s="5"/>
      <c r="G106" s="5"/>
      <c r="H106" s="5"/>
      <c r="I106" s="5"/>
      <c r="J106" s="5"/>
      <c r="K106" s="5"/>
      <c r="L106" s="5"/>
      <c r="M106" s="5"/>
      <c r="N106" s="5"/>
      <c r="P106" s="5"/>
      <c r="Q106" s="5"/>
      <c r="R106" s="5"/>
      <c r="S106" s="5"/>
      <c r="U106" s="5"/>
      <c r="V106" s="5"/>
      <c r="W106" s="5"/>
      <c r="X106" s="5"/>
    </row>
    <row r="107" spans="1:24" x14ac:dyDescent="0.25">
      <c r="A107" s="5"/>
      <c r="B107" s="5"/>
      <c r="C107" s="5"/>
      <c r="D107" s="5"/>
      <c r="E107" s="5"/>
      <c r="G107" s="5"/>
      <c r="H107" s="5"/>
      <c r="I107" s="5"/>
      <c r="J107" s="5"/>
      <c r="K107" s="5"/>
      <c r="L107" s="5"/>
      <c r="M107" s="5"/>
      <c r="N107" s="5"/>
      <c r="P107" s="5"/>
      <c r="Q107" s="5"/>
      <c r="R107" s="5"/>
      <c r="S107" s="5"/>
      <c r="U107" s="5"/>
      <c r="V107" s="5"/>
      <c r="W107" s="5"/>
      <c r="X107" s="5"/>
    </row>
    <row r="108" spans="1:24" x14ac:dyDescent="0.25">
      <c r="A108" s="5"/>
      <c r="B108" s="5"/>
      <c r="C108" s="5"/>
      <c r="D108" s="5"/>
      <c r="E108" s="5"/>
      <c r="G108" s="5"/>
      <c r="H108" s="5"/>
      <c r="I108" s="5"/>
      <c r="J108" s="5"/>
      <c r="K108" s="5"/>
      <c r="L108" s="5"/>
      <c r="M108" s="5"/>
      <c r="N108" s="5"/>
      <c r="P108" s="5"/>
      <c r="Q108" s="5"/>
      <c r="R108" s="5"/>
      <c r="S108" s="5"/>
      <c r="U108" s="5"/>
      <c r="V108" s="5"/>
      <c r="W108" s="5"/>
      <c r="X108" s="5"/>
    </row>
    <row r="109" spans="1:24" s="5" customFormat="1" x14ac:dyDescent="0.25"/>
    <row r="110" spans="1:24" x14ac:dyDescent="0.25">
      <c r="A110" s="5"/>
      <c r="B110" s="5"/>
      <c r="C110" s="5"/>
      <c r="D110" s="5"/>
      <c r="E110" s="5"/>
      <c r="G110" s="5"/>
      <c r="H110" s="5"/>
      <c r="I110" s="5"/>
      <c r="J110" s="5"/>
      <c r="K110" s="5"/>
      <c r="L110" s="5"/>
      <c r="M110" s="5"/>
      <c r="N110" s="5"/>
      <c r="P110" s="5"/>
      <c r="Q110" s="5"/>
      <c r="R110" s="5"/>
      <c r="S110" s="5"/>
      <c r="U110" s="5"/>
      <c r="V110" s="5"/>
      <c r="W110" s="5"/>
      <c r="X110" s="5"/>
    </row>
    <row r="111" spans="1:24" x14ac:dyDescent="0.25">
      <c r="A111" s="5"/>
      <c r="B111" s="5"/>
      <c r="C111" s="5"/>
      <c r="D111" s="5"/>
      <c r="E111" s="5"/>
      <c r="G111" s="5"/>
      <c r="H111" s="5"/>
      <c r="I111" s="5"/>
      <c r="J111" s="5"/>
      <c r="K111" s="5"/>
      <c r="L111" s="5"/>
      <c r="M111" s="5"/>
      <c r="N111" s="5"/>
      <c r="P111" s="5"/>
      <c r="Q111" s="5"/>
      <c r="R111" s="5"/>
      <c r="S111" s="5"/>
      <c r="U111" s="5"/>
      <c r="V111" s="5"/>
      <c r="W111" s="5"/>
      <c r="X111" s="5"/>
    </row>
    <row r="112" spans="1:24" x14ac:dyDescent="0.25">
      <c r="A112" s="5"/>
      <c r="B112" s="5"/>
      <c r="C112" s="5"/>
      <c r="D112" s="5"/>
      <c r="E112" s="5"/>
      <c r="G112" s="5"/>
      <c r="H112" s="5"/>
      <c r="I112" s="5"/>
      <c r="J112" s="5"/>
      <c r="K112" s="5"/>
      <c r="L112" s="5"/>
      <c r="M112" s="5"/>
      <c r="N112" s="5"/>
      <c r="P112" s="5"/>
      <c r="Q112" s="5"/>
      <c r="R112" s="5"/>
      <c r="S112" s="5"/>
      <c r="U112" s="5"/>
      <c r="V112" s="5"/>
      <c r="W112" s="5"/>
      <c r="X112" s="5"/>
    </row>
    <row r="113" spans="1:24" x14ac:dyDescent="0.25">
      <c r="A113" s="5"/>
      <c r="B113" s="5"/>
      <c r="C113" s="5"/>
      <c r="D113" s="5"/>
      <c r="E113" s="5"/>
      <c r="G113" s="5"/>
      <c r="H113" s="5"/>
      <c r="I113" s="5"/>
      <c r="J113" s="5"/>
      <c r="K113" s="5"/>
      <c r="L113" s="5"/>
      <c r="M113" s="5"/>
      <c r="N113" s="5"/>
      <c r="P113" s="5"/>
      <c r="Q113" s="5"/>
      <c r="R113" s="5"/>
      <c r="S113" s="5"/>
      <c r="U113" s="5"/>
      <c r="V113" s="5"/>
      <c r="W113" s="5"/>
      <c r="X113" s="5"/>
    </row>
    <row r="114" spans="1:24" x14ac:dyDescent="0.25">
      <c r="A114" s="5"/>
      <c r="B114" s="5"/>
      <c r="C114" s="5"/>
      <c r="D114" s="5"/>
      <c r="E114" s="5"/>
      <c r="G114" s="5"/>
      <c r="H114" s="5"/>
      <c r="I114" s="5"/>
      <c r="J114" s="5"/>
      <c r="K114" s="5"/>
      <c r="L114" s="5"/>
      <c r="M114" s="5"/>
      <c r="N114" s="5"/>
      <c r="P114" s="5"/>
      <c r="Q114" s="5"/>
      <c r="R114" s="5"/>
      <c r="S114" s="5"/>
      <c r="U114" s="5"/>
      <c r="V114" s="5"/>
      <c r="W114" s="5"/>
      <c r="X114" s="5"/>
    </row>
    <row r="115" spans="1:24" x14ac:dyDescent="0.25">
      <c r="A115" s="5"/>
      <c r="B115" s="5"/>
      <c r="C115" s="5"/>
      <c r="D115" s="5"/>
      <c r="E115" s="5"/>
      <c r="G115" s="5"/>
      <c r="H115" s="5"/>
      <c r="I115" s="5"/>
      <c r="J115" s="5"/>
      <c r="K115" s="5"/>
      <c r="L115" s="5"/>
      <c r="M115" s="5"/>
      <c r="N115" s="5"/>
      <c r="P115" s="5"/>
      <c r="Q115" s="5"/>
      <c r="R115" s="5"/>
      <c r="S115" s="5"/>
      <c r="U115" s="5"/>
      <c r="V115" s="5"/>
      <c r="W115" s="5"/>
      <c r="X115" s="5"/>
    </row>
    <row r="116" spans="1:24" x14ac:dyDescent="0.25">
      <c r="A116" s="5"/>
      <c r="B116" s="5"/>
      <c r="C116" s="5"/>
      <c r="D116" s="5"/>
      <c r="E116" s="5"/>
      <c r="G116" s="5"/>
      <c r="H116" s="5"/>
      <c r="I116" s="5"/>
      <c r="J116" s="5"/>
      <c r="K116" s="5"/>
      <c r="L116" s="5"/>
      <c r="M116" s="5"/>
      <c r="N116" s="5"/>
      <c r="P116" s="5"/>
      <c r="Q116" s="5"/>
      <c r="R116" s="5"/>
      <c r="S116" s="5"/>
      <c r="U116" s="5"/>
      <c r="V116" s="5"/>
      <c r="W116" s="5"/>
      <c r="X116" s="5"/>
    </row>
    <row r="117" spans="1:24" s="5" customFormat="1" x14ac:dyDescent="0.25"/>
    <row r="118" spans="1:24" x14ac:dyDescent="0.25">
      <c r="A118" s="5"/>
      <c r="B118" s="5"/>
      <c r="C118" s="5"/>
      <c r="D118" s="5"/>
      <c r="E118" s="5"/>
      <c r="G118" s="5"/>
      <c r="H118" s="5"/>
      <c r="I118" s="5"/>
      <c r="J118" s="5"/>
      <c r="K118" s="5"/>
      <c r="L118" s="5"/>
      <c r="M118" s="5"/>
      <c r="N118" s="5"/>
      <c r="P118" s="5"/>
      <c r="Q118" s="5"/>
      <c r="R118" s="5"/>
      <c r="S118" s="5"/>
      <c r="U118" s="5"/>
      <c r="V118" s="5"/>
      <c r="W118" s="5"/>
      <c r="X118" s="5"/>
    </row>
    <row r="119" spans="1:24" x14ac:dyDescent="0.25">
      <c r="A119" s="5"/>
      <c r="B119" s="5"/>
      <c r="C119" s="5"/>
      <c r="D119" s="5"/>
      <c r="E119" s="5"/>
      <c r="G119" s="5"/>
      <c r="H119" s="5"/>
      <c r="I119" s="5"/>
      <c r="J119" s="5"/>
      <c r="K119" s="5"/>
      <c r="L119" s="5"/>
      <c r="M119" s="5"/>
      <c r="N119" s="5"/>
      <c r="P119" s="5"/>
      <c r="Q119" s="5"/>
      <c r="R119" s="5"/>
      <c r="S119" s="5"/>
      <c r="U119" s="5"/>
      <c r="V119" s="5"/>
      <c r="W119" s="5"/>
      <c r="X119" s="5"/>
    </row>
    <row r="120" spans="1:24" x14ac:dyDescent="0.25">
      <c r="A120" s="5"/>
      <c r="B120" s="5"/>
      <c r="C120" s="5"/>
      <c r="D120" s="5"/>
      <c r="E120" s="5"/>
      <c r="G120" s="5"/>
      <c r="H120" s="5"/>
      <c r="I120" s="5"/>
      <c r="J120" s="5"/>
      <c r="K120" s="5"/>
      <c r="L120" s="5"/>
      <c r="M120" s="5"/>
      <c r="N120" s="5"/>
      <c r="P120" s="5"/>
      <c r="Q120" s="5"/>
      <c r="R120" s="5"/>
      <c r="S120" s="5"/>
      <c r="U120" s="5"/>
      <c r="V120" s="5"/>
      <c r="W120" s="5"/>
      <c r="X120" s="5"/>
    </row>
    <row r="121" spans="1:24" x14ac:dyDescent="0.25">
      <c r="A121" s="5"/>
      <c r="B121" s="5"/>
      <c r="C121" s="5"/>
      <c r="D121" s="5"/>
      <c r="E121" s="5"/>
      <c r="G121" s="5"/>
      <c r="H121" s="5"/>
      <c r="I121" s="5"/>
      <c r="J121" s="5"/>
      <c r="K121" s="5"/>
      <c r="L121" s="5"/>
      <c r="M121" s="5"/>
      <c r="N121" s="5"/>
      <c r="P121" s="5"/>
      <c r="Q121" s="5"/>
      <c r="R121" s="5"/>
      <c r="S121" s="5"/>
      <c r="U121" s="5"/>
      <c r="V121" s="5"/>
      <c r="W121" s="5"/>
      <c r="X121" s="5"/>
    </row>
    <row r="122" spans="1:24" x14ac:dyDescent="0.25">
      <c r="A122" s="5"/>
      <c r="B122" s="5"/>
      <c r="C122" s="5"/>
      <c r="D122" s="5"/>
      <c r="E122" s="5"/>
      <c r="G122" s="5"/>
      <c r="H122" s="5"/>
      <c r="I122" s="5"/>
      <c r="J122" s="5"/>
      <c r="K122" s="5"/>
      <c r="L122" s="5"/>
      <c r="M122" s="5"/>
      <c r="N122" s="5"/>
      <c r="P122" s="5"/>
      <c r="Q122" s="5"/>
      <c r="R122" s="5"/>
      <c r="S122" s="5"/>
      <c r="U122" s="5"/>
      <c r="V122" s="5"/>
      <c r="W122" s="5"/>
      <c r="X122" s="5"/>
    </row>
    <row r="123" spans="1:24" x14ac:dyDescent="0.25">
      <c r="A123" s="5"/>
      <c r="B123" s="5"/>
      <c r="C123" s="5"/>
      <c r="D123" s="5"/>
      <c r="E123" s="5"/>
      <c r="G123" s="5"/>
      <c r="H123" s="5"/>
      <c r="I123" s="5"/>
      <c r="J123" s="5"/>
      <c r="K123" s="5"/>
      <c r="L123" s="5"/>
      <c r="M123" s="5"/>
      <c r="N123" s="5"/>
      <c r="P123" s="5"/>
      <c r="Q123" s="5"/>
      <c r="R123" s="5"/>
      <c r="S123" s="5"/>
      <c r="U123" s="5"/>
      <c r="V123" s="5"/>
      <c r="W123" s="5"/>
      <c r="X123" s="5"/>
    </row>
    <row r="124" spans="1:24" x14ac:dyDescent="0.25">
      <c r="A124" s="5"/>
      <c r="B124" s="5"/>
      <c r="C124" s="5"/>
      <c r="D124" s="5"/>
      <c r="E124" s="5"/>
      <c r="G124" s="5"/>
      <c r="H124" s="5"/>
      <c r="I124" s="5"/>
      <c r="J124" s="5"/>
      <c r="K124" s="5"/>
      <c r="L124" s="5"/>
      <c r="M124" s="5"/>
      <c r="N124" s="5"/>
      <c r="P124" s="5"/>
      <c r="Q124" s="5"/>
      <c r="R124" s="5"/>
      <c r="S124" s="5"/>
      <c r="U124" s="5"/>
      <c r="V124" s="5"/>
      <c r="W124" s="5"/>
      <c r="X124" s="5"/>
    </row>
    <row r="125" spans="1:24" s="5" customFormat="1" x14ac:dyDescent="0.25"/>
    <row r="126" spans="1:24" x14ac:dyDescent="0.25">
      <c r="A126" s="5"/>
      <c r="B126" s="5"/>
      <c r="C126" s="5"/>
      <c r="D126" s="5"/>
      <c r="E126" s="5"/>
      <c r="G126" s="5"/>
      <c r="H126" s="5"/>
      <c r="I126" s="5"/>
      <c r="J126" s="5"/>
      <c r="K126" s="5"/>
      <c r="L126" s="5"/>
      <c r="M126" s="5"/>
      <c r="N126" s="5"/>
      <c r="P126" s="5"/>
      <c r="Q126" s="5"/>
      <c r="R126" s="5"/>
      <c r="S126" s="5"/>
      <c r="U126" s="5"/>
      <c r="V126" s="5"/>
      <c r="W126" s="5"/>
      <c r="X126" s="5"/>
    </row>
    <row r="127" spans="1:24" x14ac:dyDescent="0.25">
      <c r="A127" s="5"/>
      <c r="B127" s="5"/>
      <c r="C127" s="5"/>
      <c r="D127" s="5"/>
      <c r="E127" s="5"/>
      <c r="G127" s="5"/>
      <c r="H127" s="5"/>
      <c r="I127" s="5"/>
      <c r="J127" s="5"/>
      <c r="K127" s="5"/>
      <c r="L127" s="5"/>
      <c r="M127" s="5"/>
      <c r="N127" s="5"/>
      <c r="P127" s="5"/>
      <c r="Q127" s="5"/>
      <c r="R127" s="5"/>
      <c r="S127" s="5"/>
      <c r="U127" s="5"/>
      <c r="V127" s="5"/>
      <c r="W127" s="5"/>
      <c r="X127" s="5"/>
    </row>
    <row r="128" spans="1:24" x14ac:dyDescent="0.25">
      <c r="A128" s="5"/>
      <c r="B128" s="5"/>
      <c r="C128" s="5"/>
      <c r="D128" s="5"/>
      <c r="E128" s="5"/>
      <c r="G128" s="5"/>
      <c r="H128" s="5"/>
      <c r="I128" s="5"/>
      <c r="J128" s="5"/>
      <c r="K128" s="5"/>
      <c r="L128" s="5"/>
      <c r="M128" s="5"/>
      <c r="N128" s="5"/>
      <c r="P128" s="5"/>
      <c r="Q128" s="5"/>
      <c r="R128" s="5"/>
      <c r="S128" s="5"/>
      <c r="U128" s="5"/>
      <c r="V128" s="5"/>
      <c r="W128" s="5"/>
      <c r="X128" s="5"/>
    </row>
    <row r="129" spans="1:24" x14ac:dyDescent="0.25">
      <c r="A129" s="5"/>
      <c r="B129" s="5"/>
      <c r="C129" s="5"/>
      <c r="D129" s="5"/>
      <c r="E129" s="5"/>
      <c r="G129" s="5"/>
      <c r="H129" s="5"/>
      <c r="I129" s="5"/>
      <c r="J129" s="5"/>
      <c r="K129" s="5"/>
      <c r="L129" s="5"/>
      <c r="M129" s="5"/>
      <c r="N129" s="5"/>
      <c r="P129" s="5"/>
      <c r="Q129" s="5"/>
      <c r="R129" s="5"/>
      <c r="S129" s="5"/>
      <c r="U129" s="5"/>
      <c r="V129" s="5"/>
      <c r="W129" s="5"/>
      <c r="X129" s="5"/>
    </row>
    <row r="130" spans="1:24" x14ac:dyDescent="0.25">
      <c r="A130" s="5"/>
      <c r="B130" s="5"/>
      <c r="C130" s="5"/>
      <c r="D130" s="5"/>
      <c r="E130" s="5"/>
      <c r="G130" s="5"/>
      <c r="H130" s="5"/>
      <c r="I130" s="5"/>
      <c r="J130" s="5"/>
      <c r="K130" s="5"/>
      <c r="L130" s="5"/>
      <c r="M130" s="5"/>
      <c r="N130" s="5"/>
      <c r="P130" s="5"/>
      <c r="Q130" s="5"/>
      <c r="R130" s="5"/>
      <c r="S130" s="5"/>
      <c r="U130" s="5"/>
      <c r="V130" s="5"/>
      <c r="W130" s="5"/>
      <c r="X130" s="5"/>
    </row>
    <row r="131" spans="1:24" x14ac:dyDescent="0.25">
      <c r="A131" s="5"/>
      <c r="B131" s="5"/>
      <c r="C131" s="5"/>
      <c r="D131" s="5"/>
      <c r="E131" s="5"/>
      <c r="G131" s="5"/>
      <c r="H131" s="5"/>
      <c r="I131" s="5"/>
      <c r="J131" s="5"/>
      <c r="K131" s="5"/>
      <c r="L131" s="5"/>
      <c r="M131" s="5"/>
      <c r="N131" s="5"/>
      <c r="P131" s="5"/>
      <c r="Q131" s="5"/>
      <c r="R131" s="5"/>
      <c r="S131" s="5"/>
      <c r="U131" s="5"/>
      <c r="V131" s="5"/>
      <c r="W131" s="5"/>
      <c r="X131" s="5"/>
    </row>
    <row r="132" spans="1:24" x14ac:dyDescent="0.25">
      <c r="A132" s="5"/>
      <c r="B132" s="5"/>
      <c r="C132" s="5"/>
      <c r="D132" s="5"/>
      <c r="E132" s="5"/>
      <c r="G132" s="5"/>
      <c r="H132" s="5"/>
      <c r="I132" s="5"/>
      <c r="J132" s="5"/>
      <c r="K132" s="5"/>
      <c r="L132" s="5"/>
      <c r="M132" s="5"/>
      <c r="N132" s="5"/>
      <c r="P132" s="5"/>
      <c r="Q132" s="5"/>
      <c r="R132" s="5"/>
      <c r="S132" s="5"/>
      <c r="U132" s="5"/>
      <c r="V132" s="5"/>
      <c r="W132" s="5"/>
      <c r="X132" s="5"/>
    </row>
    <row r="133" spans="1:24" x14ac:dyDescent="0.25">
      <c r="A133" s="5"/>
      <c r="B133" s="5"/>
      <c r="C133" s="5"/>
      <c r="D133" s="5"/>
      <c r="E133" s="5"/>
      <c r="G133" s="5"/>
      <c r="H133" s="5"/>
      <c r="I133" s="5"/>
      <c r="J133" s="5"/>
      <c r="K133" s="5"/>
      <c r="L133" s="5"/>
      <c r="M133" s="5"/>
      <c r="N133" s="5"/>
      <c r="P133" s="5"/>
      <c r="Q133" s="5"/>
      <c r="R133" s="5"/>
      <c r="S133" s="5"/>
      <c r="U133" s="5"/>
      <c r="V133" s="5"/>
      <c r="W133" s="5"/>
      <c r="X133" s="5"/>
    </row>
    <row r="134" spans="1:24" x14ac:dyDescent="0.25">
      <c r="A134" s="5"/>
      <c r="B134" s="5"/>
      <c r="C134" s="5"/>
      <c r="D134" s="5"/>
      <c r="E134" s="5"/>
      <c r="G134" s="5"/>
      <c r="H134" s="5"/>
      <c r="I134" s="5"/>
      <c r="J134" s="5"/>
      <c r="K134" s="5"/>
      <c r="L134" s="5"/>
      <c r="M134" s="5"/>
      <c r="N134" s="5"/>
      <c r="P134" s="5"/>
      <c r="Q134" s="5"/>
      <c r="R134" s="5"/>
      <c r="S134" s="5"/>
      <c r="U134" s="5"/>
      <c r="V134" s="5"/>
      <c r="W134" s="5"/>
      <c r="X134" s="5"/>
    </row>
    <row r="135" spans="1:24" x14ac:dyDescent="0.25">
      <c r="A135" s="5"/>
      <c r="B135" s="5"/>
      <c r="C135" s="5"/>
      <c r="D135" s="5"/>
      <c r="E135" s="5"/>
      <c r="G135" s="5"/>
      <c r="H135" s="5"/>
      <c r="I135" s="5"/>
      <c r="J135" s="5"/>
      <c r="K135" s="5"/>
      <c r="L135" s="5"/>
      <c r="M135" s="5"/>
      <c r="N135" s="5"/>
      <c r="P135" s="5"/>
      <c r="Q135" s="5"/>
      <c r="R135" s="5"/>
      <c r="S135" s="5"/>
      <c r="U135" s="5"/>
      <c r="V135" s="5"/>
      <c r="W135" s="5"/>
      <c r="X135" s="5"/>
    </row>
    <row r="136" spans="1:24" x14ac:dyDescent="0.25">
      <c r="A136" s="5"/>
      <c r="B136" s="5"/>
      <c r="C136" s="5"/>
      <c r="D136" s="5"/>
      <c r="E136" s="5"/>
      <c r="G136" s="5"/>
      <c r="H136" s="5"/>
      <c r="I136" s="5"/>
      <c r="J136" s="5"/>
      <c r="K136" s="5"/>
      <c r="L136" s="5"/>
      <c r="M136" s="5"/>
      <c r="N136" s="5"/>
      <c r="P136" s="5"/>
      <c r="Q136" s="5"/>
      <c r="R136" s="5"/>
      <c r="S136" s="5"/>
      <c r="U136" s="5"/>
      <c r="V136" s="5"/>
      <c r="W136" s="5"/>
      <c r="X136" s="5"/>
    </row>
    <row r="137" spans="1:24" x14ac:dyDescent="0.25">
      <c r="A137" s="5"/>
      <c r="B137" s="5"/>
      <c r="C137" s="5"/>
      <c r="D137" s="5"/>
      <c r="E137" s="5"/>
      <c r="G137" s="5"/>
      <c r="H137" s="5"/>
      <c r="I137" s="5"/>
      <c r="J137" s="5"/>
      <c r="K137" s="5"/>
      <c r="L137" s="5"/>
      <c r="M137" s="5"/>
      <c r="N137" s="5"/>
      <c r="P137" s="5"/>
      <c r="Q137" s="5"/>
      <c r="R137" s="5"/>
      <c r="S137" s="5"/>
      <c r="U137" s="5"/>
      <c r="V137" s="5"/>
      <c r="W137" s="5"/>
      <c r="X137" s="5"/>
    </row>
    <row r="138" spans="1:24" x14ac:dyDescent="0.25">
      <c r="A138" s="5"/>
      <c r="B138" s="5"/>
      <c r="C138" s="5"/>
      <c r="D138" s="5"/>
      <c r="E138" s="5"/>
      <c r="G138" s="5"/>
      <c r="H138" s="5"/>
      <c r="I138" s="5"/>
      <c r="J138" s="5"/>
      <c r="K138" s="5"/>
      <c r="L138" s="5"/>
      <c r="M138" s="5"/>
      <c r="N138" s="5"/>
      <c r="P138" s="5"/>
      <c r="Q138" s="5"/>
      <c r="R138" s="5"/>
      <c r="S138" s="5"/>
      <c r="U138" s="5"/>
      <c r="V138" s="5"/>
      <c r="W138" s="5"/>
      <c r="X138" s="5"/>
    </row>
    <row r="139" spans="1:24" x14ac:dyDescent="0.25">
      <c r="A139" s="5"/>
      <c r="B139" s="5"/>
      <c r="C139" s="5"/>
      <c r="D139" s="5"/>
      <c r="E139" s="5"/>
      <c r="G139" s="5"/>
      <c r="H139" s="5"/>
      <c r="I139" s="5"/>
      <c r="J139" s="5"/>
      <c r="K139" s="5"/>
      <c r="L139" s="5"/>
      <c r="M139" s="5"/>
      <c r="N139" s="5"/>
      <c r="P139" s="5"/>
      <c r="Q139" s="5"/>
      <c r="R139" s="5"/>
      <c r="S139" s="5"/>
      <c r="U139" s="5"/>
      <c r="V139" s="5"/>
      <c r="W139" s="5"/>
      <c r="X139" s="5"/>
    </row>
    <row r="140" spans="1:24" x14ac:dyDescent="0.25">
      <c r="A140" s="5"/>
      <c r="B140" s="5"/>
      <c r="C140" s="5"/>
      <c r="D140" s="5"/>
      <c r="E140" s="5"/>
      <c r="G140" s="5"/>
      <c r="H140" s="5"/>
      <c r="I140" s="5"/>
      <c r="J140" s="5"/>
      <c r="K140" s="5"/>
      <c r="L140" s="5"/>
      <c r="M140" s="5"/>
      <c r="N140" s="5"/>
      <c r="P140" s="5"/>
      <c r="Q140" s="5"/>
      <c r="R140" s="5"/>
      <c r="S140" s="5"/>
      <c r="U140" s="5"/>
      <c r="V140" s="5"/>
      <c r="W140" s="5"/>
      <c r="X140" s="5"/>
    </row>
    <row r="141" spans="1:24" x14ac:dyDescent="0.25">
      <c r="A141" s="5"/>
      <c r="B141" s="5"/>
      <c r="C141" s="5"/>
      <c r="D141" s="5"/>
      <c r="E141" s="5"/>
      <c r="G141" s="5"/>
      <c r="H141" s="5"/>
      <c r="I141" s="5"/>
      <c r="J141" s="5"/>
      <c r="K141" s="5"/>
      <c r="L141" s="5"/>
      <c r="M141" s="5"/>
      <c r="N141" s="5"/>
      <c r="P141" s="5"/>
      <c r="Q141" s="5"/>
      <c r="R141" s="5"/>
      <c r="S141" s="5"/>
      <c r="U141" s="5"/>
      <c r="V141" s="5"/>
      <c r="W141" s="5"/>
      <c r="X141" s="5"/>
    </row>
    <row r="142" spans="1:24" x14ac:dyDescent="0.25">
      <c r="A142" s="5"/>
      <c r="B142" s="5"/>
      <c r="C142" s="5"/>
      <c r="D142" s="5"/>
      <c r="E142" s="5"/>
      <c r="G142" s="5"/>
      <c r="H142" s="5"/>
      <c r="I142" s="5"/>
      <c r="J142" s="5"/>
      <c r="K142" s="5"/>
      <c r="L142" s="5"/>
      <c r="M142" s="5"/>
      <c r="N142" s="5"/>
      <c r="P142" s="5"/>
      <c r="Q142" s="5"/>
      <c r="R142" s="5"/>
      <c r="S142" s="5"/>
      <c r="U142" s="5"/>
      <c r="V142" s="5"/>
      <c r="W142" s="5"/>
      <c r="X142" s="5"/>
    </row>
    <row r="143" spans="1:24" x14ac:dyDescent="0.25">
      <c r="A143" s="5"/>
      <c r="B143" s="5"/>
      <c r="C143" s="5"/>
      <c r="D143" s="5"/>
      <c r="E143" s="5"/>
      <c r="G143" s="5"/>
      <c r="H143" s="5"/>
      <c r="I143" s="5"/>
      <c r="J143" s="5"/>
      <c r="K143" s="5"/>
      <c r="L143" s="5"/>
      <c r="M143" s="5"/>
      <c r="N143" s="5"/>
      <c r="P143" s="5"/>
      <c r="Q143" s="5"/>
      <c r="R143" s="5"/>
      <c r="S143" s="5"/>
      <c r="U143" s="5"/>
      <c r="V143" s="5"/>
      <c r="W143" s="5"/>
      <c r="X143" s="5"/>
    </row>
    <row r="144" spans="1:24" x14ac:dyDescent="0.25">
      <c r="A144" s="5"/>
      <c r="B144" s="5"/>
      <c r="C144" s="5"/>
      <c r="D144" s="5"/>
      <c r="E144" s="5"/>
      <c r="G144" s="5"/>
      <c r="H144" s="5"/>
      <c r="I144" s="5"/>
      <c r="J144" s="5"/>
      <c r="K144" s="5"/>
      <c r="L144" s="5"/>
      <c r="M144" s="5"/>
      <c r="N144" s="5"/>
      <c r="P144" s="5"/>
      <c r="Q144" s="5"/>
      <c r="R144" s="5"/>
      <c r="S144" s="5"/>
      <c r="U144" s="5"/>
      <c r="V144" s="5"/>
      <c r="W144" s="5"/>
      <c r="X144" s="5"/>
    </row>
    <row r="145" spans="1:24" x14ac:dyDescent="0.25">
      <c r="A145" s="5"/>
      <c r="B145" s="5"/>
      <c r="C145" s="5"/>
      <c r="D145" s="5"/>
      <c r="E145" s="5"/>
      <c r="G145" s="5"/>
      <c r="H145" s="5"/>
      <c r="I145" s="5"/>
      <c r="J145" s="5"/>
      <c r="K145" s="5"/>
      <c r="L145" s="5"/>
      <c r="M145" s="5"/>
      <c r="N145" s="5"/>
      <c r="P145" s="5"/>
      <c r="Q145" s="5"/>
      <c r="R145" s="5"/>
      <c r="S145" s="5"/>
      <c r="U145" s="5"/>
      <c r="V145" s="5"/>
      <c r="W145" s="5"/>
      <c r="X145" s="5"/>
    </row>
    <row r="146" spans="1:24" x14ac:dyDescent="0.25">
      <c r="A146" s="5"/>
      <c r="B146" s="5"/>
      <c r="C146" s="5"/>
      <c r="D146" s="5"/>
      <c r="E146" s="5"/>
      <c r="G146" s="5"/>
      <c r="H146" s="5"/>
      <c r="I146" s="5"/>
      <c r="J146" s="5"/>
      <c r="K146" s="5"/>
      <c r="L146" s="5"/>
      <c r="M146" s="5"/>
      <c r="N146" s="5"/>
      <c r="P146" s="5"/>
      <c r="Q146" s="5"/>
      <c r="R146" s="5"/>
      <c r="S146" s="5"/>
      <c r="U146" s="5"/>
      <c r="V146" s="5"/>
      <c r="W146" s="5"/>
      <c r="X146" s="5"/>
    </row>
    <row r="147" spans="1:24" x14ac:dyDescent="0.25">
      <c r="A147" s="5"/>
      <c r="B147" s="5"/>
      <c r="C147" s="5"/>
      <c r="D147" s="5"/>
      <c r="E147" s="5"/>
      <c r="G147" s="5"/>
      <c r="H147" s="5"/>
      <c r="I147" s="5"/>
      <c r="J147" s="5"/>
      <c r="K147" s="5"/>
      <c r="L147" s="5"/>
      <c r="M147" s="5"/>
      <c r="N147" s="5"/>
      <c r="P147" s="5"/>
      <c r="Q147" s="5"/>
      <c r="R147" s="5"/>
      <c r="S147" s="5"/>
      <c r="U147" s="5"/>
      <c r="V147" s="5"/>
      <c r="W147" s="5"/>
      <c r="X147" s="5"/>
    </row>
    <row r="148" spans="1:24" x14ac:dyDescent="0.25">
      <c r="A148" s="5"/>
      <c r="B148" s="5"/>
      <c r="C148" s="5"/>
      <c r="D148" s="5"/>
      <c r="E148" s="5"/>
      <c r="G148" s="5"/>
      <c r="H148" s="5"/>
      <c r="I148" s="5"/>
      <c r="J148" s="5"/>
      <c r="K148" s="5"/>
      <c r="L148" s="5"/>
      <c r="M148" s="5"/>
      <c r="N148" s="5"/>
      <c r="P148" s="5"/>
      <c r="Q148" s="5"/>
      <c r="R148" s="5"/>
      <c r="S148" s="5"/>
      <c r="U148" s="5"/>
      <c r="V148" s="5"/>
      <c r="W148" s="5"/>
      <c r="X148" s="5"/>
    </row>
    <row r="149" spans="1:24" x14ac:dyDescent="0.25">
      <c r="A149" s="5"/>
      <c r="B149" s="5"/>
      <c r="C149" s="5"/>
      <c r="D149" s="5"/>
      <c r="E149" s="5"/>
      <c r="G149" s="5"/>
      <c r="H149" s="5"/>
      <c r="I149" s="5"/>
      <c r="J149" s="5"/>
      <c r="K149" s="5"/>
      <c r="L149" s="5"/>
      <c r="M149" s="5"/>
      <c r="N149" s="5"/>
      <c r="P149" s="5"/>
      <c r="Q149" s="5"/>
      <c r="R149" s="5"/>
      <c r="S149" s="5"/>
      <c r="U149" s="5"/>
      <c r="V149" s="5"/>
      <c r="W149" s="5"/>
      <c r="X149" s="5"/>
    </row>
    <row r="150" spans="1:24" x14ac:dyDescent="0.25">
      <c r="A150" s="5"/>
      <c r="B150" s="5"/>
      <c r="C150" s="5"/>
      <c r="D150" s="5"/>
      <c r="E150" s="5"/>
      <c r="G150" s="5"/>
      <c r="H150" s="5"/>
      <c r="I150" s="5"/>
      <c r="J150" s="5"/>
      <c r="K150" s="5"/>
      <c r="L150" s="5"/>
      <c r="M150" s="5"/>
      <c r="N150" s="5"/>
      <c r="P150" s="5"/>
      <c r="Q150" s="5"/>
      <c r="R150" s="5"/>
      <c r="S150" s="5"/>
      <c r="U150" s="5"/>
      <c r="V150" s="5"/>
      <c r="W150" s="5"/>
      <c r="X150" s="5"/>
    </row>
    <row r="151" spans="1:24" x14ac:dyDescent="0.25">
      <c r="A151" s="5"/>
      <c r="B151" s="5"/>
      <c r="C151" s="5"/>
      <c r="D151" s="5"/>
      <c r="E151" s="5"/>
      <c r="G151" s="5"/>
      <c r="H151" s="5"/>
      <c r="I151" s="5"/>
      <c r="J151" s="5"/>
      <c r="K151" s="5"/>
      <c r="L151" s="5"/>
      <c r="M151" s="5"/>
      <c r="N151" s="5"/>
      <c r="P151" s="5"/>
      <c r="Q151" s="5"/>
      <c r="R151" s="5"/>
      <c r="S151" s="5"/>
      <c r="U151" s="5"/>
      <c r="V151" s="5"/>
      <c r="W151" s="5"/>
      <c r="X151" s="5"/>
    </row>
    <row r="152" spans="1:24" x14ac:dyDescent="0.25">
      <c r="A152" s="5"/>
      <c r="B152" s="5"/>
      <c r="C152" s="5"/>
      <c r="D152" s="5"/>
      <c r="E152" s="5"/>
      <c r="G152" s="5"/>
      <c r="H152" s="5"/>
      <c r="I152" s="5"/>
      <c r="J152" s="5"/>
      <c r="K152" s="5"/>
      <c r="L152" s="5"/>
      <c r="M152" s="5"/>
      <c r="N152" s="5"/>
      <c r="P152" s="5"/>
      <c r="Q152" s="5"/>
      <c r="R152" s="5"/>
      <c r="S152" s="5"/>
      <c r="U152" s="5"/>
      <c r="V152" s="5"/>
      <c r="W152" s="5"/>
      <c r="X152" s="5"/>
    </row>
    <row r="153" spans="1:24" x14ac:dyDescent="0.25">
      <c r="A153" s="5"/>
      <c r="B153" s="5"/>
      <c r="C153" s="5"/>
      <c r="D153" s="5"/>
      <c r="E153" s="5"/>
      <c r="G153" s="5"/>
      <c r="H153" s="5"/>
      <c r="I153" s="5"/>
      <c r="J153" s="5"/>
      <c r="K153" s="5"/>
      <c r="L153" s="5"/>
      <c r="M153" s="5"/>
      <c r="N153" s="5"/>
      <c r="P153" s="5"/>
      <c r="Q153" s="5"/>
      <c r="R153" s="5"/>
      <c r="S153" s="5"/>
      <c r="U153" s="5"/>
      <c r="V153" s="5"/>
      <c r="W153" s="5"/>
      <c r="X153" s="5"/>
    </row>
    <row r="154" spans="1:24" x14ac:dyDescent="0.25">
      <c r="A154" s="5"/>
      <c r="B154" s="5"/>
      <c r="C154" s="5"/>
      <c r="D154" s="5"/>
      <c r="E154" s="5"/>
      <c r="G154" s="5"/>
      <c r="H154" s="5"/>
      <c r="I154" s="5"/>
      <c r="J154" s="5"/>
      <c r="K154" s="5"/>
      <c r="L154" s="5"/>
      <c r="M154" s="5"/>
      <c r="N154" s="5"/>
      <c r="P154" s="5"/>
      <c r="Q154" s="5"/>
      <c r="R154" s="5"/>
      <c r="S154" s="5"/>
      <c r="U154" s="5"/>
      <c r="V154" s="5"/>
      <c r="W154" s="5"/>
      <c r="X154" s="5"/>
    </row>
    <row r="155" spans="1:24" x14ac:dyDescent="0.25">
      <c r="A155" s="5"/>
      <c r="B155" s="5"/>
      <c r="C155" s="5"/>
      <c r="D155" s="5"/>
      <c r="E155" s="5"/>
      <c r="G155" s="5"/>
      <c r="H155" s="5"/>
      <c r="I155" s="5"/>
      <c r="J155" s="5"/>
      <c r="K155" s="5"/>
      <c r="L155" s="5"/>
      <c r="M155" s="5"/>
      <c r="N155" s="5"/>
      <c r="P155" s="5"/>
      <c r="Q155" s="5"/>
      <c r="R155" s="5"/>
      <c r="S155" s="5"/>
      <c r="U155" s="5"/>
      <c r="V155" s="5"/>
      <c r="W155" s="5"/>
      <c r="X155" s="5"/>
    </row>
    <row r="156" spans="1:24" x14ac:dyDescent="0.25">
      <c r="A156" s="5"/>
      <c r="B156" s="5"/>
      <c r="C156" s="5"/>
      <c r="D156" s="5"/>
      <c r="E156" s="5"/>
      <c r="G156" s="5"/>
      <c r="H156" s="5"/>
      <c r="I156" s="5"/>
      <c r="J156" s="5"/>
      <c r="K156" s="5"/>
      <c r="L156" s="5"/>
      <c r="M156" s="5"/>
      <c r="N156" s="5"/>
      <c r="P156" s="5"/>
      <c r="Q156" s="5"/>
      <c r="R156" s="5"/>
      <c r="S156" s="5"/>
      <c r="U156" s="5"/>
      <c r="V156" s="5"/>
      <c r="W156" s="5"/>
      <c r="X156" s="5"/>
    </row>
    <row r="157" spans="1:24" x14ac:dyDescent="0.25">
      <c r="A157" s="5"/>
      <c r="B157" s="5"/>
      <c r="C157" s="5"/>
      <c r="D157" s="5"/>
      <c r="E157" s="5"/>
      <c r="G157" s="5"/>
      <c r="H157" s="5"/>
      <c r="I157" s="5"/>
      <c r="J157" s="5"/>
      <c r="K157" s="5"/>
      <c r="L157" s="5"/>
      <c r="M157" s="5"/>
      <c r="N157" s="5"/>
      <c r="P157" s="5"/>
      <c r="Q157" s="5"/>
      <c r="R157" s="5"/>
      <c r="S157" s="5"/>
      <c r="U157" s="5"/>
      <c r="V157" s="5"/>
      <c r="W157" s="5"/>
      <c r="X157" s="5"/>
    </row>
    <row r="158" spans="1:24" x14ac:dyDescent="0.25">
      <c r="A158" s="5"/>
      <c r="B158" s="5"/>
      <c r="C158" s="5"/>
      <c r="D158" s="5"/>
      <c r="E158" s="5"/>
      <c r="G158" s="5"/>
      <c r="H158" s="5"/>
      <c r="I158" s="5"/>
      <c r="J158" s="5"/>
      <c r="K158" s="5"/>
      <c r="L158" s="5"/>
      <c r="M158" s="5"/>
      <c r="N158" s="5"/>
      <c r="P158" s="5"/>
      <c r="Q158" s="5"/>
      <c r="R158" s="5"/>
      <c r="S158" s="5"/>
      <c r="U158" s="5"/>
      <c r="V158" s="5"/>
      <c r="W158" s="5"/>
      <c r="X158" s="5"/>
    </row>
    <row r="159" spans="1:24" x14ac:dyDescent="0.25">
      <c r="A159" s="5"/>
      <c r="B159" s="5"/>
      <c r="C159" s="5"/>
      <c r="D159" s="5"/>
      <c r="E159" s="5"/>
      <c r="G159" s="5"/>
      <c r="H159" s="5"/>
      <c r="I159" s="5"/>
      <c r="J159" s="5"/>
      <c r="K159" s="5"/>
      <c r="L159" s="5"/>
      <c r="M159" s="5"/>
      <c r="N159" s="5"/>
      <c r="P159" s="5"/>
      <c r="Q159" s="5"/>
      <c r="R159" s="5"/>
      <c r="S159" s="5"/>
      <c r="U159" s="5"/>
      <c r="V159" s="5"/>
      <c r="W159" s="5"/>
      <c r="X159" s="5"/>
    </row>
    <row r="160" spans="1:24" x14ac:dyDescent="0.25">
      <c r="A160" s="5"/>
      <c r="B160" s="5"/>
      <c r="C160" s="5"/>
      <c r="D160" s="5"/>
      <c r="E160" s="5"/>
      <c r="G160" s="5"/>
      <c r="H160" s="5"/>
      <c r="I160" s="5"/>
      <c r="J160" s="5"/>
      <c r="K160" s="5"/>
      <c r="L160" s="5"/>
      <c r="M160" s="5"/>
      <c r="N160" s="5"/>
      <c r="P160" s="5"/>
      <c r="Q160" s="5"/>
      <c r="R160" s="5"/>
      <c r="S160" s="5"/>
      <c r="U160" s="5"/>
      <c r="V160" s="5"/>
      <c r="W160" s="5"/>
      <c r="X160" s="5"/>
    </row>
    <row r="161" spans="1:24" x14ac:dyDescent="0.25">
      <c r="A161" s="5"/>
      <c r="B161" s="5"/>
      <c r="C161" s="5"/>
      <c r="D161" s="5"/>
      <c r="E161" s="5"/>
      <c r="G161" s="5"/>
      <c r="H161" s="5"/>
      <c r="I161" s="5"/>
      <c r="J161" s="5"/>
      <c r="K161" s="5"/>
      <c r="L161" s="5"/>
      <c r="M161" s="5"/>
      <c r="N161" s="5"/>
      <c r="P161" s="5"/>
      <c r="Q161" s="5"/>
      <c r="R161" s="5"/>
      <c r="S161" s="5"/>
      <c r="U161" s="5"/>
      <c r="V161" s="5"/>
      <c r="W161" s="5"/>
      <c r="X161" s="5"/>
    </row>
    <row r="162" spans="1:24" x14ac:dyDescent="0.25">
      <c r="A162" s="5"/>
      <c r="B162" s="5"/>
      <c r="C162" s="5"/>
      <c r="D162" s="5"/>
      <c r="E162" s="5"/>
      <c r="G162" s="5"/>
      <c r="H162" s="5"/>
      <c r="I162" s="5"/>
      <c r="J162" s="5"/>
      <c r="K162" s="5"/>
      <c r="L162" s="5"/>
      <c r="M162" s="5"/>
      <c r="N162" s="5"/>
      <c r="P162" s="5"/>
      <c r="Q162" s="5"/>
      <c r="R162" s="5"/>
      <c r="S162" s="5"/>
      <c r="U162" s="5"/>
      <c r="V162" s="5"/>
      <c r="W162" s="5"/>
      <c r="X162" s="5"/>
    </row>
    <row r="163" spans="1:24" x14ac:dyDescent="0.25">
      <c r="A163" s="5"/>
      <c r="B163" s="5"/>
      <c r="C163" s="5"/>
      <c r="D163" s="5"/>
      <c r="E163" s="5"/>
      <c r="G163" s="5"/>
      <c r="H163" s="5"/>
      <c r="I163" s="5"/>
      <c r="J163" s="5"/>
      <c r="K163" s="5"/>
      <c r="L163" s="5"/>
      <c r="M163" s="5"/>
      <c r="N163" s="5"/>
      <c r="P163" s="5"/>
      <c r="Q163" s="5"/>
      <c r="R163" s="5"/>
      <c r="S163" s="5"/>
      <c r="U163" s="5"/>
      <c r="V163" s="5"/>
      <c r="W163" s="5"/>
      <c r="X163" s="5"/>
    </row>
    <row r="164" spans="1:24" x14ac:dyDescent="0.25">
      <c r="A164" s="5"/>
      <c r="B164" s="5"/>
      <c r="C164" s="5"/>
      <c r="D164" s="5"/>
      <c r="E164" s="5"/>
      <c r="G164" s="5"/>
      <c r="H164" s="5"/>
      <c r="I164" s="5"/>
      <c r="J164" s="5"/>
      <c r="K164" s="5"/>
      <c r="L164" s="5"/>
      <c r="M164" s="5"/>
      <c r="N164" s="5"/>
      <c r="P164" s="5"/>
      <c r="Q164" s="5"/>
      <c r="R164" s="5"/>
      <c r="S164" s="5"/>
      <c r="U164" s="5"/>
      <c r="V164" s="5"/>
      <c r="W164" s="5"/>
      <c r="X164" s="5"/>
    </row>
    <row r="165" spans="1:24" x14ac:dyDescent="0.25">
      <c r="A165" s="5"/>
      <c r="B165" s="5"/>
      <c r="C165" s="5"/>
      <c r="D165" s="5"/>
      <c r="E165" s="5"/>
      <c r="G165" s="5"/>
      <c r="H165" s="5"/>
      <c r="I165" s="5"/>
      <c r="J165" s="5"/>
      <c r="K165" s="5"/>
      <c r="L165" s="5"/>
      <c r="M165" s="5"/>
      <c r="N165" s="5"/>
      <c r="P165" s="5"/>
      <c r="Q165" s="5"/>
      <c r="R165" s="5"/>
      <c r="S165" s="5"/>
      <c r="U165" s="5"/>
      <c r="V165" s="5"/>
      <c r="W165" s="5"/>
      <c r="X165" s="5"/>
    </row>
    <row r="166" spans="1:24" x14ac:dyDescent="0.25">
      <c r="A166" s="5"/>
      <c r="B166" s="5"/>
      <c r="C166" s="5"/>
      <c r="D166" s="5"/>
      <c r="E166" s="5"/>
      <c r="G166" s="5"/>
      <c r="H166" s="5"/>
      <c r="I166" s="5"/>
      <c r="J166" s="5"/>
      <c r="K166" s="5"/>
      <c r="L166" s="5"/>
      <c r="M166" s="5"/>
      <c r="N166" s="5"/>
      <c r="P166" s="5"/>
      <c r="Q166" s="5"/>
      <c r="R166" s="5"/>
      <c r="S166" s="5"/>
      <c r="U166" s="5"/>
      <c r="V166" s="5"/>
      <c r="W166" s="5"/>
      <c r="X166" s="5"/>
    </row>
    <row r="167" spans="1:24" x14ac:dyDescent="0.25">
      <c r="A167" s="5"/>
      <c r="B167" s="5"/>
      <c r="C167" s="5"/>
      <c r="D167" s="5"/>
      <c r="E167" s="5"/>
      <c r="G167" s="5"/>
      <c r="H167" s="5"/>
      <c r="I167" s="5"/>
      <c r="J167" s="5"/>
      <c r="K167" s="5"/>
      <c r="L167" s="5"/>
      <c r="M167" s="5"/>
      <c r="N167" s="5"/>
      <c r="P167" s="5"/>
      <c r="Q167" s="5"/>
      <c r="R167" s="5"/>
      <c r="S167" s="5"/>
      <c r="U167" s="5"/>
      <c r="V167" s="5"/>
      <c r="W167" s="5"/>
      <c r="X167" s="5"/>
    </row>
    <row r="168" spans="1:24" x14ac:dyDescent="0.25">
      <c r="A168" s="5"/>
      <c r="B168" s="5"/>
      <c r="C168" s="5"/>
      <c r="D168" s="5"/>
      <c r="E168" s="5"/>
      <c r="G168" s="5"/>
      <c r="H168" s="5"/>
      <c r="I168" s="5"/>
      <c r="J168" s="5"/>
      <c r="K168" s="5"/>
      <c r="L168" s="5"/>
      <c r="M168" s="5"/>
      <c r="N168" s="5"/>
      <c r="P168" s="5"/>
      <c r="Q168" s="5"/>
      <c r="R168" s="5"/>
      <c r="S168" s="5"/>
      <c r="U168" s="5"/>
      <c r="V168" s="5"/>
      <c r="W168" s="5"/>
      <c r="X168" s="5"/>
    </row>
    <row r="169" spans="1:24" x14ac:dyDescent="0.25">
      <c r="A169" s="5"/>
      <c r="B169" s="5"/>
      <c r="C169" s="5"/>
      <c r="D169" s="5"/>
      <c r="E169" s="5"/>
      <c r="G169" s="5"/>
      <c r="H169" s="5"/>
      <c r="I169" s="5"/>
      <c r="J169" s="5"/>
      <c r="K169" s="5"/>
      <c r="L169" s="5"/>
      <c r="M169" s="5"/>
      <c r="N169" s="5"/>
      <c r="P169" s="5"/>
      <c r="Q169" s="5"/>
      <c r="R169" s="5"/>
      <c r="S169" s="5"/>
      <c r="U169" s="5"/>
      <c r="V169" s="5"/>
      <c r="W169" s="5"/>
      <c r="X169" s="5"/>
    </row>
    <row r="170" spans="1:24" x14ac:dyDescent="0.25">
      <c r="A170" s="5"/>
      <c r="B170" s="5"/>
      <c r="C170" s="5"/>
      <c r="D170" s="5"/>
      <c r="E170" s="5"/>
      <c r="G170" s="5"/>
      <c r="H170" s="5"/>
      <c r="I170" s="5"/>
      <c r="J170" s="5"/>
      <c r="K170" s="5"/>
      <c r="L170" s="5"/>
      <c r="M170" s="5"/>
      <c r="N170" s="5"/>
      <c r="P170" s="5"/>
      <c r="Q170" s="5"/>
      <c r="R170" s="5"/>
      <c r="S170" s="5"/>
      <c r="U170" s="5"/>
      <c r="V170" s="5"/>
      <c r="W170" s="5"/>
      <c r="X170" s="5"/>
    </row>
    <row r="171" spans="1:24" x14ac:dyDescent="0.25">
      <c r="A171" s="5"/>
      <c r="B171" s="5"/>
      <c r="C171" s="5"/>
      <c r="D171" s="5"/>
      <c r="E171" s="5"/>
      <c r="G171" s="5"/>
      <c r="H171" s="5"/>
      <c r="I171" s="5"/>
      <c r="J171" s="5"/>
      <c r="K171" s="5"/>
      <c r="L171" s="5"/>
      <c r="M171" s="5"/>
      <c r="N171" s="5"/>
      <c r="P171" s="5"/>
      <c r="Q171" s="5"/>
      <c r="R171" s="5"/>
      <c r="S171" s="5"/>
      <c r="U171" s="5"/>
      <c r="V171" s="5"/>
      <c r="W171" s="5"/>
      <c r="X171" s="5"/>
    </row>
    <row r="172" spans="1:24" x14ac:dyDescent="0.25">
      <c r="A172" s="5"/>
      <c r="B172" s="5"/>
      <c r="C172" s="5"/>
      <c r="D172" s="5"/>
      <c r="E172" s="5"/>
      <c r="G172" s="5"/>
      <c r="H172" s="5"/>
      <c r="I172" s="5"/>
      <c r="J172" s="5"/>
      <c r="K172" s="5"/>
      <c r="L172" s="5"/>
      <c r="M172" s="5"/>
      <c r="N172" s="5"/>
      <c r="P172" s="5"/>
      <c r="Q172" s="5"/>
      <c r="R172" s="5"/>
      <c r="S172" s="5"/>
      <c r="U172" s="5"/>
      <c r="V172" s="5"/>
      <c r="W172" s="5"/>
      <c r="X172" s="5"/>
    </row>
    <row r="173" spans="1:24" x14ac:dyDescent="0.25">
      <c r="A173" s="5"/>
      <c r="B173" s="5"/>
      <c r="C173" s="5"/>
      <c r="D173" s="5"/>
      <c r="E173" s="5"/>
      <c r="G173" s="5"/>
      <c r="H173" s="5"/>
      <c r="I173" s="5"/>
      <c r="J173" s="5"/>
      <c r="K173" s="5"/>
      <c r="L173" s="5"/>
      <c r="M173" s="5"/>
      <c r="N173" s="5"/>
      <c r="P173" s="5"/>
      <c r="Q173" s="5"/>
      <c r="R173" s="5"/>
      <c r="S173" s="5"/>
      <c r="U173" s="5"/>
      <c r="V173" s="5"/>
      <c r="W173" s="5"/>
      <c r="X173" s="5"/>
    </row>
    <row r="174" spans="1:24" x14ac:dyDescent="0.25">
      <c r="A174" s="5"/>
      <c r="B174" s="5"/>
      <c r="C174" s="5"/>
      <c r="D174" s="5"/>
      <c r="E174" s="5"/>
      <c r="G174" s="5"/>
      <c r="H174" s="5"/>
      <c r="I174" s="5"/>
      <c r="J174" s="5"/>
      <c r="K174" s="5"/>
      <c r="L174" s="5"/>
      <c r="M174" s="5"/>
      <c r="N174" s="5"/>
      <c r="P174" s="5"/>
      <c r="Q174" s="5"/>
      <c r="R174" s="5"/>
      <c r="S174" s="5"/>
      <c r="U174" s="5"/>
      <c r="V174" s="5"/>
      <c r="W174" s="5"/>
      <c r="X174" s="5"/>
    </row>
    <row r="175" spans="1:24" x14ac:dyDescent="0.25">
      <c r="A175" s="5"/>
      <c r="B175" s="5"/>
      <c r="C175" s="5"/>
      <c r="D175" s="5"/>
      <c r="E175" s="5"/>
      <c r="G175" s="5"/>
      <c r="H175" s="5"/>
      <c r="I175" s="5"/>
      <c r="J175" s="5"/>
      <c r="K175" s="5"/>
      <c r="L175" s="5"/>
      <c r="M175" s="5"/>
      <c r="N175" s="5"/>
      <c r="P175" s="5"/>
      <c r="Q175" s="5"/>
      <c r="R175" s="5"/>
      <c r="S175" s="5"/>
      <c r="U175" s="5"/>
      <c r="V175" s="5"/>
      <c r="W175" s="5"/>
      <c r="X175" s="5"/>
    </row>
    <row r="176" spans="1:24" x14ac:dyDescent="0.25">
      <c r="A176" s="5"/>
      <c r="B176" s="5"/>
      <c r="C176" s="5"/>
      <c r="D176" s="5"/>
      <c r="E176" s="5"/>
      <c r="G176" s="5"/>
      <c r="H176" s="5"/>
      <c r="I176" s="5"/>
      <c r="J176" s="5"/>
      <c r="K176" s="5"/>
      <c r="L176" s="5"/>
      <c r="M176" s="5"/>
      <c r="N176" s="5"/>
      <c r="P176" s="5"/>
      <c r="Q176" s="5"/>
      <c r="R176" s="5"/>
      <c r="S176" s="5"/>
      <c r="U176" s="5"/>
      <c r="V176" s="5"/>
      <c r="W176" s="5"/>
      <c r="X176" s="5"/>
    </row>
    <row r="177" spans="1:24" x14ac:dyDescent="0.25">
      <c r="A177" s="5"/>
      <c r="B177" s="5"/>
      <c r="C177" s="5"/>
      <c r="D177" s="5"/>
      <c r="E177" s="5"/>
      <c r="G177" s="5"/>
      <c r="H177" s="5"/>
      <c r="I177" s="5"/>
      <c r="J177" s="5"/>
      <c r="K177" s="5"/>
      <c r="L177" s="5"/>
      <c r="M177" s="5"/>
      <c r="N177" s="5"/>
      <c r="P177" s="5"/>
      <c r="Q177" s="5"/>
      <c r="R177" s="5"/>
      <c r="S177" s="5"/>
      <c r="U177" s="5"/>
      <c r="V177" s="5"/>
      <c r="W177" s="5"/>
      <c r="X177" s="5"/>
    </row>
    <row r="178" spans="1:24" x14ac:dyDescent="0.25">
      <c r="A178" s="5"/>
      <c r="B178" s="5"/>
      <c r="C178" s="5"/>
      <c r="D178" s="5"/>
      <c r="E178" s="5"/>
      <c r="G178" s="5"/>
      <c r="H178" s="5"/>
      <c r="I178" s="5"/>
      <c r="J178" s="5"/>
      <c r="K178" s="5"/>
      <c r="L178" s="5"/>
      <c r="M178" s="5"/>
      <c r="N178" s="5"/>
      <c r="P178" s="5"/>
      <c r="Q178" s="5"/>
      <c r="R178" s="5"/>
      <c r="S178" s="5"/>
      <c r="U178" s="5"/>
      <c r="V178" s="5"/>
      <c r="W178" s="5"/>
      <c r="X178" s="5"/>
    </row>
    <row r="179" spans="1:24" x14ac:dyDescent="0.25">
      <c r="A179" s="5"/>
      <c r="B179" s="5"/>
      <c r="C179" s="5"/>
      <c r="D179" s="5"/>
      <c r="E179" s="5"/>
      <c r="G179" s="5"/>
      <c r="H179" s="5"/>
      <c r="I179" s="5"/>
      <c r="J179" s="5"/>
      <c r="K179" s="5"/>
      <c r="L179" s="5"/>
      <c r="M179" s="5"/>
      <c r="N179" s="5"/>
      <c r="P179" s="5"/>
      <c r="Q179" s="5"/>
      <c r="R179" s="5"/>
      <c r="S179" s="5"/>
      <c r="U179" s="5"/>
      <c r="V179" s="5"/>
      <c r="W179" s="5"/>
      <c r="X179" s="5"/>
    </row>
    <row r="180" spans="1:24" x14ac:dyDescent="0.25">
      <c r="A180" s="5"/>
      <c r="B180" s="5"/>
      <c r="C180" s="5"/>
      <c r="D180" s="5"/>
      <c r="E180" s="5"/>
      <c r="G180" s="5"/>
      <c r="H180" s="5"/>
      <c r="I180" s="5"/>
      <c r="J180" s="5"/>
      <c r="K180" s="5"/>
      <c r="L180" s="5"/>
      <c r="M180" s="5"/>
      <c r="N180" s="5"/>
      <c r="P180" s="5"/>
      <c r="Q180" s="5"/>
      <c r="R180" s="5"/>
      <c r="S180" s="5"/>
      <c r="U180" s="5"/>
      <c r="V180" s="5"/>
      <c r="W180" s="5"/>
      <c r="X180" s="5"/>
    </row>
    <row r="181" spans="1:24" x14ac:dyDescent="0.25">
      <c r="A181" s="5"/>
      <c r="B181" s="5"/>
      <c r="C181" s="5"/>
      <c r="D181" s="5"/>
      <c r="E181" s="5"/>
      <c r="G181" s="5"/>
      <c r="H181" s="5"/>
      <c r="I181" s="5"/>
      <c r="J181" s="5"/>
      <c r="K181" s="5"/>
      <c r="L181" s="5"/>
      <c r="M181" s="5"/>
      <c r="N181" s="5"/>
      <c r="P181" s="5"/>
      <c r="Q181" s="5"/>
      <c r="R181" s="5"/>
      <c r="S181" s="5"/>
      <c r="U181" s="5"/>
      <c r="V181" s="5"/>
      <c r="W181" s="5"/>
      <c r="X181" s="5"/>
    </row>
    <row r="182" spans="1:24" x14ac:dyDescent="0.25">
      <c r="A182" s="5"/>
      <c r="B182" s="5"/>
      <c r="C182" s="5"/>
      <c r="D182" s="5"/>
      <c r="E182" s="5"/>
      <c r="G182" s="5"/>
      <c r="H182" s="5"/>
      <c r="I182" s="5"/>
      <c r="J182" s="5"/>
      <c r="K182" s="5"/>
      <c r="L182" s="5"/>
      <c r="M182" s="5"/>
      <c r="N182" s="5"/>
      <c r="P182" s="5"/>
      <c r="Q182" s="5"/>
      <c r="R182" s="5"/>
      <c r="S182" s="5"/>
      <c r="U182" s="5"/>
      <c r="V182" s="5"/>
      <c r="W182" s="5"/>
      <c r="X182" s="5"/>
    </row>
    <row r="183" spans="1:24" x14ac:dyDescent="0.25">
      <c r="A183" s="5"/>
      <c r="B183" s="5"/>
      <c r="C183" s="5"/>
      <c r="D183" s="5"/>
      <c r="E183" s="5"/>
      <c r="G183" s="5"/>
      <c r="H183" s="5"/>
      <c r="I183" s="5"/>
      <c r="J183" s="5"/>
      <c r="K183" s="5"/>
      <c r="L183" s="5"/>
      <c r="M183" s="5"/>
      <c r="N183" s="5"/>
      <c r="P183" s="5"/>
      <c r="Q183" s="5"/>
      <c r="R183" s="5"/>
      <c r="S183" s="5"/>
      <c r="U183" s="5"/>
      <c r="V183" s="5"/>
      <c r="W183" s="5"/>
      <c r="X183" s="5"/>
    </row>
    <row r="184" spans="1:24" x14ac:dyDescent="0.25">
      <c r="A184" s="5"/>
      <c r="B184" s="5"/>
      <c r="C184" s="5"/>
      <c r="D184" s="5"/>
      <c r="E184" s="5"/>
      <c r="G184" s="5"/>
      <c r="H184" s="5"/>
      <c r="I184" s="5"/>
      <c r="J184" s="5"/>
      <c r="K184" s="5"/>
      <c r="L184" s="5"/>
      <c r="M184" s="5"/>
      <c r="N184" s="5"/>
      <c r="P184" s="5"/>
      <c r="Q184" s="5"/>
      <c r="R184" s="5"/>
      <c r="S184" s="5"/>
      <c r="U184" s="5"/>
      <c r="V184" s="5"/>
      <c r="W184" s="5"/>
      <c r="X184" s="5"/>
    </row>
    <row r="185" spans="1:24" x14ac:dyDescent="0.25">
      <c r="A185" s="5"/>
      <c r="B185" s="5"/>
      <c r="C185" s="5"/>
      <c r="D185" s="5"/>
      <c r="E185" s="5"/>
      <c r="G185" s="5"/>
      <c r="H185" s="5"/>
      <c r="I185" s="5"/>
      <c r="J185" s="5"/>
      <c r="K185" s="5"/>
      <c r="L185" s="5"/>
      <c r="M185" s="5"/>
      <c r="N185" s="5"/>
      <c r="P185" s="5"/>
      <c r="Q185" s="5"/>
      <c r="R185" s="5"/>
      <c r="S185" s="5"/>
      <c r="U185" s="5"/>
      <c r="V185" s="5"/>
      <c r="W185" s="5"/>
      <c r="X185" s="5"/>
    </row>
    <row r="186" spans="1:24" x14ac:dyDescent="0.25">
      <c r="A186" s="5"/>
      <c r="B186" s="5"/>
      <c r="C186" s="5"/>
      <c r="D186" s="5"/>
      <c r="E186" s="5"/>
      <c r="G186" s="5"/>
      <c r="H186" s="5"/>
      <c r="I186" s="5"/>
      <c r="J186" s="5"/>
      <c r="K186" s="5"/>
      <c r="L186" s="5"/>
      <c r="M186" s="5"/>
      <c r="N186" s="5"/>
      <c r="P186" s="5"/>
      <c r="Q186" s="5"/>
      <c r="R186" s="5"/>
      <c r="S186" s="5"/>
      <c r="U186" s="5"/>
      <c r="V186" s="5"/>
      <c r="W186" s="5"/>
      <c r="X186" s="5"/>
    </row>
    <row r="187" spans="1:24" x14ac:dyDescent="0.25">
      <c r="A187" s="5"/>
      <c r="B187" s="5"/>
      <c r="C187" s="5"/>
      <c r="D187" s="5"/>
      <c r="E187" s="5"/>
      <c r="G187" s="5"/>
      <c r="H187" s="5"/>
      <c r="I187" s="5"/>
      <c r="J187" s="5"/>
      <c r="K187" s="5"/>
      <c r="L187" s="5"/>
      <c r="M187" s="5"/>
      <c r="N187" s="5"/>
      <c r="P187" s="5"/>
      <c r="Q187" s="5"/>
      <c r="R187" s="5"/>
      <c r="S187" s="5"/>
      <c r="U187" s="5"/>
      <c r="V187" s="5"/>
      <c r="W187" s="5"/>
      <c r="X187" s="5"/>
    </row>
    <row r="188" spans="1:24" x14ac:dyDescent="0.25">
      <c r="A188" s="5"/>
      <c r="B188" s="5"/>
      <c r="C188" s="5"/>
      <c r="D188" s="5"/>
      <c r="E188" s="5"/>
      <c r="G188" s="5"/>
      <c r="H188" s="5"/>
      <c r="I188" s="5"/>
      <c r="J188" s="5"/>
      <c r="K188" s="5"/>
      <c r="L188" s="5"/>
      <c r="M188" s="5"/>
      <c r="N188" s="5"/>
      <c r="P188" s="5"/>
      <c r="Q188" s="5"/>
      <c r="R188" s="5"/>
      <c r="S188" s="5"/>
      <c r="U188" s="5"/>
      <c r="V188" s="5"/>
      <c r="W188" s="5"/>
      <c r="X188" s="5"/>
    </row>
    <row r="189" spans="1:24" x14ac:dyDescent="0.25">
      <c r="A189" s="5"/>
      <c r="B189" s="5"/>
      <c r="C189" s="5"/>
      <c r="D189" s="5"/>
      <c r="E189" s="5"/>
      <c r="G189" s="5"/>
      <c r="H189" s="5"/>
      <c r="I189" s="5"/>
      <c r="J189" s="5"/>
      <c r="K189" s="5"/>
      <c r="L189" s="5"/>
      <c r="M189" s="5"/>
      <c r="N189" s="5"/>
      <c r="P189" s="5"/>
      <c r="Q189" s="5"/>
      <c r="R189" s="5"/>
      <c r="S189" s="5"/>
      <c r="U189" s="5"/>
      <c r="V189" s="5"/>
      <c r="W189" s="5"/>
      <c r="X189" s="5"/>
    </row>
    <row r="190" spans="1:24" x14ac:dyDescent="0.25">
      <c r="A190" s="5"/>
      <c r="B190" s="5"/>
      <c r="C190" s="5"/>
      <c r="D190" s="5"/>
      <c r="E190" s="5"/>
      <c r="G190" s="5"/>
      <c r="H190" s="5"/>
      <c r="I190" s="5"/>
      <c r="J190" s="5"/>
      <c r="K190" s="5"/>
      <c r="L190" s="5"/>
      <c r="M190" s="5"/>
      <c r="N190" s="5"/>
      <c r="P190" s="5"/>
      <c r="Q190" s="5"/>
      <c r="R190" s="5"/>
      <c r="S190" s="5"/>
      <c r="U190" s="5"/>
      <c r="V190" s="5"/>
      <c r="W190" s="5"/>
      <c r="X190" s="5"/>
    </row>
    <row r="191" spans="1:24" x14ac:dyDescent="0.25">
      <c r="A191" s="5"/>
      <c r="B191" s="5"/>
      <c r="C191" s="5"/>
      <c r="D191" s="5"/>
      <c r="E191" s="5"/>
      <c r="G191" s="5"/>
      <c r="H191" s="5"/>
      <c r="I191" s="5"/>
      <c r="J191" s="5"/>
      <c r="K191" s="5"/>
      <c r="L191" s="5"/>
      <c r="M191" s="5"/>
      <c r="N191" s="5"/>
      <c r="P191" s="5"/>
      <c r="Q191" s="5"/>
      <c r="R191" s="5"/>
      <c r="S191" s="5"/>
      <c r="U191" s="5"/>
      <c r="V191" s="5"/>
      <c r="W191" s="5"/>
      <c r="X191" s="5"/>
    </row>
    <row r="192" spans="1:24" x14ac:dyDescent="0.25">
      <c r="A192" s="5"/>
      <c r="B192" s="5"/>
      <c r="C192" s="5"/>
      <c r="D192" s="5"/>
      <c r="E192" s="5"/>
      <c r="G192" s="5"/>
      <c r="H192" s="5"/>
      <c r="I192" s="5"/>
      <c r="J192" s="5"/>
      <c r="K192" s="5"/>
      <c r="L192" s="5"/>
      <c r="M192" s="5"/>
      <c r="N192" s="5"/>
      <c r="P192" s="5"/>
      <c r="Q192" s="5"/>
      <c r="R192" s="5"/>
      <c r="S192" s="5"/>
      <c r="U192" s="5"/>
      <c r="V192" s="5"/>
      <c r="W192" s="5"/>
      <c r="X192" s="5"/>
    </row>
    <row r="193" spans="1:24" x14ac:dyDescent="0.25">
      <c r="A193" s="5"/>
      <c r="B193" s="5"/>
      <c r="C193" s="5"/>
      <c r="D193" s="5"/>
      <c r="E193" s="5"/>
      <c r="G193" s="5"/>
      <c r="H193" s="5"/>
      <c r="I193" s="5"/>
      <c r="J193" s="5"/>
      <c r="K193" s="5"/>
      <c r="L193" s="5"/>
      <c r="M193" s="5"/>
      <c r="N193" s="5"/>
      <c r="P193" s="5"/>
      <c r="Q193" s="5"/>
      <c r="R193" s="5"/>
      <c r="S193" s="5"/>
      <c r="U193" s="5"/>
      <c r="V193" s="5"/>
      <c r="W193" s="5"/>
      <c r="X193" s="5"/>
    </row>
    <row r="194" spans="1:24" x14ac:dyDescent="0.25">
      <c r="A194" s="5"/>
      <c r="B194" s="5"/>
      <c r="C194" s="5"/>
      <c r="D194" s="5"/>
      <c r="E194" s="5"/>
      <c r="G194" s="5"/>
      <c r="H194" s="5"/>
      <c r="I194" s="5"/>
      <c r="J194" s="5"/>
      <c r="K194" s="5"/>
      <c r="L194" s="5"/>
      <c r="M194" s="5"/>
      <c r="N194" s="5"/>
      <c r="P194" s="5"/>
      <c r="Q194" s="5"/>
      <c r="R194" s="5"/>
      <c r="S194" s="5"/>
      <c r="U194" s="5"/>
      <c r="V194" s="5"/>
      <c r="W194" s="5"/>
      <c r="X194" s="5"/>
    </row>
    <row r="195" spans="1:24" x14ac:dyDescent="0.25">
      <c r="A195" s="5"/>
      <c r="B195" s="5"/>
      <c r="C195" s="5"/>
      <c r="D195" s="5"/>
      <c r="E195" s="5"/>
      <c r="G195" s="5"/>
      <c r="H195" s="5"/>
      <c r="I195" s="5"/>
      <c r="J195" s="5"/>
      <c r="K195" s="5"/>
      <c r="L195" s="5"/>
      <c r="M195" s="5"/>
      <c r="N195" s="5"/>
      <c r="P195" s="5"/>
      <c r="Q195" s="5"/>
      <c r="R195" s="5"/>
      <c r="S195" s="5"/>
      <c r="U195" s="5"/>
      <c r="V195" s="5"/>
      <c r="W195" s="5"/>
      <c r="X195" s="5"/>
    </row>
    <row r="196" spans="1:24" x14ac:dyDescent="0.25">
      <c r="A196" s="5"/>
      <c r="B196" s="5"/>
      <c r="C196" s="5"/>
      <c r="D196" s="5"/>
      <c r="E196" s="5"/>
      <c r="G196" s="5"/>
      <c r="H196" s="5"/>
      <c r="I196" s="5"/>
      <c r="J196" s="5"/>
      <c r="K196" s="5"/>
      <c r="L196" s="5"/>
      <c r="M196" s="5"/>
      <c r="N196" s="5"/>
      <c r="P196" s="5"/>
      <c r="Q196" s="5"/>
      <c r="R196" s="5"/>
      <c r="S196" s="5"/>
      <c r="U196" s="5"/>
      <c r="V196" s="5"/>
      <c r="W196" s="5"/>
      <c r="X196" s="5"/>
    </row>
    <row r="197" spans="1:24" x14ac:dyDescent="0.25">
      <c r="A197" s="5"/>
      <c r="B197" s="5"/>
      <c r="C197" s="5"/>
      <c r="D197" s="5"/>
      <c r="E197" s="5"/>
      <c r="G197" s="5"/>
      <c r="H197" s="5"/>
      <c r="I197" s="5"/>
      <c r="J197" s="5"/>
      <c r="K197" s="5"/>
      <c r="L197" s="5"/>
      <c r="M197" s="5"/>
      <c r="N197" s="5"/>
      <c r="P197" s="5"/>
      <c r="Q197" s="5"/>
      <c r="R197" s="5"/>
      <c r="S197" s="5"/>
      <c r="U197" s="5"/>
      <c r="V197" s="5"/>
      <c r="W197" s="5"/>
      <c r="X197" s="5"/>
    </row>
    <row r="198" spans="1:24" x14ac:dyDescent="0.25">
      <c r="A198" s="5"/>
      <c r="B198" s="5"/>
      <c r="C198" s="5"/>
      <c r="D198" s="5"/>
      <c r="E198" s="5"/>
      <c r="G198" s="5"/>
      <c r="H198" s="5"/>
      <c r="I198" s="5"/>
      <c r="J198" s="5"/>
      <c r="K198" s="5"/>
      <c r="L198" s="5"/>
      <c r="M198" s="5"/>
      <c r="N198" s="5"/>
      <c r="P198" s="5"/>
      <c r="Q198" s="5"/>
      <c r="R198" s="5"/>
      <c r="S198" s="5"/>
      <c r="U198" s="5"/>
      <c r="V198" s="5"/>
      <c r="W198" s="5"/>
      <c r="X198" s="5"/>
    </row>
    <row r="199" spans="1:24" x14ac:dyDescent="0.25">
      <c r="A199" s="5"/>
      <c r="B199" s="5"/>
      <c r="C199" s="5"/>
      <c r="D199" s="5"/>
      <c r="E199" s="5"/>
      <c r="G199" s="5"/>
      <c r="H199" s="5"/>
      <c r="I199" s="5"/>
      <c r="J199" s="5"/>
      <c r="K199" s="5"/>
      <c r="L199" s="5"/>
      <c r="M199" s="5"/>
      <c r="N199" s="5"/>
      <c r="P199" s="5"/>
      <c r="Q199" s="5"/>
      <c r="R199" s="5"/>
      <c r="S199" s="5"/>
      <c r="U199" s="5"/>
      <c r="V199" s="5"/>
      <c r="W199" s="5"/>
      <c r="X199" s="5"/>
    </row>
    <row r="200" spans="1:24" x14ac:dyDescent="0.25">
      <c r="A200" s="5"/>
      <c r="B200" s="5"/>
      <c r="C200" s="5"/>
      <c r="D200" s="5"/>
      <c r="E200" s="5"/>
      <c r="G200" s="5"/>
      <c r="H200" s="5"/>
      <c r="I200" s="5"/>
      <c r="J200" s="5"/>
      <c r="K200" s="5"/>
      <c r="L200" s="5"/>
      <c r="M200" s="5"/>
      <c r="N200" s="5"/>
      <c r="P200" s="5"/>
      <c r="Q200" s="5"/>
      <c r="R200" s="5"/>
      <c r="S200" s="5"/>
      <c r="U200" s="5"/>
      <c r="V200" s="5"/>
      <c r="W200" s="5"/>
      <c r="X200" s="5"/>
    </row>
    <row r="201" spans="1:24" x14ac:dyDescent="0.25">
      <c r="A201" s="5"/>
      <c r="B201" s="5"/>
      <c r="C201" s="5"/>
      <c r="D201" s="5"/>
      <c r="E201" s="5"/>
      <c r="G201" s="5"/>
      <c r="H201" s="5"/>
      <c r="I201" s="5"/>
      <c r="J201" s="5"/>
      <c r="K201" s="5"/>
      <c r="L201" s="5"/>
      <c r="M201" s="5"/>
      <c r="N201" s="5"/>
      <c r="P201" s="5"/>
      <c r="Q201" s="5"/>
      <c r="R201" s="5"/>
      <c r="S201" s="5"/>
      <c r="U201" s="5"/>
      <c r="V201" s="5"/>
      <c r="W201" s="5"/>
      <c r="X201" s="5"/>
    </row>
    <row r="202" spans="1:24" x14ac:dyDescent="0.25">
      <c r="A202" s="5"/>
      <c r="B202" s="5"/>
      <c r="C202" s="5"/>
      <c r="D202" s="5"/>
      <c r="E202" s="5"/>
      <c r="G202" s="5"/>
      <c r="H202" s="5"/>
      <c r="I202" s="5"/>
      <c r="J202" s="5"/>
      <c r="K202" s="5"/>
      <c r="L202" s="5"/>
      <c r="M202" s="5"/>
      <c r="N202" s="5"/>
      <c r="P202" s="5"/>
      <c r="Q202" s="5"/>
      <c r="R202" s="5"/>
      <c r="S202" s="5"/>
      <c r="U202" s="5"/>
      <c r="V202" s="5"/>
      <c r="W202" s="5"/>
      <c r="X202" s="5"/>
    </row>
    <row r="203" spans="1:24" x14ac:dyDescent="0.25">
      <c r="A203" s="5"/>
      <c r="B203" s="5"/>
      <c r="C203" s="5"/>
      <c r="D203" s="5"/>
      <c r="E203" s="5"/>
      <c r="G203" s="5"/>
      <c r="H203" s="5"/>
      <c r="I203" s="5"/>
      <c r="J203" s="5"/>
      <c r="K203" s="5"/>
      <c r="L203" s="5"/>
      <c r="M203" s="5"/>
      <c r="N203" s="5"/>
      <c r="P203" s="5"/>
      <c r="Q203" s="5"/>
      <c r="R203" s="5"/>
      <c r="S203" s="5"/>
      <c r="U203" s="5"/>
      <c r="V203" s="5"/>
      <c r="W203" s="5"/>
      <c r="X203" s="5"/>
    </row>
    <row r="204" spans="1:24" x14ac:dyDescent="0.25">
      <c r="A204" s="5"/>
      <c r="B204" s="5"/>
      <c r="C204" s="5"/>
      <c r="D204" s="5"/>
      <c r="E204" s="5"/>
      <c r="G204" s="5"/>
      <c r="H204" s="5"/>
      <c r="I204" s="5"/>
      <c r="J204" s="5"/>
      <c r="K204" s="5"/>
      <c r="L204" s="5"/>
      <c r="M204" s="5"/>
      <c r="N204" s="5"/>
      <c r="P204" s="5"/>
      <c r="Q204" s="5"/>
      <c r="R204" s="5"/>
      <c r="S204" s="5"/>
      <c r="U204" s="5"/>
      <c r="V204" s="5"/>
      <c r="W204" s="5"/>
      <c r="X204" s="5"/>
    </row>
    <row r="205" spans="1:24" x14ac:dyDescent="0.25">
      <c r="A205" s="5"/>
      <c r="B205" s="5"/>
      <c r="C205" s="5"/>
      <c r="D205" s="5"/>
      <c r="E205" s="5"/>
      <c r="G205" s="5"/>
      <c r="H205" s="5"/>
      <c r="I205" s="5"/>
      <c r="J205" s="5"/>
      <c r="K205" s="5"/>
      <c r="L205" s="5"/>
      <c r="M205" s="5"/>
      <c r="N205" s="5"/>
      <c r="P205" s="5"/>
      <c r="Q205" s="5"/>
      <c r="R205" s="5"/>
      <c r="S205" s="5"/>
      <c r="U205" s="5"/>
      <c r="V205" s="5"/>
      <c r="W205" s="5"/>
      <c r="X205" s="5"/>
    </row>
    <row r="206" spans="1:24" x14ac:dyDescent="0.25">
      <c r="A206" s="5"/>
      <c r="B206" s="5"/>
      <c r="C206" s="5"/>
      <c r="D206" s="5"/>
      <c r="E206" s="5"/>
      <c r="G206" s="5"/>
      <c r="H206" s="5"/>
      <c r="I206" s="5"/>
      <c r="J206" s="5"/>
      <c r="K206" s="5"/>
      <c r="L206" s="5"/>
      <c r="M206" s="5"/>
      <c r="N206" s="5"/>
      <c r="P206" s="5"/>
      <c r="Q206" s="5"/>
      <c r="R206" s="5"/>
      <c r="S206" s="5"/>
      <c r="U206" s="5"/>
      <c r="V206" s="5"/>
      <c r="W206" s="5"/>
      <c r="X206" s="5"/>
    </row>
    <row r="207" spans="1:24" x14ac:dyDescent="0.25">
      <c r="A207" s="5"/>
      <c r="B207" s="5"/>
      <c r="C207" s="5"/>
      <c r="D207" s="5"/>
      <c r="E207" s="5"/>
      <c r="G207" s="5"/>
      <c r="H207" s="5"/>
      <c r="I207" s="5"/>
      <c r="J207" s="5"/>
      <c r="K207" s="5"/>
      <c r="L207" s="5"/>
      <c r="M207" s="5"/>
      <c r="N207" s="5"/>
      <c r="P207" s="5"/>
      <c r="Q207" s="5"/>
      <c r="R207" s="5"/>
      <c r="S207" s="5"/>
      <c r="U207" s="5"/>
      <c r="V207" s="5"/>
      <c r="W207" s="5"/>
      <c r="X207" s="5"/>
    </row>
    <row r="208" spans="1:24" x14ac:dyDescent="0.25">
      <c r="A208" s="5"/>
      <c r="B208" s="5"/>
      <c r="C208" s="5"/>
      <c r="D208" s="5"/>
      <c r="E208" s="5"/>
      <c r="G208" s="5"/>
      <c r="H208" s="5"/>
      <c r="I208" s="5"/>
      <c r="J208" s="5"/>
      <c r="K208" s="5"/>
      <c r="L208" s="5"/>
      <c r="M208" s="5"/>
      <c r="N208" s="5"/>
      <c r="P208" s="5"/>
      <c r="Q208" s="5"/>
      <c r="R208" s="5"/>
      <c r="S208" s="5"/>
      <c r="U208" s="5"/>
      <c r="V208" s="5"/>
      <c r="W208" s="5"/>
      <c r="X208" s="5"/>
    </row>
    <row r="209" spans="1:24" x14ac:dyDescent="0.25">
      <c r="A209" s="5"/>
      <c r="B209" s="5"/>
      <c r="C209" s="5"/>
      <c r="D209" s="5"/>
      <c r="E209" s="5"/>
      <c r="G209" s="5"/>
      <c r="H209" s="5"/>
      <c r="I209" s="5"/>
      <c r="J209" s="5"/>
      <c r="K209" s="5"/>
      <c r="L209" s="5"/>
      <c r="M209" s="5"/>
      <c r="N209" s="5"/>
      <c r="P209" s="5"/>
      <c r="Q209" s="5"/>
      <c r="R209" s="5"/>
      <c r="S209" s="5"/>
      <c r="U209" s="5"/>
      <c r="V209" s="5"/>
      <c r="W209" s="5"/>
      <c r="X209" s="5"/>
    </row>
    <row r="210" spans="1:24" x14ac:dyDescent="0.25">
      <c r="A210" s="5"/>
      <c r="B210" s="5"/>
      <c r="C210" s="5"/>
      <c r="D210" s="5"/>
      <c r="E210" s="5"/>
      <c r="G210" s="5"/>
      <c r="H210" s="5"/>
      <c r="I210" s="5"/>
      <c r="J210" s="5"/>
      <c r="K210" s="5"/>
      <c r="L210" s="5"/>
      <c r="M210" s="5"/>
      <c r="N210" s="5"/>
      <c r="P210" s="5"/>
      <c r="Q210" s="5"/>
      <c r="R210" s="5"/>
      <c r="S210" s="5"/>
      <c r="U210" s="5"/>
      <c r="V210" s="5"/>
      <c r="W210" s="5"/>
      <c r="X210" s="5"/>
    </row>
    <row r="211" spans="1:24" x14ac:dyDescent="0.25">
      <c r="A211" s="5"/>
      <c r="B211" s="5"/>
      <c r="C211" s="5"/>
      <c r="D211" s="5"/>
      <c r="E211" s="5"/>
      <c r="G211" s="5"/>
      <c r="H211" s="5"/>
      <c r="I211" s="5"/>
      <c r="J211" s="5"/>
      <c r="K211" s="5"/>
      <c r="L211" s="5"/>
      <c r="M211" s="5"/>
      <c r="N211" s="5"/>
      <c r="P211" s="5"/>
      <c r="Q211" s="5"/>
      <c r="R211" s="5"/>
      <c r="S211" s="5"/>
      <c r="U211" s="5"/>
      <c r="V211" s="5"/>
      <c r="W211" s="5"/>
      <c r="X211" s="5"/>
    </row>
    <row r="212" spans="1:24" x14ac:dyDescent="0.25">
      <c r="A212" s="5"/>
      <c r="B212" s="5"/>
      <c r="C212" s="5"/>
      <c r="D212" s="5"/>
      <c r="E212" s="5"/>
      <c r="G212" s="5"/>
      <c r="H212" s="5"/>
      <c r="I212" s="5"/>
      <c r="J212" s="5"/>
      <c r="K212" s="5"/>
      <c r="L212" s="5"/>
      <c r="M212" s="5"/>
      <c r="N212" s="5"/>
      <c r="P212" s="5"/>
      <c r="Q212" s="5"/>
      <c r="R212" s="5"/>
      <c r="S212" s="5"/>
      <c r="U212" s="5"/>
      <c r="V212" s="5"/>
      <c r="W212" s="5"/>
      <c r="X212" s="5"/>
    </row>
    <row r="213" spans="1:24" x14ac:dyDescent="0.25">
      <c r="A213" s="5"/>
      <c r="B213" s="5"/>
      <c r="C213" s="5"/>
      <c r="D213" s="5"/>
      <c r="E213" s="5"/>
      <c r="G213" s="5"/>
      <c r="H213" s="5"/>
      <c r="I213" s="5"/>
      <c r="J213" s="5"/>
      <c r="K213" s="5"/>
      <c r="L213" s="5"/>
      <c r="M213" s="5"/>
      <c r="N213" s="5"/>
      <c r="P213" s="5"/>
      <c r="Q213" s="5"/>
      <c r="R213" s="5"/>
      <c r="S213" s="5"/>
      <c r="U213" s="5"/>
      <c r="V213" s="5"/>
      <c r="W213" s="5"/>
      <c r="X213" s="5"/>
    </row>
    <row r="214" spans="1:24" x14ac:dyDescent="0.25">
      <c r="A214" s="5"/>
      <c r="B214" s="5"/>
      <c r="C214" s="5"/>
      <c r="D214" s="5"/>
      <c r="E214" s="5"/>
      <c r="G214" s="5"/>
      <c r="H214" s="5"/>
      <c r="I214" s="5"/>
      <c r="J214" s="5"/>
      <c r="K214" s="5"/>
      <c r="L214" s="5"/>
      <c r="M214" s="5"/>
      <c r="N214" s="5"/>
      <c r="P214" s="5"/>
      <c r="Q214" s="5"/>
      <c r="R214" s="5"/>
      <c r="S214" s="5"/>
      <c r="U214" s="5"/>
      <c r="V214" s="5"/>
      <c r="W214" s="5"/>
      <c r="X214" s="5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35">
      <c r="A1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18</vt:i4>
      </vt:variant>
    </vt:vector>
  </HeadingPairs>
  <TitlesOfParts>
    <vt:vector size="21" baseType="lpstr">
      <vt:lpstr>Лист1</vt:lpstr>
      <vt:lpstr>Лист2</vt:lpstr>
      <vt:lpstr>Лист3</vt:lpstr>
      <vt:lpstr>A</vt:lpstr>
      <vt:lpstr>d_in</vt:lpstr>
      <vt:lpstr>d_in_m</vt:lpstr>
      <vt:lpstr>eps</vt:lpstr>
      <vt:lpstr>gamma_w</vt:lpstr>
      <vt:lpstr>h</vt:lpstr>
      <vt:lpstr>MD</vt:lpstr>
      <vt:lpstr>mu_Pas</vt:lpstr>
      <vt:lpstr>n</vt:lpstr>
      <vt:lpstr>p_Pa</vt:lpstr>
      <vt:lpstr>p_wh</vt:lpstr>
      <vt:lpstr>pwh_mpa</vt:lpstr>
      <vt:lpstr>q_liq</vt:lpstr>
      <vt:lpstr>q_liq_m3sec</vt:lpstr>
      <vt:lpstr>rho</vt:lpstr>
      <vt:lpstr>T0</vt:lpstr>
      <vt:lpstr>TVD</vt:lpstr>
      <vt:lpstr>ws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Анастасия Свешникова</dc:creator>
  <cp:lastModifiedBy>User</cp:lastModifiedBy>
  <dcterms:created xsi:type="dcterms:W3CDTF">2021-02-09T16:01:33Z</dcterms:created>
  <dcterms:modified xsi:type="dcterms:W3CDTF">2021-02-14T09:26:38Z</dcterms:modified>
</cp:coreProperties>
</file>