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v\OneDrive\Desktop\"/>
    </mc:Choice>
  </mc:AlternateContent>
  <xr:revisionPtr revIDLastSave="0" documentId="13_ncr:1_{78A0734C-1FE2-4A2E-93BA-C658A3A9BE50}" xr6:coauthVersionLast="46" xr6:coauthVersionMax="46" xr10:uidLastSave="{00000000-0000-0000-0000-000000000000}"/>
  <bookViews>
    <workbookView xWindow="-108" yWindow="-108" windowWidth="23256" windowHeight="12576" xr2:uid="{499477E9-B1AE-41EF-9937-0DA3F7B44DD1}"/>
  </bookViews>
  <sheets>
    <sheet name="Лист1" sheetId="1" r:id="rId1"/>
  </sheets>
  <externalReferences>
    <externalReference r:id="rId2"/>
  </externalReferences>
  <definedNames>
    <definedName name="газосодержание_при_Pb">Лист1!$C$6</definedName>
    <definedName name="давление_насыщения">Лист1!$C$7</definedName>
    <definedName name="Диаметры">Лист1!$I$26:$J$27</definedName>
    <definedName name="инкл">Лист1!$C$26:$D$33</definedName>
    <definedName name="Инклинометрия">Лист1!$C$25:$D$33</definedName>
    <definedName name="мин_пласт_давление">Лист1!$B$51</definedName>
    <definedName name="обводненность">Лист1!$C$17:$F$17</definedName>
    <definedName name="общ_обводненность">Лист1!$J$175</definedName>
    <definedName name="параметры">Лист1!$C$15:$F$19</definedName>
    <definedName name="пластовое_давление">Лист1!$C$19:$F$19</definedName>
    <definedName name="плотность_воды">Лист1!$C$5</definedName>
    <definedName name="плотность_газа">Лист1!$C$4</definedName>
    <definedName name="плотность_нефти">Лист1!$C$3</definedName>
    <definedName name="продуктивность">Лист1!$C$18:$F$18</definedName>
    <definedName name="скв1">Лист1!$C$15:$C$19</definedName>
    <definedName name="скв2">Лист1!$D$15:$D$19</definedName>
    <definedName name="скв3">Лист1!$E$15:$E$19</definedName>
    <definedName name="скв4">Лист1!$F$15:$F$19</definedName>
    <definedName name="Температура">Лист1!$F$26:$G$27</definedName>
    <definedName name="температура_пластовая">Лист1!$C$8</definedName>
    <definedName name="тест_дебит">Лист1!$C$15:$F$15</definedName>
    <definedName name="тест_забойное_давление">Лист1!$C$16:$F$16</definedName>
    <definedName name="точек">Лист1!$B$52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9" i="1" l="1"/>
  <c r="T160" i="1"/>
  <c r="T161" i="1"/>
  <c r="T162" i="1"/>
  <c r="T163" i="1"/>
  <c r="T164" i="1"/>
  <c r="T165" i="1"/>
  <c r="T166" i="1"/>
  <c r="T167" i="1"/>
  <c r="T168" i="1"/>
  <c r="T169" i="1"/>
  <c r="T170" i="1"/>
  <c r="T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58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58" i="1"/>
  <c r="E185" i="1"/>
  <c r="E186" i="1"/>
  <c r="E182" i="1"/>
  <c r="E181" i="1"/>
  <c r="E184" i="1"/>
  <c r="E188" i="1"/>
  <c r="E190" i="1"/>
  <c r="E187" i="1"/>
  <c r="E189" i="1"/>
  <c r="E191" i="1"/>
  <c r="E183" i="1"/>
  <c r="E192" i="1"/>
  <c r="E180" i="1"/>
  <c r="E197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80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J158" i="1"/>
  <c r="K158" i="1"/>
  <c r="L158" i="1"/>
  <c r="I158" i="1"/>
  <c r="G159" i="1"/>
  <c r="G158" i="1"/>
  <c r="G162" i="1"/>
  <c r="G166" i="1"/>
  <c r="G170" i="1"/>
  <c r="E159" i="1"/>
  <c r="E163" i="1"/>
  <c r="E167" i="1"/>
  <c r="F159" i="1"/>
  <c r="F163" i="1"/>
  <c r="F167" i="1"/>
  <c r="G163" i="1"/>
  <c r="G167" i="1"/>
  <c r="E164" i="1"/>
  <c r="E168" i="1"/>
  <c r="G164" i="1"/>
  <c r="E161" i="1"/>
  <c r="E169" i="1"/>
  <c r="F165" i="1"/>
  <c r="G161" i="1"/>
  <c r="E158" i="1"/>
  <c r="E166" i="1"/>
  <c r="F162" i="1"/>
  <c r="E160" i="1"/>
  <c r="G169" i="1"/>
  <c r="F170" i="1"/>
  <c r="F160" i="1"/>
  <c r="F164" i="1"/>
  <c r="F168" i="1"/>
  <c r="G160" i="1"/>
  <c r="G168" i="1"/>
  <c r="E165" i="1"/>
  <c r="F161" i="1"/>
  <c r="F169" i="1"/>
  <c r="G165" i="1"/>
  <c r="E162" i="1"/>
  <c r="E170" i="1"/>
  <c r="F166" i="1"/>
  <c r="F158" i="1"/>
  <c r="D164" i="1"/>
  <c r="D166" i="1"/>
  <c r="D168" i="1"/>
  <c r="D160" i="1"/>
  <c r="D162" i="1"/>
  <c r="D165" i="1"/>
  <c r="D167" i="1"/>
  <c r="D169" i="1"/>
  <c r="D159" i="1"/>
  <c r="D161" i="1"/>
  <c r="D163" i="1"/>
  <c r="D170" i="1"/>
  <c r="D158" i="1"/>
  <c r="I76" i="1"/>
  <c r="H76" i="1"/>
  <c r="C133" i="1"/>
  <c r="D134" i="1"/>
  <c r="D138" i="1"/>
  <c r="D142" i="1"/>
  <c r="D146" i="1"/>
  <c r="E150" i="1"/>
  <c r="F142" i="1"/>
  <c r="D147" i="1"/>
  <c r="F139" i="1"/>
  <c r="F143" i="1"/>
  <c r="F151" i="1"/>
  <c r="D135" i="1"/>
  <c r="E139" i="1"/>
  <c r="F135" i="1"/>
  <c r="D136" i="1"/>
  <c r="D140" i="1"/>
  <c r="D144" i="1"/>
  <c r="D148" i="1"/>
  <c r="D152" i="1"/>
  <c r="F144" i="1"/>
  <c r="F152" i="1"/>
  <c r="D141" i="1"/>
  <c r="D153" i="1"/>
  <c r="D150" i="1"/>
  <c r="E146" i="1"/>
  <c r="F150" i="1"/>
  <c r="E135" i="1"/>
  <c r="E136" i="1"/>
  <c r="E140" i="1"/>
  <c r="E144" i="1"/>
  <c r="E148" i="1"/>
  <c r="E152" i="1"/>
  <c r="F140" i="1"/>
  <c r="F148" i="1"/>
  <c r="D137" i="1"/>
  <c r="D145" i="1"/>
  <c r="F149" i="1"/>
  <c r="E134" i="1"/>
  <c r="F138" i="1"/>
  <c r="D143" i="1"/>
  <c r="E147" i="1"/>
  <c r="F136" i="1"/>
  <c r="D149" i="1"/>
  <c r="F153" i="1"/>
  <c r="E142" i="1"/>
  <c r="F146" i="1"/>
  <c r="D151" i="1"/>
  <c r="E151" i="1"/>
  <c r="F147" i="1"/>
  <c r="E137" i="1"/>
  <c r="E141" i="1"/>
  <c r="E145" i="1"/>
  <c r="E149" i="1"/>
  <c r="E153" i="1"/>
  <c r="F137" i="1"/>
  <c r="F141" i="1"/>
  <c r="F145" i="1"/>
  <c r="E138" i="1"/>
  <c r="F134" i="1"/>
  <c r="D139" i="1"/>
  <c r="E143" i="1"/>
  <c r="F133" i="1"/>
  <c r="E133" i="1"/>
  <c r="D133" i="1"/>
  <c r="C134" i="1"/>
  <c r="C146" i="1"/>
  <c r="C135" i="1"/>
  <c r="C147" i="1"/>
  <c r="C150" i="1"/>
  <c r="C137" i="1"/>
  <c r="C148" i="1"/>
  <c r="C139" i="1"/>
  <c r="C151" i="1"/>
  <c r="C143" i="1"/>
  <c r="C140" i="1"/>
  <c r="C152" i="1"/>
  <c r="C144" i="1"/>
  <c r="C138" i="1"/>
  <c r="C141" i="1"/>
  <c r="C153" i="1"/>
  <c r="C142" i="1"/>
  <c r="C136" i="1"/>
  <c r="C149" i="1"/>
  <c r="C145" i="1"/>
  <c r="I80" i="1"/>
  <c r="I84" i="1"/>
  <c r="I88" i="1"/>
  <c r="I92" i="1"/>
  <c r="I96" i="1"/>
  <c r="J80" i="1"/>
  <c r="J84" i="1"/>
  <c r="J92" i="1"/>
  <c r="K88" i="1"/>
  <c r="J76" i="1"/>
  <c r="J88" i="1"/>
  <c r="I89" i="1"/>
  <c r="K76" i="1"/>
  <c r="K80" i="1"/>
  <c r="K84" i="1"/>
  <c r="I77" i="1"/>
  <c r="I81" i="1"/>
  <c r="I85" i="1"/>
  <c r="J77" i="1"/>
  <c r="J81" i="1"/>
  <c r="J85" i="1"/>
  <c r="K77" i="1"/>
  <c r="K81" i="1"/>
  <c r="K85" i="1"/>
  <c r="K89" i="1"/>
  <c r="K93" i="1"/>
  <c r="K82" i="1"/>
  <c r="K94" i="1"/>
  <c r="I95" i="1"/>
  <c r="J87" i="1"/>
  <c r="J89" i="1"/>
  <c r="I78" i="1"/>
  <c r="I82" i="1"/>
  <c r="I86" i="1"/>
  <c r="I90" i="1"/>
  <c r="I94" i="1"/>
  <c r="K90" i="1"/>
  <c r="I87" i="1"/>
  <c r="I91" i="1"/>
  <c r="J83" i="1"/>
  <c r="J95" i="1"/>
  <c r="I93" i="1"/>
  <c r="J78" i="1"/>
  <c r="J82" i="1"/>
  <c r="J86" i="1"/>
  <c r="J90" i="1"/>
  <c r="J94" i="1"/>
  <c r="K86" i="1"/>
  <c r="I83" i="1"/>
  <c r="J79" i="1"/>
  <c r="K96" i="1"/>
  <c r="K78" i="1"/>
  <c r="J91" i="1"/>
  <c r="I79" i="1"/>
  <c r="J96" i="1"/>
  <c r="J93" i="1"/>
  <c r="K79" i="1"/>
  <c r="K83" i="1"/>
  <c r="K87" i="1"/>
  <c r="K91" i="1"/>
  <c r="K95" i="1"/>
  <c r="K92" i="1"/>
  <c r="H91" i="1"/>
  <c r="H92" i="1"/>
  <c r="H94" i="1"/>
  <c r="H86" i="1"/>
  <c r="H87" i="1"/>
  <c r="H90" i="1"/>
  <c r="H93" i="1"/>
  <c r="H96" i="1"/>
  <c r="H88" i="1"/>
  <c r="H95" i="1"/>
  <c r="H89" i="1"/>
  <c r="H82" i="1"/>
  <c r="H83" i="1"/>
  <c r="H77" i="1"/>
  <c r="H78" i="1"/>
  <c r="H84" i="1"/>
  <c r="H79" i="1"/>
  <c r="H85" i="1"/>
  <c r="H81" i="1"/>
  <c r="H80" i="1"/>
  <c r="C103" i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52" i="1" l="1"/>
  <c r="C77" i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10" i="1"/>
  <c r="C53" i="1" l="1"/>
  <c r="W43" i="1"/>
  <c r="T43" i="1"/>
  <c r="Q43" i="1"/>
  <c r="N43" i="1"/>
  <c r="K43" i="1"/>
  <c r="W42" i="1"/>
  <c r="T42" i="1"/>
  <c r="Q42" i="1"/>
  <c r="N42" i="1"/>
  <c r="K42" i="1"/>
  <c r="V39" i="1"/>
  <c r="V43" i="1" s="1"/>
  <c r="S39" i="1"/>
  <c r="S43" i="1" s="1"/>
  <c r="P39" i="1"/>
  <c r="P43" i="1" s="1"/>
  <c r="M39" i="1"/>
  <c r="M43" i="1" s="1"/>
  <c r="J39" i="1"/>
  <c r="J43" i="1" s="1"/>
  <c r="F18" i="1"/>
  <c r="G53" i="1"/>
  <c r="G52" i="1"/>
  <c r="C18" i="1"/>
  <c r="E18" i="1"/>
  <c r="D18" i="1"/>
  <c r="G51" i="1"/>
  <c r="F51" i="1"/>
  <c r="E51" i="1"/>
  <c r="G112" i="1"/>
  <c r="G120" i="1"/>
  <c r="G103" i="1"/>
  <c r="G111" i="1"/>
  <c r="G115" i="1"/>
  <c r="G119" i="1"/>
  <c r="G107" i="1"/>
  <c r="G108" i="1"/>
  <c r="G102" i="1"/>
  <c r="G106" i="1"/>
  <c r="G110" i="1"/>
  <c r="G114" i="1"/>
  <c r="G118" i="1"/>
  <c r="G122" i="1"/>
  <c r="G116" i="1"/>
  <c r="G104" i="1"/>
  <c r="G105" i="1"/>
  <c r="G109" i="1"/>
  <c r="G113" i="1"/>
  <c r="G117" i="1"/>
  <c r="G121" i="1"/>
  <c r="D110" i="1"/>
  <c r="D114" i="1"/>
  <c r="D118" i="1"/>
  <c r="D122" i="1"/>
  <c r="D106" i="1"/>
  <c r="D107" i="1"/>
  <c r="D119" i="1"/>
  <c r="D102" i="1"/>
  <c r="D105" i="1"/>
  <c r="D109" i="1"/>
  <c r="D113" i="1"/>
  <c r="D117" i="1"/>
  <c r="D121" i="1"/>
  <c r="D111" i="1"/>
  <c r="D104" i="1"/>
  <c r="D108" i="1"/>
  <c r="D112" i="1"/>
  <c r="D116" i="1"/>
  <c r="D120" i="1"/>
  <c r="D103" i="1"/>
  <c r="D115" i="1"/>
  <c r="F104" i="1"/>
  <c r="F108" i="1"/>
  <c r="F112" i="1"/>
  <c r="F116" i="1"/>
  <c r="F120" i="1"/>
  <c r="F103" i="1"/>
  <c r="F111" i="1"/>
  <c r="F115" i="1"/>
  <c r="F119" i="1"/>
  <c r="F102" i="1"/>
  <c r="F106" i="1"/>
  <c r="F114" i="1"/>
  <c r="F118" i="1"/>
  <c r="F122" i="1"/>
  <c r="F107" i="1"/>
  <c r="F110" i="1"/>
  <c r="F105" i="1"/>
  <c r="F109" i="1"/>
  <c r="F113" i="1"/>
  <c r="F117" i="1"/>
  <c r="F121" i="1"/>
  <c r="E103" i="1"/>
  <c r="E102" i="1"/>
  <c r="E110" i="1"/>
  <c r="E114" i="1"/>
  <c r="E118" i="1"/>
  <c r="E122" i="1"/>
  <c r="E106" i="1"/>
  <c r="E111" i="1"/>
  <c r="E115" i="1"/>
  <c r="E119" i="1"/>
  <c r="E105" i="1"/>
  <c r="E109" i="1"/>
  <c r="E117" i="1"/>
  <c r="E121" i="1"/>
  <c r="E107" i="1"/>
  <c r="E113" i="1"/>
  <c r="E104" i="1"/>
  <c r="E108" i="1"/>
  <c r="E112" i="1"/>
  <c r="E116" i="1"/>
  <c r="E120" i="1"/>
  <c r="G88" i="1"/>
  <c r="G77" i="1"/>
  <c r="G82" i="1"/>
  <c r="G94" i="1"/>
  <c r="G83" i="1"/>
  <c r="G89" i="1"/>
  <c r="G87" i="1"/>
  <c r="G80" i="1"/>
  <c r="G92" i="1"/>
  <c r="G95" i="1"/>
  <c r="G85" i="1"/>
  <c r="G78" i="1"/>
  <c r="G90" i="1"/>
  <c r="G76" i="1"/>
  <c r="G81" i="1"/>
  <c r="G93" i="1"/>
  <c r="G86" i="1"/>
  <c r="G79" i="1"/>
  <c r="G91" i="1"/>
  <c r="G84" i="1"/>
  <c r="G96" i="1"/>
  <c r="D53" i="1"/>
  <c r="D51" i="1"/>
  <c r="D91" i="1"/>
  <c r="D92" i="1"/>
  <c r="D80" i="1"/>
  <c r="D85" i="1"/>
  <c r="D78" i="1"/>
  <c r="D90" i="1"/>
  <c r="D83" i="1"/>
  <c r="D95" i="1"/>
  <c r="D88" i="1"/>
  <c r="D76" i="1"/>
  <c r="D81" i="1"/>
  <c r="D93" i="1"/>
  <c r="D96" i="1"/>
  <c r="D86" i="1"/>
  <c r="D79" i="1"/>
  <c r="D84" i="1"/>
  <c r="D89" i="1"/>
  <c r="D82" i="1"/>
  <c r="D77" i="1"/>
  <c r="D94" i="1"/>
  <c r="D87" i="1"/>
  <c r="D52" i="1"/>
  <c r="F53" i="1"/>
  <c r="F88" i="1"/>
  <c r="F94" i="1"/>
  <c r="F82" i="1"/>
  <c r="F87" i="1"/>
  <c r="F93" i="1"/>
  <c r="F80" i="1"/>
  <c r="F92" i="1"/>
  <c r="F85" i="1"/>
  <c r="F78" i="1"/>
  <c r="F90" i="1"/>
  <c r="F83" i="1"/>
  <c r="F95" i="1"/>
  <c r="F76" i="1"/>
  <c r="F81" i="1"/>
  <c r="F79" i="1"/>
  <c r="F96" i="1"/>
  <c r="F86" i="1"/>
  <c r="F91" i="1"/>
  <c r="F84" i="1"/>
  <c r="F77" i="1"/>
  <c r="F89" i="1"/>
  <c r="F52" i="1"/>
  <c r="E53" i="1"/>
  <c r="E81" i="1"/>
  <c r="E92" i="1"/>
  <c r="E86" i="1"/>
  <c r="E87" i="1"/>
  <c r="E80" i="1"/>
  <c r="E85" i="1"/>
  <c r="E78" i="1"/>
  <c r="E90" i="1"/>
  <c r="E83" i="1"/>
  <c r="E95" i="1"/>
  <c r="E76" i="1"/>
  <c r="E88" i="1"/>
  <c r="E93" i="1"/>
  <c r="E79" i="1"/>
  <c r="E96" i="1"/>
  <c r="E89" i="1"/>
  <c r="E91" i="1"/>
  <c r="E84" i="1"/>
  <c r="E77" i="1"/>
  <c r="E82" i="1"/>
  <c r="E94" i="1"/>
  <c r="E52" i="1"/>
  <c r="C54" i="1" l="1"/>
  <c r="G54" i="1"/>
  <c r="D54" i="1"/>
  <c r="E54" i="1"/>
  <c r="F54" i="1"/>
  <c r="C55" i="1" l="1"/>
  <c r="G55" i="1"/>
  <c r="D55" i="1"/>
  <c r="E55" i="1"/>
  <c r="F55" i="1"/>
  <c r="C56" i="1" l="1"/>
  <c r="G56" i="1"/>
  <c r="D56" i="1"/>
  <c r="E56" i="1"/>
  <c r="F56" i="1"/>
  <c r="C57" i="1" l="1"/>
  <c r="G57" i="1"/>
  <c r="D57" i="1"/>
  <c r="E57" i="1"/>
  <c r="F57" i="1"/>
  <c r="C58" i="1" l="1"/>
  <c r="G58" i="1"/>
  <c r="D58" i="1"/>
  <c r="E58" i="1"/>
  <c r="F58" i="1"/>
  <c r="C59" i="1" l="1"/>
  <c r="G59" i="1"/>
  <c r="D59" i="1"/>
  <c r="E59" i="1"/>
  <c r="F59" i="1"/>
  <c r="C60" i="1" l="1"/>
  <c r="G60" i="1"/>
  <c r="D60" i="1"/>
  <c r="E60" i="1"/>
  <c r="F60" i="1"/>
  <c r="C61" i="1" l="1"/>
  <c r="G61" i="1"/>
  <c r="D61" i="1"/>
  <c r="E61" i="1"/>
  <c r="F61" i="1"/>
  <c r="C62" i="1" l="1"/>
  <c r="G62" i="1"/>
  <c r="D62" i="1"/>
  <c r="E62" i="1"/>
  <c r="F62" i="1"/>
  <c r="C63" i="1" l="1"/>
  <c r="G63" i="1"/>
  <c r="D63" i="1"/>
  <c r="E63" i="1"/>
  <c r="F63" i="1"/>
  <c r="C64" i="1" l="1"/>
  <c r="G64" i="1"/>
  <c r="D64" i="1"/>
  <c r="E64" i="1"/>
  <c r="F64" i="1"/>
  <c r="C65" i="1" l="1"/>
  <c r="G65" i="1"/>
  <c r="D65" i="1"/>
  <c r="E65" i="1"/>
  <c r="F65" i="1"/>
  <c r="C66" i="1" l="1"/>
  <c r="G66" i="1"/>
  <c r="D66" i="1"/>
  <c r="E66" i="1"/>
  <c r="F66" i="1"/>
  <c r="C67" i="1" l="1"/>
  <c r="G67" i="1"/>
  <c r="D67" i="1"/>
  <c r="E67" i="1"/>
  <c r="F67" i="1"/>
  <c r="C68" i="1" l="1"/>
  <c r="G68" i="1"/>
  <c r="D68" i="1"/>
  <c r="E68" i="1"/>
  <c r="F68" i="1"/>
  <c r="C69" i="1" l="1"/>
  <c r="G69" i="1"/>
  <c r="D69" i="1"/>
  <c r="E69" i="1"/>
  <c r="F69" i="1"/>
  <c r="C70" i="1" l="1"/>
  <c r="G70" i="1"/>
  <c r="D70" i="1"/>
  <c r="E70" i="1"/>
  <c r="F70" i="1"/>
  <c r="C71" i="1" l="1"/>
  <c r="G71" i="1"/>
  <c r="D71" i="1"/>
  <c r="E71" i="1"/>
  <c r="F71" i="1"/>
</calcChain>
</file>

<file path=xl/sharedStrings.xml><?xml version="1.0" encoding="utf-8"?>
<sst xmlns="http://schemas.openxmlformats.org/spreadsheetml/2006/main" count="136" uniqueCount="89">
  <si>
    <t>1 PVT</t>
  </si>
  <si>
    <t>плотность нефти</t>
  </si>
  <si>
    <t>плотность газа</t>
  </si>
  <si>
    <t>плотность воды</t>
  </si>
  <si>
    <t>газосодержание при Pb</t>
  </si>
  <si>
    <t>давление насыщения</t>
  </si>
  <si>
    <t>температура пластовая</t>
  </si>
  <si>
    <t>цельсия</t>
  </si>
  <si>
    <t>м3/м3</t>
  </si>
  <si>
    <t>PVT строка</t>
  </si>
  <si>
    <t>2. Параметры пласта, параметры системы заканчивания</t>
  </si>
  <si>
    <t>параметры</t>
  </si>
  <si>
    <t>скв1</t>
  </si>
  <si>
    <t>скв2</t>
  </si>
  <si>
    <t>скв3</t>
  </si>
  <si>
    <t>скв4</t>
  </si>
  <si>
    <t>продуктивность</t>
  </si>
  <si>
    <t>пластовое давление</t>
  </si>
  <si>
    <t>тест забойное давление</t>
  </si>
  <si>
    <t>тест дебит</t>
  </si>
  <si>
    <t>обводненность</t>
  </si>
  <si>
    <t>3. Конструкция скважины</t>
  </si>
  <si>
    <t>MD</t>
  </si>
  <si>
    <t>VD</t>
  </si>
  <si>
    <t>температура</t>
  </si>
  <si>
    <t>Tсреды</t>
  </si>
  <si>
    <t>TV</t>
  </si>
  <si>
    <t>диаметры</t>
  </si>
  <si>
    <t>Диам</t>
  </si>
  <si>
    <t>Инкл</t>
  </si>
  <si>
    <t>4.</t>
  </si>
  <si>
    <t>Инфра</t>
  </si>
  <si>
    <t>труба 1</t>
  </si>
  <si>
    <t>труба 2</t>
  </si>
  <si>
    <t>труба 3</t>
  </si>
  <si>
    <t>труба 4</t>
  </si>
  <si>
    <t>труба 5</t>
  </si>
  <si>
    <t>х начало</t>
  </si>
  <si>
    <t>у начало</t>
  </si>
  <si>
    <t>х конец</t>
  </si>
  <si>
    <t>у конец</t>
  </si>
  <si>
    <t>тр1</t>
  </si>
  <si>
    <t>Низм</t>
  </si>
  <si>
    <t>Нверт</t>
  </si>
  <si>
    <t>тр2</t>
  </si>
  <si>
    <t>тр3</t>
  </si>
  <si>
    <t>тр4</t>
  </si>
  <si>
    <t>диам</t>
  </si>
  <si>
    <t xml:space="preserve"> </t>
  </si>
  <si>
    <t>Расчет системы</t>
  </si>
  <si>
    <t>5. Построение индикаторных кривых</t>
  </si>
  <si>
    <t>Pзаб</t>
  </si>
  <si>
    <t>Qскв 1</t>
  </si>
  <si>
    <t>Qскв 2</t>
  </si>
  <si>
    <t>Qскв 3</t>
  </si>
  <si>
    <t>Qскв 4</t>
  </si>
  <si>
    <t>6. Зависимость Pбуф от дебита для каждой скважины</t>
  </si>
  <si>
    <t>тр5</t>
  </si>
  <si>
    <t>Расчет буфера</t>
  </si>
  <si>
    <t>атм</t>
  </si>
  <si>
    <t>7.</t>
  </si>
  <si>
    <t>Учтем перепад давлений в трубопроводе на поверхности для каждой скважины. Найти зависимость давления в точке сбора от дебита</t>
  </si>
  <si>
    <t>P_buff1</t>
  </si>
  <si>
    <t>P_buff2</t>
  </si>
  <si>
    <t>P_buff3</t>
  </si>
  <si>
    <t>P_buff4</t>
  </si>
  <si>
    <t>https://www.youtube.com/watch?v=g_Ba7lpVIHY&amp;t=2435s&amp;ab_channel=unifloc</t>
  </si>
  <si>
    <t>P1_скв1</t>
  </si>
  <si>
    <t>P1_скв2</t>
  </si>
  <si>
    <t>P1_скв3</t>
  </si>
  <si>
    <t>P1_скв4</t>
  </si>
  <si>
    <t>Построитзависимость дебита всех скважин от давления в точке сбора</t>
  </si>
  <si>
    <t>Давления</t>
  </si>
  <si>
    <t>Qобщ</t>
  </si>
  <si>
    <t>Давление в точке сбора ЦППН</t>
  </si>
  <si>
    <t>Построить график узлового анализа в точке сбора и оценить дебит системы скважин</t>
  </si>
  <si>
    <t>Приток</t>
  </si>
  <si>
    <t>отток</t>
  </si>
  <si>
    <t>общ обводненность</t>
  </si>
  <si>
    <t>Решение</t>
  </si>
  <si>
    <t>Q</t>
  </si>
  <si>
    <t>qводы 1</t>
  </si>
  <si>
    <t>qводы 2</t>
  </si>
  <si>
    <t>qводы 3</t>
  </si>
  <si>
    <t>qводы 4</t>
  </si>
  <si>
    <t>q воды сумм</t>
  </si>
  <si>
    <t>обв общ</t>
  </si>
  <si>
    <t>Не удалось определить, в чем моя ошибка при расчете участка для ЦППС.  Далее использую значения из видеоуркока</t>
  </si>
  <si>
    <t>P.S. Вероятно это связано с тем, что юнифлоки, который скачал я и который представлен на видео - отличаются. Формула MF_P_pipeline_atma отличается.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</si>
</sst>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" fontId="0" fillId="2" borderId="3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0" borderId="0" xfId="0" applyNumberFormat="1"/>
    <xf numFmtId="1" fontId="0" fillId="4" borderId="0" xfId="0" applyNumberFormat="1" applyFill="1"/>
    <xf numFmtId="0" fontId="3" fillId="0" borderId="0" xfId="1"/>
    <xf numFmtId="0" fontId="2" fillId="0" borderId="0" xfId="0" applyFont="1"/>
    <xf numFmtId="0" fontId="0" fillId="5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0603674540682E-2"/>
          <c:y val="0.21800925925925929"/>
          <c:w val="0.8902939632545932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Лист1!$B$37</c:f>
              <c:strCache>
                <c:ptCount val="1"/>
                <c:pt idx="0">
                  <c:v>труба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Лист1!$C$37:$D$37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Лист1!$E$37:$F$37</c:f>
              <c:numCache>
                <c:formatCode>General</c:formatCode>
                <c:ptCount val="2"/>
                <c:pt idx="0">
                  <c:v>1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A1-4D63-8CF9-9E72C706A259}"/>
            </c:ext>
          </c:extLst>
        </c:ser>
        <c:ser>
          <c:idx val="1"/>
          <c:order val="1"/>
          <c:tx>
            <c:strRef>
              <c:f>Лист1!$B$38</c:f>
              <c:strCache>
                <c:ptCount val="1"/>
                <c:pt idx="0">
                  <c:v>труба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Лист1!$C$38:$D$38</c:f>
              <c:numCache>
                <c:formatCode>General</c:formatCode>
                <c:ptCount val="2"/>
                <c:pt idx="0">
                  <c:v>1000</c:v>
                </c:pt>
                <c:pt idx="1">
                  <c:v>500</c:v>
                </c:pt>
              </c:numCache>
            </c:numRef>
          </c:xVal>
          <c:yVal>
            <c:numRef>
              <c:f>Лист1!$E$38:$F$38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A1-4D63-8CF9-9E72C706A259}"/>
            </c:ext>
          </c:extLst>
        </c:ser>
        <c:ser>
          <c:idx val="2"/>
          <c:order val="2"/>
          <c:tx>
            <c:strRef>
              <c:f>Лист1!$B$39</c:f>
              <c:strCache>
                <c:ptCount val="1"/>
                <c:pt idx="0">
                  <c:v>труба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Лист1!$C$39:$D$39</c:f>
              <c:numCache>
                <c:formatCode>General</c:formatCode>
                <c:ptCount val="2"/>
                <c:pt idx="0">
                  <c:v>1</c:v>
                </c:pt>
                <c:pt idx="1">
                  <c:v>500</c:v>
                </c:pt>
              </c:numCache>
            </c:numRef>
          </c:xVal>
          <c:yVal>
            <c:numRef>
              <c:f>Лист1!$E$38:$F$38</c:f>
              <c:numCache>
                <c:formatCode>General</c:formatCode>
                <c:ptCount val="2"/>
                <c:pt idx="0">
                  <c:v>1000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A1-4D63-8CF9-9E72C706A259}"/>
            </c:ext>
          </c:extLst>
        </c:ser>
        <c:ser>
          <c:idx val="3"/>
          <c:order val="3"/>
          <c:tx>
            <c:strRef>
              <c:f>Лист1!$B$40</c:f>
              <c:strCache>
                <c:ptCount val="1"/>
                <c:pt idx="0">
                  <c:v>труба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Лист1!$C$40:$D$40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Лист1!$E$40:$F$40</c:f>
              <c:numCache>
                <c:formatCode>General</c:formatCode>
                <c:ptCount val="2"/>
                <c:pt idx="0">
                  <c:v>600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AA1-4D63-8CF9-9E72C706A259}"/>
            </c:ext>
          </c:extLst>
        </c:ser>
        <c:ser>
          <c:idx val="4"/>
          <c:order val="4"/>
          <c:tx>
            <c:strRef>
              <c:f>Лист1!$B$41</c:f>
              <c:strCache>
                <c:ptCount val="1"/>
                <c:pt idx="0">
                  <c:v>труба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Лист1!$C$41:$D$41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Лист1!$E$41:$F$41</c:f>
              <c:numCache>
                <c:formatCode>General</c:formatCode>
                <c:ptCount val="2"/>
                <c:pt idx="0">
                  <c:v>600</c:v>
                </c:pt>
                <c:pt idx="1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A1-4D63-8CF9-9E72C706A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97584"/>
        <c:axId val="510596752"/>
      </c:scatterChart>
      <c:valAx>
        <c:axId val="5105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96752"/>
        <c:crosses val="autoZero"/>
        <c:crossBetween val="midCat"/>
      </c:valAx>
      <c:valAx>
        <c:axId val="5105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059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Лист1!$D$50</c:f>
              <c:strCache>
                <c:ptCount val="1"/>
                <c:pt idx="0">
                  <c:v>Qскв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Лист1!$D$51:$D$71</c:f>
              <c:numCache>
                <c:formatCode>0</c:formatCode>
                <c:ptCount val="21"/>
                <c:pt idx="0">
                  <c:v>72.145831489587792</c:v>
                </c:pt>
                <c:pt idx="1">
                  <c:v>71.572666135306775</c:v>
                </c:pt>
                <c:pt idx="2">
                  <c:v>70.727619645375796</c:v>
                </c:pt>
                <c:pt idx="3">
                  <c:v>69.562325058122568</c:v>
                </c:pt>
                <c:pt idx="4">
                  <c:v>68.083985137729499</c:v>
                </c:pt>
                <c:pt idx="5">
                  <c:v>66.29953663168466</c:v>
                </c:pt>
                <c:pt idx="6">
                  <c:v>64.215663825453447</c:v>
                </c:pt>
                <c:pt idx="7">
                  <c:v>61.838811221879318</c:v>
                </c:pt>
                <c:pt idx="8">
                  <c:v>59.175195413400367</c:v>
                </c:pt>
                <c:pt idx="9">
                  <c:v>56.2308162090238</c:v>
                </c:pt>
                <c:pt idx="10">
                  <c:v>53.011467072438023</c:v>
                </c:pt>
                <c:pt idx="11">
                  <c:v>49.522744922692091</c:v>
                </c:pt>
                <c:pt idx="12">
                  <c:v>45.770059344375184</c:v>
                </c:pt>
                <c:pt idx="13">
                  <c:v>41.758641250208164</c:v>
                </c:pt>
                <c:pt idx="14">
                  <c:v>37.512829346643521</c:v>
                </c:pt>
                <c:pt idx="15">
                  <c:v>33.220609060899044</c:v>
                </c:pt>
                <c:pt idx="16">
                  <c:v>28.928388775154573</c:v>
                </c:pt>
                <c:pt idx="17">
                  <c:v>24.6361684894101</c:v>
                </c:pt>
                <c:pt idx="18">
                  <c:v>20.343948203665629</c:v>
                </c:pt>
                <c:pt idx="19">
                  <c:v>16.051727917921156</c:v>
                </c:pt>
                <c:pt idx="20">
                  <c:v>11.759507632176684</c:v>
                </c:pt>
              </c:numCache>
            </c:numRef>
          </c:xVal>
          <c:yVal>
            <c:numRef>
              <c:f>Лист1!$C$51:$C$71</c:f>
              <c:numCache>
                <c:formatCode>0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8-46DD-B0AF-ACED9BB8932E}"/>
            </c:ext>
          </c:extLst>
        </c:ser>
        <c:ser>
          <c:idx val="1"/>
          <c:order val="1"/>
          <c:tx>
            <c:strRef>
              <c:f>Лист1!$E$50</c:f>
              <c:strCache>
                <c:ptCount val="1"/>
                <c:pt idx="0">
                  <c:v>Qскв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Лист1!$E$51:$E$71</c:f>
              <c:numCache>
                <c:formatCode>0</c:formatCode>
                <c:ptCount val="21"/>
                <c:pt idx="0">
                  <c:v>83.229311998392575</c:v>
                </c:pt>
                <c:pt idx="1">
                  <c:v>82.531290654063525</c:v>
                </c:pt>
                <c:pt idx="2">
                  <c:v>81.566415756383165</c:v>
                </c:pt>
                <c:pt idx="3">
                  <c:v>80.178540620894054</c:v>
                </c:pt>
                <c:pt idx="4">
                  <c:v>78.383139057280317</c:v>
                </c:pt>
                <c:pt idx="5">
                  <c:v>76.194763854977197</c:v>
                </c:pt>
                <c:pt idx="6">
                  <c:v>73.627121751828682</c:v>
                </c:pt>
                <c:pt idx="7">
                  <c:v>70.693140734818542</c:v>
                </c:pt>
                <c:pt idx="8">
                  <c:v>67.4050306101974</c:v>
                </c:pt>
                <c:pt idx="9">
                  <c:v>63.774337647859852</c:v>
                </c:pt>
                <c:pt idx="10">
                  <c:v>59.811993993503073</c:v>
                </c:pt>
                <c:pt idx="11">
                  <c:v>55.528362448149757</c:v>
                </c:pt>
                <c:pt idx="12">
                  <c:v>50.933277135093412</c:v>
                </c:pt>
                <c:pt idx="13">
                  <c:v>46.036080506674693</c:v>
                </c:pt>
                <c:pt idx="14">
                  <c:v>40.867779220988758</c:v>
                </c:pt>
                <c:pt idx="15">
                  <c:v>35.646050137326839</c:v>
                </c:pt>
                <c:pt idx="16">
                  <c:v>30.424321053664922</c:v>
                </c:pt>
                <c:pt idx="17">
                  <c:v>25.202591970003002</c:v>
                </c:pt>
                <c:pt idx="18">
                  <c:v>19.980862886341086</c:v>
                </c:pt>
                <c:pt idx="19">
                  <c:v>14.759133802679168</c:v>
                </c:pt>
                <c:pt idx="20">
                  <c:v>9.5374047190172515</c:v>
                </c:pt>
              </c:numCache>
            </c:numRef>
          </c:xVal>
          <c:yVal>
            <c:numRef>
              <c:f>Лист1!$C$51:$C$71</c:f>
              <c:numCache>
                <c:formatCode>0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8-46DD-B0AF-ACED9BB8932E}"/>
            </c:ext>
          </c:extLst>
        </c:ser>
        <c:ser>
          <c:idx val="2"/>
          <c:order val="2"/>
          <c:tx>
            <c:strRef>
              <c:f>Лист1!$F$50</c:f>
              <c:strCache>
                <c:ptCount val="1"/>
                <c:pt idx="0">
                  <c:v>Qскв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Лист1!$F$51:$F$71</c:f>
              <c:numCache>
                <c:formatCode>0</c:formatCode>
                <c:ptCount val="21"/>
                <c:pt idx="0">
                  <c:v>58.966633953974707</c:v>
                </c:pt>
                <c:pt idx="1">
                  <c:v>58.418605556698843</c:v>
                </c:pt>
                <c:pt idx="2">
                  <c:v>57.750401902858101</c:v>
                </c:pt>
                <c:pt idx="3">
                  <c:v>56.739745701306781</c:v>
                </c:pt>
                <c:pt idx="4">
                  <c:v>55.399791385517418</c:v>
                </c:pt>
                <c:pt idx="5">
                  <c:v>53.747478689146689</c:v>
                </c:pt>
                <c:pt idx="6">
                  <c:v>51.798342954764657</c:v>
                </c:pt>
                <c:pt idx="7">
                  <c:v>49.56667292587553</c:v>
                </c:pt>
                <c:pt idx="8">
                  <c:v>47.065646450935326</c:v>
                </c:pt>
                <c:pt idx="9">
                  <c:v>44.307447764787092</c:v>
                </c:pt>
                <c:pt idx="10">
                  <c:v>41.303369315056578</c:v>
                </c:pt>
                <c:pt idx="11">
                  <c:v>38.063900552140154</c:v>
                </c:pt>
                <c:pt idx="12">
                  <c:v>34.598805666429207</c:v>
                </c:pt>
                <c:pt idx="13">
                  <c:v>30.917191909274823</c:v>
                </c:pt>
                <c:pt idx="14">
                  <c:v>27.043147780066516</c:v>
                </c:pt>
                <c:pt idx="15">
                  <c:v>23.131358239885166</c:v>
                </c:pt>
                <c:pt idx="16">
                  <c:v>19.219568699703821</c:v>
                </c:pt>
                <c:pt idx="17">
                  <c:v>15.307779159522473</c:v>
                </c:pt>
                <c:pt idx="18">
                  <c:v>11.395989619341128</c:v>
                </c:pt>
                <c:pt idx="19">
                  <c:v>7.4842000791597805</c:v>
                </c:pt>
                <c:pt idx="20">
                  <c:v>3.5724105389784331</c:v>
                </c:pt>
              </c:numCache>
            </c:numRef>
          </c:xVal>
          <c:yVal>
            <c:numRef>
              <c:f>Лист1!$C$51:$C$71</c:f>
              <c:numCache>
                <c:formatCode>0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8-46DD-B0AF-ACED9BB8932E}"/>
            </c:ext>
          </c:extLst>
        </c:ser>
        <c:ser>
          <c:idx val="3"/>
          <c:order val="3"/>
          <c:tx>
            <c:strRef>
              <c:f>Лист1!$G$50</c:f>
              <c:strCache>
                <c:ptCount val="1"/>
                <c:pt idx="0">
                  <c:v>Qскв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Лист1!$G$51:$G$71</c:f>
              <c:numCache>
                <c:formatCode>0</c:formatCode>
                <c:ptCount val="21"/>
                <c:pt idx="0">
                  <c:v>52.416299052558173</c:v>
                </c:pt>
                <c:pt idx="1">
                  <c:v>51.871478309803138</c:v>
                </c:pt>
                <c:pt idx="2">
                  <c:v>51.276047101205855</c:v>
                </c:pt>
                <c:pt idx="3">
                  <c:v>50.359277306103117</c:v>
                </c:pt>
                <c:pt idx="4">
                  <c:v>49.104370850747202</c:v>
                </c:pt>
                <c:pt idx="5">
                  <c:v>47.534974201884928</c:v>
                </c:pt>
                <c:pt idx="6">
                  <c:v>45.672099878350899</c:v>
                </c:pt>
                <c:pt idx="7">
                  <c:v>43.534519768596965</c:v>
                </c:pt>
                <c:pt idx="8">
                  <c:v>41.139086009636053</c:v>
                </c:pt>
                <c:pt idx="9">
                  <c:v>38.500995095271755</c:v>
                </c:pt>
                <c:pt idx="10">
                  <c:v>35.634007027357221</c:v>
                </c:pt>
                <c:pt idx="11">
                  <c:v>32.550628523910383</c:v>
                </c:pt>
                <c:pt idx="12">
                  <c:v>29.262267236862989</c:v>
                </c:pt>
                <c:pt idx="13">
                  <c:v>25.779362396536058</c:v>
                </c:pt>
                <c:pt idx="14">
                  <c:v>22.125245856091951</c:v>
                </c:pt>
                <c:pt idx="15">
                  <c:v>18.43770488007663</c:v>
                </c:pt>
                <c:pt idx="16">
                  <c:v>14.75016390406131</c:v>
                </c:pt>
                <c:pt idx="17">
                  <c:v>11.06262292804599</c:v>
                </c:pt>
                <c:pt idx="18">
                  <c:v>7.3750819520306701</c:v>
                </c:pt>
                <c:pt idx="19">
                  <c:v>3.6875409760153492</c:v>
                </c:pt>
                <c:pt idx="20">
                  <c:v>2.871403236520985E-14</c:v>
                </c:pt>
              </c:numCache>
            </c:numRef>
          </c:xVal>
          <c:yVal>
            <c:numRef>
              <c:f>Лист1!$C$51:$C$71</c:f>
              <c:numCache>
                <c:formatCode>0</c:formatCode>
                <c:ptCount val="21"/>
                <c:pt idx="0">
                  <c:v>1</c:v>
                </c:pt>
                <c:pt idx="1">
                  <c:v>11.95</c:v>
                </c:pt>
                <c:pt idx="2">
                  <c:v>22.9</c:v>
                </c:pt>
                <c:pt idx="3">
                  <c:v>33.849999999999994</c:v>
                </c:pt>
                <c:pt idx="4">
                  <c:v>44.8</c:v>
                </c:pt>
                <c:pt idx="5">
                  <c:v>55.75</c:v>
                </c:pt>
                <c:pt idx="6">
                  <c:v>66.7</c:v>
                </c:pt>
                <c:pt idx="7">
                  <c:v>77.650000000000006</c:v>
                </c:pt>
                <c:pt idx="8">
                  <c:v>88.600000000000009</c:v>
                </c:pt>
                <c:pt idx="9">
                  <c:v>99.550000000000011</c:v>
                </c:pt>
                <c:pt idx="10">
                  <c:v>110.50000000000001</c:v>
                </c:pt>
                <c:pt idx="11">
                  <c:v>121.45000000000002</c:v>
                </c:pt>
                <c:pt idx="12">
                  <c:v>132.4</c:v>
                </c:pt>
                <c:pt idx="13">
                  <c:v>143.35</c:v>
                </c:pt>
                <c:pt idx="14">
                  <c:v>154.29999999999998</c:v>
                </c:pt>
                <c:pt idx="15">
                  <c:v>165.24999999999997</c:v>
                </c:pt>
                <c:pt idx="16">
                  <c:v>176.19999999999996</c:v>
                </c:pt>
                <c:pt idx="17">
                  <c:v>187.14999999999995</c:v>
                </c:pt>
                <c:pt idx="18">
                  <c:v>198.09999999999994</c:v>
                </c:pt>
                <c:pt idx="19">
                  <c:v>209.04999999999993</c:v>
                </c:pt>
                <c:pt idx="20">
                  <c:v>219.99999999999991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8-46DD-B0AF-ACED9BB8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94527"/>
        <c:axId val="1563584543"/>
      </c:scatterChart>
      <c:valAx>
        <c:axId val="156359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в поверхностных условиях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84543"/>
        <c:crosses val="autoZero"/>
        <c:crossBetween val="midCat"/>
      </c:valAx>
      <c:valAx>
        <c:axId val="15635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Забойное давление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9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Буферное давление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Лист1!$D$50</c:f>
              <c:strCache>
                <c:ptCount val="1"/>
                <c:pt idx="0">
                  <c:v>Qскв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Лист1!$D$76:$D$96</c:f>
              <c:numCache>
                <c:formatCode>0</c:formatCode>
                <c:ptCount val="21"/>
                <c:pt idx="0">
                  <c:v>72.145831489587792</c:v>
                </c:pt>
                <c:pt idx="1">
                  <c:v>71.572666135306775</c:v>
                </c:pt>
                <c:pt idx="2">
                  <c:v>70.727619645375796</c:v>
                </c:pt>
                <c:pt idx="3">
                  <c:v>69.562325058122568</c:v>
                </c:pt>
                <c:pt idx="4">
                  <c:v>68.083985137729499</c:v>
                </c:pt>
                <c:pt idx="5">
                  <c:v>66.29953663168466</c:v>
                </c:pt>
                <c:pt idx="6">
                  <c:v>64.215663825453447</c:v>
                </c:pt>
                <c:pt idx="7">
                  <c:v>61.838811221879318</c:v>
                </c:pt>
                <c:pt idx="8">
                  <c:v>59.175195413400367</c:v>
                </c:pt>
                <c:pt idx="9">
                  <c:v>56.2308162090238</c:v>
                </c:pt>
                <c:pt idx="10">
                  <c:v>53.011467072438023</c:v>
                </c:pt>
                <c:pt idx="11">
                  <c:v>49.522744922692091</c:v>
                </c:pt>
                <c:pt idx="12">
                  <c:v>45.770059344375184</c:v>
                </c:pt>
                <c:pt idx="13">
                  <c:v>41.758641250208164</c:v>
                </c:pt>
                <c:pt idx="14">
                  <c:v>37.512829346643521</c:v>
                </c:pt>
                <c:pt idx="15">
                  <c:v>33.220609060899044</c:v>
                </c:pt>
                <c:pt idx="16">
                  <c:v>28.928388775154573</c:v>
                </c:pt>
                <c:pt idx="17">
                  <c:v>24.6361684894101</c:v>
                </c:pt>
                <c:pt idx="18">
                  <c:v>20.343948203665629</c:v>
                </c:pt>
                <c:pt idx="19">
                  <c:v>16.051727917921156</c:v>
                </c:pt>
                <c:pt idx="20">
                  <c:v>11.759507632176684</c:v>
                </c:pt>
              </c:numCache>
            </c:numRef>
          </c:xVal>
          <c:yVal>
            <c:numRef>
              <c:f>Лист1!$H$76:$H$96</c:f>
              <c:numCache>
                <c:formatCode>0</c:formatCode>
                <c:ptCount val="21"/>
                <c:pt idx="0">
                  <c:v>0.99449298744895764</c:v>
                </c:pt>
                <c:pt idx="1">
                  <c:v>0.99449298744895764</c:v>
                </c:pt>
                <c:pt idx="2">
                  <c:v>0.99449298744895764</c:v>
                </c:pt>
                <c:pt idx="3">
                  <c:v>0.99449298744895764</c:v>
                </c:pt>
                <c:pt idx="4">
                  <c:v>0.99449298744895764</c:v>
                </c:pt>
                <c:pt idx="5">
                  <c:v>0.99449298744895764</c:v>
                </c:pt>
                <c:pt idx="6">
                  <c:v>0.99449298744895764</c:v>
                </c:pt>
                <c:pt idx="7">
                  <c:v>0.99449298744895764</c:v>
                </c:pt>
                <c:pt idx="8">
                  <c:v>0.99449298744895764</c:v>
                </c:pt>
                <c:pt idx="9">
                  <c:v>0.99449298744895764</c:v>
                </c:pt>
                <c:pt idx="10">
                  <c:v>0.99449298744895764</c:v>
                </c:pt>
                <c:pt idx="11">
                  <c:v>0.99449298744895764</c:v>
                </c:pt>
                <c:pt idx="12">
                  <c:v>2.9833505175248032</c:v>
                </c:pt>
                <c:pt idx="13">
                  <c:v>4.9720377409549545</c:v>
                </c:pt>
                <c:pt idx="14">
                  <c:v>5.9663183796979604</c:v>
                </c:pt>
                <c:pt idx="15">
                  <c:v>7.9547559190214097</c:v>
                </c:pt>
                <c:pt idx="16">
                  <c:v>8.9489137805124983</c:v>
                </c:pt>
                <c:pt idx="17">
                  <c:v>10.937110212658379</c:v>
                </c:pt>
                <c:pt idx="18">
                  <c:v>14.913040610966625</c:v>
                </c:pt>
                <c:pt idx="19">
                  <c:v>20.875842253764421</c:v>
                </c:pt>
                <c:pt idx="20">
                  <c:v>29.817752649352883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3-4C1B-A77C-330A76AAF497}"/>
            </c:ext>
          </c:extLst>
        </c:ser>
        <c:ser>
          <c:idx val="1"/>
          <c:order val="1"/>
          <c:tx>
            <c:strRef>
              <c:f>Лист1!$E$50</c:f>
              <c:strCache>
                <c:ptCount val="1"/>
                <c:pt idx="0">
                  <c:v>Qскв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Лист1!$E$76:$E$96</c:f>
              <c:numCache>
                <c:formatCode>0</c:formatCode>
                <c:ptCount val="21"/>
                <c:pt idx="0">
                  <c:v>83.229311998392575</c:v>
                </c:pt>
                <c:pt idx="1">
                  <c:v>82.531290654063525</c:v>
                </c:pt>
                <c:pt idx="2">
                  <c:v>81.566415756383165</c:v>
                </c:pt>
                <c:pt idx="3">
                  <c:v>80.178540620894054</c:v>
                </c:pt>
                <c:pt idx="4">
                  <c:v>78.383139057280317</c:v>
                </c:pt>
                <c:pt idx="5">
                  <c:v>76.194763854977197</c:v>
                </c:pt>
                <c:pt idx="6">
                  <c:v>73.627121751828682</c:v>
                </c:pt>
                <c:pt idx="7">
                  <c:v>70.693140734818542</c:v>
                </c:pt>
                <c:pt idx="8">
                  <c:v>67.4050306101974</c:v>
                </c:pt>
                <c:pt idx="9">
                  <c:v>63.774337647859852</c:v>
                </c:pt>
                <c:pt idx="10">
                  <c:v>59.811993993503073</c:v>
                </c:pt>
                <c:pt idx="11">
                  <c:v>55.528362448149757</c:v>
                </c:pt>
                <c:pt idx="12">
                  <c:v>50.933277135093412</c:v>
                </c:pt>
                <c:pt idx="13">
                  <c:v>46.036080506674693</c:v>
                </c:pt>
                <c:pt idx="14">
                  <c:v>40.867779220988758</c:v>
                </c:pt>
                <c:pt idx="15">
                  <c:v>35.646050137326839</c:v>
                </c:pt>
                <c:pt idx="16">
                  <c:v>30.424321053664922</c:v>
                </c:pt>
                <c:pt idx="17">
                  <c:v>25.202591970003002</c:v>
                </c:pt>
                <c:pt idx="18">
                  <c:v>19.980862886341086</c:v>
                </c:pt>
                <c:pt idx="19">
                  <c:v>14.759133802679168</c:v>
                </c:pt>
                <c:pt idx="20">
                  <c:v>9.5374047190172515</c:v>
                </c:pt>
              </c:numCache>
            </c:numRef>
          </c:xVal>
          <c:yVal>
            <c:numRef>
              <c:f>Лист1!$I$76:$I$96</c:f>
              <c:numCache>
                <c:formatCode>0</c:formatCode>
                <c:ptCount val="21"/>
                <c:pt idx="0">
                  <c:v>0.99449298744895764</c:v>
                </c:pt>
                <c:pt idx="1">
                  <c:v>0.99449298744895764</c:v>
                </c:pt>
                <c:pt idx="2">
                  <c:v>0.99449298744895764</c:v>
                </c:pt>
                <c:pt idx="3">
                  <c:v>0.99449298744895764</c:v>
                </c:pt>
                <c:pt idx="4">
                  <c:v>0.99449298744895764</c:v>
                </c:pt>
                <c:pt idx="5">
                  <c:v>0.99449298744895764</c:v>
                </c:pt>
                <c:pt idx="6">
                  <c:v>0.99449298744895764</c:v>
                </c:pt>
                <c:pt idx="7">
                  <c:v>0.99449298744895764</c:v>
                </c:pt>
                <c:pt idx="8">
                  <c:v>0.99449298744895764</c:v>
                </c:pt>
                <c:pt idx="9">
                  <c:v>0.99449298744895764</c:v>
                </c:pt>
                <c:pt idx="10">
                  <c:v>0.99449298744895764</c:v>
                </c:pt>
                <c:pt idx="11">
                  <c:v>0.99449298744895764</c:v>
                </c:pt>
                <c:pt idx="12">
                  <c:v>1.9889431768702732</c:v>
                </c:pt>
                <c:pt idx="13">
                  <c:v>4.9720377409549545</c:v>
                </c:pt>
                <c:pt idx="14">
                  <c:v>5.9663183796979604</c:v>
                </c:pt>
                <c:pt idx="15">
                  <c:v>6.960557615588626</c:v>
                </c:pt>
                <c:pt idx="16">
                  <c:v>7.9547559190214097</c:v>
                </c:pt>
                <c:pt idx="17">
                  <c:v>8.9489137805124983</c:v>
                </c:pt>
                <c:pt idx="18">
                  <c:v>11.931149826096805</c:v>
                </c:pt>
                <c:pt idx="19">
                  <c:v>16.900783017361679</c:v>
                </c:pt>
                <c:pt idx="20">
                  <c:v>24.850356027372115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3-4C1B-A77C-330A76AAF4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Лист1!$F$76:$F$96</c:f>
              <c:numCache>
                <c:formatCode>0</c:formatCode>
                <c:ptCount val="21"/>
                <c:pt idx="0">
                  <c:v>58.966633953974707</c:v>
                </c:pt>
                <c:pt idx="1">
                  <c:v>58.418605556698843</c:v>
                </c:pt>
                <c:pt idx="2">
                  <c:v>57.750401902858101</c:v>
                </c:pt>
                <c:pt idx="3">
                  <c:v>56.739745701306781</c:v>
                </c:pt>
                <c:pt idx="4">
                  <c:v>55.399791385517418</c:v>
                </c:pt>
                <c:pt idx="5">
                  <c:v>53.747478689146689</c:v>
                </c:pt>
                <c:pt idx="6">
                  <c:v>51.798342954764657</c:v>
                </c:pt>
                <c:pt idx="7">
                  <c:v>49.56667292587553</c:v>
                </c:pt>
                <c:pt idx="8">
                  <c:v>47.065646450935326</c:v>
                </c:pt>
                <c:pt idx="9">
                  <c:v>44.307447764787092</c:v>
                </c:pt>
                <c:pt idx="10">
                  <c:v>41.303369315056578</c:v>
                </c:pt>
                <c:pt idx="11">
                  <c:v>38.063900552140154</c:v>
                </c:pt>
                <c:pt idx="12">
                  <c:v>34.598805666429207</c:v>
                </c:pt>
                <c:pt idx="13">
                  <c:v>30.917191909274823</c:v>
                </c:pt>
                <c:pt idx="14">
                  <c:v>27.043147780066516</c:v>
                </c:pt>
                <c:pt idx="15">
                  <c:v>23.131358239885166</c:v>
                </c:pt>
                <c:pt idx="16">
                  <c:v>19.219568699703821</c:v>
                </c:pt>
                <c:pt idx="17">
                  <c:v>15.307779159522473</c:v>
                </c:pt>
                <c:pt idx="18">
                  <c:v>11.395989619341128</c:v>
                </c:pt>
                <c:pt idx="19">
                  <c:v>7.4842000791597805</c:v>
                </c:pt>
                <c:pt idx="20">
                  <c:v>3.5724105389784331</c:v>
                </c:pt>
              </c:numCache>
            </c:numRef>
          </c:xVal>
          <c:yVal>
            <c:numRef>
              <c:f>Лист1!$J$76:$J$96</c:f>
              <c:numCache>
                <c:formatCode>0</c:formatCode>
                <c:ptCount val="21"/>
                <c:pt idx="0">
                  <c:v>0.99449298744895764</c:v>
                </c:pt>
                <c:pt idx="1">
                  <c:v>0.99449298744895764</c:v>
                </c:pt>
                <c:pt idx="2">
                  <c:v>0.99449298744895764</c:v>
                </c:pt>
                <c:pt idx="3">
                  <c:v>0.99449298744895764</c:v>
                </c:pt>
                <c:pt idx="4">
                  <c:v>0.99449298744895764</c:v>
                </c:pt>
                <c:pt idx="5">
                  <c:v>0.99449298744895764</c:v>
                </c:pt>
                <c:pt idx="6">
                  <c:v>0.99449298744895764</c:v>
                </c:pt>
                <c:pt idx="7">
                  <c:v>0.99449298744895764</c:v>
                </c:pt>
                <c:pt idx="8">
                  <c:v>0.99449298744895764</c:v>
                </c:pt>
                <c:pt idx="9">
                  <c:v>0.99449298744895764</c:v>
                </c:pt>
                <c:pt idx="10">
                  <c:v>0.99449298744895764</c:v>
                </c:pt>
                <c:pt idx="11">
                  <c:v>0.99449298744895764</c:v>
                </c:pt>
                <c:pt idx="12">
                  <c:v>0.99449298744895764</c:v>
                </c:pt>
                <c:pt idx="13">
                  <c:v>0.99449298744895764</c:v>
                </c:pt>
                <c:pt idx="14">
                  <c:v>0.99449298744895764</c:v>
                </c:pt>
                <c:pt idx="15">
                  <c:v>0.99449298744895764</c:v>
                </c:pt>
                <c:pt idx="16">
                  <c:v>1.9889431768702732</c:v>
                </c:pt>
                <c:pt idx="17">
                  <c:v>2.9833505175248032</c:v>
                </c:pt>
                <c:pt idx="18">
                  <c:v>5.9663183796979604</c:v>
                </c:pt>
                <c:pt idx="19">
                  <c:v>11.931149826096805</c:v>
                </c:pt>
                <c:pt idx="20">
                  <c:v>19.882129499818856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3-4C1B-A77C-330A76AAF497}"/>
            </c:ext>
          </c:extLst>
        </c:ser>
        <c:ser>
          <c:idx val="3"/>
          <c:order val="3"/>
          <c:tx>
            <c:strRef>
              <c:f>Лист1!$G$50</c:f>
              <c:strCache>
                <c:ptCount val="1"/>
                <c:pt idx="0">
                  <c:v>Qскв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Лист1!$G$76:$G$96</c:f>
              <c:numCache>
                <c:formatCode>0</c:formatCode>
                <c:ptCount val="21"/>
                <c:pt idx="0">
                  <c:v>52.416299052558173</c:v>
                </c:pt>
                <c:pt idx="1">
                  <c:v>51.871478309803138</c:v>
                </c:pt>
                <c:pt idx="2">
                  <c:v>51.276047101205855</c:v>
                </c:pt>
                <c:pt idx="3">
                  <c:v>50.359277306103117</c:v>
                </c:pt>
                <c:pt idx="4">
                  <c:v>49.104370850747202</c:v>
                </c:pt>
                <c:pt idx="5">
                  <c:v>47.534974201884928</c:v>
                </c:pt>
                <c:pt idx="6">
                  <c:v>45.672099878350899</c:v>
                </c:pt>
                <c:pt idx="7">
                  <c:v>43.534519768596965</c:v>
                </c:pt>
                <c:pt idx="8">
                  <c:v>41.139086009636053</c:v>
                </c:pt>
                <c:pt idx="9">
                  <c:v>38.500995095271755</c:v>
                </c:pt>
                <c:pt idx="10">
                  <c:v>35.634007027357221</c:v>
                </c:pt>
                <c:pt idx="11">
                  <c:v>32.550628523910383</c:v>
                </c:pt>
                <c:pt idx="12">
                  <c:v>29.262267236862989</c:v>
                </c:pt>
                <c:pt idx="13">
                  <c:v>25.779362396536058</c:v>
                </c:pt>
                <c:pt idx="14">
                  <c:v>22.125245856091951</c:v>
                </c:pt>
                <c:pt idx="15">
                  <c:v>18.43770488007663</c:v>
                </c:pt>
                <c:pt idx="16">
                  <c:v>14.75016390406131</c:v>
                </c:pt>
                <c:pt idx="17">
                  <c:v>11.06262292804599</c:v>
                </c:pt>
                <c:pt idx="18">
                  <c:v>7.3750819520306701</c:v>
                </c:pt>
                <c:pt idx="19">
                  <c:v>3.6875409760153492</c:v>
                </c:pt>
                <c:pt idx="20">
                  <c:v>2.871403236520985E-14</c:v>
                </c:pt>
              </c:numCache>
            </c:numRef>
          </c:xVal>
          <c:yVal>
            <c:numRef>
              <c:f>Лист1!$K$76:$K$96</c:f>
              <c:numCache>
                <c:formatCode>0</c:formatCode>
                <c:ptCount val="21"/>
                <c:pt idx="0">
                  <c:v>0.99449298744895764</c:v>
                </c:pt>
                <c:pt idx="1">
                  <c:v>0.99449298744895764</c:v>
                </c:pt>
                <c:pt idx="2">
                  <c:v>0.99449298744895764</c:v>
                </c:pt>
                <c:pt idx="3">
                  <c:v>0.99449298744895764</c:v>
                </c:pt>
                <c:pt idx="4">
                  <c:v>0.99449298744895764</c:v>
                </c:pt>
                <c:pt idx="5">
                  <c:v>0.99449298744895764</c:v>
                </c:pt>
                <c:pt idx="6">
                  <c:v>0.99449298744895764</c:v>
                </c:pt>
                <c:pt idx="7">
                  <c:v>0.99449298744895764</c:v>
                </c:pt>
                <c:pt idx="8">
                  <c:v>0.99449298744895764</c:v>
                </c:pt>
                <c:pt idx="9">
                  <c:v>0.99449298744895764</c:v>
                </c:pt>
                <c:pt idx="10">
                  <c:v>0.99449298744895764</c:v>
                </c:pt>
                <c:pt idx="11">
                  <c:v>0.99449298744895764</c:v>
                </c:pt>
                <c:pt idx="12">
                  <c:v>0.99449298744895764</c:v>
                </c:pt>
                <c:pt idx="13">
                  <c:v>0.99449298744895764</c:v>
                </c:pt>
                <c:pt idx="14">
                  <c:v>0.99449298744895764</c:v>
                </c:pt>
                <c:pt idx="15">
                  <c:v>0.99449298744895764</c:v>
                </c:pt>
                <c:pt idx="16">
                  <c:v>0.99449298744895764</c:v>
                </c:pt>
                <c:pt idx="17">
                  <c:v>0.99449298744895764</c:v>
                </c:pt>
                <c:pt idx="18">
                  <c:v>2.9833505175248032</c:v>
                </c:pt>
                <c:pt idx="19">
                  <c:v>7.9547559190214097</c:v>
                </c:pt>
                <c:pt idx="20">
                  <c:v>15.906929947523466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93-4C1B-A77C-330A76AA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94527"/>
        <c:axId val="1563584543"/>
      </c:scatterChart>
      <c:valAx>
        <c:axId val="156359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в поверхностных условиях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84543"/>
        <c:crosses val="autoZero"/>
        <c:crossBetween val="midCat"/>
      </c:valAx>
      <c:valAx>
        <c:axId val="15635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Буферно давление 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9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Буферное давление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Лист1!$H$101</c:f>
              <c:strCache>
                <c:ptCount val="1"/>
                <c:pt idx="0">
                  <c:v>P_buff1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Лист1!$D$102:$D$122</c:f>
              <c:numCache>
                <c:formatCode>0</c:formatCode>
                <c:ptCount val="21"/>
                <c:pt idx="0">
                  <c:v>72.145831489587792</c:v>
                </c:pt>
                <c:pt idx="1">
                  <c:v>71.572666135306775</c:v>
                </c:pt>
                <c:pt idx="2">
                  <c:v>70.727619645375796</c:v>
                </c:pt>
                <c:pt idx="3">
                  <c:v>69.562325058122568</c:v>
                </c:pt>
                <c:pt idx="4">
                  <c:v>68.083985137729499</c:v>
                </c:pt>
                <c:pt idx="5">
                  <c:v>66.29953663168466</c:v>
                </c:pt>
                <c:pt idx="6">
                  <c:v>64.215663825453447</c:v>
                </c:pt>
                <c:pt idx="7">
                  <c:v>61.838811221879318</c:v>
                </c:pt>
                <c:pt idx="8">
                  <c:v>59.175195413400367</c:v>
                </c:pt>
                <c:pt idx="9">
                  <c:v>56.2308162090238</c:v>
                </c:pt>
                <c:pt idx="10">
                  <c:v>53.011467072438023</c:v>
                </c:pt>
                <c:pt idx="11">
                  <c:v>49.522744922692091</c:v>
                </c:pt>
                <c:pt idx="12">
                  <c:v>45.770059344375184</c:v>
                </c:pt>
                <c:pt idx="13">
                  <c:v>41.758641250208164</c:v>
                </c:pt>
                <c:pt idx="14">
                  <c:v>37.512829346643521</c:v>
                </c:pt>
                <c:pt idx="15">
                  <c:v>33.220609060899044</c:v>
                </c:pt>
                <c:pt idx="16">
                  <c:v>28.928388775154573</c:v>
                </c:pt>
                <c:pt idx="17">
                  <c:v>24.6361684894101</c:v>
                </c:pt>
                <c:pt idx="18">
                  <c:v>20.343948203665629</c:v>
                </c:pt>
                <c:pt idx="19">
                  <c:v>16.051727917921156</c:v>
                </c:pt>
                <c:pt idx="20">
                  <c:v>11.759507632176684</c:v>
                </c:pt>
              </c:numCache>
            </c:numRef>
          </c:xVal>
          <c:yVal>
            <c:numRef>
              <c:f>Лист1!$H$102:$H$122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15</c:v>
                </c:pt>
                <c:pt idx="19">
                  <c:v>21</c:v>
                </c:pt>
                <c:pt idx="2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8A-4B0B-B63E-35D46DD09EB1}"/>
            </c:ext>
          </c:extLst>
        </c:ser>
        <c:ser>
          <c:idx val="1"/>
          <c:order val="1"/>
          <c:tx>
            <c:strRef>
              <c:f>Лист1!$I$101</c:f>
              <c:strCache>
                <c:ptCount val="1"/>
                <c:pt idx="0">
                  <c:v>P_buff2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Лист1!$E$102:$E$122</c:f>
              <c:numCache>
                <c:formatCode>0</c:formatCode>
                <c:ptCount val="21"/>
                <c:pt idx="0">
                  <c:v>83.229311998392575</c:v>
                </c:pt>
                <c:pt idx="1">
                  <c:v>82.531290654063525</c:v>
                </c:pt>
                <c:pt idx="2">
                  <c:v>81.566415756383165</c:v>
                </c:pt>
                <c:pt idx="3">
                  <c:v>80.178540620894054</c:v>
                </c:pt>
                <c:pt idx="4">
                  <c:v>78.383139057280317</c:v>
                </c:pt>
                <c:pt idx="5">
                  <c:v>76.194763854977197</c:v>
                </c:pt>
                <c:pt idx="6">
                  <c:v>73.627121751828682</c:v>
                </c:pt>
                <c:pt idx="7">
                  <c:v>70.693140734818542</c:v>
                </c:pt>
                <c:pt idx="8">
                  <c:v>67.4050306101974</c:v>
                </c:pt>
                <c:pt idx="9">
                  <c:v>63.774337647859852</c:v>
                </c:pt>
                <c:pt idx="10">
                  <c:v>59.811993993503073</c:v>
                </c:pt>
                <c:pt idx="11">
                  <c:v>55.528362448149757</c:v>
                </c:pt>
                <c:pt idx="12">
                  <c:v>50.933277135093412</c:v>
                </c:pt>
                <c:pt idx="13">
                  <c:v>46.036080506674693</c:v>
                </c:pt>
                <c:pt idx="14">
                  <c:v>40.867779220988758</c:v>
                </c:pt>
                <c:pt idx="15">
                  <c:v>35.646050137326839</c:v>
                </c:pt>
                <c:pt idx="16">
                  <c:v>30.424321053664922</c:v>
                </c:pt>
                <c:pt idx="17">
                  <c:v>25.202591970003002</c:v>
                </c:pt>
                <c:pt idx="18">
                  <c:v>19.980862886341086</c:v>
                </c:pt>
                <c:pt idx="19">
                  <c:v>14.759133802679168</c:v>
                </c:pt>
                <c:pt idx="20">
                  <c:v>9.5374047190172515</c:v>
                </c:pt>
              </c:numCache>
            </c:numRef>
          </c:xVal>
          <c:yVal>
            <c:numRef>
              <c:f>Лист1!$I$102:$I$122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8A-4B0B-B63E-35D46DD09EB1}"/>
            </c:ext>
          </c:extLst>
        </c:ser>
        <c:ser>
          <c:idx val="2"/>
          <c:order val="2"/>
          <c:tx>
            <c:strRef>
              <c:f>Лист1!$J$101</c:f>
              <c:strCache>
                <c:ptCount val="1"/>
                <c:pt idx="0">
                  <c:v>P_buff3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Лист1!$F$102:$F$122</c:f>
              <c:numCache>
                <c:formatCode>0</c:formatCode>
                <c:ptCount val="21"/>
                <c:pt idx="0">
                  <c:v>58.966633953974707</c:v>
                </c:pt>
                <c:pt idx="1">
                  <c:v>58.418605556698843</c:v>
                </c:pt>
                <c:pt idx="2">
                  <c:v>57.750401902858101</c:v>
                </c:pt>
                <c:pt idx="3">
                  <c:v>56.739745701306781</c:v>
                </c:pt>
                <c:pt idx="4">
                  <c:v>55.399791385517418</c:v>
                </c:pt>
                <c:pt idx="5">
                  <c:v>53.747478689146689</c:v>
                </c:pt>
                <c:pt idx="6">
                  <c:v>51.798342954764657</c:v>
                </c:pt>
                <c:pt idx="7">
                  <c:v>49.56667292587553</c:v>
                </c:pt>
                <c:pt idx="8">
                  <c:v>47.065646450935326</c:v>
                </c:pt>
                <c:pt idx="9">
                  <c:v>44.307447764787092</c:v>
                </c:pt>
                <c:pt idx="10">
                  <c:v>41.303369315056578</c:v>
                </c:pt>
                <c:pt idx="11">
                  <c:v>38.063900552140154</c:v>
                </c:pt>
                <c:pt idx="12">
                  <c:v>34.598805666429207</c:v>
                </c:pt>
                <c:pt idx="13">
                  <c:v>30.917191909274823</c:v>
                </c:pt>
                <c:pt idx="14">
                  <c:v>27.043147780066516</c:v>
                </c:pt>
                <c:pt idx="15">
                  <c:v>23.131358239885166</c:v>
                </c:pt>
                <c:pt idx="16">
                  <c:v>19.219568699703821</c:v>
                </c:pt>
                <c:pt idx="17">
                  <c:v>15.307779159522473</c:v>
                </c:pt>
                <c:pt idx="18">
                  <c:v>11.395989619341128</c:v>
                </c:pt>
                <c:pt idx="19">
                  <c:v>7.4842000791597805</c:v>
                </c:pt>
                <c:pt idx="20">
                  <c:v>3.5724105389784331</c:v>
                </c:pt>
              </c:numCache>
            </c:numRef>
          </c:xVal>
          <c:yVal>
            <c:numRef>
              <c:f>Лист1!$J$102:$J$122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12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8A-4B0B-B63E-35D46DD09EB1}"/>
            </c:ext>
          </c:extLst>
        </c:ser>
        <c:ser>
          <c:idx val="3"/>
          <c:order val="3"/>
          <c:tx>
            <c:strRef>
              <c:f>Лист1!$K$101</c:f>
              <c:strCache>
                <c:ptCount val="1"/>
                <c:pt idx="0">
                  <c:v>P_buff4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Лист1!$G$102:$G$122</c:f>
              <c:numCache>
                <c:formatCode>0</c:formatCode>
                <c:ptCount val="21"/>
                <c:pt idx="0">
                  <c:v>52.416299052558173</c:v>
                </c:pt>
                <c:pt idx="1">
                  <c:v>51.871478309803138</c:v>
                </c:pt>
                <c:pt idx="2">
                  <c:v>51.276047101205855</c:v>
                </c:pt>
                <c:pt idx="3">
                  <c:v>50.359277306103117</c:v>
                </c:pt>
                <c:pt idx="4">
                  <c:v>49.104370850747202</c:v>
                </c:pt>
                <c:pt idx="5">
                  <c:v>47.534974201884928</c:v>
                </c:pt>
                <c:pt idx="6">
                  <c:v>45.672099878350899</c:v>
                </c:pt>
                <c:pt idx="7">
                  <c:v>43.534519768596965</c:v>
                </c:pt>
                <c:pt idx="8">
                  <c:v>41.139086009636053</c:v>
                </c:pt>
                <c:pt idx="9">
                  <c:v>38.500995095271755</c:v>
                </c:pt>
                <c:pt idx="10">
                  <c:v>35.634007027357221</c:v>
                </c:pt>
                <c:pt idx="11">
                  <c:v>32.550628523910383</c:v>
                </c:pt>
                <c:pt idx="12">
                  <c:v>29.262267236862989</c:v>
                </c:pt>
                <c:pt idx="13">
                  <c:v>25.779362396536058</c:v>
                </c:pt>
                <c:pt idx="14">
                  <c:v>22.125245856091951</c:v>
                </c:pt>
                <c:pt idx="15">
                  <c:v>18.43770488007663</c:v>
                </c:pt>
                <c:pt idx="16">
                  <c:v>14.75016390406131</c:v>
                </c:pt>
                <c:pt idx="17">
                  <c:v>11.06262292804599</c:v>
                </c:pt>
                <c:pt idx="18">
                  <c:v>7.3750819520306701</c:v>
                </c:pt>
                <c:pt idx="19">
                  <c:v>3.6875409760153492</c:v>
                </c:pt>
                <c:pt idx="20">
                  <c:v>2.871403236520985E-14</c:v>
                </c:pt>
              </c:numCache>
            </c:numRef>
          </c:xVal>
          <c:yVal>
            <c:numRef>
              <c:f>Лист1!$K$102:$K$122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8A-4B0B-B63E-35D46DD09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94527"/>
        <c:axId val="1563584543"/>
      </c:scatterChart>
      <c:valAx>
        <c:axId val="156359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в поверхностных условиях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84543"/>
        <c:crosses val="autoZero"/>
        <c:crossBetween val="midCat"/>
      </c:valAx>
      <c:valAx>
        <c:axId val="15635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Буферно давление 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9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Давление в точке сбора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Лист1!$H$132</c:f>
              <c:strCache>
                <c:ptCount val="1"/>
                <c:pt idx="0">
                  <c:v>P1_скв1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Лист1!$D$102:$D$122</c:f>
              <c:numCache>
                <c:formatCode>0</c:formatCode>
                <c:ptCount val="21"/>
                <c:pt idx="0">
                  <c:v>72.145831489587792</c:v>
                </c:pt>
                <c:pt idx="1">
                  <c:v>71.572666135306775</c:v>
                </c:pt>
                <c:pt idx="2">
                  <c:v>70.727619645375796</c:v>
                </c:pt>
                <c:pt idx="3">
                  <c:v>69.562325058122568</c:v>
                </c:pt>
                <c:pt idx="4">
                  <c:v>68.083985137729499</c:v>
                </c:pt>
                <c:pt idx="5">
                  <c:v>66.29953663168466</c:v>
                </c:pt>
                <c:pt idx="6">
                  <c:v>64.215663825453447</c:v>
                </c:pt>
                <c:pt idx="7">
                  <c:v>61.838811221879318</c:v>
                </c:pt>
                <c:pt idx="8">
                  <c:v>59.175195413400367</c:v>
                </c:pt>
                <c:pt idx="9">
                  <c:v>56.2308162090238</c:v>
                </c:pt>
                <c:pt idx="10">
                  <c:v>53.011467072438023</c:v>
                </c:pt>
                <c:pt idx="11">
                  <c:v>49.522744922692091</c:v>
                </c:pt>
                <c:pt idx="12">
                  <c:v>45.770059344375184</c:v>
                </c:pt>
                <c:pt idx="13">
                  <c:v>41.758641250208164</c:v>
                </c:pt>
                <c:pt idx="14">
                  <c:v>37.512829346643521</c:v>
                </c:pt>
                <c:pt idx="15">
                  <c:v>33.220609060899044</c:v>
                </c:pt>
                <c:pt idx="16">
                  <c:v>28.928388775154573</c:v>
                </c:pt>
                <c:pt idx="17">
                  <c:v>24.6361684894101</c:v>
                </c:pt>
                <c:pt idx="18">
                  <c:v>20.343948203665629</c:v>
                </c:pt>
                <c:pt idx="19">
                  <c:v>16.051727917921156</c:v>
                </c:pt>
                <c:pt idx="20">
                  <c:v>11.759507632176684</c:v>
                </c:pt>
              </c:numCache>
            </c:numRef>
          </c:xVal>
          <c:yVal>
            <c:numRef>
              <c:f>Лист1!$H$133:$H$153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12</c:v>
                </c:pt>
                <c:pt idx="19">
                  <c:v>17</c:v>
                </c:pt>
                <c:pt idx="2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B-4E9E-A3CA-2237A50197BC}"/>
            </c:ext>
          </c:extLst>
        </c:ser>
        <c:ser>
          <c:idx val="1"/>
          <c:order val="1"/>
          <c:tx>
            <c:strRef>
              <c:f>Лист1!$I$132</c:f>
              <c:strCache>
                <c:ptCount val="1"/>
                <c:pt idx="0">
                  <c:v>P1_скв2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Лист1!$E$102:$E$122</c:f>
              <c:numCache>
                <c:formatCode>0</c:formatCode>
                <c:ptCount val="21"/>
                <c:pt idx="0">
                  <c:v>83.229311998392575</c:v>
                </c:pt>
                <c:pt idx="1">
                  <c:v>82.531290654063525</c:v>
                </c:pt>
                <c:pt idx="2">
                  <c:v>81.566415756383165</c:v>
                </c:pt>
                <c:pt idx="3">
                  <c:v>80.178540620894054</c:v>
                </c:pt>
                <c:pt idx="4">
                  <c:v>78.383139057280317</c:v>
                </c:pt>
                <c:pt idx="5">
                  <c:v>76.194763854977197</c:v>
                </c:pt>
                <c:pt idx="6">
                  <c:v>73.627121751828682</c:v>
                </c:pt>
                <c:pt idx="7">
                  <c:v>70.693140734818542</c:v>
                </c:pt>
                <c:pt idx="8">
                  <c:v>67.4050306101974</c:v>
                </c:pt>
                <c:pt idx="9">
                  <c:v>63.774337647859852</c:v>
                </c:pt>
                <c:pt idx="10">
                  <c:v>59.811993993503073</c:v>
                </c:pt>
                <c:pt idx="11">
                  <c:v>55.528362448149757</c:v>
                </c:pt>
                <c:pt idx="12">
                  <c:v>50.933277135093412</c:v>
                </c:pt>
                <c:pt idx="13">
                  <c:v>46.036080506674693</c:v>
                </c:pt>
                <c:pt idx="14">
                  <c:v>40.867779220988758</c:v>
                </c:pt>
                <c:pt idx="15">
                  <c:v>35.646050137326839</c:v>
                </c:pt>
                <c:pt idx="16">
                  <c:v>30.424321053664922</c:v>
                </c:pt>
                <c:pt idx="17">
                  <c:v>25.202591970003002</c:v>
                </c:pt>
                <c:pt idx="18">
                  <c:v>19.980862886341086</c:v>
                </c:pt>
                <c:pt idx="19">
                  <c:v>14.759133802679168</c:v>
                </c:pt>
                <c:pt idx="20">
                  <c:v>9.5374047190172515</c:v>
                </c:pt>
              </c:numCache>
            </c:numRef>
          </c:xVal>
          <c:yVal>
            <c:numRef>
              <c:f>Лист1!$I$133:$I$153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13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B-4E9E-A3CA-2237A50197BC}"/>
            </c:ext>
          </c:extLst>
        </c:ser>
        <c:ser>
          <c:idx val="2"/>
          <c:order val="2"/>
          <c:tx>
            <c:strRef>
              <c:f>Лист1!$J$132</c:f>
              <c:strCache>
                <c:ptCount val="1"/>
                <c:pt idx="0">
                  <c:v>P1_скв3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Лист1!$F$102:$F$122</c:f>
              <c:numCache>
                <c:formatCode>0</c:formatCode>
                <c:ptCount val="21"/>
                <c:pt idx="0">
                  <c:v>58.966633953974707</c:v>
                </c:pt>
                <c:pt idx="1">
                  <c:v>58.418605556698843</c:v>
                </c:pt>
                <c:pt idx="2">
                  <c:v>57.750401902858101</c:v>
                </c:pt>
                <c:pt idx="3">
                  <c:v>56.739745701306781</c:v>
                </c:pt>
                <c:pt idx="4">
                  <c:v>55.399791385517418</c:v>
                </c:pt>
                <c:pt idx="5">
                  <c:v>53.747478689146689</c:v>
                </c:pt>
                <c:pt idx="6">
                  <c:v>51.798342954764657</c:v>
                </c:pt>
                <c:pt idx="7">
                  <c:v>49.56667292587553</c:v>
                </c:pt>
                <c:pt idx="8">
                  <c:v>47.065646450935326</c:v>
                </c:pt>
                <c:pt idx="9">
                  <c:v>44.307447764787092</c:v>
                </c:pt>
                <c:pt idx="10">
                  <c:v>41.303369315056578</c:v>
                </c:pt>
                <c:pt idx="11">
                  <c:v>38.063900552140154</c:v>
                </c:pt>
                <c:pt idx="12">
                  <c:v>34.598805666429207</c:v>
                </c:pt>
                <c:pt idx="13">
                  <c:v>30.917191909274823</c:v>
                </c:pt>
                <c:pt idx="14">
                  <c:v>27.043147780066516</c:v>
                </c:pt>
                <c:pt idx="15">
                  <c:v>23.131358239885166</c:v>
                </c:pt>
                <c:pt idx="16">
                  <c:v>19.219568699703821</c:v>
                </c:pt>
                <c:pt idx="17">
                  <c:v>15.307779159522473</c:v>
                </c:pt>
                <c:pt idx="18">
                  <c:v>11.395989619341128</c:v>
                </c:pt>
                <c:pt idx="19">
                  <c:v>7.4842000791597805</c:v>
                </c:pt>
                <c:pt idx="20">
                  <c:v>3.5724105389784331</c:v>
                </c:pt>
              </c:numCache>
            </c:numRef>
          </c:xVal>
          <c:yVal>
            <c:numRef>
              <c:f>Лист1!$J$133:$J$153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9</c:v>
                </c:pt>
                <c:pt idx="2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4B-4E9E-A3CA-2237A50197BC}"/>
            </c:ext>
          </c:extLst>
        </c:ser>
        <c:ser>
          <c:idx val="3"/>
          <c:order val="3"/>
          <c:tx>
            <c:strRef>
              <c:f>Лист1!$K$132</c:f>
              <c:strCache>
                <c:ptCount val="1"/>
                <c:pt idx="0">
                  <c:v>P1_скв4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Лист1!$G$102:$G$122</c:f>
              <c:numCache>
                <c:formatCode>0</c:formatCode>
                <c:ptCount val="21"/>
                <c:pt idx="0">
                  <c:v>52.416299052558173</c:v>
                </c:pt>
                <c:pt idx="1">
                  <c:v>51.871478309803138</c:v>
                </c:pt>
                <c:pt idx="2">
                  <c:v>51.276047101205855</c:v>
                </c:pt>
                <c:pt idx="3">
                  <c:v>50.359277306103117</c:v>
                </c:pt>
                <c:pt idx="4">
                  <c:v>49.104370850747202</c:v>
                </c:pt>
                <c:pt idx="5">
                  <c:v>47.534974201884928</c:v>
                </c:pt>
                <c:pt idx="6">
                  <c:v>45.672099878350899</c:v>
                </c:pt>
                <c:pt idx="7">
                  <c:v>43.534519768596965</c:v>
                </c:pt>
                <c:pt idx="8">
                  <c:v>41.139086009636053</c:v>
                </c:pt>
                <c:pt idx="9">
                  <c:v>38.500995095271755</c:v>
                </c:pt>
                <c:pt idx="10">
                  <c:v>35.634007027357221</c:v>
                </c:pt>
                <c:pt idx="11">
                  <c:v>32.550628523910383</c:v>
                </c:pt>
                <c:pt idx="12">
                  <c:v>29.262267236862989</c:v>
                </c:pt>
                <c:pt idx="13">
                  <c:v>25.779362396536058</c:v>
                </c:pt>
                <c:pt idx="14">
                  <c:v>22.125245856091951</c:v>
                </c:pt>
                <c:pt idx="15">
                  <c:v>18.43770488007663</c:v>
                </c:pt>
                <c:pt idx="16">
                  <c:v>14.75016390406131</c:v>
                </c:pt>
                <c:pt idx="17">
                  <c:v>11.06262292804599</c:v>
                </c:pt>
                <c:pt idx="18">
                  <c:v>7.3750819520306701</c:v>
                </c:pt>
                <c:pt idx="19">
                  <c:v>3.6875409760153492</c:v>
                </c:pt>
                <c:pt idx="20">
                  <c:v>2.871403236520985E-14</c:v>
                </c:pt>
              </c:numCache>
            </c:numRef>
          </c:xVal>
          <c:yVal>
            <c:numRef>
              <c:f>Лист1!$K$133:$K$153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4B-4E9E-A3CA-2237A501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94527"/>
        <c:axId val="1563584543"/>
      </c:scatterChart>
      <c:valAx>
        <c:axId val="1563594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в поверхностных условиях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84543"/>
        <c:crosses val="autoZero"/>
        <c:crossBetween val="midCat"/>
      </c:valAx>
      <c:valAx>
        <c:axId val="15635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ru-RU" baseline="0"/>
                  <a:t> в точке сбора ,амт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9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Дебит скважин от давления в точке сбора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Лист1!$C$158:$C$170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Лист1!$I$158:$I$170</c:f>
              <c:numCache>
                <c:formatCode>General</c:formatCode>
                <c:ptCount val="13"/>
                <c:pt idx="0">
                  <c:v>53.011467072438023</c:v>
                </c:pt>
                <c:pt idx="1">
                  <c:v>45.770059344375184</c:v>
                </c:pt>
                <c:pt idx="2">
                  <c:v>37.512829346643521</c:v>
                </c:pt>
                <c:pt idx="3">
                  <c:v>28.928388775154573</c:v>
                </c:pt>
                <c:pt idx="4">
                  <c:v>24.6361684894101</c:v>
                </c:pt>
                <c:pt idx="5">
                  <c:v>21.774688298913787</c:v>
                </c:pt>
                <c:pt idx="6">
                  <c:v>19.485504146516735</c:v>
                </c:pt>
                <c:pt idx="7">
                  <c:v>17.768616032218944</c:v>
                </c:pt>
                <c:pt idx="8">
                  <c:v>16.051727917921156</c:v>
                </c:pt>
                <c:pt idx="9">
                  <c:v>14.620987822672998</c:v>
                </c:pt>
                <c:pt idx="10">
                  <c:v>13.190247727424842</c:v>
                </c:pt>
                <c:pt idx="11">
                  <c:v>11.759507632176684</c:v>
                </c:pt>
                <c:pt idx="12">
                  <c:v>10.328767536928526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A-4E8B-8A3A-53BF8D6CAD2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Лист1!$C$158:$C$170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Лист1!$J$158:$J$170</c:f>
              <c:numCache>
                <c:formatCode>General</c:formatCode>
                <c:ptCount val="13"/>
                <c:pt idx="0">
                  <c:v>59.811993993503073</c:v>
                </c:pt>
                <c:pt idx="1">
                  <c:v>50.933277135093412</c:v>
                </c:pt>
                <c:pt idx="2">
                  <c:v>35.646050137326839</c:v>
                </c:pt>
                <c:pt idx="3">
                  <c:v>25.202591970003002</c:v>
                </c:pt>
                <c:pt idx="4">
                  <c:v>19.980862886341086</c:v>
                </c:pt>
                <c:pt idx="5">
                  <c:v>17.369998344510126</c:v>
                </c:pt>
                <c:pt idx="6">
                  <c:v>14.759133802679168</c:v>
                </c:pt>
                <c:pt idx="7">
                  <c:v>13.267211207347192</c:v>
                </c:pt>
                <c:pt idx="8">
                  <c:v>11.775288612015215</c:v>
                </c:pt>
                <c:pt idx="9">
                  <c:v>10.283366016683239</c:v>
                </c:pt>
                <c:pt idx="10">
                  <c:v>8.7914434213512642</c:v>
                </c:pt>
                <c:pt idx="11">
                  <c:v>7.2995208260192879</c:v>
                </c:pt>
                <c:pt idx="12">
                  <c:v>5.8075982306873115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FA-4E8B-8A3A-53BF8D6CAD2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Лист1!$C$158:$C$170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Лист1!$K$158:$K$170</c:f>
              <c:numCache>
                <c:formatCode>General</c:formatCode>
                <c:ptCount val="13"/>
                <c:pt idx="0">
                  <c:v>19.219568699703821</c:v>
                </c:pt>
                <c:pt idx="1">
                  <c:v>13.351884389431801</c:v>
                </c:pt>
                <c:pt idx="2">
                  <c:v>10.613631711304858</c:v>
                </c:pt>
                <c:pt idx="3">
                  <c:v>9.0489158952323194</c:v>
                </c:pt>
                <c:pt idx="4">
                  <c:v>7.4842000791597805</c:v>
                </c:pt>
                <c:pt idx="5">
                  <c:v>6.3665459248222529</c:v>
                </c:pt>
                <c:pt idx="6">
                  <c:v>5.2488917704847253</c:v>
                </c:pt>
                <c:pt idx="7">
                  <c:v>4.1312376161471969</c:v>
                </c:pt>
                <c:pt idx="8">
                  <c:v>3.0135834618096693</c:v>
                </c:pt>
                <c:pt idx="9">
                  <c:v>1.8959293074721413</c:v>
                </c:pt>
                <c:pt idx="10">
                  <c:v>0.77827515313461371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FA-4E8B-8A3A-53BF8D6CAD2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Лист1!$C$158:$C$170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Лист1!$L$158:$L$170</c:f>
              <c:numCache>
                <c:formatCode>General</c:formatCode>
                <c:ptCount val="13"/>
                <c:pt idx="0">
                  <c:v>11.06262292804599</c:v>
                </c:pt>
                <c:pt idx="1">
                  <c:v>6.1459016266922299</c:v>
                </c:pt>
                <c:pt idx="2">
                  <c:v>3.6875409760153492</c:v>
                </c:pt>
                <c:pt idx="3">
                  <c:v>2.633957840010972</c:v>
                </c:pt>
                <c:pt idx="4">
                  <c:v>1.5803747040065945</c:v>
                </c:pt>
                <c:pt idx="5">
                  <c:v>0.52679156800221738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FA-4E8B-8A3A-53BF8D6CAD2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Лист1!$C$158:$C$170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xVal>
          <c:yVal>
            <c:numRef>
              <c:f>Лист1!$M$158:$M$170</c:f>
              <c:numCache>
                <c:formatCode>General</c:formatCode>
                <c:ptCount val="13"/>
                <c:pt idx="0">
                  <c:v>143.1056526936909</c:v>
                </c:pt>
                <c:pt idx="1">
                  <c:v>116.20112249559263</c:v>
                </c:pt>
                <c:pt idx="2">
                  <c:v>87.460052171290585</c:v>
                </c:pt>
                <c:pt idx="3">
                  <c:v>65.813854480400863</c:v>
                </c:pt>
                <c:pt idx="4">
                  <c:v>53.681606158917553</c:v>
                </c:pt>
                <c:pt idx="5">
                  <c:v>46.038024136248382</c:v>
                </c:pt>
                <c:pt idx="6">
                  <c:v>39.49352971968063</c:v>
                </c:pt>
                <c:pt idx="7">
                  <c:v>35.167064855713335</c:v>
                </c:pt>
                <c:pt idx="8">
                  <c:v>30.840599991746043</c:v>
                </c:pt>
                <c:pt idx="9">
                  <c:v>26.800283146828377</c:v>
                </c:pt>
                <c:pt idx="10">
                  <c:v>22.759966301910723</c:v>
                </c:pt>
                <c:pt idx="11">
                  <c:v>19.059028458195971</c:v>
                </c:pt>
                <c:pt idx="12">
                  <c:v>16.136365767615835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FA-4E8B-8A3A-53BF8D6CA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70512"/>
        <c:axId val="507975088"/>
      </c:scatterChart>
      <c:valAx>
        <c:axId val="507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в точке сбора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975088"/>
        <c:crosses val="autoZero"/>
        <c:crossBetween val="midCat"/>
      </c:valAx>
      <c:valAx>
        <c:axId val="507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скважин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97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Узловой анализ системы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Лист1!$D$180:$D$192</c:f>
              <c:numCache>
                <c:formatCode>General</c:formatCode>
                <c:ptCount val="13"/>
                <c:pt idx="0">
                  <c:v>143.1056526936909</c:v>
                </c:pt>
                <c:pt idx="1">
                  <c:v>116.20112249559263</c:v>
                </c:pt>
                <c:pt idx="2">
                  <c:v>87.460052171290585</c:v>
                </c:pt>
                <c:pt idx="3">
                  <c:v>65.813854480400863</c:v>
                </c:pt>
                <c:pt idx="4">
                  <c:v>53.681606158917553</c:v>
                </c:pt>
                <c:pt idx="5">
                  <c:v>46.038024136248382</c:v>
                </c:pt>
                <c:pt idx="6">
                  <c:v>39.49352971968063</c:v>
                </c:pt>
                <c:pt idx="7">
                  <c:v>35.167064855713335</c:v>
                </c:pt>
                <c:pt idx="8">
                  <c:v>30.840599991746043</c:v>
                </c:pt>
                <c:pt idx="9">
                  <c:v>26.800283146828377</c:v>
                </c:pt>
                <c:pt idx="10">
                  <c:v>22.759966301910723</c:v>
                </c:pt>
                <c:pt idx="11">
                  <c:v>19.059028458195971</c:v>
                </c:pt>
                <c:pt idx="12">
                  <c:v>16.136365767615835</c:v>
                </c:pt>
              </c:numCache>
            </c:numRef>
          </c:xVal>
          <c:yVal>
            <c:numRef>
              <c:f>Лист1!$C$180:$C$192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2-4FDA-B127-BA0D2A6708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Лист1!$D$180:$D$192</c:f>
              <c:numCache>
                <c:formatCode>General</c:formatCode>
                <c:ptCount val="13"/>
                <c:pt idx="0">
                  <c:v>143.1056526936909</c:v>
                </c:pt>
                <c:pt idx="1">
                  <c:v>116.20112249559263</c:v>
                </c:pt>
                <c:pt idx="2">
                  <c:v>87.460052171290585</c:v>
                </c:pt>
                <c:pt idx="3">
                  <c:v>65.813854480400863</c:v>
                </c:pt>
                <c:pt idx="4">
                  <c:v>53.681606158917553</c:v>
                </c:pt>
                <c:pt idx="5">
                  <c:v>46.038024136248382</c:v>
                </c:pt>
                <c:pt idx="6">
                  <c:v>39.49352971968063</c:v>
                </c:pt>
                <c:pt idx="7">
                  <c:v>35.167064855713335</c:v>
                </c:pt>
                <c:pt idx="8">
                  <c:v>30.840599991746043</c:v>
                </c:pt>
                <c:pt idx="9">
                  <c:v>26.800283146828377</c:v>
                </c:pt>
                <c:pt idx="10">
                  <c:v>22.759966301910723</c:v>
                </c:pt>
                <c:pt idx="11">
                  <c:v>19.059028458195971</c:v>
                </c:pt>
                <c:pt idx="12">
                  <c:v>16.136365767615835</c:v>
                </c:pt>
              </c:numCache>
            </c:numRef>
          </c:xVal>
          <c:yVal>
            <c:numRef>
              <c:f>Лист1!$E$180:$E$192</c:f>
              <c:numCache>
                <c:formatCode>General</c:formatCode>
                <c:ptCount val="13"/>
                <c:pt idx="0">
                  <c:v>15.084051396796442</c:v>
                </c:pt>
                <c:pt idx="1">
                  <c:v>15.084051396796442</c:v>
                </c:pt>
                <c:pt idx="2">
                  <c:v>15.084051396796442</c:v>
                </c:pt>
                <c:pt idx="3">
                  <c:v>15.084051396796442</c:v>
                </c:pt>
                <c:pt idx="4">
                  <c:v>15.084051396796442</c:v>
                </c:pt>
                <c:pt idx="5">
                  <c:v>15.084051396796442</c:v>
                </c:pt>
                <c:pt idx="6">
                  <c:v>15.084051396796442</c:v>
                </c:pt>
                <c:pt idx="7">
                  <c:v>15.084051396796442</c:v>
                </c:pt>
                <c:pt idx="8">
                  <c:v>15.084051396796442</c:v>
                </c:pt>
                <c:pt idx="9">
                  <c:v>15.084051396796442</c:v>
                </c:pt>
                <c:pt idx="10">
                  <c:v>15.084051396796442</c:v>
                </c:pt>
                <c:pt idx="11">
                  <c:v>15.084051396796442</c:v>
                </c:pt>
                <c:pt idx="12">
                  <c:v>15.084051396796442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12-4FDA-B127-BA0D2A67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3376"/>
        <c:axId val="52424624"/>
      </c:scatterChart>
      <c:valAx>
        <c:axId val="524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24624"/>
        <c:crosses val="autoZero"/>
        <c:crossBetween val="midCat"/>
      </c:valAx>
      <c:valAx>
        <c:axId val="524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 притока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2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18</xdr:row>
      <xdr:rowOff>121920</xdr:rowOff>
    </xdr:from>
    <xdr:to>
      <xdr:col>19</xdr:col>
      <xdr:colOff>190500</xdr:colOff>
      <xdr:row>33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E78919-AFC9-430F-BAF8-7A74F5959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47</xdr:row>
      <xdr:rowOff>53340</xdr:rowOff>
    </xdr:from>
    <xdr:to>
      <xdr:col>16</xdr:col>
      <xdr:colOff>68580</xdr:colOff>
      <xdr:row>66</xdr:row>
      <xdr:rowOff>129540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5622ED5-7B81-435F-9319-F04539307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75</xdr:row>
      <xdr:rowOff>129540</xdr:rowOff>
    </xdr:from>
    <xdr:to>
      <xdr:col>20</xdr:col>
      <xdr:colOff>259080</xdr:colOff>
      <xdr:row>95</xdr:row>
      <xdr:rowOff>22860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D9E080-9112-46C5-A8D3-00B66520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99</xdr:row>
      <xdr:rowOff>0</xdr:rowOff>
    </xdr:from>
    <xdr:to>
      <xdr:col>20</xdr:col>
      <xdr:colOff>274320</xdr:colOff>
      <xdr:row>118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804DA80-EEAB-4AC5-8997-669DBF11F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365760</xdr:colOff>
      <xdr:row>132</xdr:row>
      <xdr:rowOff>0</xdr:rowOff>
    </xdr:from>
    <xdr:to>
      <xdr:col>19</xdr:col>
      <xdr:colOff>30480</xdr:colOff>
      <xdr:row>151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102570-6EF9-48C7-B3F4-1523D5241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350520</xdr:colOff>
      <xdr:row>156</xdr:row>
      <xdr:rowOff>57150</xdr:rowOff>
    </xdr:from>
    <xdr:to>
      <xdr:col>28</xdr:col>
      <xdr:colOff>45720</xdr:colOff>
      <xdr:row>171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BAFFD2-D846-4FD2-8046-F41FADED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502920</xdr:colOff>
      <xdr:row>176</xdr:row>
      <xdr:rowOff>95250</xdr:rowOff>
    </xdr:from>
    <xdr:to>
      <xdr:col>15</xdr:col>
      <xdr:colOff>198120</xdr:colOff>
      <xdr:row>191</xdr:row>
      <xdr:rowOff>95250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611F18C-65AD-44DA-9B5D-7E4861814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nifloc\&#1060;&#1080;&#1085;&#1072;&#1083;&#1100;&#1085;&#1099;&#1077;_unifloc\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crv_intersection"/>
      <definedName name="crv_solve"/>
      <definedName name="IPR_pi_sm3dayatm"/>
      <definedName name="IPR_qliq_sm3day"/>
      <definedName name="MF_p_pipelin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72C-89B9-4E5E-803E-1602B38F7F24}">
  <dimension ref="A1:W197"/>
  <sheetViews>
    <sheetView tabSelected="1" topLeftCell="A19" workbookViewId="0">
      <selection activeCell="S179" sqref="S179"/>
    </sheetView>
  </sheetViews>
  <sheetFormatPr defaultRowHeight="14.4" x14ac:dyDescent="0.3"/>
  <cols>
    <col min="2" max="2" width="28.77734375" customWidth="1"/>
    <col min="3" max="3" width="12.44140625" customWidth="1"/>
    <col min="4" max="4" width="12.77734375" customWidth="1"/>
  </cols>
  <sheetData>
    <row r="1" spans="1:6" x14ac:dyDescent="0.3">
      <c r="A1" t="s">
        <v>0</v>
      </c>
    </row>
    <row r="3" spans="1:6" x14ac:dyDescent="0.3">
      <c r="B3" t="s">
        <v>1</v>
      </c>
      <c r="C3">
        <v>0.86</v>
      </c>
    </row>
    <row r="4" spans="1:6" x14ac:dyDescent="0.3">
      <c r="B4" t="s">
        <v>2</v>
      </c>
      <c r="C4">
        <v>0.7</v>
      </c>
    </row>
    <row r="5" spans="1:6" x14ac:dyDescent="0.3">
      <c r="B5" t="s">
        <v>3</v>
      </c>
      <c r="C5">
        <v>1.1200000000000001</v>
      </c>
    </row>
    <row r="6" spans="1:6" x14ac:dyDescent="0.3">
      <c r="B6" t="s">
        <v>4</v>
      </c>
      <c r="C6">
        <v>100</v>
      </c>
      <c r="D6" t="s">
        <v>8</v>
      </c>
    </row>
    <row r="7" spans="1:6" x14ac:dyDescent="0.3">
      <c r="B7" t="s">
        <v>5</v>
      </c>
      <c r="C7">
        <v>150</v>
      </c>
      <c r="D7" t="s">
        <v>59</v>
      </c>
    </row>
    <row r="8" spans="1:6" x14ac:dyDescent="0.3">
      <c r="B8" t="s">
        <v>6</v>
      </c>
      <c r="C8">
        <v>80</v>
      </c>
      <c r="D8" t="s">
        <v>7</v>
      </c>
    </row>
    <row r="10" spans="1:6" x14ac:dyDescent="0.3">
      <c r="B10" t="s">
        <v>9</v>
      </c>
      <c r="C10" t="str">
        <f>[1]!PVT_encode_string(плотность_газа,плотность_нефти,плотность_воды,газосодержание_при_Pb,,давление_насыщения,температура_пластовая)</f>
        <v>gamma_gas:0,700;gamma_oil:0,860;gamma_wat:1,120;rsb_m3m3:100,000;rp_m3m3:-1,000;pb_atma:150,000;tres_C:80,000;bob_m3m3:-1,000;muob_cP:-1,000;PVTcorr:0;ksep_fr:0,000;p_ksep_atma:-1,000;t_ksep_C:-1,000;gas_only:False;</v>
      </c>
    </row>
    <row r="12" spans="1:6" x14ac:dyDescent="0.3">
      <c r="A12" t="s">
        <v>10</v>
      </c>
    </row>
    <row r="14" spans="1:6" x14ac:dyDescent="0.3">
      <c r="B14" s="3" t="s">
        <v>11</v>
      </c>
      <c r="C14" s="4" t="s">
        <v>12</v>
      </c>
      <c r="D14" s="4" t="s">
        <v>13</v>
      </c>
      <c r="E14" s="4" t="s">
        <v>14</v>
      </c>
      <c r="F14" s="4" t="s">
        <v>15</v>
      </c>
    </row>
    <row r="15" spans="1:6" x14ac:dyDescent="0.3">
      <c r="B15" s="3" t="s">
        <v>19</v>
      </c>
      <c r="C15" s="1">
        <v>50</v>
      </c>
      <c r="D15" s="1">
        <v>60</v>
      </c>
      <c r="E15" s="1">
        <v>40</v>
      </c>
      <c r="F15" s="1">
        <v>30</v>
      </c>
    </row>
    <row r="16" spans="1:6" x14ac:dyDescent="0.3">
      <c r="B16" s="3" t="s">
        <v>18</v>
      </c>
      <c r="C16" s="1">
        <v>120</v>
      </c>
      <c r="D16" s="1">
        <v>110</v>
      </c>
      <c r="E16" s="1">
        <v>115</v>
      </c>
      <c r="F16" s="1">
        <v>130</v>
      </c>
    </row>
    <row r="17" spans="1:10" x14ac:dyDescent="0.3">
      <c r="B17" s="3" t="s">
        <v>20</v>
      </c>
      <c r="C17" s="1">
        <v>10</v>
      </c>
      <c r="D17" s="1">
        <v>15</v>
      </c>
      <c r="E17" s="1">
        <v>20</v>
      </c>
      <c r="F17" s="1">
        <v>25</v>
      </c>
    </row>
    <row r="18" spans="1:10" x14ac:dyDescent="0.3">
      <c r="B18" s="3" t="s">
        <v>16</v>
      </c>
      <c r="C18" s="2">
        <f>[1]!IPR_pi_sm3dayatm(C15,C16,C19,C17,давление_насыщения)</f>
        <v>0.39198358773922165</v>
      </c>
      <c r="D18" s="2">
        <f>[1]!IPR_pi_sm3dayatm(D15,D16,D19,D17,давление_насыщения)</f>
        <v>0.47687023595086053</v>
      </c>
      <c r="E18" s="2">
        <f>[1]!IPR_pi_sm3dayatm(E15,E16,E19,E17,давление_насыщения)</f>
        <v>0.35724105389784028</v>
      </c>
      <c r="F18" s="2">
        <f>[1]!IPR_pi_sm3dayatm(F15,F16,F19,F17,давление_насыщения)</f>
        <v>0.33676173296943601</v>
      </c>
    </row>
    <row r="19" spans="1:10" x14ac:dyDescent="0.3">
      <c r="B19" s="3" t="s">
        <v>17</v>
      </c>
      <c r="C19" s="1">
        <v>250</v>
      </c>
      <c r="D19" s="1">
        <v>240</v>
      </c>
      <c r="E19" s="1">
        <v>230</v>
      </c>
      <c r="F19" s="1">
        <v>220</v>
      </c>
    </row>
    <row r="22" spans="1:10" x14ac:dyDescent="0.3">
      <c r="A22" t="s">
        <v>21</v>
      </c>
    </row>
    <row r="23" spans="1:10" x14ac:dyDescent="0.3">
      <c r="B23" t="s">
        <v>12</v>
      </c>
    </row>
    <row r="24" spans="1:10" x14ac:dyDescent="0.3">
      <c r="C24" t="s">
        <v>29</v>
      </c>
      <c r="F24" t="s">
        <v>24</v>
      </c>
      <c r="I24" t="s">
        <v>27</v>
      </c>
    </row>
    <row r="25" spans="1:10" x14ac:dyDescent="0.3">
      <c r="C25" s="1" t="s">
        <v>22</v>
      </c>
      <c r="D25" s="1" t="s">
        <v>23</v>
      </c>
      <c r="F25" t="s">
        <v>26</v>
      </c>
      <c r="G25" t="s">
        <v>25</v>
      </c>
      <c r="I25" t="s">
        <v>22</v>
      </c>
      <c r="J25" t="s">
        <v>28</v>
      </c>
    </row>
    <row r="26" spans="1:10" x14ac:dyDescent="0.3">
      <c r="C26" s="1">
        <v>0</v>
      </c>
      <c r="D26" s="1">
        <v>0</v>
      </c>
      <c r="F26">
        <v>0</v>
      </c>
      <c r="G26">
        <v>15</v>
      </c>
      <c r="I26">
        <v>0</v>
      </c>
      <c r="J26">
        <v>62</v>
      </c>
    </row>
    <row r="27" spans="1:10" x14ac:dyDescent="0.3">
      <c r="C27" s="1">
        <v>500</v>
      </c>
      <c r="D27" s="1">
        <v>500</v>
      </c>
      <c r="F27">
        <v>2500</v>
      </c>
      <c r="G27">
        <v>80</v>
      </c>
      <c r="I27">
        <v>2000</v>
      </c>
      <c r="J27">
        <v>125</v>
      </c>
    </row>
    <row r="28" spans="1:10" x14ac:dyDescent="0.3">
      <c r="C28" s="1">
        <v>1000</v>
      </c>
      <c r="D28" s="1">
        <v>1000</v>
      </c>
    </row>
    <row r="29" spans="1:10" x14ac:dyDescent="0.3">
      <c r="C29" s="1">
        <v>1500</v>
      </c>
      <c r="D29" s="1">
        <v>1500</v>
      </c>
    </row>
    <row r="30" spans="1:10" x14ac:dyDescent="0.3">
      <c r="C30" s="1">
        <v>2000</v>
      </c>
      <c r="D30" s="1">
        <v>1750</v>
      </c>
    </row>
    <row r="31" spans="1:10" x14ac:dyDescent="0.3">
      <c r="C31" s="1">
        <v>2500</v>
      </c>
      <c r="D31" s="1">
        <v>2100</v>
      </c>
    </row>
    <row r="32" spans="1:10" x14ac:dyDescent="0.3">
      <c r="C32" s="1">
        <v>3000</v>
      </c>
      <c r="D32" s="1">
        <v>2500</v>
      </c>
    </row>
    <row r="33" spans="1:23" x14ac:dyDescent="0.3">
      <c r="C33" s="1">
        <v>3500</v>
      </c>
      <c r="D33" s="1">
        <v>2500</v>
      </c>
    </row>
    <row r="35" spans="1:23" x14ac:dyDescent="0.3">
      <c r="A35" t="s">
        <v>30</v>
      </c>
      <c r="B35" t="s">
        <v>31</v>
      </c>
    </row>
    <row r="36" spans="1:23" ht="15" thickBot="1" x14ac:dyDescent="0.35">
      <c r="C36" s="1" t="s">
        <v>37</v>
      </c>
      <c r="D36" s="1" t="s">
        <v>39</v>
      </c>
      <c r="E36" s="1" t="s">
        <v>38</v>
      </c>
      <c r="F36" s="1" t="s">
        <v>40</v>
      </c>
      <c r="G36" s="1" t="s">
        <v>27</v>
      </c>
      <c r="J36" s="5" t="s">
        <v>41</v>
      </c>
      <c r="K36" s="6"/>
      <c r="L36" s="6"/>
      <c r="M36" s="5" t="s">
        <v>44</v>
      </c>
      <c r="N36" s="6"/>
      <c r="O36" s="6"/>
      <c r="P36" s="5" t="s">
        <v>45</v>
      </c>
      <c r="Q36" s="6"/>
      <c r="R36" s="6"/>
      <c r="S36" s="5" t="s">
        <v>46</v>
      </c>
      <c r="T36" s="6"/>
      <c r="U36" s="6"/>
      <c r="V36" s="5" t="s">
        <v>57</v>
      </c>
      <c r="W36" s="6"/>
    </row>
    <row r="37" spans="1:23" ht="15" thickBot="1" x14ac:dyDescent="0.35">
      <c r="B37" t="s">
        <v>32</v>
      </c>
      <c r="C37" s="1">
        <v>1</v>
      </c>
      <c r="D37" s="1">
        <v>500</v>
      </c>
      <c r="E37" s="1">
        <v>1</v>
      </c>
      <c r="F37" s="1">
        <v>600</v>
      </c>
      <c r="G37" s="1">
        <v>100</v>
      </c>
      <c r="J37" s="8" t="s">
        <v>42</v>
      </c>
      <c r="K37" s="9" t="s">
        <v>43</v>
      </c>
      <c r="L37" s="6"/>
      <c r="M37" s="8" t="s">
        <v>42</v>
      </c>
      <c r="N37" s="9" t="s">
        <v>43</v>
      </c>
      <c r="O37" s="6"/>
      <c r="P37" s="8" t="s">
        <v>42</v>
      </c>
      <c r="Q37" s="9" t="s">
        <v>43</v>
      </c>
      <c r="R37" s="6"/>
      <c r="S37" s="8" t="s">
        <v>42</v>
      </c>
      <c r="T37" s="9" t="s">
        <v>43</v>
      </c>
      <c r="U37" s="6"/>
      <c r="V37" s="8" t="s">
        <v>42</v>
      </c>
      <c r="W37" s="9" t="s">
        <v>43</v>
      </c>
    </row>
    <row r="38" spans="1:23" x14ac:dyDescent="0.3">
      <c r="B38" t="s">
        <v>33</v>
      </c>
      <c r="C38" s="1">
        <v>1000</v>
      </c>
      <c r="D38" s="1">
        <v>500</v>
      </c>
      <c r="E38" s="1">
        <v>1000</v>
      </c>
      <c r="F38" s="1">
        <v>600</v>
      </c>
      <c r="G38" s="1">
        <v>110</v>
      </c>
      <c r="J38" s="10">
        <v>0</v>
      </c>
      <c r="K38" s="11">
        <v>1</v>
      </c>
      <c r="L38" s="7"/>
      <c r="M38" s="10">
        <v>0</v>
      </c>
      <c r="N38" s="11">
        <v>1</v>
      </c>
      <c r="O38" s="7"/>
      <c r="P38" s="10">
        <v>0</v>
      </c>
      <c r="Q38" s="11">
        <v>1</v>
      </c>
      <c r="R38" s="7"/>
      <c r="S38" s="10">
        <v>0</v>
      </c>
      <c r="T38" s="11">
        <v>1</v>
      </c>
      <c r="U38" s="7"/>
      <c r="V38" s="10">
        <v>0</v>
      </c>
      <c r="W38" s="11">
        <v>1</v>
      </c>
    </row>
    <row r="39" spans="1:23" x14ac:dyDescent="0.3">
      <c r="B39" t="s">
        <v>34</v>
      </c>
      <c r="C39" s="1">
        <v>1</v>
      </c>
      <c r="D39" s="1">
        <v>500</v>
      </c>
      <c r="E39" s="1">
        <v>1000</v>
      </c>
      <c r="F39" s="1">
        <v>600</v>
      </c>
      <c r="G39" s="1">
        <v>105</v>
      </c>
      <c r="J39" s="12">
        <f>SQRT((D37-C37)^2+(F37-E37)^2)</f>
        <v>779.61657242518902</v>
      </c>
      <c r="K39" s="13">
        <v>-50</v>
      </c>
      <c r="L39" s="7"/>
      <c r="M39" s="12">
        <f>SQRT((D38-C38)^2+(F38-E38)^2)</f>
        <v>640.31242374328485</v>
      </c>
      <c r="N39" s="13">
        <v>-50</v>
      </c>
      <c r="O39" s="7"/>
      <c r="P39" s="12">
        <f>SQRT((D39-C39)^2+(F39-E39)^2)</f>
        <v>639.53186003513542</v>
      </c>
      <c r="Q39" s="13">
        <v>-50</v>
      </c>
      <c r="R39" s="7"/>
      <c r="S39" s="12">
        <f>SQRT((D40-C40)^2+(F40-E40)^2)</f>
        <v>780.25700894000306</v>
      </c>
      <c r="T39" s="13">
        <v>-50</v>
      </c>
      <c r="U39" s="7"/>
      <c r="V39" s="12">
        <f>SQRT((D41-C41)^2+(F41-E41)^2)</f>
        <v>1900</v>
      </c>
      <c r="W39" s="13">
        <v>50</v>
      </c>
    </row>
    <row r="40" spans="1:23" ht="15" thickBot="1" x14ac:dyDescent="0.35">
      <c r="B40" t="s">
        <v>35</v>
      </c>
      <c r="C40" s="1">
        <v>500</v>
      </c>
      <c r="D40" s="1">
        <v>1000</v>
      </c>
      <c r="E40" s="1">
        <v>600</v>
      </c>
      <c r="F40" s="1">
        <v>1</v>
      </c>
      <c r="G40" s="1">
        <v>95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" thickBot="1" x14ac:dyDescent="0.35">
      <c r="B41" t="s">
        <v>36</v>
      </c>
      <c r="C41" s="1">
        <v>500</v>
      </c>
      <c r="D41" s="1">
        <v>500</v>
      </c>
      <c r="E41" s="1">
        <v>600</v>
      </c>
      <c r="F41" s="1">
        <v>2500</v>
      </c>
      <c r="G41" s="1">
        <v>80</v>
      </c>
      <c r="J41" s="8" t="s">
        <v>42</v>
      </c>
      <c r="K41" s="9" t="s">
        <v>47</v>
      </c>
      <c r="L41" s="6"/>
      <c r="M41" s="8" t="s">
        <v>42</v>
      </c>
      <c r="N41" s="9" t="s">
        <v>47</v>
      </c>
      <c r="O41" s="6"/>
      <c r="P41" s="8" t="s">
        <v>42</v>
      </c>
      <c r="Q41" s="9" t="s">
        <v>47</v>
      </c>
      <c r="R41" s="6"/>
      <c r="S41" s="8" t="s">
        <v>42</v>
      </c>
      <c r="T41" s="9" t="s">
        <v>47</v>
      </c>
      <c r="U41" s="6"/>
      <c r="V41" s="8" t="s">
        <v>42</v>
      </c>
      <c r="W41" s="9" t="s">
        <v>47</v>
      </c>
    </row>
    <row r="42" spans="1:23" x14ac:dyDescent="0.3">
      <c r="G42" t="s">
        <v>48</v>
      </c>
      <c r="J42" s="10">
        <v>0</v>
      </c>
      <c r="K42" s="11">
        <f>$G$37</f>
        <v>100</v>
      </c>
      <c r="L42" s="7"/>
      <c r="M42" s="10">
        <v>0</v>
      </c>
      <c r="N42" s="11">
        <f>$G$38</f>
        <v>110</v>
      </c>
      <c r="O42" s="7"/>
      <c r="P42" s="10">
        <v>0</v>
      </c>
      <c r="Q42" s="11">
        <f>$G$39</f>
        <v>105</v>
      </c>
      <c r="R42" s="7"/>
      <c r="S42" s="10">
        <v>0</v>
      </c>
      <c r="T42" s="11">
        <f>$G$40</f>
        <v>95</v>
      </c>
      <c r="U42" s="7"/>
      <c r="V42" s="10">
        <v>0</v>
      </c>
      <c r="W42" s="11">
        <f>$G$41</f>
        <v>80</v>
      </c>
    </row>
    <row r="43" spans="1:23" x14ac:dyDescent="0.3">
      <c r="B43" t="s">
        <v>74</v>
      </c>
      <c r="C43" s="1">
        <v>15</v>
      </c>
      <c r="J43" s="12">
        <f>J39</f>
        <v>779.61657242518902</v>
      </c>
      <c r="K43" s="13">
        <f>$G$37</f>
        <v>100</v>
      </c>
      <c r="L43" s="7"/>
      <c r="M43" s="12">
        <f>M39</f>
        <v>640.31242374328485</v>
      </c>
      <c r="N43" s="13">
        <f>$G$38</f>
        <v>110</v>
      </c>
      <c r="O43" s="7"/>
      <c r="P43" s="12">
        <f>P39</f>
        <v>639.53186003513542</v>
      </c>
      <c r="Q43" s="13">
        <f>$G$39</f>
        <v>105</v>
      </c>
      <c r="R43" s="7"/>
      <c r="S43" s="12">
        <f>S39</f>
        <v>780.25700894000306</v>
      </c>
      <c r="T43" s="13">
        <f>$G$40</f>
        <v>95</v>
      </c>
      <c r="U43" s="7"/>
      <c r="V43" s="12">
        <f>V39</f>
        <v>1900</v>
      </c>
      <c r="W43" s="13">
        <f>$G$41</f>
        <v>80</v>
      </c>
    </row>
    <row r="47" spans="1:23" x14ac:dyDescent="0.3">
      <c r="A47" t="s">
        <v>49</v>
      </c>
    </row>
    <row r="48" spans="1:23" x14ac:dyDescent="0.3">
      <c r="A48" t="s">
        <v>50</v>
      </c>
    </row>
    <row r="50" spans="2:7" x14ac:dyDescent="0.3">
      <c r="C50" t="s">
        <v>51</v>
      </c>
      <c r="D50" t="s">
        <v>52</v>
      </c>
      <c r="E50" t="s">
        <v>53</v>
      </c>
      <c r="F50" t="s">
        <v>54</v>
      </c>
      <c r="G50" t="s">
        <v>55</v>
      </c>
    </row>
    <row r="51" spans="2:7" x14ac:dyDescent="0.3">
      <c r="B51">
        <v>220</v>
      </c>
      <c r="C51" s="14">
        <v>1</v>
      </c>
      <c r="D51" s="14">
        <f>[1]!IPR_qliq_sm3day(C$18,C$19,$C51,C$17,давление_насыщения)</f>
        <v>72.145831489587792</v>
      </c>
      <c r="E51" s="14">
        <f>[1]!IPR_qliq_sm3day(D$18,D$19,$C51,D$17,давление_насыщения)</f>
        <v>83.229311998392575</v>
      </c>
      <c r="F51" s="14">
        <f>[1]!IPR_qliq_sm3day(E$18,E$19,$C51,E$17,давление_насыщения)</f>
        <v>58.966633953974707</v>
      </c>
      <c r="G51" s="14">
        <f>[1]!IPR_qliq_sm3day(F$18,F$19,$C51,F$17,давление_насыщения)</f>
        <v>52.416299052558173</v>
      </c>
    </row>
    <row r="52" spans="2:7" x14ac:dyDescent="0.3">
      <c r="B52">
        <v>20</v>
      </c>
      <c r="C52" s="14">
        <f t="shared" ref="C52:C71" si="0">C51+(мин_пласт_давление-1)/точек</f>
        <v>11.95</v>
      </c>
      <c r="D52" s="14">
        <f>[1]!IPR_qliq_sm3day(C$18,C$19,$C52,C$17,давление_насыщения)</f>
        <v>71.572666135306775</v>
      </c>
      <c r="E52" s="14">
        <f>[1]!IPR_qliq_sm3day(D$18,D$19,$C52,D$17,давление_насыщения)</f>
        <v>82.531290654063525</v>
      </c>
      <c r="F52" s="14">
        <f>[1]!IPR_qliq_sm3day(E$18,E$19,$C52,E$17,давление_насыщения)</f>
        <v>58.418605556698843</v>
      </c>
      <c r="G52" s="14">
        <f>[1]!IPR_qliq_sm3day(F$18,F$19,$C52,F$17,давление_насыщения)</f>
        <v>51.871478309803138</v>
      </c>
    </row>
    <row r="53" spans="2:7" x14ac:dyDescent="0.3">
      <c r="C53" s="14">
        <f t="shared" si="0"/>
        <v>22.9</v>
      </c>
      <c r="D53" s="14">
        <f>[1]!IPR_qliq_sm3day(C$18,C$19,$C53,C$17,давление_насыщения)</f>
        <v>70.727619645375796</v>
      </c>
      <c r="E53" s="14">
        <f>[1]!IPR_qliq_sm3day(D$18,D$19,$C53,D$17,давление_насыщения)</f>
        <v>81.566415756383165</v>
      </c>
      <c r="F53" s="14">
        <f>[1]!IPR_qliq_sm3day(E$18,E$19,$C53,E$17,давление_насыщения)</f>
        <v>57.750401902858101</v>
      </c>
      <c r="G53" s="14">
        <f>[1]!IPR_qliq_sm3day(F$18,F$19,$C53,F$17,давление_насыщения)</f>
        <v>51.276047101205855</v>
      </c>
    </row>
    <row r="54" spans="2:7" x14ac:dyDescent="0.3">
      <c r="C54" s="14">
        <f t="shared" si="0"/>
        <v>33.849999999999994</v>
      </c>
      <c r="D54" s="14">
        <f>[1]!IPR_qliq_sm3day(C$18,C$19,$C54,C$17,давление_насыщения)</f>
        <v>69.562325058122568</v>
      </c>
      <c r="E54" s="14">
        <f>[1]!IPR_qliq_sm3day(D$18,D$19,$C54,D$17,давление_насыщения)</f>
        <v>80.178540620894054</v>
      </c>
      <c r="F54" s="14">
        <f>[1]!IPR_qliq_sm3day(E$18,E$19,$C54,E$17,давление_насыщения)</f>
        <v>56.739745701306781</v>
      </c>
      <c r="G54" s="14">
        <f>[1]!IPR_qliq_sm3day(F$18,F$19,$C54,F$17,давление_насыщения)</f>
        <v>50.359277306103117</v>
      </c>
    </row>
    <row r="55" spans="2:7" x14ac:dyDescent="0.3">
      <c r="C55" s="14">
        <f t="shared" si="0"/>
        <v>44.8</v>
      </c>
      <c r="D55" s="14">
        <f>[1]!IPR_qliq_sm3day(C$18,C$19,$C55,C$17,давление_насыщения)</f>
        <v>68.083985137729499</v>
      </c>
      <c r="E55" s="14">
        <f>[1]!IPR_qliq_sm3day(D$18,D$19,$C55,D$17,давление_насыщения)</f>
        <v>78.383139057280317</v>
      </c>
      <c r="F55" s="14">
        <f>[1]!IPR_qliq_sm3day(E$18,E$19,$C55,E$17,давление_насыщения)</f>
        <v>55.399791385517418</v>
      </c>
      <c r="G55" s="14">
        <f>[1]!IPR_qliq_sm3day(F$18,F$19,$C55,F$17,давление_насыщения)</f>
        <v>49.104370850747202</v>
      </c>
    </row>
    <row r="56" spans="2:7" x14ac:dyDescent="0.3">
      <c r="C56" s="14">
        <f t="shared" si="0"/>
        <v>55.75</v>
      </c>
      <c r="D56" s="14">
        <f>[1]!IPR_qliq_sm3day(C$18,C$19,$C56,C$17,давление_насыщения)</f>
        <v>66.29953663168466</v>
      </c>
      <c r="E56" s="14">
        <f>[1]!IPR_qliq_sm3day(D$18,D$19,$C56,D$17,давление_насыщения)</f>
        <v>76.194763854977197</v>
      </c>
      <c r="F56" s="14">
        <f>[1]!IPR_qliq_sm3day(E$18,E$19,$C56,E$17,давление_насыщения)</f>
        <v>53.747478689146689</v>
      </c>
      <c r="G56" s="14">
        <f>[1]!IPR_qliq_sm3day(F$18,F$19,$C56,F$17,давление_насыщения)</f>
        <v>47.534974201884928</v>
      </c>
    </row>
    <row r="57" spans="2:7" x14ac:dyDescent="0.3">
      <c r="C57" s="14">
        <f t="shared" si="0"/>
        <v>66.7</v>
      </c>
      <c r="D57" s="14">
        <f>[1]!IPR_qliq_sm3day(C$18,C$19,$C57,C$17,давление_насыщения)</f>
        <v>64.215663825453447</v>
      </c>
      <c r="E57" s="14">
        <f>[1]!IPR_qliq_sm3day(D$18,D$19,$C57,D$17,давление_насыщения)</f>
        <v>73.627121751828682</v>
      </c>
      <c r="F57" s="14">
        <f>[1]!IPR_qliq_sm3day(E$18,E$19,$C57,E$17,давление_насыщения)</f>
        <v>51.798342954764657</v>
      </c>
      <c r="G57" s="14">
        <f>[1]!IPR_qliq_sm3day(F$18,F$19,$C57,F$17,давление_насыщения)</f>
        <v>45.672099878350899</v>
      </c>
    </row>
    <row r="58" spans="2:7" x14ac:dyDescent="0.3">
      <c r="C58" s="14">
        <f t="shared" si="0"/>
        <v>77.650000000000006</v>
      </c>
      <c r="D58" s="14">
        <f>[1]!IPR_qliq_sm3day(C$18,C$19,$C58,C$17,давление_насыщения)</f>
        <v>61.838811221879318</v>
      </c>
      <c r="E58" s="14">
        <f>[1]!IPR_qliq_sm3day(D$18,D$19,$C58,D$17,давление_насыщения)</f>
        <v>70.693140734818542</v>
      </c>
      <c r="F58" s="14">
        <f>[1]!IPR_qliq_sm3day(E$18,E$19,$C58,E$17,давление_насыщения)</f>
        <v>49.56667292587553</v>
      </c>
      <c r="G58" s="14">
        <f>[1]!IPR_qliq_sm3day(F$18,F$19,$C58,F$17,давление_насыщения)</f>
        <v>43.534519768596965</v>
      </c>
    </row>
    <row r="59" spans="2:7" x14ac:dyDescent="0.3">
      <c r="C59" s="14">
        <f t="shared" si="0"/>
        <v>88.600000000000009</v>
      </c>
      <c r="D59" s="14">
        <f>[1]!IPR_qliq_sm3day(C$18,C$19,$C59,C$17,давление_насыщения)</f>
        <v>59.175195413400367</v>
      </c>
      <c r="E59" s="14">
        <f>[1]!IPR_qliq_sm3day(D$18,D$19,$C59,D$17,давление_насыщения)</f>
        <v>67.4050306101974</v>
      </c>
      <c r="F59" s="14">
        <f>[1]!IPR_qliq_sm3day(E$18,E$19,$C59,E$17,давление_насыщения)</f>
        <v>47.065646450935326</v>
      </c>
      <c r="G59" s="14">
        <f>[1]!IPR_qliq_sm3day(F$18,F$19,$C59,F$17,давление_насыщения)</f>
        <v>41.139086009636053</v>
      </c>
    </row>
    <row r="60" spans="2:7" x14ac:dyDescent="0.3">
      <c r="C60" s="14">
        <f t="shared" si="0"/>
        <v>99.550000000000011</v>
      </c>
      <c r="D60" s="14">
        <f>[1]!IPR_qliq_sm3day(C$18,C$19,$C60,C$17,давление_насыщения)</f>
        <v>56.2308162090238</v>
      </c>
      <c r="E60" s="14">
        <f>[1]!IPR_qliq_sm3day(D$18,D$19,$C60,D$17,давление_насыщения)</f>
        <v>63.774337647859852</v>
      </c>
      <c r="F60" s="14">
        <f>[1]!IPR_qliq_sm3day(E$18,E$19,$C60,E$17,давление_насыщения)</f>
        <v>44.307447764787092</v>
      </c>
      <c r="G60" s="14">
        <f>[1]!IPR_qliq_sm3day(F$18,F$19,$C60,F$17,давление_насыщения)</f>
        <v>38.500995095271755</v>
      </c>
    </row>
    <row r="61" spans="2:7" x14ac:dyDescent="0.3">
      <c r="C61" s="14">
        <f t="shared" si="0"/>
        <v>110.50000000000001</v>
      </c>
      <c r="D61" s="14">
        <f>[1]!IPR_qliq_sm3day(C$18,C$19,$C61,C$17,давление_насыщения)</f>
        <v>53.011467072438023</v>
      </c>
      <c r="E61" s="14">
        <f>[1]!IPR_qliq_sm3day(D$18,D$19,$C61,D$17,давление_насыщения)</f>
        <v>59.811993993503073</v>
      </c>
      <c r="F61" s="14">
        <f>[1]!IPR_qliq_sm3day(E$18,E$19,$C61,E$17,давление_насыщения)</f>
        <v>41.303369315056578</v>
      </c>
      <c r="G61" s="14">
        <f>[1]!IPR_qliq_sm3day(F$18,F$19,$C61,F$17,давление_насыщения)</f>
        <v>35.634007027357221</v>
      </c>
    </row>
    <row r="62" spans="2:7" x14ac:dyDescent="0.3">
      <c r="C62" s="14">
        <f t="shared" si="0"/>
        <v>121.45000000000002</v>
      </c>
      <c r="D62" s="14">
        <f>[1]!IPR_qliq_sm3day(C$18,C$19,$C62,C$17,давление_насыщения)</f>
        <v>49.522744922692091</v>
      </c>
      <c r="E62" s="14">
        <f>[1]!IPR_qliq_sm3day(D$18,D$19,$C62,D$17,давление_насыщения)</f>
        <v>55.528362448149757</v>
      </c>
      <c r="F62" s="14">
        <f>[1]!IPR_qliq_sm3day(E$18,E$19,$C62,E$17,давление_насыщения)</f>
        <v>38.063900552140154</v>
      </c>
      <c r="G62" s="14">
        <f>[1]!IPR_qliq_sm3day(F$18,F$19,$C62,F$17,давление_насыщения)</f>
        <v>32.550628523910383</v>
      </c>
    </row>
    <row r="63" spans="2:7" x14ac:dyDescent="0.3">
      <c r="C63" s="14">
        <f t="shared" si="0"/>
        <v>132.4</v>
      </c>
      <c r="D63" s="14">
        <f>[1]!IPR_qliq_sm3day(C$18,C$19,$C63,C$17,давление_насыщения)</f>
        <v>45.770059344375184</v>
      </c>
      <c r="E63" s="14">
        <f>[1]!IPR_qliq_sm3day(D$18,D$19,$C63,D$17,давление_насыщения)</f>
        <v>50.933277135093412</v>
      </c>
      <c r="F63" s="14">
        <f>[1]!IPR_qliq_sm3day(E$18,E$19,$C63,E$17,давление_насыщения)</f>
        <v>34.598805666429207</v>
      </c>
      <c r="G63" s="14">
        <f>[1]!IPR_qliq_sm3day(F$18,F$19,$C63,F$17,давление_насыщения)</f>
        <v>29.262267236862989</v>
      </c>
    </row>
    <row r="64" spans="2:7" x14ac:dyDescent="0.3">
      <c r="C64" s="14">
        <f t="shared" si="0"/>
        <v>143.35</v>
      </c>
      <c r="D64" s="14">
        <f>[1]!IPR_qliq_sm3day(C$18,C$19,$C64,C$17,давление_насыщения)</f>
        <v>41.758641250208164</v>
      </c>
      <c r="E64" s="14">
        <f>[1]!IPR_qliq_sm3day(D$18,D$19,$C64,D$17,давление_насыщения)</f>
        <v>46.036080506674693</v>
      </c>
      <c r="F64" s="14">
        <f>[1]!IPR_qliq_sm3day(E$18,E$19,$C64,E$17,давление_насыщения)</f>
        <v>30.917191909274823</v>
      </c>
      <c r="G64" s="14">
        <f>[1]!IPR_qliq_sm3day(F$18,F$19,$C64,F$17,давление_насыщения)</f>
        <v>25.779362396536058</v>
      </c>
    </row>
    <row r="65" spans="1:22" x14ac:dyDescent="0.3">
      <c r="C65" s="14">
        <f t="shared" si="0"/>
        <v>154.29999999999998</v>
      </c>
      <c r="D65" s="14">
        <f>[1]!IPR_qliq_sm3day(C$18,C$19,$C65,C$17,давление_насыщения)</f>
        <v>37.512829346643521</v>
      </c>
      <c r="E65" s="14">
        <f>[1]!IPR_qliq_sm3day(D$18,D$19,$C65,D$17,давление_насыщения)</f>
        <v>40.867779220988758</v>
      </c>
      <c r="F65" s="14">
        <f>[1]!IPR_qliq_sm3day(E$18,E$19,$C65,E$17,давление_насыщения)</f>
        <v>27.043147780066516</v>
      </c>
      <c r="G65" s="14">
        <f>[1]!IPR_qliq_sm3day(F$18,F$19,$C65,F$17,давление_насыщения)</f>
        <v>22.125245856091951</v>
      </c>
    </row>
    <row r="66" spans="1:22" x14ac:dyDescent="0.3">
      <c r="C66" s="14">
        <f t="shared" si="0"/>
        <v>165.24999999999997</v>
      </c>
      <c r="D66" s="14">
        <f>[1]!IPR_qliq_sm3day(C$18,C$19,$C66,C$17,давление_насыщения)</f>
        <v>33.220609060899044</v>
      </c>
      <c r="E66" s="14">
        <f>[1]!IPR_qliq_sm3day(D$18,D$19,$C66,D$17,давление_насыщения)</f>
        <v>35.646050137326839</v>
      </c>
      <c r="F66" s="14">
        <f>[1]!IPR_qliq_sm3day(E$18,E$19,$C66,E$17,давление_насыщения)</f>
        <v>23.131358239885166</v>
      </c>
      <c r="G66" s="14">
        <f>[1]!IPR_qliq_sm3day(F$18,F$19,$C66,F$17,давление_насыщения)</f>
        <v>18.43770488007663</v>
      </c>
    </row>
    <row r="67" spans="1:22" x14ac:dyDescent="0.3">
      <c r="C67" s="14">
        <f t="shared" si="0"/>
        <v>176.19999999999996</v>
      </c>
      <c r="D67" s="14">
        <f>[1]!IPR_qliq_sm3day(C$18,C$19,$C67,C$17,давление_насыщения)</f>
        <v>28.928388775154573</v>
      </c>
      <c r="E67" s="14">
        <f>[1]!IPR_qliq_sm3day(D$18,D$19,$C67,D$17,давление_насыщения)</f>
        <v>30.424321053664922</v>
      </c>
      <c r="F67" s="14">
        <f>[1]!IPR_qliq_sm3day(E$18,E$19,$C67,E$17,давление_насыщения)</f>
        <v>19.219568699703821</v>
      </c>
      <c r="G67" s="14">
        <f>[1]!IPR_qliq_sm3day(F$18,F$19,$C67,F$17,давление_насыщения)</f>
        <v>14.75016390406131</v>
      </c>
    </row>
    <row r="68" spans="1:22" x14ac:dyDescent="0.3">
      <c r="C68" s="14">
        <f t="shared" si="0"/>
        <v>187.14999999999995</v>
      </c>
      <c r="D68" s="14">
        <f>[1]!IPR_qliq_sm3day(C$18,C$19,$C68,C$17,давление_насыщения)</f>
        <v>24.6361684894101</v>
      </c>
      <c r="E68" s="14">
        <f>[1]!IPR_qliq_sm3day(D$18,D$19,$C68,D$17,давление_насыщения)</f>
        <v>25.202591970003002</v>
      </c>
      <c r="F68" s="14">
        <f>[1]!IPR_qliq_sm3day(E$18,E$19,$C68,E$17,давление_насыщения)</f>
        <v>15.307779159522473</v>
      </c>
      <c r="G68" s="14">
        <f>[1]!IPR_qliq_sm3day(F$18,F$19,$C68,F$17,давление_насыщения)</f>
        <v>11.06262292804599</v>
      </c>
    </row>
    <row r="69" spans="1:22" x14ac:dyDescent="0.3">
      <c r="C69" s="14">
        <f t="shared" si="0"/>
        <v>198.09999999999994</v>
      </c>
      <c r="D69" s="14">
        <f>[1]!IPR_qliq_sm3day(C$18,C$19,$C69,C$17,давление_насыщения)</f>
        <v>20.343948203665629</v>
      </c>
      <c r="E69" s="14">
        <f>[1]!IPR_qliq_sm3day(D$18,D$19,$C69,D$17,давление_насыщения)</f>
        <v>19.980862886341086</v>
      </c>
      <c r="F69" s="14">
        <f>[1]!IPR_qliq_sm3day(E$18,E$19,$C69,E$17,давление_насыщения)</f>
        <v>11.395989619341128</v>
      </c>
      <c r="G69" s="14">
        <f>[1]!IPR_qliq_sm3day(F$18,F$19,$C69,F$17,давление_насыщения)</f>
        <v>7.3750819520306701</v>
      </c>
    </row>
    <row r="70" spans="1:22" x14ac:dyDescent="0.3">
      <c r="C70" s="14">
        <f t="shared" si="0"/>
        <v>209.04999999999993</v>
      </c>
      <c r="D70" s="14">
        <f>[1]!IPR_qliq_sm3day(C$18,C$19,$C70,C$17,давление_насыщения)</f>
        <v>16.051727917921156</v>
      </c>
      <c r="E70" s="14">
        <f>[1]!IPR_qliq_sm3day(D$18,D$19,$C70,D$17,давление_насыщения)</f>
        <v>14.759133802679168</v>
      </c>
      <c r="F70" s="14">
        <f>[1]!IPR_qliq_sm3day(E$18,E$19,$C70,E$17,давление_насыщения)</f>
        <v>7.4842000791597805</v>
      </c>
      <c r="G70" s="14">
        <f>[1]!IPR_qliq_sm3day(F$18,F$19,$C70,F$17,давление_насыщения)</f>
        <v>3.6875409760153492</v>
      </c>
    </row>
    <row r="71" spans="1:22" x14ac:dyDescent="0.3">
      <c r="C71" s="14">
        <f t="shared" si="0"/>
        <v>219.99999999999991</v>
      </c>
      <c r="D71" s="14">
        <f>[1]!IPR_qliq_sm3day(C$18,C$19,$C71,C$17,давление_насыщения)</f>
        <v>11.759507632176684</v>
      </c>
      <c r="E71" s="14">
        <f>[1]!IPR_qliq_sm3day(D$18,D$19,$C71,D$17,давление_насыщения)</f>
        <v>9.5374047190172515</v>
      </c>
      <c r="F71" s="14">
        <f>[1]!IPR_qliq_sm3day(E$18,E$19,$C71,E$17,давление_насыщения)</f>
        <v>3.5724105389784331</v>
      </c>
      <c r="G71" s="14">
        <f>[1]!IPR_qliq_sm3day(F$18,F$19,$C71,F$17,давление_насыщения)</f>
        <v>2.871403236520985E-14</v>
      </c>
      <c r="J71" t="s">
        <v>66</v>
      </c>
    </row>
    <row r="72" spans="1:22" x14ac:dyDescent="0.3">
      <c r="J72" s="17" t="s">
        <v>87</v>
      </c>
    </row>
    <row r="73" spans="1:22" x14ac:dyDescent="0.3">
      <c r="J73" s="17" t="s">
        <v>88</v>
      </c>
      <c r="V73" s="16"/>
    </row>
    <row r="74" spans="1:22" x14ac:dyDescent="0.3">
      <c r="A74" t="s">
        <v>56</v>
      </c>
      <c r="H74" t="s">
        <v>58</v>
      </c>
    </row>
    <row r="75" spans="1:22" x14ac:dyDescent="0.3">
      <c r="C75" t="s">
        <v>51</v>
      </c>
      <c r="D75" t="s">
        <v>52</v>
      </c>
      <c r="E75" t="s">
        <v>53</v>
      </c>
      <c r="F75" t="s">
        <v>54</v>
      </c>
      <c r="G75" t="s">
        <v>55</v>
      </c>
      <c r="H75" s="15" t="s">
        <v>62</v>
      </c>
      <c r="I75" s="15" t="s">
        <v>63</v>
      </c>
      <c r="J75" s="15" t="s">
        <v>64</v>
      </c>
      <c r="K75" s="15" t="s">
        <v>65</v>
      </c>
    </row>
    <row r="76" spans="1:22" x14ac:dyDescent="0.3">
      <c r="C76" s="14">
        <v>1</v>
      </c>
      <c r="D76" s="14">
        <f>[1]!IPR_qliq_sm3day(C$18,C$19,$C76,C$17,давление_насыщения)</f>
        <v>72.145831489587792</v>
      </c>
      <c r="E76" s="14">
        <f>[1]!IPR_qliq_sm3day(D$18,D$19,$C76,D$17,давление_насыщения)</f>
        <v>83.229311998392575</v>
      </c>
      <c r="F76" s="14">
        <f>[1]!IPR_qliq_sm3day(E$18,E$19,$C76,E$17,давление_насыщения)</f>
        <v>58.966633953974707</v>
      </c>
      <c r="G76" s="14">
        <f>[1]!IPR_qliq_sm3day(F$18,F$19,$C76,F$17,давление_насыщения)</f>
        <v>52.416299052558173</v>
      </c>
      <c r="H76" s="15">
        <f>[1]!MF_p_pipeline_atma(D76,C$17,$J$38:$K$39,H102,15,1,,,$J$42:$K$43,0,,1)</f>
        <v>0.99449298744895764</v>
      </c>
      <c r="I76" s="15">
        <f>[1]!MF_p_pipeline_atma(E76,D$17,$J$38:$K$39,I102,15,1,,,$J$42:$K$43,0,,1)</f>
        <v>0.99449298744895764</v>
      </c>
      <c r="J76" s="15">
        <f>[1]!MF_p_pipeline_atma(F76,E$17,$J$38:$K$39,J102,15,1,,,$J$42:$K$43,0,,1)</f>
        <v>0.99449298744895764</v>
      </c>
      <c r="K76" s="15">
        <f>[1]!MF_p_pipeline_atma(G76,F$17,$J$38:$K$39,K102,15,1,,,$J$42:$K$43,0,,1)</f>
        <v>0.99449298744895764</v>
      </c>
    </row>
    <row r="77" spans="1:22" x14ac:dyDescent="0.3">
      <c r="C77" s="14">
        <f t="shared" ref="C77:C96" si="1">C76+(мин_пласт_давление-1)/точек</f>
        <v>11.95</v>
      </c>
      <c r="D77" s="14">
        <f>[1]!IPR_qliq_sm3day(C$18,C$19,$C77,C$17,давление_насыщения)</f>
        <v>71.572666135306775</v>
      </c>
      <c r="E77" s="14">
        <f>[1]!IPR_qliq_sm3day(D$18,D$19,$C77,D$17,давление_насыщения)</f>
        <v>82.531290654063525</v>
      </c>
      <c r="F77" s="14">
        <f>[1]!IPR_qliq_sm3day(E$18,E$19,$C77,E$17,давление_насыщения)</f>
        <v>58.418605556698843</v>
      </c>
      <c r="G77" s="14">
        <f>[1]!IPR_qliq_sm3day(F$18,F$19,$C77,F$17,давление_насыщения)</f>
        <v>51.871478309803138</v>
      </c>
      <c r="H77" s="15">
        <f>[1]!MF_p_pipeline_atma(D77,C$17,$J$38:$K$39,H103,15,1,,,$J$42:$K$43,0,,1)</f>
        <v>0.99449298744895764</v>
      </c>
      <c r="I77" s="15">
        <f>[1]!MF_p_pipeline_atma(E77,D$17,$J$38:$K$39,I103,15,1,,,$J$42:$K$43,0,,1)</f>
        <v>0.99449298744895764</v>
      </c>
      <c r="J77" s="15">
        <f>[1]!MF_p_pipeline_atma(F77,E$17,$J$38:$K$39,J103,15,1,,,$J$42:$K$43,0,,1)</f>
        <v>0.99449298744895764</v>
      </c>
      <c r="K77" s="15">
        <f>[1]!MF_p_pipeline_atma(G77,F$17,$J$38:$K$39,K103,15,1,,,$J$42:$K$43,0,,1)</f>
        <v>0.99449298744895764</v>
      </c>
    </row>
    <row r="78" spans="1:22" x14ac:dyDescent="0.3">
      <c r="C78" s="14">
        <f t="shared" si="1"/>
        <v>22.9</v>
      </c>
      <c r="D78" s="14">
        <f>[1]!IPR_qliq_sm3day(C$18,C$19,$C78,C$17,давление_насыщения)</f>
        <v>70.727619645375796</v>
      </c>
      <c r="E78" s="14">
        <f>[1]!IPR_qliq_sm3day(D$18,D$19,$C78,D$17,давление_насыщения)</f>
        <v>81.566415756383165</v>
      </c>
      <c r="F78" s="14">
        <f>[1]!IPR_qliq_sm3day(E$18,E$19,$C78,E$17,давление_насыщения)</f>
        <v>57.750401902858101</v>
      </c>
      <c r="G78" s="14">
        <f>[1]!IPR_qliq_sm3day(F$18,F$19,$C78,F$17,давление_насыщения)</f>
        <v>51.276047101205855</v>
      </c>
      <c r="H78" s="15">
        <f>[1]!MF_p_pipeline_atma(D78,C$17,$J$38:$K$39,H104,15,1,,,$J$42:$K$43,0,,1)</f>
        <v>0.99449298744895764</v>
      </c>
      <c r="I78" s="15">
        <f>[1]!MF_p_pipeline_atma(E78,D$17,$J$38:$K$39,I104,15,1,,,$J$42:$K$43,0,,1)</f>
        <v>0.99449298744895764</v>
      </c>
      <c r="J78" s="15">
        <f>[1]!MF_p_pipeline_atma(F78,E$17,$J$38:$K$39,J104,15,1,,,$J$42:$K$43,0,,1)</f>
        <v>0.99449298744895764</v>
      </c>
      <c r="K78" s="15">
        <f>[1]!MF_p_pipeline_atma(G78,F$17,$J$38:$K$39,K104,15,1,,,$J$42:$K$43,0,,1)</f>
        <v>0.99449298744895764</v>
      </c>
    </row>
    <row r="79" spans="1:22" x14ac:dyDescent="0.3">
      <c r="C79" s="14">
        <f t="shared" si="1"/>
        <v>33.849999999999994</v>
      </c>
      <c r="D79" s="14">
        <f>[1]!IPR_qliq_sm3day(C$18,C$19,$C79,C$17,давление_насыщения)</f>
        <v>69.562325058122568</v>
      </c>
      <c r="E79" s="14">
        <f>[1]!IPR_qliq_sm3day(D$18,D$19,$C79,D$17,давление_насыщения)</f>
        <v>80.178540620894054</v>
      </c>
      <c r="F79" s="14">
        <f>[1]!IPR_qliq_sm3day(E$18,E$19,$C79,E$17,давление_насыщения)</f>
        <v>56.739745701306781</v>
      </c>
      <c r="G79" s="14">
        <f>[1]!IPR_qliq_sm3day(F$18,F$19,$C79,F$17,давление_насыщения)</f>
        <v>50.359277306103117</v>
      </c>
      <c r="H79" s="15">
        <f>[1]!MF_p_pipeline_atma(D79,C$17,$J$38:$K$39,H105,15,1,,,$J$42:$K$43,0,,1)</f>
        <v>0.99449298744895764</v>
      </c>
      <c r="I79" s="15">
        <f>[1]!MF_p_pipeline_atma(E79,D$17,$J$38:$K$39,I105,15,1,,,$J$42:$K$43,0,,1)</f>
        <v>0.99449298744895764</v>
      </c>
      <c r="J79" s="15">
        <f>[1]!MF_p_pipeline_atma(F79,E$17,$J$38:$K$39,J105,15,1,,,$J$42:$K$43,0,,1)</f>
        <v>0.99449298744895764</v>
      </c>
      <c r="K79" s="15">
        <f>[1]!MF_p_pipeline_atma(G79,F$17,$J$38:$K$39,K105,15,1,,,$J$42:$K$43,0,,1)</f>
        <v>0.99449298744895764</v>
      </c>
    </row>
    <row r="80" spans="1:22" x14ac:dyDescent="0.3">
      <c r="C80" s="14">
        <f t="shared" si="1"/>
        <v>44.8</v>
      </c>
      <c r="D80" s="14">
        <f>[1]!IPR_qliq_sm3day(C$18,C$19,$C80,C$17,давление_насыщения)</f>
        <v>68.083985137729499</v>
      </c>
      <c r="E80" s="14">
        <f>[1]!IPR_qliq_sm3day(D$18,D$19,$C80,D$17,давление_насыщения)</f>
        <v>78.383139057280317</v>
      </c>
      <c r="F80" s="14">
        <f>[1]!IPR_qliq_sm3day(E$18,E$19,$C80,E$17,давление_насыщения)</f>
        <v>55.399791385517418</v>
      </c>
      <c r="G80" s="14">
        <f>[1]!IPR_qliq_sm3day(F$18,F$19,$C80,F$17,давление_насыщения)</f>
        <v>49.104370850747202</v>
      </c>
      <c r="H80" s="15">
        <f>[1]!MF_p_pipeline_atma(D80,C$17,$J$38:$K$39,H106,15,1,,,$J$42:$K$43,0,,1)</f>
        <v>0.99449298744895764</v>
      </c>
      <c r="I80" s="15">
        <f>[1]!MF_p_pipeline_atma(E80,D$17,$J$38:$K$39,I106,15,1,,,$J$42:$K$43,0,,1)</f>
        <v>0.99449298744895764</v>
      </c>
      <c r="J80" s="15">
        <f>[1]!MF_p_pipeline_atma(F80,E$17,$J$38:$K$39,J106,15,1,,,$J$42:$K$43,0,,1)</f>
        <v>0.99449298744895764</v>
      </c>
      <c r="K80" s="15">
        <f>[1]!MF_p_pipeline_atma(G80,F$17,$J$38:$K$39,K106,15,1,,,$J$42:$K$43,0,,1)</f>
        <v>0.99449298744895764</v>
      </c>
    </row>
    <row r="81" spans="3:11" x14ac:dyDescent="0.3">
      <c r="C81" s="14">
        <f t="shared" si="1"/>
        <v>55.75</v>
      </c>
      <c r="D81" s="14">
        <f>[1]!IPR_qliq_sm3day(C$18,C$19,$C81,C$17,давление_насыщения)</f>
        <v>66.29953663168466</v>
      </c>
      <c r="E81" s="14">
        <f>[1]!IPR_qliq_sm3day(D$18,D$19,$C81,D$17,давление_насыщения)</f>
        <v>76.194763854977197</v>
      </c>
      <c r="F81" s="14">
        <f>[1]!IPR_qliq_sm3day(E$18,E$19,$C81,E$17,давление_насыщения)</f>
        <v>53.747478689146689</v>
      </c>
      <c r="G81" s="14">
        <f>[1]!IPR_qliq_sm3day(F$18,F$19,$C81,F$17,давление_насыщения)</f>
        <v>47.534974201884928</v>
      </c>
      <c r="H81" s="15">
        <f>[1]!MF_p_pipeline_atma(D81,C$17,$J$38:$K$39,H107,15,1,,,$J$42:$K$43,0,,1)</f>
        <v>0.99449298744895764</v>
      </c>
      <c r="I81" s="15">
        <f>[1]!MF_p_pipeline_atma(E81,D$17,$J$38:$K$39,I107,15,1,,,$J$42:$K$43,0,,1)</f>
        <v>0.99449298744895764</v>
      </c>
      <c r="J81" s="15">
        <f>[1]!MF_p_pipeline_atma(F81,E$17,$J$38:$K$39,J107,15,1,,,$J$42:$K$43,0,,1)</f>
        <v>0.99449298744895764</v>
      </c>
      <c r="K81" s="15">
        <f>[1]!MF_p_pipeline_atma(G81,F$17,$J$38:$K$39,K107,15,1,,,$J$42:$K$43,0,,1)</f>
        <v>0.99449298744895764</v>
      </c>
    </row>
    <row r="82" spans="3:11" x14ac:dyDescent="0.3">
      <c r="C82" s="14">
        <f t="shared" si="1"/>
        <v>66.7</v>
      </c>
      <c r="D82" s="14">
        <f>[1]!IPR_qliq_sm3day(C$18,C$19,$C82,C$17,давление_насыщения)</f>
        <v>64.215663825453447</v>
      </c>
      <c r="E82" s="14">
        <f>[1]!IPR_qliq_sm3day(D$18,D$19,$C82,D$17,давление_насыщения)</f>
        <v>73.627121751828682</v>
      </c>
      <c r="F82" s="14">
        <f>[1]!IPR_qliq_sm3day(E$18,E$19,$C82,E$17,давление_насыщения)</f>
        <v>51.798342954764657</v>
      </c>
      <c r="G82" s="14">
        <f>[1]!IPR_qliq_sm3day(F$18,F$19,$C82,F$17,давление_насыщения)</f>
        <v>45.672099878350899</v>
      </c>
      <c r="H82" s="15">
        <f>[1]!MF_p_pipeline_atma(D82,C$17,$J$38:$K$39,H108,15,1,,,$J$42:$K$43,0,,1)</f>
        <v>0.99449298744895764</v>
      </c>
      <c r="I82" s="15">
        <f>[1]!MF_p_pipeline_atma(E82,D$17,$J$38:$K$39,I108,15,1,,,$J$42:$K$43,0,,1)</f>
        <v>0.99449298744895764</v>
      </c>
      <c r="J82" s="15">
        <f>[1]!MF_p_pipeline_atma(F82,E$17,$J$38:$K$39,J108,15,1,,,$J$42:$K$43,0,,1)</f>
        <v>0.99449298744895764</v>
      </c>
      <c r="K82" s="15">
        <f>[1]!MF_p_pipeline_atma(G82,F$17,$J$38:$K$39,K108,15,1,,,$J$42:$K$43,0,,1)</f>
        <v>0.99449298744895764</v>
      </c>
    </row>
    <row r="83" spans="3:11" x14ac:dyDescent="0.3">
      <c r="C83" s="14">
        <f t="shared" si="1"/>
        <v>77.650000000000006</v>
      </c>
      <c r="D83" s="14">
        <f>[1]!IPR_qliq_sm3day(C$18,C$19,$C83,C$17,давление_насыщения)</f>
        <v>61.838811221879318</v>
      </c>
      <c r="E83" s="14">
        <f>[1]!IPR_qliq_sm3day(D$18,D$19,$C83,D$17,давление_насыщения)</f>
        <v>70.693140734818542</v>
      </c>
      <c r="F83" s="14">
        <f>[1]!IPR_qliq_sm3day(E$18,E$19,$C83,E$17,давление_насыщения)</f>
        <v>49.56667292587553</v>
      </c>
      <c r="G83" s="14">
        <f>[1]!IPR_qliq_sm3day(F$18,F$19,$C83,F$17,давление_насыщения)</f>
        <v>43.534519768596965</v>
      </c>
      <c r="H83" s="15">
        <f>[1]!MF_p_pipeline_atma(D83,C$17,$J$38:$K$39,H109,15,1,,,$J$42:$K$43,0,,1)</f>
        <v>0.99449298744895764</v>
      </c>
      <c r="I83" s="15">
        <f>[1]!MF_p_pipeline_atma(E83,D$17,$J$38:$K$39,I109,15,1,,,$J$42:$K$43,0,,1)</f>
        <v>0.99449298744895764</v>
      </c>
      <c r="J83" s="15">
        <f>[1]!MF_p_pipeline_atma(F83,E$17,$J$38:$K$39,J109,15,1,,,$J$42:$K$43,0,,1)</f>
        <v>0.99449298744895764</v>
      </c>
      <c r="K83" s="15">
        <f>[1]!MF_p_pipeline_atma(G83,F$17,$J$38:$K$39,K109,15,1,,,$J$42:$K$43,0,,1)</f>
        <v>0.99449298744895764</v>
      </c>
    </row>
    <row r="84" spans="3:11" x14ac:dyDescent="0.3">
      <c r="C84" s="14">
        <f t="shared" si="1"/>
        <v>88.600000000000009</v>
      </c>
      <c r="D84" s="14">
        <f>[1]!IPR_qliq_sm3day(C$18,C$19,$C84,C$17,давление_насыщения)</f>
        <v>59.175195413400367</v>
      </c>
      <c r="E84" s="14">
        <f>[1]!IPR_qliq_sm3day(D$18,D$19,$C84,D$17,давление_насыщения)</f>
        <v>67.4050306101974</v>
      </c>
      <c r="F84" s="14">
        <f>[1]!IPR_qliq_sm3day(E$18,E$19,$C84,E$17,давление_насыщения)</f>
        <v>47.065646450935326</v>
      </c>
      <c r="G84" s="14">
        <f>[1]!IPR_qliq_sm3day(F$18,F$19,$C84,F$17,давление_насыщения)</f>
        <v>41.139086009636053</v>
      </c>
      <c r="H84" s="15">
        <f>[1]!MF_p_pipeline_atma(D84,C$17,$J$38:$K$39,H110,15,1,,,$J$42:$K$43,0,,1)</f>
        <v>0.99449298744895764</v>
      </c>
      <c r="I84" s="15">
        <f>[1]!MF_p_pipeline_atma(E84,D$17,$J$38:$K$39,I110,15,1,,,$J$42:$K$43,0,,1)</f>
        <v>0.99449298744895764</v>
      </c>
      <c r="J84" s="15">
        <f>[1]!MF_p_pipeline_atma(F84,E$17,$J$38:$K$39,J110,15,1,,,$J$42:$K$43,0,,1)</f>
        <v>0.99449298744895764</v>
      </c>
      <c r="K84" s="15">
        <f>[1]!MF_p_pipeline_atma(G84,F$17,$J$38:$K$39,K110,15,1,,,$J$42:$K$43,0,,1)</f>
        <v>0.99449298744895764</v>
      </c>
    </row>
    <row r="85" spans="3:11" x14ac:dyDescent="0.3">
      <c r="C85" s="14">
        <f t="shared" si="1"/>
        <v>99.550000000000011</v>
      </c>
      <c r="D85" s="14">
        <f>[1]!IPR_qliq_sm3day(C$18,C$19,$C85,C$17,давление_насыщения)</f>
        <v>56.2308162090238</v>
      </c>
      <c r="E85" s="14">
        <f>[1]!IPR_qliq_sm3day(D$18,D$19,$C85,D$17,давление_насыщения)</f>
        <v>63.774337647859852</v>
      </c>
      <c r="F85" s="14">
        <f>[1]!IPR_qliq_sm3day(E$18,E$19,$C85,E$17,давление_насыщения)</f>
        <v>44.307447764787092</v>
      </c>
      <c r="G85" s="14">
        <f>[1]!IPR_qliq_sm3day(F$18,F$19,$C85,F$17,давление_насыщения)</f>
        <v>38.500995095271755</v>
      </c>
      <c r="H85" s="15">
        <f>[1]!MF_p_pipeline_atma(D85,C$17,$J$38:$K$39,H111,15,1,,,$J$42:$K$43,0,,1)</f>
        <v>0.99449298744895764</v>
      </c>
      <c r="I85" s="15">
        <f>[1]!MF_p_pipeline_atma(E85,D$17,$J$38:$K$39,I111,15,1,,,$J$42:$K$43,0,,1)</f>
        <v>0.99449298744895764</v>
      </c>
      <c r="J85" s="15">
        <f>[1]!MF_p_pipeline_atma(F85,E$17,$J$38:$K$39,J111,15,1,,,$J$42:$K$43,0,,1)</f>
        <v>0.99449298744895764</v>
      </c>
      <c r="K85" s="15">
        <f>[1]!MF_p_pipeline_atma(G85,F$17,$J$38:$K$39,K111,15,1,,,$J$42:$K$43,0,,1)</f>
        <v>0.99449298744895764</v>
      </c>
    </row>
    <row r="86" spans="3:11" x14ac:dyDescent="0.3">
      <c r="C86" s="14">
        <f t="shared" si="1"/>
        <v>110.50000000000001</v>
      </c>
      <c r="D86" s="14">
        <f>[1]!IPR_qliq_sm3day(C$18,C$19,$C86,C$17,давление_насыщения)</f>
        <v>53.011467072438023</v>
      </c>
      <c r="E86" s="14">
        <f>[1]!IPR_qliq_sm3day(D$18,D$19,$C86,D$17,давление_насыщения)</f>
        <v>59.811993993503073</v>
      </c>
      <c r="F86" s="14">
        <f>[1]!IPR_qliq_sm3day(E$18,E$19,$C86,E$17,давление_насыщения)</f>
        <v>41.303369315056578</v>
      </c>
      <c r="G86" s="14">
        <f>[1]!IPR_qliq_sm3day(F$18,F$19,$C86,F$17,давление_насыщения)</f>
        <v>35.634007027357221</v>
      </c>
      <c r="H86" s="15">
        <f>[1]!MF_p_pipeline_atma(D86,C$17,$J$38:$K$39,H112,15,1,,,$J$42:$K$43,0,,1)</f>
        <v>0.99449298744895764</v>
      </c>
      <c r="I86" s="15">
        <f>[1]!MF_p_pipeline_atma(E86,D$17,$J$38:$K$39,I112,15,1,,,$J$42:$K$43,0,,1)</f>
        <v>0.99449298744895764</v>
      </c>
      <c r="J86" s="15">
        <f>[1]!MF_p_pipeline_atma(F86,E$17,$J$38:$K$39,J112,15,1,,,$J$42:$K$43,0,,1)</f>
        <v>0.99449298744895764</v>
      </c>
      <c r="K86" s="15">
        <f>[1]!MF_p_pipeline_atma(G86,F$17,$J$38:$K$39,K112,15,1,,,$J$42:$K$43,0,,1)</f>
        <v>0.99449298744895764</v>
      </c>
    </row>
    <row r="87" spans="3:11" x14ac:dyDescent="0.3">
      <c r="C87" s="14">
        <f t="shared" si="1"/>
        <v>121.45000000000002</v>
      </c>
      <c r="D87" s="14">
        <f>[1]!IPR_qliq_sm3day(C$18,C$19,$C87,C$17,давление_насыщения)</f>
        <v>49.522744922692091</v>
      </c>
      <c r="E87" s="14">
        <f>[1]!IPR_qliq_sm3day(D$18,D$19,$C87,D$17,давление_насыщения)</f>
        <v>55.528362448149757</v>
      </c>
      <c r="F87" s="14">
        <f>[1]!IPR_qliq_sm3day(E$18,E$19,$C87,E$17,давление_насыщения)</f>
        <v>38.063900552140154</v>
      </c>
      <c r="G87" s="14">
        <f>[1]!IPR_qliq_sm3day(F$18,F$19,$C87,F$17,давление_насыщения)</f>
        <v>32.550628523910383</v>
      </c>
      <c r="H87" s="15">
        <f>[1]!MF_p_pipeline_atma(D87,C$17,$J$38:$K$39,H113,15,1,,,$J$42:$K$43,0,,1)</f>
        <v>0.99449298744895764</v>
      </c>
      <c r="I87" s="15">
        <f>[1]!MF_p_pipeline_atma(E87,D$17,$J$38:$K$39,I113,15,1,,,$J$42:$K$43,0,,1)</f>
        <v>0.99449298744895764</v>
      </c>
      <c r="J87" s="15">
        <f>[1]!MF_p_pipeline_atma(F87,E$17,$J$38:$K$39,J113,15,1,,,$J$42:$K$43,0,,1)</f>
        <v>0.99449298744895764</v>
      </c>
      <c r="K87" s="15">
        <f>[1]!MF_p_pipeline_atma(G87,F$17,$J$38:$K$39,K113,15,1,,,$J$42:$K$43,0,,1)</f>
        <v>0.99449298744895764</v>
      </c>
    </row>
    <row r="88" spans="3:11" x14ac:dyDescent="0.3">
      <c r="C88" s="14">
        <f t="shared" si="1"/>
        <v>132.4</v>
      </c>
      <c r="D88" s="14">
        <f>[1]!IPR_qliq_sm3day(C$18,C$19,$C88,C$17,давление_насыщения)</f>
        <v>45.770059344375184</v>
      </c>
      <c r="E88" s="14">
        <f>[1]!IPR_qliq_sm3day(D$18,D$19,$C88,D$17,давление_насыщения)</f>
        <v>50.933277135093412</v>
      </c>
      <c r="F88" s="14">
        <f>[1]!IPR_qliq_sm3day(E$18,E$19,$C88,E$17,давление_насыщения)</f>
        <v>34.598805666429207</v>
      </c>
      <c r="G88" s="14">
        <f>[1]!IPR_qliq_sm3day(F$18,F$19,$C88,F$17,давление_насыщения)</f>
        <v>29.262267236862989</v>
      </c>
      <c r="H88" s="15">
        <f>[1]!MF_p_pipeline_atma(D88,C$17,$J$38:$K$39,H114,15,1,,,$J$42:$K$43,0,,1)</f>
        <v>2.9833505175248032</v>
      </c>
      <c r="I88" s="15">
        <f>[1]!MF_p_pipeline_atma(E88,D$17,$J$38:$K$39,I114,15,1,,,$J$42:$K$43,0,,1)</f>
        <v>1.9889431768702732</v>
      </c>
      <c r="J88" s="15">
        <f>[1]!MF_p_pipeline_atma(F88,E$17,$J$38:$K$39,J114,15,1,,,$J$42:$K$43,0,,1)</f>
        <v>0.99449298744895764</v>
      </c>
      <c r="K88" s="15">
        <f>[1]!MF_p_pipeline_atma(G88,F$17,$J$38:$K$39,K114,15,1,,,$J$42:$K$43,0,,1)</f>
        <v>0.99449298744895764</v>
      </c>
    </row>
    <row r="89" spans="3:11" x14ac:dyDescent="0.3">
      <c r="C89" s="14">
        <f t="shared" si="1"/>
        <v>143.35</v>
      </c>
      <c r="D89" s="14">
        <f>[1]!IPR_qliq_sm3day(C$18,C$19,$C89,C$17,давление_насыщения)</f>
        <v>41.758641250208164</v>
      </c>
      <c r="E89" s="14">
        <f>[1]!IPR_qliq_sm3day(D$18,D$19,$C89,D$17,давление_насыщения)</f>
        <v>46.036080506674693</v>
      </c>
      <c r="F89" s="14">
        <f>[1]!IPR_qliq_sm3day(E$18,E$19,$C89,E$17,давление_насыщения)</f>
        <v>30.917191909274823</v>
      </c>
      <c r="G89" s="14">
        <f>[1]!IPR_qliq_sm3day(F$18,F$19,$C89,F$17,давление_насыщения)</f>
        <v>25.779362396536058</v>
      </c>
      <c r="H89" s="15">
        <f>[1]!MF_p_pipeline_atma(D89,C$17,$J$38:$K$39,H115,15,1,,,$J$42:$K$43,0,,1)</f>
        <v>4.9720377409549545</v>
      </c>
      <c r="I89" s="15">
        <f>[1]!MF_p_pipeline_atma(E89,D$17,$J$38:$K$39,I115,15,1,,,$J$42:$K$43,0,,1)</f>
        <v>4.9720377409549545</v>
      </c>
      <c r="J89" s="15">
        <f>[1]!MF_p_pipeline_atma(F89,E$17,$J$38:$K$39,J115,15,1,,,$J$42:$K$43,0,,1)</f>
        <v>0.99449298744895764</v>
      </c>
      <c r="K89" s="15">
        <f>[1]!MF_p_pipeline_atma(G89,F$17,$J$38:$K$39,K115,15,1,,,$J$42:$K$43,0,,1)</f>
        <v>0.99449298744895764</v>
      </c>
    </row>
    <row r="90" spans="3:11" x14ac:dyDescent="0.3">
      <c r="C90" s="14">
        <f t="shared" si="1"/>
        <v>154.29999999999998</v>
      </c>
      <c r="D90" s="14">
        <f>[1]!IPR_qliq_sm3day(C$18,C$19,$C90,C$17,давление_насыщения)</f>
        <v>37.512829346643521</v>
      </c>
      <c r="E90" s="14">
        <f>[1]!IPR_qliq_sm3day(D$18,D$19,$C90,D$17,давление_насыщения)</f>
        <v>40.867779220988758</v>
      </c>
      <c r="F90" s="14">
        <f>[1]!IPR_qliq_sm3day(E$18,E$19,$C90,E$17,давление_насыщения)</f>
        <v>27.043147780066516</v>
      </c>
      <c r="G90" s="14">
        <f>[1]!IPR_qliq_sm3day(F$18,F$19,$C90,F$17,давление_насыщения)</f>
        <v>22.125245856091951</v>
      </c>
      <c r="H90" s="15">
        <f>[1]!MF_p_pipeline_atma(D90,C$17,$J$38:$K$39,H116,15,1,,,$J$42:$K$43,0,,1)</f>
        <v>5.9663183796979604</v>
      </c>
      <c r="I90" s="15">
        <f>[1]!MF_p_pipeline_atma(E90,D$17,$J$38:$K$39,I116,15,1,,,$J$42:$K$43,0,,1)</f>
        <v>5.9663183796979604</v>
      </c>
      <c r="J90" s="15">
        <f>[1]!MF_p_pipeline_atma(F90,E$17,$J$38:$K$39,J116,15,1,,,$J$42:$K$43,0,,1)</f>
        <v>0.99449298744895764</v>
      </c>
      <c r="K90" s="15">
        <f>[1]!MF_p_pipeline_atma(G90,F$17,$J$38:$K$39,K116,15,1,,,$J$42:$K$43,0,,1)</f>
        <v>0.99449298744895764</v>
      </c>
    </row>
    <row r="91" spans="3:11" x14ac:dyDescent="0.3">
      <c r="C91" s="14">
        <f t="shared" si="1"/>
        <v>165.24999999999997</v>
      </c>
      <c r="D91" s="14">
        <f>[1]!IPR_qliq_sm3day(C$18,C$19,$C91,C$17,давление_насыщения)</f>
        <v>33.220609060899044</v>
      </c>
      <c r="E91" s="14">
        <f>[1]!IPR_qliq_sm3day(D$18,D$19,$C91,D$17,давление_насыщения)</f>
        <v>35.646050137326839</v>
      </c>
      <c r="F91" s="14">
        <f>[1]!IPR_qliq_sm3day(E$18,E$19,$C91,E$17,давление_насыщения)</f>
        <v>23.131358239885166</v>
      </c>
      <c r="G91" s="14">
        <f>[1]!IPR_qliq_sm3day(F$18,F$19,$C91,F$17,давление_насыщения)</f>
        <v>18.43770488007663</v>
      </c>
      <c r="H91" s="15">
        <f>[1]!MF_p_pipeline_atma(D91,C$17,$J$38:$K$39,H117,15,1,,,$J$42:$K$43,0,,1)</f>
        <v>7.9547559190214097</v>
      </c>
      <c r="I91" s="15">
        <f>[1]!MF_p_pipeline_atma(E91,D$17,$J$38:$K$39,I117,15,1,,,$J$42:$K$43,0,,1)</f>
        <v>6.960557615588626</v>
      </c>
      <c r="J91" s="15">
        <f>[1]!MF_p_pipeline_atma(F91,E$17,$J$38:$K$39,J117,15,1,,,$J$42:$K$43,0,,1)</f>
        <v>0.99449298744895764</v>
      </c>
      <c r="K91" s="15">
        <f>[1]!MF_p_pipeline_atma(G91,F$17,$J$38:$K$39,K117,15,1,,,$J$42:$K$43,0,,1)</f>
        <v>0.99449298744895764</v>
      </c>
    </row>
    <row r="92" spans="3:11" x14ac:dyDescent="0.3">
      <c r="C92" s="14">
        <f t="shared" si="1"/>
        <v>176.19999999999996</v>
      </c>
      <c r="D92" s="14">
        <f>[1]!IPR_qliq_sm3day(C$18,C$19,$C92,C$17,давление_насыщения)</f>
        <v>28.928388775154573</v>
      </c>
      <c r="E92" s="14">
        <f>[1]!IPR_qliq_sm3day(D$18,D$19,$C92,D$17,давление_насыщения)</f>
        <v>30.424321053664922</v>
      </c>
      <c r="F92" s="14">
        <f>[1]!IPR_qliq_sm3day(E$18,E$19,$C92,E$17,давление_насыщения)</f>
        <v>19.219568699703821</v>
      </c>
      <c r="G92" s="14">
        <f>[1]!IPR_qliq_sm3day(F$18,F$19,$C92,F$17,давление_насыщения)</f>
        <v>14.75016390406131</v>
      </c>
      <c r="H92" s="15">
        <f>[1]!MF_p_pipeline_atma(D92,C$17,$J$38:$K$39,H118,15,1,,,$J$42:$K$43,0,,1)</f>
        <v>8.9489137805124983</v>
      </c>
      <c r="I92" s="15">
        <f>[1]!MF_p_pipeline_atma(E92,D$17,$J$38:$K$39,I118,15,1,,,$J$42:$K$43,0,,1)</f>
        <v>7.9547559190214097</v>
      </c>
      <c r="J92" s="15">
        <f>[1]!MF_p_pipeline_atma(F92,E$17,$J$38:$K$39,J118,15,1,,,$J$42:$K$43,0,,1)</f>
        <v>1.9889431768702732</v>
      </c>
      <c r="K92" s="15">
        <f>[1]!MF_p_pipeline_atma(G92,F$17,$J$38:$K$39,K118,15,1,,,$J$42:$K$43,0,,1)</f>
        <v>0.99449298744895764</v>
      </c>
    </row>
    <row r="93" spans="3:11" x14ac:dyDescent="0.3">
      <c r="C93" s="14">
        <f t="shared" si="1"/>
        <v>187.14999999999995</v>
      </c>
      <c r="D93" s="14">
        <f>[1]!IPR_qliq_sm3day(C$18,C$19,$C93,C$17,давление_насыщения)</f>
        <v>24.6361684894101</v>
      </c>
      <c r="E93" s="14">
        <f>[1]!IPR_qliq_sm3day(D$18,D$19,$C93,D$17,давление_насыщения)</f>
        <v>25.202591970003002</v>
      </c>
      <c r="F93" s="14">
        <f>[1]!IPR_qliq_sm3day(E$18,E$19,$C93,E$17,давление_насыщения)</f>
        <v>15.307779159522473</v>
      </c>
      <c r="G93" s="14">
        <f>[1]!IPR_qliq_sm3day(F$18,F$19,$C93,F$17,давление_насыщения)</f>
        <v>11.06262292804599</v>
      </c>
      <c r="H93" s="15">
        <f>[1]!MF_p_pipeline_atma(D93,C$17,$J$38:$K$39,H119,15,1,,,$J$42:$K$43,0,,1)</f>
        <v>10.937110212658379</v>
      </c>
      <c r="I93" s="15">
        <f>[1]!MF_p_pipeline_atma(E93,D$17,$J$38:$K$39,I119,15,1,,,$J$42:$K$43,0,,1)</f>
        <v>8.9489137805124983</v>
      </c>
      <c r="J93" s="15">
        <f>[1]!MF_p_pipeline_atma(F93,E$17,$J$38:$K$39,J119,15,1,,,$J$42:$K$43,0,,1)</f>
        <v>2.9833505175248032</v>
      </c>
      <c r="K93" s="15">
        <f>[1]!MF_p_pipeline_atma(G93,F$17,$J$38:$K$39,K119,15,1,,,$J$42:$K$43,0,,1)</f>
        <v>0.99449298744895764</v>
      </c>
    </row>
    <row r="94" spans="3:11" x14ac:dyDescent="0.3">
      <c r="C94" s="14">
        <f t="shared" si="1"/>
        <v>198.09999999999994</v>
      </c>
      <c r="D94" s="14">
        <f>[1]!IPR_qliq_sm3day(C$18,C$19,$C94,C$17,давление_насыщения)</f>
        <v>20.343948203665629</v>
      </c>
      <c r="E94" s="14">
        <f>[1]!IPR_qliq_sm3day(D$18,D$19,$C94,D$17,давление_насыщения)</f>
        <v>19.980862886341086</v>
      </c>
      <c r="F94" s="14">
        <f>[1]!IPR_qliq_sm3day(E$18,E$19,$C94,E$17,давление_насыщения)</f>
        <v>11.395989619341128</v>
      </c>
      <c r="G94" s="14">
        <f>[1]!IPR_qliq_sm3day(F$18,F$19,$C94,F$17,давление_насыщения)</f>
        <v>7.3750819520306701</v>
      </c>
      <c r="H94" s="15">
        <f>[1]!MF_p_pipeline_atma(D94,C$17,$J$38:$K$39,H120,15,1,,,$J$42:$K$43,0,,1)</f>
        <v>14.913040610966625</v>
      </c>
      <c r="I94" s="15">
        <f>[1]!MF_p_pipeline_atma(E94,D$17,$J$38:$K$39,I120,15,1,,,$J$42:$K$43,0,,1)</f>
        <v>11.931149826096805</v>
      </c>
      <c r="J94" s="15">
        <f>[1]!MF_p_pipeline_atma(F94,E$17,$J$38:$K$39,J120,15,1,,,$J$42:$K$43,0,,1)</f>
        <v>5.9663183796979604</v>
      </c>
      <c r="K94" s="15">
        <f>[1]!MF_p_pipeline_atma(G94,F$17,$J$38:$K$39,K120,15,1,,,$J$42:$K$43,0,,1)</f>
        <v>2.9833505175248032</v>
      </c>
    </row>
    <row r="95" spans="3:11" x14ac:dyDescent="0.3">
      <c r="C95" s="14">
        <f t="shared" si="1"/>
        <v>209.04999999999993</v>
      </c>
      <c r="D95" s="14">
        <f>[1]!IPR_qliq_sm3day(C$18,C$19,$C95,C$17,давление_насыщения)</f>
        <v>16.051727917921156</v>
      </c>
      <c r="E95" s="14">
        <f>[1]!IPR_qliq_sm3day(D$18,D$19,$C95,D$17,давление_насыщения)</f>
        <v>14.759133802679168</v>
      </c>
      <c r="F95" s="14">
        <f>[1]!IPR_qliq_sm3day(E$18,E$19,$C95,E$17,давление_насыщения)</f>
        <v>7.4842000791597805</v>
      </c>
      <c r="G95" s="14">
        <f>[1]!IPR_qliq_sm3day(F$18,F$19,$C95,F$17,давление_насыщения)</f>
        <v>3.6875409760153492</v>
      </c>
      <c r="H95" s="15">
        <f>[1]!MF_p_pipeline_atma(D95,C$17,$J$38:$K$39,H121,15,1,,,$J$42:$K$43,0,,1)</f>
        <v>20.875842253764421</v>
      </c>
      <c r="I95" s="15">
        <f>[1]!MF_p_pipeline_atma(E95,D$17,$J$38:$K$39,I121,15,1,,,$J$42:$K$43,0,,1)</f>
        <v>16.900783017361679</v>
      </c>
      <c r="J95" s="15">
        <f>[1]!MF_p_pipeline_atma(F95,E$17,$J$38:$K$39,J121,15,1,,,$J$42:$K$43,0,,1)</f>
        <v>11.931149826096805</v>
      </c>
      <c r="K95" s="15">
        <f>[1]!MF_p_pipeline_atma(G95,F$17,$J$38:$K$39,K121,15,1,,,$J$42:$K$43,0,,1)</f>
        <v>7.9547559190214097</v>
      </c>
    </row>
    <row r="96" spans="3:11" x14ac:dyDescent="0.3">
      <c r="C96" s="14">
        <f t="shared" si="1"/>
        <v>219.99999999999991</v>
      </c>
      <c r="D96" s="14">
        <f>[1]!IPR_qliq_sm3day(C$18,C$19,$C96,C$17,давление_насыщения)</f>
        <v>11.759507632176684</v>
      </c>
      <c r="E96" s="14">
        <f>[1]!IPR_qliq_sm3day(D$18,D$19,$C96,D$17,давление_насыщения)</f>
        <v>9.5374047190172515</v>
      </c>
      <c r="F96" s="14">
        <f>[1]!IPR_qliq_sm3day(E$18,E$19,$C96,E$17,давление_насыщения)</f>
        <v>3.5724105389784331</v>
      </c>
      <c r="G96" s="14">
        <f>[1]!IPR_qliq_sm3day(F$18,F$19,$C96,F$17,давление_насыщения)</f>
        <v>2.871403236520985E-14</v>
      </c>
      <c r="H96" s="15">
        <f>[1]!MF_p_pipeline_atma(D96,C$17,$J$38:$K$39,H122,15,1,,,$J$42:$K$43,0,,1)</f>
        <v>29.817752649352883</v>
      </c>
      <c r="I96" s="15">
        <f>[1]!MF_p_pipeline_atma(E96,D$17,$J$38:$K$39,I122,15,1,,,$J$42:$K$43,0,,1)</f>
        <v>24.850356027372115</v>
      </c>
      <c r="J96" s="15">
        <f>[1]!MF_p_pipeline_atma(F96,E$17,$J$38:$K$39,J122,15,1,,,$J$42:$K$43,0,,1)</f>
        <v>19.882129499818856</v>
      </c>
      <c r="K96" s="15">
        <f>[1]!MF_p_pipeline_atma(G96,F$17,$J$38:$K$39,K122,15,1,,,$J$42:$K$43,0,,1)</f>
        <v>15.906929947523466</v>
      </c>
    </row>
    <row r="101" spans="3:11" x14ac:dyDescent="0.3">
      <c r="C101" t="s">
        <v>51</v>
      </c>
      <c r="D101" t="s">
        <v>52</v>
      </c>
      <c r="E101" t="s">
        <v>53</v>
      </c>
      <c r="F101" t="s">
        <v>54</v>
      </c>
      <c r="G101" t="s">
        <v>55</v>
      </c>
      <c r="H101" t="s">
        <v>62</v>
      </c>
      <c r="I101" t="s">
        <v>63</v>
      </c>
      <c r="J101" t="s">
        <v>64</v>
      </c>
      <c r="K101" t="s">
        <v>65</v>
      </c>
    </row>
    <row r="102" spans="3:11" x14ac:dyDescent="0.3">
      <c r="C102" s="14">
        <v>1</v>
      </c>
      <c r="D102" s="14">
        <f>[1]!IPR_qliq_sm3day(C$18,C$19,$C102,C$17,давление_насыщения)</f>
        <v>72.145831489587792</v>
      </c>
      <c r="E102" s="14">
        <f>[1]!IPR_qliq_sm3day(D$18,D$19,$C102,D$17,давление_насыщения)</f>
        <v>83.229311998392575</v>
      </c>
      <c r="F102" s="14">
        <f>[1]!IPR_qliq_sm3day(E$18,E$19,$C102,E$17,давление_насыщения)</f>
        <v>58.966633953974707</v>
      </c>
      <c r="G102" s="14">
        <f>[1]!IPR_qliq_sm3day(F$18,F$19,$C102,F$17,давление_насыщения)</f>
        <v>52.416299052558173</v>
      </c>
      <c r="H102" s="18">
        <v>1</v>
      </c>
      <c r="I102" s="18">
        <v>1</v>
      </c>
      <c r="J102" s="18">
        <v>1</v>
      </c>
      <c r="K102" s="18">
        <v>1</v>
      </c>
    </row>
    <row r="103" spans="3:11" x14ac:dyDescent="0.3">
      <c r="C103" s="14">
        <f t="shared" ref="C103:C122" si="2">C102+(мин_пласт_давление-1)/точек</f>
        <v>11.95</v>
      </c>
      <c r="D103" s="14">
        <f>[1]!IPR_qliq_sm3day(C$18,C$19,$C103,C$17,давление_насыщения)</f>
        <v>71.572666135306775</v>
      </c>
      <c r="E103" s="14">
        <f>[1]!IPR_qliq_sm3day(D$18,D$19,$C103,D$17,давление_насыщения)</f>
        <v>82.531290654063525</v>
      </c>
      <c r="F103" s="14">
        <f>[1]!IPR_qliq_sm3day(E$18,E$19,$C103,E$17,давление_насыщения)</f>
        <v>58.418605556698843</v>
      </c>
      <c r="G103" s="14">
        <f>[1]!IPR_qliq_sm3day(F$18,F$19,$C103,F$17,давление_насыщения)</f>
        <v>51.871478309803138</v>
      </c>
      <c r="H103" s="18">
        <v>1</v>
      </c>
      <c r="I103" s="18">
        <v>1</v>
      </c>
      <c r="J103" s="18">
        <v>1</v>
      </c>
      <c r="K103" s="18">
        <v>1</v>
      </c>
    </row>
    <row r="104" spans="3:11" x14ac:dyDescent="0.3">
      <c r="C104" s="14">
        <f t="shared" si="2"/>
        <v>22.9</v>
      </c>
      <c r="D104" s="14">
        <f>[1]!IPR_qliq_sm3day(C$18,C$19,$C104,C$17,давление_насыщения)</f>
        <v>70.727619645375796</v>
      </c>
      <c r="E104" s="14">
        <f>[1]!IPR_qliq_sm3day(D$18,D$19,$C104,D$17,давление_насыщения)</f>
        <v>81.566415756383165</v>
      </c>
      <c r="F104" s="14">
        <f>[1]!IPR_qliq_sm3day(E$18,E$19,$C104,E$17,давление_насыщения)</f>
        <v>57.750401902858101</v>
      </c>
      <c r="G104" s="14">
        <f>[1]!IPR_qliq_sm3day(F$18,F$19,$C104,F$17,давление_насыщения)</f>
        <v>51.276047101205855</v>
      </c>
      <c r="H104" s="18">
        <v>1</v>
      </c>
      <c r="I104" s="18">
        <v>1</v>
      </c>
      <c r="J104" s="18">
        <v>1</v>
      </c>
      <c r="K104" s="18">
        <v>1</v>
      </c>
    </row>
    <row r="105" spans="3:11" x14ac:dyDescent="0.3">
      <c r="C105" s="14">
        <f t="shared" si="2"/>
        <v>33.849999999999994</v>
      </c>
      <c r="D105" s="14">
        <f>[1]!IPR_qliq_sm3day(C$18,C$19,$C105,C$17,давление_насыщения)</f>
        <v>69.562325058122568</v>
      </c>
      <c r="E105" s="14">
        <f>[1]!IPR_qliq_sm3day(D$18,D$19,$C105,D$17,давление_насыщения)</f>
        <v>80.178540620894054</v>
      </c>
      <c r="F105" s="14">
        <f>[1]!IPR_qliq_sm3day(E$18,E$19,$C105,E$17,давление_насыщения)</f>
        <v>56.739745701306781</v>
      </c>
      <c r="G105" s="14">
        <f>[1]!IPR_qliq_sm3day(F$18,F$19,$C105,F$17,давление_насыщения)</f>
        <v>50.359277306103117</v>
      </c>
      <c r="H105" s="18">
        <v>1</v>
      </c>
      <c r="I105" s="18">
        <v>1</v>
      </c>
      <c r="J105" s="18">
        <v>1</v>
      </c>
      <c r="K105" s="18">
        <v>1</v>
      </c>
    </row>
    <row r="106" spans="3:11" x14ac:dyDescent="0.3">
      <c r="C106" s="14">
        <f t="shared" si="2"/>
        <v>44.8</v>
      </c>
      <c r="D106" s="14">
        <f>[1]!IPR_qliq_sm3day(C$18,C$19,$C106,C$17,давление_насыщения)</f>
        <v>68.083985137729499</v>
      </c>
      <c r="E106" s="14">
        <f>[1]!IPR_qliq_sm3day(D$18,D$19,$C106,D$17,давление_насыщения)</f>
        <v>78.383139057280317</v>
      </c>
      <c r="F106" s="14">
        <f>[1]!IPR_qliq_sm3day(E$18,E$19,$C106,E$17,давление_насыщения)</f>
        <v>55.399791385517418</v>
      </c>
      <c r="G106" s="14">
        <f>[1]!IPR_qliq_sm3day(F$18,F$19,$C106,F$17,давление_насыщения)</f>
        <v>49.104370850747202</v>
      </c>
      <c r="H106" s="18">
        <v>1</v>
      </c>
      <c r="I106" s="18">
        <v>1</v>
      </c>
      <c r="J106" s="18">
        <v>1</v>
      </c>
      <c r="K106" s="18">
        <v>1</v>
      </c>
    </row>
    <row r="107" spans="3:11" x14ac:dyDescent="0.3">
      <c r="C107" s="14">
        <f t="shared" si="2"/>
        <v>55.75</v>
      </c>
      <c r="D107" s="14">
        <f>[1]!IPR_qliq_sm3day(C$18,C$19,$C107,C$17,давление_насыщения)</f>
        <v>66.29953663168466</v>
      </c>
      <c r="E107" s="14">
        <f>[1]!IPR_qliq_sm3day(D$18,D$19,$C107,D$17,давление_насыщения)</f>
        <v>76.194763854977197</v>
      </c>
      <c r="F107" s="14">
        <f>[1]!IPR_qliq_sm3day(E$18,E$19,$C107,E$17,давление_насыщения)</f>
        <v>53.747478689146689</v>
      </c>
      <c r="G107" s="14">
        <f>[1]!IPR_qliq_sm3day(F$18,F$19,$C107,F$17,давление_насыщения)</f>
        <v>47.534974201884928</v>
      </c>
      <c r="H107" s="18">
        <v>1</v>
      </c>
      <c r="I107" s="18">
        <v>1</v>
      </c>
      <c r="J107" s="18">
        <v>1</v>
      </c>
      <c r="K107" s="18">
        <v>1</v>
      </c>
    </row>
    <row r="108" spans="3:11" x14ac:dyDescent="0.3">
      <c r="C108" s="14">
        <f t="shared" si="2"/>
        <v>66.7</v>
      </c>
      <c r="D108" s="14">
        <f>[1]!IPR_qliq_sm3day(C$18,C$19,$C108,C$17,давление_насыщения)</f>
        <v>64.215663825453447</v>
      </c>
      <c r="E108" s="14">
        <f>[1]!IPR_qliq_sm3day(D$18,D$19,$C108,D$17,давление_насыщения)</f>
        <v>73.627121751828682</v>
      </c>
      <c r="F108" s="14">
        <f>[1]!IPR_qliq_sm3day(E$18,E$19,$C108,E$17,давление_насыщения)</f>
        <v>51.798342954764657</v>
      </c>
      <c r="G108" s="14">
        <f>[1]!IPR_qliq_sm3day(F$18,F$19,$C108,F$17,давление_насыщения)</f>
        <v>45.672099878350899</v>
      </c>
      <c r="H108" s="18">
        <v>1</v>
      </c>
      <c r="I108" s="18">
        <v>1</v>
      </c>
      <c r="J108" s="18">
        <v>1</v>
      </c>
      <c r="K108" s="18">
        <v>1</v>
      </c>
    </row>
    <row r="109" spans="3:11" x14ac:dyDescent="0.3">
      <c r="C109" s="14">
        <f t="shared" si="2"/>
        <v>77.650000000000006</v>
      </c>
      <c r="D109" s="14">
        <f>[1]!IPR_qliq_sm3day(C$18,C$19,$C109,C$17,давление_насыщения)</f>
        <v>61.838811221879318</v>
      </c>
      <c r="E109" s="14">
        <f>[1]!IPR_qliq_sm3day(D$18,D$19,$C109,D$17,давление_насыщения)</f>
        <v>70.693140734818542</v>
      </c>
      <c r="F109" s="14">
        <f>[1]!IPR_qliq_sm3day(E$18,E$19,$C109,E$17,давление_насыщения)</f>
        <v>49.56667292587553</v>
      </c>
      <c r="G109" s="14">
        <f>[1]!IPR_qliq_sm3day(F$18,F$19,$C109,F$17,давление_насыщения)</f>
        <v>43.534519768596965</v>
      </c>
      <c r="H109" s="18">
        <v>1</v>
      </c>
      <c r="I109" s="18">
        <v>1</v>
      </c>
      <c r="J109" s="18">
        <v>1</v>
      </c>
      <c r="K109" s="18">
        <v>1</v>
      </c>
    </row>
    <row r="110" spans="3:11" x14ac:dyDescent="0.3">
      <c r="C110" s="14">
        <f t="shared" si="2"/>
        <v>88.600000000000009</v>
      </c>
      <c r="D110" s="14">
        <f>[1]!IPR_qliq_sm3day(C$18,C$19,$C110,C$17,давление_насыщения)</f>
        <v>59.175195413400367</v>
      </c>
      <c r="E110" s="14">
        <f>[1]!IPR_qliq_sm3day(D$18,D$19,$C110,D$17,давление_насыщения)</f>
        <v>67.4050306101974</v>
      </c>
      <c r="F110" s="14">
        <f>[1]!IPR_qliq_sm3day(E$18,E$19,$C110,E$17,давление_насыщения)</f>
        <v>47.065646450935326</v>
      </c>
      <c r="G110" s="14">
        <f>[1]!IPR_qliq_sm3day(F$18,F$19,$C110,F$17,давление_насыщения)</f>
        <v>41.139086009636053</v>
      </c>
      <c r="H110" s="18">
        <v>1</v>
      </c>
      <c r="I110" s="18">
        <v>1</v>
      </c>
      <c r="J110" s="18">
        <v>1</v>
      </c>
      <c r="K110" s="18">
        <v>1</v>
      </c>
    </row>
    <row r="111" spans="3:11" x14ac:dyDescent="0.3">
      <c r="C111" s="14">
        <f t="shared" si="2"/>
        <v>99.550000000000011</v>
      </c>
      <c r="D111" s="14">
        <f>[1]!IPR_qliq_sm3day(C$18,C$19,$C111,C$17,давление_насыщения)</f>
        <v>56.2308162090238</v>
      </c>
      <c r="E111" s="14">
        <f>[1]!IPR_qliq_sm3day(D$18,D$19,$C111,D$17,давление_насыщения)</f>
        <v>63.774337647859852</v>
      </c>
      <c r="F111" s="14">
        <f>[1]!IPR_qliq_sm3day(E$18,E$19,$C111,E$17,давление_насыщения)</f>
        <v>44.307447764787092</v>
      </c>
      <c r="G111" s="14">
        <f>[1]!IPR_qliq_sm3day(F$18,F$19,$C111,F$17,давление_насыщения)</f>
        <v>38.500995095271755</v>
      </c>
      <c r="H111" s="18">
        <v>1</v>
      </c>
      <c r="I111" s="18">
        <v>1</v>
      </c>
      <c r="J111" s="18">
        <v>1</v>
      </c>
      <c r="K111" s="18">
        <v>1</v>
      </c>
    </row>
    <row r="112" spans="3:11" x14ac:dyDescent="0.3">
      <c r="C112" s="14">
        <f t="shared" si="2"/>
        <v>110.50000000000001</v>
      </c>
      <c r="D112" s="14">
        <f>[1]!IPR_qliq_sm3day(C$18,C$19,$C112,C$17,давление_насыщения)</f>
        <v>53.011467072438023</v>
      </c>
      <c r="E112" s="14">
        <f>[1]!IPR_qliq_sm3day(D$18,D$19,$C112,D$17,давление_насыщения)</f>
        <v>59.811993993503073</v>
      </c>
      <c r="F112" s="14">
        <f>[1]!IPR_qliq_sm3day(E$18,E$19,$C112,E$17,давление_насыщения)</f>
        <v>41.303369315056578</v>
      </c>
      <c r="G112" s="14">
        <f>[1]!IPR_qliq_sm3day(F$18,F$19,$C112,F$17,давление_насыщения)</f>
        <v>35.634007027357221</v>
      </c>
      <c r="H112" s="18">
        <v>1</v>
      </c>
      <c r="I112" s="18">
        <v>1</v>
      </c>
      <c r="J112" s="18">
        <v>1</v>
      </c>
      <c r="K112" s="18">
        <v>1</v>
      </c>
    </row>
    <row r="113" spans="1:11" x14ac:dyDescent="0.3">
      <c r="C113" s="14">
        <f t="shared" si="2"/>
        <v>121.45000000000002</v>
      </c>
      <c r="D113" s="14">
        <f>[1]!IPR_qliq_sm3day(C$18,C$19,$C113,C$17,давление_насыщения)</f>
        <v>49.522744922692091</v>
      </c>
      <c r="E113" s="14">
        <f>[1]!IPR_qliq_sm3day(D$18,D$19,$C113,D$17,давление_насыщения)</f>
        <v>55.528362448149757</v>
      </c>
      <c r="F113" s="14">
        <f>[1]!IPR_qliq_sm3day(E$18,E$19,$C113,E$17,давление_насыщения)</f>
        <v>38.063900552140154</v>
      </c>
      <c r="G113" s="14">
        <f>[1]!IPR_qliq_sm3day(F$18,F$19,$C113,F$17,давление_насыщения)</f>
        <v>32.550628523910383</v>
      </c>
      <c r="H113" s="18">
        <v>1</v>
      </c>
      <c r="I113" s="18">
        <v>1</v>
      </c>
      <c r="J113" s="18">
        <v>1</v>
      </c>
      <c r="K113" s="18">
        <v>1</v>
      </c>
    </row>
    <row r="114" spans="1:11" x14ac:dyDescent="0.3">
      <c r="C114" s="14">
        <f t="shared" si="2"/>
        <v>132.4</v>
      </c>
      <c r="D114" s="14">
        <f>[1]!IPR_qliq_sm3day(C$18,C$19,$C114,C$17,давление_насыщения)</f>
        <v>45.770059344375184</v>
      </c>
      <c r="E114" s="14">
        <f>[1]!IPR_qliq_sm3day(D$18,D$19,$C114,D$17,давление_насыщения)</f>
        <v>50.933277135093412</v>
      </c>
      <c r="F114" s="14">
        <f>[1]!IPR_qliq_sm3day(E$18,E$19,$C114,E$17,давление_насыщения)</f>
        <v>34.598805666429207</v>
      </c>
      <c r="G114" s="14">
        <f>[1]!IPR_qliq_sm3day(F$18,F$19,$C114,F$17,давление_насыщения)</f>
        <v>29.262267236862989</v>
      </c>
      <c r="H114" s="18">
        <v>3</v>
      </c>
      <c r="I114" s="18">
        <v>2</v>
      </c>
      <c r="J114" s="18">
        <v>1</v>
      </c>
      <c r="K114" s="18">
        <v>1</v>
      </c>
    </row>
    <row r="115" spans="1:11" x14ac:dyDescent="0.3">
      <c r="C115" s="14">
        <f t="shared" si="2"/>
        <v>143.35</v>
      </c>
      <c r="D115" s="14">
        <f>[1]!IPR_qliq_sm3day(C$18,C$19,$C115,C$17,давление_насыщения)</f>
        <v>41.758641250208164</v>
      </c>
      <c r="E115" s="14">
        <f>[1]!IPR_qliq_sm3day(D$18,D$19,$C115,D$17,давление_насыщения)</f>
        <v>46.036080506674693</v>
      </c>
      <c r="F115" s="14">
        <f>[1]!IPR_qliq_sm3day(E$18,E$19,$C115,E$17,давление_насыщения)</f>
        <v>30.917191909274823</v>
      </c>
      <c r="G115" s="14">
        <f>[1]!IPR_qliq_sm3day(F$18,F$19,$C115,F$17,давление_насыщения)</f>
        <v>25.779362396536058</v>
      </c>
      <c r="H115" s="18">
        <v>5</v>
      </c>
      <c r="I115" s="18">
        <v>5</v>
      </c>
      <c r="J115" s="18">
        <v>1</v>
      </c>
      <c r="K115" s="18">
        <v>1</v>
      </c>
    </row>
    <row r="116" spans="1:11" x14ac:dyDescent="0.3">
      <c r="C116" s="14">
        <f t="shared" si="2"/>
        <v>154.29999999999998</v>
      </c>
      <c r="D116" s="14">
        <f>[1]!IPR_qliq_sm3day(C$18,C$19,$C116,C$17,давление_насыщения)</f>
        <v>37.512829346643521</v>
      </c>
      <c r="E116" s="14">
        <f>[1]!IPR_qliq_sm3day(D$18,D$19,$C116,D$17,давление_насыщения)</f>
        <v>40.867779220988758</v>
      </c>
      <c r="F116" s="14">
        <f>[1]!IPR_qliq_sm3day(E$18,E$19,$C116,E$17,давление_насыщения)</f>
        <v>27.043147780066516</v>
      </c>
      <c r="G116" s="14">
        <f>[1]!IPR_qliq_sm3day(F$18,F$19,$C116,F$17,давление_насыщения)</f>
        <v>22.125245856091951</v>
      </c>
      <c r="H116" s="18">
        <v>6</v>
      </c>
      <c r="I116" s="18">
        <v>6</v>
      </c>
      <c r="J116" s="18">
        <v>1</v>
      </c>
      <c r="K116" s="18">
        <v>1</v>
      </c>
    </row>
    <row r="117" spans="1:11" x14ac:dyDescent="0.3">
      <c r="C117" s="14">
        <f t="shared" si="2"/>
        <v>165.24999999999997</v>
      </c>
      <c r="D117" s="14">
        <f>[1]!IPR_qliq_sm3day(C$18,C$19,$C117,C$17,давление_насыщения)</f>
        <v>33.220609060899044</v>
      </c>
      <c r="E117" s="14">
        <f>[1]!IPR_qliq_sm3day(D$18,D$19,$C117,D$17,давление_насыщения)</f>
        <v>35.646050137326839</v>
      </c>
      <c r="F117" s="14">
        <f>[1]!IPR_qliq_sm3day(E$18,E$19,$C117,E$17,давление_насыщения)</f>
        <v>23.131358239885166</v>
      </c>
      <c r="G117" s="14">
        <f>[1]!IPR_qliq_sm3day(F$18,F$19,$C117,F$17,давление_насыщения)</f>
        <v>18.43770488007663</v>
      </c>
      <c r="H117" s="18">
        <v>8</v>
      </c>
      <c r="I117" s="18">
        <v>7</v>
      </c>
      <c r="J117" s="18">
        <v>1</v>
      </c>
      <c r="K117" s="18">
        <v>1</v>
      </c>
    </row>
    <row r="118" spans="1:11" x14ac:dyDescent="0.3">
      <c r="C118" s="14">
        <f t="shared" si="2"/>
        <v>176.19999999999996</v>
      </c>
      <c r="D118" s="14">
        <f>[1]!IPR_qliq_sm3day(C$18,C$19,$C118,C$17,давление_насыщения)</f>
        <v>28.928388775154573</v>
      </c>
      <c r="E118" s="14">
        <f>[1]!IPR_qliq_sm3day(D$18,D$19,$C118,D$17,давление_насыщения)</f>
        <v>30.424321053664922</v>
      </c>
      <c r="F118" s="14">
        <f>[1]!IPR_qliq_sm3day(E$18,E$19,$C118,E$17,давление_насыщения)</f>
        <v>19.219568699703821</v>
      </c>
      <c r="G118" s="14">
        <f>[1]!IPR_qliq_sm3day(F$18,F$19,$C118,F$17,давление_насыщения)</f>
        <v>14.75016390406131</v>
      </c>
      <c r="H118" s="18">
        <v>9</v>
      </c>
      <c r="I118" s="18">
        <v>8</v>
      </c>
      <c r="J118" s="18">
        <v>2</v>
      </c>
      <c r="K118" s="18">
        <v>1</v>
      </c>
    </row>
    <row r="119" spans="1:11" x14ac:dyDescent="0.3">
      <c r="C119" s="14">
        <f t="shared" si="2"/>
        <v>187.14999999999995</v>
      </c>
      <c r="D119" s="14">
        <f>[1]!IPR_qliq_sm3day(C$18,C$19,$C119,C$17,давление_насыщения)</f>
        <v>24.6361684894101</v>
      </c>
      <c r="E119" s="14">
        <f>[1]!IPR_qliq_sm3day(D$18,D$19,$C119,D$17,давление_насыщения)</f>
        <v>25.202591970003002</v>
      </c>
      <c r="F119" s="14">
        <f>[1]!IPR_qliq_sm3day(E$18,E$19,$C119,E$17,давление_насыщения)</f>
        <v>15.307779159522473</v>
      </c>
      <c r="G119" s="14">
        <f>[1]!IPR_qliq_sm3day(F$18,F$19,$C119,F$17,давление_насыщения)</f>
        <v>11.06262292804599</v>
      </c>
      <c r="H119" s="18">
        <v>11</v>
      </c>
      <c r="I119" s="18">
        <v>9</v>
      </c>
      <c r="J119" s="18">
        <v>3</v>
      </c>
      <c r="K119" s="18">
        <v>1</v>
      </c>
    </row>
    <row r="120" spans="1:11" x14ac:dyDescent="0.3">
      <c r="C120" s="14">
        <f t="shared" si="2"/>
        <v>198.09999999999994</v>
      </c>
      <c r="D120" s="14">
        <f>[1]!IPR_qliq_sm3day(C$18,C$19,$C120,C$17,давление_насыщения)</f>
        <v>20.343948203665629</v>
      </c>
      <c r="E120" s="14">
        <f>[1]!IPR_qliq_sm3day(D$18,D$19,$C120,D$17,давление_насыщения)</f>
        <v>19.980862886341086</v>
      </c>
      <c r="F120" s="14">
        <f>[1]!IPR_qliq_sm3day(E$18,E$19,$C120,E$17,давление_насыщения)</f>
        <v>11.395989619341128</v>
      </c>
      <c r="G120" s="14">
        <f>[1]!IPR_qliq_sm3day(F$18,F$19,$C120,F$17,давление_насыщения)</f>
        <v>7.3750819520306701</v>
      </c>
      <c r="H120" s="18">
        <v>15</v>
      </c>
      <c r="I120" s="18">
        <v>12</v>
      </c>
      <c r="J120" s="18">
        <v>6</v>
      </c>
      <c r="K120" s="18">
        <v>3</v>
      </c>
    </row>
    <row r="121" spans="1:11" x14ac:dyDescent="0.3">
      <c r="C121" s="14">
        <f t="shared" si="2"/>
        <v>209.04999999999993</v>
      </c>
      <c r="D121" s="14">
        <f>[1]!IPR_qliq_sm3day(C$18,C$19,$C121,C$17,давление_насыщения)</f>
        <v>16.051727917921156</v>
      </c>
      <c r="E121" s="14">
        <f>[1]!IPR_qliq_sm3day(D$18,D$19,$C121,D$17,давление_насыщения)</f>
        <v>14.759133802679168</v>
      </c>
      <c r="F121" s="14">
        <f>[1]!IPR_qliq_sm3day(E$18,E$19,$C121,E$17,давление_насыщения)</f>
        <v>7.4842000791597805</v>
      </c>
      <c r="G121" s="14">
        <f>[1]!IPR_qliq_sm3day(F$18,F$19,$C121,F$17,давление_насыщения)</f>
        <v>3.6875409760153492</v>
      </c>
      <c r="H121" s="18">
        <v>21</v>
      </c>
      <c r="I121" s="18">
        <v>17</v>
      </c>
      <c r="J121" s="18">
        <v>12</v>
      </c>
      <c r="K121" s="18">
        <v>8</v>
      </c>
    </row>
    <row r="122" spans="1:11" x14ac:dyDescent="0.3">
      <c r="C122" s="14">
        <f t="shared" si="2"/>
        <v>219.99999999999991</v>
      </c>
      <c r="D122" s="14">
        <f>[1]!IPR_qliq_sm3day(C$18,C$19,$C122,C$17,давление_насыщения)</f>
        <v>11.759507632176684</v>
      </c>
      <c r="E122" s="14">
        <f>[1]!IPR_qliq_sm3day(D$18,D$19,$C122,D$17,давление_насыщения)</f>
        <v>9.5374047190172515</v>
      </c>
      <c r="F122" s="14">
        <f>[1]!IPR_qliq_sm3day(E$18,E$19,$C122,E$17,давление_насыщения)</f>
        <v>3.5724105389784331</v>
      </c>
      <c r="G122" s="14">
        <f>[1]!IPR_qliq_sm3day(F$18,F$19,$C122,F$17,давление_насыщения)</f>
        <v>2.871403236520985E-14</v>
      </c>
      <c r="H122" s="18">
        <v>30</v>
      </c>
      <c r="I122" s="18">
        <v>25</v>
      </c>
      <c r="J122" s="18">
        <v>20</v>
      </c>
      <c r="K122" s="18">
        <v>16</v>
      </c>
    </row>
    <row r="128" spans="1:11" x14ac:dyDescent="0.3">
      <c r="A128" t="s">
        <v>60</v>
      </c>
    </row>
    <row r="129" spans="1:11" x14ac:dyDescent="0.3">
      <c r="A129" t="s">
        <v>61</v>
      </c>
    </row>
    <row r="132" spans="1:11" x14ac:dyDescent="0.3">
      <c r="C132" t="s">
        <v>67</v>
      </c>
      <c r="D132" t="s">
        <v>68</v>
      </c>
      <c r="E132" t="s">
        <v>69</v>
      </c>
      <c r="F132" t="s">
        <v>70</v>
      </c>
      <c r="H132" t="s">
        <v>67</v>
      </c>
      <c r="I132" t="s">
        <v>68</v>
      </c>
      <c r="J132" t="s">
        <v>69</v>
      </c>
      <c r="K132" t="s">
        <v>70</v>
      </c>
    </row>
    <row r="133" spans="1:11" x14ac:dyDescent="0.3">
      <c r="C133">
        <f>[1]!MF_p_pipeline_atma(D76,C$17,$J$38:$K$39,H76,15,1,,,$J$42:$K$43,0,Температура,1)</f>
        <v>0.98900414403015457</v>
      </c>
      <c r="D133">
        <f>[1]!MF_p_pipeline_atma(E76,D$17,$M$38:$N$39,I76,15,1,,,$M$42:$N$43,0,Температура,1)</f>
        <v>0.98900414403015469</v>
      </c>
      <c r="E133">
        <f>[1]!MF_p_pipeline_atma(F76,E$17,$P$38:$Q$39,J76,15,1,,,$P$42:$Q$43,0,Температура,1)</f>
        <v>0.98900414403015491</v>
      </c>
      <c r="F133">
        <f>[1]!MF_p_pipeline_atma(G76,F$17,$S$38:$T$39,K76,15,1,,,$S$42:$T$43,0,Температура,1)</f>
        <v>0.9890041440301548</v>
      </c>
      <c r="H133">
        <v>1</v>
      </c>
      <c r="I133">
        <v>1</v>
      </c>
      <c r="J133">
        <v>1</v>
      </c>
      <c r="K133">
        <v>1</v>
      </c>
    </row>
    <row r="134" spans="1:11" x14ac:dyDescent="0.3">
      <c r="C134">
        <f>[1]!MF_p_pipeline_atma(D77,C$17,$J$38:$K$39,H77,15,1,,,$J$42:$K$43,0,Температура,1)</f>
        <v>0.98900414403015457</v>
      </c>
      <c r="D134">
        <f>[1]!MF_p_pipeline_atma(E77,D$17,$M$38:$N$39,I77,15,1,,,$M$42:$N$43,0,Температура,1)</f>
        <v>0.98900414403015469</v>
      </c>
      <c r="E134">
        <f>[1]!MF_p_pipeline_atma(F77,E$17,$P$38:$Q$39,J77,15,1,,,$P$42:$Q$43,0,Температура,1)</f>
        <v>0.98900414403015491</v>
      </c>
      <c r="F134">
        <f>[1]!MF_p_pipeline_atma(G77,F$17,$S$38:$T$39,K77,15,1,,,$S$42:$T$43,0,Температура,1)</f>
        <v>0.9890041440301548</v>
      </c>
      <c r="H134">
        <v>1</v>
      </c>
      <c r="I134">
        <v>1</v>
      </c>
      <c r="J134">
        <v>1</v>
      </c>
      <c r="K134">
        <v>1</v>
      </c>
    </row>
    <row r="135" spans="1:11" x14ac:dyDescent="0.3">
      <c r="C135">
        <f>[1]!MF_p_pipeline_atma(D78,C$17,$J$38:$K$39,H78,15,1,,,$J$42:$K$43,0,Температура,1)</f>
        <v>0.98900414403015457</v>
      </c>
      <c r="D135">
        <f>[1]!MF_p_pipeline_atma(E78,D$17,$M$38:$N$39,I78,15,1,,,$M$42:$N$43,0,Температура,1)</f>
        <v>0.98900414403015469</v>
      </c>
      <c r="E135">
        <f>[1]!MF_p_pipeline_atma(F78,E$17,$P$38:$Q$39,J78,15,1,,,$P$42:$Q$43,0,Температура,1)</f>
        <v>0.98900414403015491</v>
      </c>
      <c r="F135">
        <f>[1]!MF_p_pipeline_atma(G78,F$17,$S$38:$T$39,K78,15,1,,,$S$42:$T$43,0,Температура,1)</f>
        <v>0.9890041440301548</v>
      </c>
      <c r="H135">
        <v>1</v>
      </c>
      <c r="I135">
        <v>1</v>
      </c>
      <c r="J135">
        <v>1</v>
      </c>
      <c r="K135">
        <v>1</v>
      </c>
    </row>
    <row r="136" spans="1:11" x14ac:dyDescent="0.3">
      <c r="C136">
        <f>[1]!MF_p_pipeline_atma(D79,C$17,$J$38:$K$39,H79,15,1,,,$J$42:$K$43,0,Температура,1)</f>
        <v>0.98900414403015457</v>
      </c>
      <c r="D136">
        <f>[1]!MF_p_pipeline_atma(E79,D$17,$M$38:$N$39,I79,15,1,,,$M$42:$N$43,0,Температура,1)</f>
        <v>0.98900414403015469</v>
      </c>
      <c r="E136">
        <f>[1]!MF_p_pipeline_atma(F79,E$17,$P$38:$Q$39,J79,15,1,,,$P$42:$Q$43,0,Температура,1)</f>
        <v>0.98900414403015491</v>
      </c>
      <c r="F136">
        <f>[1]!MF_p_pipeline_atma(G79,F$17,$S$38:$T$39,K79,15,1,,,$S$42:$T$43,0,Температура,1)</f>
        <v>0.9890041440301548</v>
      </c>
      <c r="H136">
        <v>1</v>
      </c>
      <c r="I136">
        <v>1</v>
      </c>
      <c r="J136">
        <v>1</v>
      </c>
      <c r="K136">
        <v>1</v>
      </c>
    </row>
    <row r="137" spans="1:11" x14ac:dyDescent="0.3">
      <c r="C137">
        <f>[1]!MF_p_pipeline_atma(D80,C$17,$J$38:$K$39,H80,15,1,,,$J$42:$K$43,0,Температура,1)</f>
        <v>0.98900414403015457</v>
      </c>
      <c r="D137">
        <f>[1]!MF_p_pipeline_atma(E80,D$17,$M$38:$N$39,I80,15,1,,,$M$42:$N$43,0,Температура,1)</f>
        <v>0.98900414403015469</v>
      </c>
      <c r="E137">
        <f>[1]!MF_p_pipeline_atma(F80,E$17,$P$38:$Q$39,J80,15,1,,,$P$42:$Q$43,0,Температура,1)</f>
        <v>0.98900414403015491</v>
      </c>
      <c r="F137">
        <f>[1]!MF_p_pipeline_atma(G80,F$17,$S$38:$T$39,K80,15,1,,,$S$42:$T$43,0,Температура,1)</f>
        <v>0.9890041440301548</v>
      </c>
      <c r="H137">
        <v>1</v>
      </c>
      <c r="I137">
        <v>1</v>
      </c>
      <c r="J137">
        <v>1</v>
      </c>
      <c r="K137">
        <v>1</v>
      </c>
    </row>
    <row r="138" spans="1:11" x14ac:dyDescent="0.3">
      <c r="C138">
        <f>[1]!MF_p_pipeline_atma(D81,C$17,$J$38:$K$39,H81,15,1,,,$J$42:$K$43,0,Температура,1)</f>
        <v>0.98900414403015457</v>
      </c>
      <c r="D138">
        <f>[1]!MF_p_pipeline_atma(E81,D$17,$M$38:$N$39,I81,15,1,,,$M$42:$N$43,0,Температура,1)</f>
        <v>0.98900414403015469</v>
      </c>
      <c r="E138">
        <f>[1]!MF_p_pipeline_atma(F81,E$17,$P$38:$Q$39,J81,15,1,,,$P$42:$Q$43,0,Температура,1)</f>
        <v>0.98900414403015491</v>
      </c>
      <c r="F138">
        <f>[1]!MF_p_pipeline_atma(G81,F$17,$S$38:$T$39,K81,15,1,,,$S$42:$T$43,0,Температура,1)</f>
        <v>0.9890041440301548</v>
      </c>
      <c r="H138">
        <v>1</v>
      </c>
      <c r="I138">
        <v>1</v>
      </c>
      <c r="J138">
        <v>1</v>
      </c>
      <c r="K138">
        <v>1</v>
      </c>
    </row>
    <row r="139" spans="1:11" x14ac:dyDescent="0.3">
      <c r="C139">
        <f>[1]!MF_p_pipeline_atma(D82,C$17,$J$38:$K$39,H82,15,1,,,$J$42:$K$43,0,Температура,1)</f>
        <v>0.98900414403015457</v>
      </c>
      <c r="D139">
        <f>[1]!MF_p_pipeline_atma(E82,D$17,$M$38:$N$39,I82,15,1,,,$M$42:$N$43,0,Температура,1)</f>
        <v>0.98900414403015469</v>
      </c>
      <c r="E139">
        <f>[1]!MF_p_pipeline_atma(F82,E$17,$P$38:$Q$39,J82,15,1,,,$P$42:$Q$43,0,Температура,1)</f>
        <v>0.98900414403015491</v>
      </c>
      <c r="F139">
        <f>[1]!MF_p_pipeline_atma(G82,F$17,$S$38:$T$39,K82,15,1,,,$S$42:$T$43,0,Температура,1)</f>
        <v>0.9890041440301548</v>
      </c>
      <c r="H139">
        <v>1</v>
      </c>
      <c r="I139">
        <v>1</v>
      </c>
      <c r="J139">
        <v>1</v>
      </c>
      <c r="K139">
        <v>1</v>
      </c>
    </row>
    <row r="140" spans="1:11" x14ac:dyDescent="0.3">
      <c r="C140">
        <f>[1]!MF_p_pipeline_atma(D83,C$17,$J$38:$K$39,H83,15,1,,,$J$42:$K$43,0,Температура,1)</f>
        <v>0.98900414403015457</v>
      </c>
      <c r="D140">
        <f>[1]!MF_p_pipeline_atma(E83,D$17,$M$38:$N$39,I83,15,1,,,$M$42:$N$43,0,Температура,1)</f>
        <v>0.98900414403015469</v>
      </c>
      <c r="E140">
        <f>[1]!MF_p_pipeline_atma(F83,E$17,$P$38:$Q$39,J83,15,1,,,$P$42:$Q$43,0,Температура,1)</f>
        <v>0.98900414403015491</v>
      </c>
      <c r="F140">
        <f>[1]!MF_p_pipeline_atma(G83,F$17,$S$38:$T$39,K83,15,1,,,$S$42:$T$43,0,Температура,1)</f>
        <v>0.9890041440301548</v>
      </c>
      <c r="H140">
        <v>1</v>
      </c>
      <c r="I140">
        <v>1</v>
      </c>
      <c r="J140">
        <v>1</v>
      </c>
      <c r="K140">
        <v>1</v>
      </c>
    </row>
    <row r="141" spans="1:11" x14ac:dyDescent="0.3">
      <c r="C141">
        <f>[1]!MF_p_pipeline_atma(D84,C$17,$J$38:$K$39,H84,15,1,,,$J$42:$K$43,0,Температура,1)</f>
        <v>0.98900414403015457</v>
      </c>
      <c r="D141">
        <f>[1]!MF_p_pipeline_atma(E84,D$17,$M$38:$N$39,I84,15,1,,,$M$42:$N$43,0,Температура,1)</f>
        <v>0.98900414403015469</v>
      </c>
      <c r="E141">
        <f>[1]!MF_p_pipeline_atma(F84,E$17,$P$38:$Q$39,J84,15,1,,,$P$42:$Q$43,0,Температура,1)</f>
        <v>0.98900414403015491</v>
      </c>
      <c r="F141">
        <f>[1]!MF_p_pipeline_atma(G84,F$17,$S$38:$T$39,K84,15,1,,,$S$42:$T$43,0,Температура,1)</f>
        <v>0.9890041440301548</v>
      </c>
      <c r="H141">
        <v>1</v>
      </c>
      <c r="I141">
        <v>1</v>
      </c>
      <c r="J141">
        <v>1</v>
      </c>
      <c r="K141">
        <v>1</v>
      </c>
    </row>
    <row r="142" spans="1:11" x14ac:dyDescent="0.3">
      <c r="C142">
        <f>[1]!MF_p_pipeline_atma(D85,C$17,$J$38:$K$39,H85,15,1,,,$J$42:$K$43,0,Температура,1)</f>
        <v>0.98900414403015457</v>
      </c>
      <c r="D142">
        <f>[1]!MF_p_pipeline_atma(E85,D$17,$M$38:$N$39,I85,15,1,,,$M$42:$N$43,0,Температура,1)</f>
        <v>0.98900414403015469</v>
      </c>
      <c r="E142">
        <f>[1]!MF_p_pipeline_atma(F85,E$17,$P$38:$Q$39,J85,15,1,,,$P$42:$Q$43,0,Температура,1)</f>
        <v>0.98900414403015491</v>
      </c>
      <c r="F142">
        <f>[1]!MF_p_pipeline_atma(G85,F$17,$S$38:$T$39,K85,15,1,,,$S$42:$T$43,0,Температура,1)</f>
        <v>0.9890041440301548</v>
      </c>
      <c r="H142">
        <v>1</v>
      </c>
      <c r="I142">
        <v>1</v>
      </c>
      <c r="J142">
        <v>1</v>
      </c>
      <c r="K142">
        <v>1</v>
      </c>
    </row>
    <row r="143" spans="1:11" x14ac:dyDescent="0.3">
      <c r="C143">
        <f>[1]!MF_p_pipeline_atma(D86,C$17,$J$38:$K$39,H86,15,1,,,$J$42:$K$43,0,Температура,1)</f>
        <v>0.98900414403015457</v>
      </c>
      <c r="D143">
        <f>[1]!MF_p_pipeline_atma(E86,D$17,$M$38:$N$39,I86,15,1,,,$M$42:$N$43,0,Температура,1)</f>
        <v>0.98900414403015469</v>
      </c>
      <c r="E143">
        <f>[1]!MF_p_pipeline_atma(F86,E$17,$P$38:$Q$39,J86,15,1,,,$P$42:$Q$43,0,Температура,1)</f>
        <v>0.98900414403015491</v>
      </c>
      <c r="F143">
        <f>[1]!MF_p_pipeline_atma(G86,F$17,$S$38:$T$39,K86,15,1,,,$S$42:$T$43,0,Температура,1)</f>
        <v>0.9890041440301548</v>
      </c>
      <c r="H143">
        <v>1</v>
      </c>
      <c r="I143">
        <v>1</v>
      </c>
      <c r="J143">
        <v>1</v>
      </c>
      <c r="K143">
        <v>1</v>
      </c>
    </row>
    <row r="144" spans="1:11" x14ac:dyDescent="0.3">
      <c r="C144">
        <f>[1]!MF_p_pipeline_atma(D87,C$17,$J$38:$K$39,H87,15,1,,,$J$42:$K$43,0,Температура,1)</f>
        <v>0.98900414403015457</v>
      </c>
      <c r="D144">
        <f>[1]!MF_p_pipeline_atma(E87,D$17,$M$38:$N$39,I87,15,1,,,$M$42:$N$43,0,Температура,1)</f>
        <v>0.98900414403015469</v>
      </c>
      <c r="E144">
        <f>[1]!MF_p_pipeline_atma(F87,E$17,$P$38:$Q$39,J87,15,1,,,$P$42:$Q$43,0,Температура,1)</f>
        <v>0.98900414403015491</v>
      </c>
      <c r="F144">
        <f>[1]!MF_p_pipeline_atma(G87,F$17,$S$38:$T$39,K87,15,1,,,$S$42:$T$43,0,Температура,1)</f>
        <v>0.9890041440301548</v>
      </c>
      <c r="H144">
        <v>2</v>
      </c>
      <c r="I144">
        <v>2</v>
      </c>
      <c r="J144">
        <v>1</v>
      </c>
      <c r="K144">
        <v>1</v>
      </c>
    </row>
    <row r="145" spans="1:20" x14ac:dyDescent="0.3">
      <c r="C145">
        <f>[1]!MF_p_pipeline_atma(D88,C$17,$J$38:$K$39,H88,15,1,,,$J$42:$K$43,0,Температура,1)</f>
        <v>2.9667564856570361</v>
      </c>
      <c r="D145">
        <f>[1]!MF_p_pipeline_atma(E88,D$17,$M$38:$N$39,I88,15,1,,,$M$42:$N$43,0,Температура,1)</f>
        <v>1.9779230038042566</v>
      </c>
      <c r="E145">
        <f>[1]!MF_p_pipeline_atma(F88,E$17,$P$38:$Q$39,J88,15,1,,,$P$42:$Q$43,0,Температура,1)</f>
        <v>0.98900414403015491</v>
      </c>
      <c r="F145">
        <f>[1]!MF_p_pipeline_atma(G88,F$17,$S$38:$T$39,K88,15,1,,,$S$42:$T$43,0,Температура,1)</f>
        <v>0.9890041440301548</v>
      </c>
      <c r="H145">
        <v>3</v>
      </c>
      <c r="I145">
        <v>3</v>
      </c>
      <c r="J145">
        <v>1</v>
      </c>
      <c r="K145">
        <v>1</v>
      </c>
    </row>
    <row r="146" spans="1:20" x14ac:dyDescent="0.3">
      <c r="C146">
        <f>[1]!MF_p_pipeline_atma(D89,C$17,$J$38:$K$39,H89,15,1,,,$J$42:$K$43,0,Температура,1)</f>
        <v>4.9441694892860086</v>
      </c>
      <c r="D146">
        <f>[1]!MF_p_pipeline_atma(E89,D$17,$M$38:$N$39,I89,15,1,,,$M$42:$N$43,0,Температура,1)</f>
        <v>4.9441694892860086</v>
      </c>
      <c r="E146">
        <f>[1]!MF_p_pipeline_atma(F89,E$17,$P$38:$Q$39,J89,15,1,,,$P$42:$Q$43,0,Температура,1)</f>
        <v>0.98900414403015491</v>
      </c>
      <c r="F146">
        <f>[1]!MF_p_pipeline_atma(G89,F$17,$S$38:$T$39,K89,15,1,,,$S$42:$T$43,0,Температура,1)</f>
        <v>0.9890041440301548</v>
      </c>
      <c r="H146">
        <v>4</v>
      </c>
      <c r="I146">
        <v>4</v>
      </c>
      <c r="J146">
        <v>1</v>
      </c>
      <c r="K146">
        <v>1</v>
      </c>
    </row>
    <row r="147" spans="1:20" x14ac:dyDescent="0.3">
      <c r="C147">
        <f>[1]!MF_p_pipeline_atma(D90,C$17,$J$38:$K$39,H90,15,1,,,$J$42:$K$43,0,Температура,1)</f>
        <v>5.9327505157411347</v>
      </c>
      <c r="D147">
        <f>[1]!MF_p_pipeline_atma(E90,D$17,$M$38:$N$39,I90,15,1,,,$M$42:$N$43,0,Температура,1)</f>
        <v>5.9327505157411373</v>
      </c>
      <c r="E147">
        <f>[1]!MF_p_pipeline_atma(F90,E$17,$P$38:$Q$39,J90,15,1,,,$P$42:$Q$43,0,Температура,1)</f>
        <v>0.98900414403015491</v>
      </c>
      <c r="F147">
        <f>[1]!MF_p_pipeline_atma(G90,F$17,$S$38:$T$39,K90,15,1,,,$S$42:$T$43,0,Температура,1)</f>
        <v>0.9890041440301548</v>
      </c>
      <c r="H147">
        <v>5</v>
      </c>
      <c r="I147">
        <v>5</v>
      </c>
      <c r="J147">
        <v>1</v>
      </c>
      <c r="K147">
        <v>1</v>
      </c>
    </row>
    <row r="148" spans="1:20" x14ac:dyDescent="0.3">
      <c r="C148">
        <f>[1]!MF_p_pipeline_atma(D91,C$17,$J$38:$K$39,H91,15,1,,,$J$42:$K$43,0,Температура,1)</f>
        <v>7.9096660064864484</v>
      </c>
      <c r="D148">
        <f>[1]!MF_p_pipeline_atma(E91,D$17,$M$38:$N$39,I91,15,1,,,$M$42:$N$43,0,Температура,1)</f>
        <v>6.9212490432957861</v>
      </c>
      <c r="E148">
        <f>[1]!MF_p_pipeline_atma(F91,E$17,$P$38:$Q$39,J91,15,1,,,$P$42:$Q$43,0,Температура,1)</f>
        <v>0.98900414403015491</v>
      </c>
      <c r="F148">
        <f>[1]!MF_p_pipeline_atma(G91,F$17,$S$38:$T$39,K91,15,1,,,$S$42:$T$43,0,Температура,1)</f>
        <v>0.9890041440301548</v>
      </c>
      <c r="H148">
        <v>6</v>
      </c>
      <c r="I148">
        <v>5</v>
      </c>
      <c r="J148">
        <v>1</v>
      </c>
      <c r="K148">
        <v>1</v>
      </c>
    </row>
    <row r="149" spans="1:20" x14ac:dyDescent="0.3">
      <c r="C149">
        <f>[1]!MF_p_pipeline_atma(D92,C$17,$J$38:$K$39,H92,15,1,,,$J$42:$K$43,0,Температура,1)</f>
        <v>8.898002379434276</v>
      </c>
      <c r="D149">
        <f>[1]!MF_p_pipeline_atma(E92,D$17,$M$38:$N$39,I92,15,1,,,$M$42:$N$43,0,Температура,1)</f>
        <v>7.9096660064864466</v>
      </c>
      <c r="E149">
        <f>[1]!MF_p_pipeline_atma(F92,E$17,$P$38:$Q$39,J92,15,1,,,$P$42:$Q$43,0,Температура,1)</f>
        <v>1.9779230038042568</v>
      </c>
      <c r="F149">
        <f>[1]!MF_p_pipeline_atma(G92,F$17,$S$38:$T$39,K92,15,1,,,$S$42:$T$43,0,Температура,1)</f>
        <v>0.9890041440301548</v>
      </c>
      <c r="H149">
        <v>7</v>
      </c>
      <c r="I149">
        <v>6</v>
      </c>
      <c r="J149">
        <v>1</v>
      </c>
      <c r="K149">
        <v>1</v>
      </c>
    </row>
    <row r="150" spans="1:20" x14ac:dyDescent="0.3">
      <c r="C150">
        <f>[1]!MF_p_pipeline_atma(D93,C$17,$J$38:$K$39,H93,15,1,,,$J$42:$K$43,0,Температура,1)</f>
        <v>10.874437394118335</v>
      </c>
      <c r="D150">
        <f>[1]!MF_p_pipeline_atma(E93,D$17,$M$38:$N$39,I93,15,1,,,$M$42:$N$43,0,Температура,1)</f>
        <v>8.898002379434276</v>
      </c>
      <c r="E150">
        <f>[1]!MF_p_pipeline_atma(F93,E$17,$P$38:$Q$39,J93,15,1,,,$P$42:$Q$43,0,Температура,1)</f>
        <v>2.9667564856570374</v>
      </c>
      <c r="F150">
        <f>[1]!MF_p_pipeline_atma(G93,F$17,$S$38:$T$39,K93,15,1,,,$S$42:$T$43,0,Температура,1)</f>
        <v>0.9890041440301548</v>
      </c>
      <c r="H150">
        <v>9</v>
      </c>
      <c r="I150">
        <v>7</v>
      </c>
      <c r="J150">
        <v>2</v>
      </c>
      <c r="K150">
        <v>1</v>
      </c>
    </row>
    <row r="151" spans="1:20" x14ac:dyDescent="0.3">
      <c r="C151">
        <f>[1]!MF_p_pipeline_atma(D94,C$17,$J$38:$K$39,H94,15,1,,,$J$42:$K$43,0,Температура,1)</f>
        <v>14.826385652323843</v>
      </c>
      <c r="D151">
        <f>[1]!MF_p_pipeline_atma(E94,D$17,$M$38:$N$39,I94,15,1,,,$M$42:$N$43,0,Температура,1)</f>
        <v>11.86253810491973</v>
      </c>
      <c r="E151">
        <f>[1]!MF_p_pipeline_atma(F94,E$17,$P$38:$Q$39,J94,15,1,,,$P$42:$Q$43,0,Температура,1)</f>
        <v>5.9327505157411373</v>
      </c>
      <c r="F151">
        <f>[1]!MF_p_pipeline_atma(G94,F$17,$S$38:$T$39,K94,15,1,,,$S$42:$T$43,0,Температура,1)</f>
        <v>2.9667564856570356</v>
      </c>
      <c r="H151">
        <v>12</v>
      </c>
      <c r="I151">
        <v>9</v>
      </c>
      <c r="J151">
        <v>4</v>
      </c>
      <c r="K151">
        <v>2</v>
      </c>
    </row>
    <row r="152" spans="1:20" x14ac:dyDescent="0.3">
      <c r="C152">
        <f>[1]!MF_p_pipeline_atma(D95,C$17,$J$38:$K$39,H95,15,1,,,$J$42:$K$43,0,Температура,1)</f>
        <v>20.752126811650772</v>
      </c>
      <c r="D152">
        <f>[1]!MF_p_pipeline_atma(E95,D$17,$M$38:$N$39,I95,15,1,,,$M$42:$N$43,0,Температура,1)</f>
        <v>16.80191562149777</v>
      </c>
      <c r="E152">
        <f>[1]!MF_p_pipeline_atma(F95,E$17,$P$38:$Q$39,J95,15,1,,,$P$42:$Q$43,0,Температура,1)</f>
        <v>11.862538104919732</v>
      </c>
      <c r="F152">
        <f>[1]!MF_p_pipeline_atma(G95,F$17,$S$38:$T$39,K95,15,1,,,$S$42:$T$43,0,Температура,1)</f>
        <v>7.9096660064864484</v>
      </c>
      <c r="H152">
        <v>17</v>
      </c>
      <c r="I152">
        <v>13</v>
      </c>
      <c r="J152">
        <v>9</v>
      </c>
      <c r="K152">
        <v>5</v>
      </c>
    </row>
    <row r="153" spans="1:20" x14ac:dyDescent="0.3">
      <c r="C153">
        <f>[1]!MF_p_pipeline_atma(D96,C$17,$J$38:$K$39,H96,15,1,,,$J$42:$K$43,0,Температура,1)</f>
        <v>29.636163814048896</v>
      </c>
      <c r="D153">
        <f>[1]!MF_p_pipeline_atma(E96,D$17,$M$38:$N$39,I96,15,1,,,$M$42:$N$43,0,Температура,1)</f>
        <v>24.701249579164244</v>
      </c>
      <c r="E153">
        <f>[1]!MF_p_pipeline_atma(F96,E$17,$P$38:$Q$39,J96,15,1,,,$P$42:$Q$43,0,Температура,1)</f>
        <v>19.764677854814405</v>
      </c>
      <c r="F153">
        <f>[1]!MF_p_pipeline_atma(G96,F$17,$S$38:$T$39,K96,15,1,,,$S$42:$T$43,0,Температура,1)</f>
        <v>15.814186793592125</v>
      </c>
      <c r="H153">
        <v>23</v>
      </c>
      <c r="I153">
        <v>20</v>
      </c>
      <c r="J153">
        <v>16</v>
      </c>
      <c r="K153">
        <v>12</v>
      </c>
    </row>
    <row r="155" spans="1:20" x14ac:dyDescent="0.3">
      <c r="A155" t="s">
        <v>71</v>
      </c>
    </row>
    <row r="157" spans="1:20" x14ac:dyDescent="0.3">
      <c r="C157" t="s">
        <v>72</v>
      </c>
      <c r="D157" t="s">
        <v>52</v>
      </c>
      <c r="E157" t="s">
        <v>53</v>
      </c>
      <c r="F157" t="s">
        <v>54</v>
      </c>
      <c r="G157" t="s">
        <v>55</v>
      </c>
      <c r="I157" t="s">
        <v>52</v>
      </c>
      <c r="J157" t="s">
        <v>53</v>
      </c>
      <c r="K157" t="s">
        <v>54</v>
      </c>
      <c r="L157" t="s">
        <v>55</v>
      </c>
      <c r="M157" t="s">
        <v>73</v>
      </c>
      <c r="O157" t="s">
        <v>81</v>
      </c>
      <c r="P157" t="s">
        <v>82</v>
      </c>
      <c r="Q157" t="s">
        <v>83</v>
      </c>
      <c r="R157" t="s">
        <v>84</v>
      </c>
      <c r="S157" t="s">
        <v>85</v>
      </c>
      <c r="T157" t="s">
        <v>86</v>
      </c>
    </row>
    <row r="158" spans="1:20" x14ac:dyDescent="0.3">
      <c r="C158">
        <v>1</v>
      </c>
      <c r="D158">
        <f>[1]!crv_solve(D$102:D$122,H$133:H$153,$C158)</f>
        <v>53.011467072438023</v>
      </c>
      <c r="E158">
        <f>[1]!crv_solve(E$102:E$122,I$133:I$153,$C158)</f>
        <v>59.811993993503073</v>
      </c>
      <c r="F158">
        <f>[1]!crv_solve(F$102:F$122,J$133:J$153,$C158)</f>
        <v>19.219568699703821</v>
      </c>
      <c r="G158">
        <f>[1]!crv_solve(G$102:G$122,K$133:K$153,$C158)</f>
        <v>11.06262292804599</v>
      </c>
      <c r="I158">
        <f>IF(D158&gt;0,D158,0)</f>
        <v>53.011467072438023</v>
      </c>
      <c r="J158">
        <f t="shared" ref="J158:L158" si="3">IF(E158&gt;0,E158,0)</f>
        <v>59.811993993503073</v>
      </c>
      <c r="K158">
        <f t="shared" si="3"/>
        <v>19.219568699703821</v>
      </c>
      <c r="L158">
        <f t="shared" si="3"/>
        <v>11.06262292804599</v>
      </c>
      <c r="M158">
        <f>SUM(I158:L158)</f>
        <v>143.1056526936909</v>
      </c>
      <c r="O158">
        <f>I158*C$17/100</f>
        <v>5.3011467072438014</v>
      </c>
      <c r="P158">
        <f t="shared" ref="P158:R170" si="4">J158*D$17/100</f>
        <v>8.9717990990254606</v>
      </c>
      <c r="Q158">
        <f t="shared" si="4"/>
        <v>3.8439137399407639</v>
      </c>
      <c r="R158">
        <f t="shared" si="4"/>
        <v>2.7656557320114974</v>
      </c>
      <c r="S158">
        <f>SUM(O158:R158)</f>
        <v>20.882515278221526</v>
      </c>
      <c r="T158">
        <f>S158/M158*100</f>
        <v>14.59237625149532</v>
      </c>
    </row>
    <row r="159" spans="1:20" x14ac:dyDescent="0.3">
      <c r="C159">
        <v>3</v>
      </c>
      <c r="D159">
        <f>[1]!crv_solve(D$102:D$122,H$133:H$153,$C159)</f>
        <v>45.770059344375184</v>
      </c>
      <c r="E159">
        <f>[1]!crv_solve(E$102:E$122,I$133:I$153,$C159)</f>
        <v>50.933277135093412</v>
      </c>
      <c r="F159">
        <f>[1]!crv_solve(F$102:F$122,J$133:J$153,$C159)</f>
        <v>13.351884389431801</v>
      </c>
      <c r="G159">
        <f>[1]!crv_solve(G$102:G$122,K$133:K$153,$C159)</f>
        <v>6.1459016266922299</v>
      </c>
      <c r="I159">
        <f t="shared" ref="I159:I170" si="5">IF(D159&gt;0,D159,0)</f>
        <v>45.770059344375184</v>
      </c>
      <c r="J159">
        <f t="shared" ref="J159:J170" si="6">IF(E159&gt;0,E159,0)</f>
        <v>50.933277135093412</v>
      </c>
      <c r="K159">
        <f t="shared" ref="K159:K170" si="7">IF(F159&gt;0,F159,0)</f>
        <v>13.351884389431801</v>
      </c>
      <c r="L159">
        <f t="shared" ref="L159:L170" si="8">IF(G159&gt;0,G159,0)</f>
        <v>6.1459016266922299</v>
      </c>
      <c r="M159">
        <f t="shared" ref="M159:M170" si="9">SUM(I159:L159)</f>
        <v>116.20112249559263</v>
      </c>
      <c r="O159">
        <f t="shared" ref="O159:O170" si="10">I159*C$17/100</f>
        <v>4.5770059344375182</v>
      </c>
      <c r="P159">
        <f t="shared" si="4"/>
        <v>7.6399915702640122</v>
      </c>
      <c r="Q159">
        <f t="shared" si="4"/>
        <v>2.6703768778863601</v>
      </c>
      <c r="R159">
        <f t="shared" si="4"/>
        <v>1.5364754066730575</v>
      </c>
      <c r="S159">
        <f t="shared" ref="S159:S170" si="11">SUM(O159:R159)</f>
        <v>16.423849789260949</v>
      </c>
      <c r="T159">
        <f t="shared" ref="T159:T170" si="12">S159/M159*100</f>
        <v>14.133985487002404</v>
      </c>
    </row>
    <row r="160" spans="1:20" x14ac:dyDescent="0.3">
      <c r="C160">
        <v>5</v>
      </c>
      <c r="D160">
        <f>[1]!crv_solve(D$102:D$122,H$133:H$153,$C160)</f>
        <v>37.512829346643521</v>
      </c>
      <c r="E160">
        <f>[1]!crv_solve(E$102:E$122,I$133:I$153,$C160)</f>
        <v>35.646050137326839</v>
      </c>
      <c r="F160">
        <f>[1]!crv_solve(F$102:F$122,J$133:J$153,$C160)</f>
        <v>10.613631711304858</v>
      </c>
      <c r="G160">
        <f>[1]!crv_solve(G$102:G$122,K$133:K$153,$C160)</f>
        <v>3.6875409760153492</v>
      </c>
      <c r="I160">
        <f t="shared" si="5"/>
        <v>37.512829346643521</v>
      </c>
      <c r="J160">
        <f t="shared" si="6"/>
        <v>35.646050137326839</v>
      </c>
      <c r="K160">
        <f t="shared" si="7"/>
        <v>10.613631711304858</v>
      </c>
      <c r="L160">
        <f t="shared" si="8"/>
        <v>3.6875409760153492</v>
      </c>
      <c r="M160">
        <f t="shared" si="9"/>
        <v>87.460052171290585</v>
      </c>
      <c r="O160">
        <f t="shared" si="10"/>
        <v>3.7512829346643519</v>
      </c>
      <c r="P160">
        <f t="shared" si="4"/>
        <v>5.346907520599026</v>
      </c>
      <c r="Q160">
        <f t="shared" si="4"/>
        <v>2.1227263422609717</v>
      </c>
      <c r="R160">
        <f t="shared" si="4"/>
        <v>0.92188524400383731</v>
      </c>
      <c r="S160">
        <f t="shared" si="11"/>
        <v>12.142802041528187</v>
      </c>
      <c r="T160">
        <f t="shared" si="12"/>
        <v>13.883826661509987</v>
      </c>
    </row>
    <row r="161" spans="1:20" x14ac:dyDescent="0.3">
      <c r="C161">
        <v>7</v>
      </c>
      <c r="D161">
        <f>[1]!crv_solve(D$102:D$122,H$133:H$153,$C161)</f>
        <v>28.928388775154573</v>
      </c>
      <c r="E161">
        <f>[1]!crv_solve(E$102:E$122,I$133:I$153,$C161)</f>
        <v>25.202591970003002</v>
      </c>
      <c r="F161">
        <f>[1]!crv_solve(F$102:F$122,J$133:J$153,$C161)</f>
        <v>9.0489158952323194</v>
      </c>
      <c r="G161">
        <f>[1]!crv_solve(G$102:G$122,K$133:K$153,$C161)</f>
        <v>2.633957840010972</v>
      </c>
      <c r="I161">
        <f t="shared" si="5"/>
        <v>28.928388775154573</v>
      </c>
      <c r="J161">
        <f t="shared" si="6"/>
        <v>25.202591970003002</v>
      </c>
      <c r="K161">
        <f t="shared" si="7"/>
        <v>9.0489158952323194</v>
      </c>
      <c r="L161">
        <f t="shared" si="8"/>
        <v>2.633957840010972</v>
      </c>
      <c r="M161">
        <f t="shared" si="9"/>
        <v>65.813854480400863</v>
      </c>
      <c r="O161">
        <f t="shared" si="10"/>
        <v>2.8928388775154574</v>
      </c>
      <c r="P161">
        <f t="shared" si="4"/>
        <v>3.7803887955004503</v>
      </c>
      <c r="Q161">
        <f t="shared" si="4"/>
        <v>1.8097831790464638</v>
      </c>
      <c r="R161">
        <f t="shared" si="4"/>
        <v>0.658489460002743</v>
      </c>
      <c r="S161">
        <f t="shared" si="11"/>
        <v>9.1415003120651139</v>
      </c>
      <c r="T161">
        <f t="shared" si="12"/>
        <v>13.88993303041903</v>
      </c>
    </row>
    <row r="162" spans="1:20" x14ac:dyDescent="0.3">
      <c r="C162">
        <v>9</v>
      </c>
      <c r="D162">
        <f>[1]!crv_solve(D$102:D$122,H$133:H$153,$C162)</f>
        <v>24.6361684894101</v>
      </c>
      <c r="E162">
        <f>[1]!crv_solve(E$102:E$122,I$133:I$153,$C162)</f>
        <v>19.980862886341086</v>
      </c>
      <c r="F162">
        <f>[1]!crv_solve(F$102:F$122,J$133:J$153,$C162)</f>
        <v>7.4842000791597805</v>
      </c>
      <c r="G162">
        <f>[1]!crv_solve(G$102:G$122,K$133:K$153,$C162)</f>
        <v>1.5803747040065945</v>
      </c>
      <c r="I162">
        <f t="shared" si="5"/>
        <v>24.6361684894101</v>
      </c>
      <c r="J162">
        <f t="shared" si="6"/>
        <v>19.980862886341086</v>
      </c>
      <c r="K162">
        <f t="shared" si="7"/>
        <v>7.4842000791597805</v>
      </c>
      <c r="L162">
        <f t="shared" si="8"/>
        <v>1.5803747040065945</v>
      </c>
      <c r="M162">
        <f t="shared" si="9"/>
        <v>53.681606158917553</v>
      </c>
      <c r="O162">
        <f t="shared" si="10"/>
        <v>2.46361684894101</v>
      </c>
      <c r="P162">
        <f t="shared" si="4"/>
        <v>2.9971294329511631</v>
      </c>
      <c r="Q162">
        <f t="shared" si="4"/>
        <v>1.4968400158319559</v>
      </c>
      <c r="R162">
        <f t="shared" si="4"/>
        <v>0.39509367600164863</v>
      </c>
      <c r="S162">
        <f t="shared" si="11"/>
        <v>7.3526799737257775</v>
      </c>
      <c r="T162">
        <f t="shared" si="12"/>
        <v>13.69683304921821</v>
      </c>
    </row>
    <row r="163" spans="1:20" x14ac:dyDescent="0.3">
      <c r="C163">
        <v>11</v>
      </c>
      <c r="D163">
        <f>[1]!crv_solve(D$102:D$122,H$133:H$153,$C163)</f>
        <v>21.774688298913787</v>
      </c>
      <c r="E163">
        <f>[1]!crv_solve(E$102:E$122,I$133:I$153,$C163)</f>
        <v>17.369998344510126</v>
      </c>
      <c r="F163">
        <f>[1]!crv_solve(F$102:F$122,J$133:J$153,$C163)</f>
        <v>6.3665459248222529</v>
      </c>
      <c r="G163">
        <f>[1]!crv_solve(G$102:G$122,K$133:K$153,$C163)</f>
        <v>0.52679156800221738</v>
      </c>
      <c r="I163">
        <f t="shared" si="5"/>
        <v>21.774688298913787</v>
      </c>
      <c r="J163">
        <f t="shared" si="6"/>
        <v>17.369998344510126</v>
      </c>
      <c r="K163">
        <f t="shared" si="7"/>
        <v>6.3665459248222529</v>
      </c>
      <c r="L163">
        <f t="shared" si="8"/>
        <v>0.52679156800221738</v>
      </c>
      <c r="M163">
        <f t="shared" si="9"/>
        <v>46.038024136248382</v>
      </c>
      <c r="O163">
        <f t="shared" si="10"/>
        <v>2.1774688298913789</v>
      </c>
      <c r="P163">
        <f t="shared" si="4"/>
        <v>2.6054997516765188</v>
      </c>
      <c r="Q163">
        <f t="shared" si="4"/>
        <v>1.2733091849644507</v>
      </c>
      <c r="R163">
        <f t="shared" si="4"/>
        <v>0.13169789200055435</v>
      </c>
      <c r="S163">
        <f t="shared" si="11"/>
        <v>6.1879756585329027</v>
      </c>
      <c r="T163">
        <f t="shared" si="12"/>
        <v>13.441010500841093</v>
      </c>
    </row>
    <row r="164" spans="1:20" x14ac:dyDescent="0.3">
      <c r="C164">
        <v>13</v>
      </c>
      <c r="D164">
        <f>[1]!crv_solve(D$102:D$122,H$133:H$153,$C164)</f>
        <v>19.485504146516735</v>
      </c>
      <c r="E164">
        <f>[1]!crv_solve(E$102:E$122,I$133:I$153,$C164)</f>
        <v>14.759133802679168</v>
      </c>
      <c r="F164">
        <f>[1]!crv_solve(F$102:F$122,J$133:J$153,$C164)</f>
        <v>5.2488917704847253</v>
      </c>
      <c r="G164">
        <f>[1]!crv_solve(G$102:G$122,K$133:K$153,$C164)</f>
        <v>-0.52679156800215987</v>
      </c>
      <c r="I164">
        <f t="shared" si="5"/>
        <v>19.485504146516735</v>
      </c>
      <c r="J164">
        <f t="shared" si="6"/>
        <v>14.759133802679168</v>
      </c>
      <c r="K164">
        <f t="shared" si="7"/>
        <v>5.2488917704847253</v>
      </c>
      <c r="L164">
        <f t="shared" si="8"/>
        <v>0</v>
      </c>
      <c r="M164">
        <f t="shared" si="9"/>
        <v>39.49352971968063</v>
      </c>
      <c r="O164">
        <f t="shared" si="10"/>
        <v>1.9485504146516734</v>
      </c>
      <c r="P164">
        <f t="shared" si="4"/>
        <v>2.213870070401875</v>
      </c>
      <c r="Q164">
        <f t="shared" si="4"/>
        <v>1.049778354096945</v>
      </c>
      <c r="R164">
        <f t="shared" si="4"/>
        <v>0</v>
      </c>
      <c r="S164">
        <f t="shared" si="11"/>
        <v>5.2121988391504939</v>
      </c>
      <c r="T164">
        <f t="shared" si="12"/>
        <v>13.197601926558422</v>
      </c>
    </row>
    <row r="165" spans="1:20" x14ac:dyDescent="0.3">
      <c r="C165">
        <v>15</v>
      </c>
      <c r="D165">
        <f>[1]!crv_solve(D$102:D$122,H$133:H$153,$C165)</f>
        <v>17.768616032218944</v>
      </c>
      <c r="E165">
        <f>[1]!crv_solve(E$102:E$122,I$133:I$153,$C165)</f>
        <v>13.267211207347192</v>
      </c>
      <c r="F165">
        <f>[1]!crv_solve(F$102:F$122,J$133:J$153,$C165)</f>
        <v>4.1312376161471969</v>
      </c>
      <c r="G165">
        <f>[1]!crv_solve(G$102:G$122,K$133:K$153,$C165)</f>
        <v>-1.5803747040065372</v>
      </c>
      <c r="I165">
        <f t="shared" si="5"/>
        <v>17.768616032218944</v>
      </c>
      <c r="J165">
        <f t="shared" si="6"/>
        <v>13.267211207347192</v>
      </c>
      <c r="K165">
        <f t="shared" si="7"/>
        <v>4.1312376161471969</v>
      </c>
      <c r="L165">
        <f t="shared" si="8"/>
        <v>0</v>
      </c>
      <c r="M165">
        <f t="shared" si="9"/>
        <v>35.167064855713335</v>
      </c>
      <c r="O165">
        <f t="shared" si="10"/>
        <v>1.7768616032218945</v>
      </c>
      <c r="P165">
        <f t="shared" si="4"/>
        <v>1.9900816811020787</v>
      </c>
      <c r="Q165">
        <f t="shared" si="4"/>
        <v>0.82624752322943928</v>
      </c>
      <c r="R165">
        <f t="shared" si="4"/>
        <v>0</v>
      </c>
      <c r="S165">
        <f t="shared" si="11"/>
        <v>4.5931908075534125</v>
      </c>
      <c r="T165">
        <f t="shared" si="12"/>
        <v>13.061058198626407</v>
      </c>
    </row>
    <row r="166" spans="1:20" x14ac:dyDescent="0.3">
      <c r="C166">
        <v>17</v>
      </c>
      <c r="D166">
        <f>[1]!crv_solve(D$102:D$122,H$133:H$153,$C166)</f>
        <v>16.051727917921156</v>
      </c>
      <c r="E166">
        <f>[1]!crv_solve(E$102:E$122,I$133:I$153,$C166)</f>
        <v>11.775288612015215</v>
      </c>
      <c r="F166">
        <f>[1]!crv_solve(F$102:F$122,J$133:J$153,$C166)</f>
        <v>3.0135834618096693</v>
      </c>
      <c r="G166">
        <f>[1]!crv_solve(G$102:G$122,K$133:K$153,$C166)</f>
        <v>-2.6339578400109143</v>
      </c>
      <c r="I166">
        <f t="shared" si="5"/>
        <v>16.051727917921156</v>
      </c>
      <c r="J166">
        <f t="shared" si="6"/>
        <v>11.775288612015215</v>
      </c>
      <c r="K166">
        <f t="shared" si="7"/>
        <v>3.0135834618096693</v>
      </c>
      <c r="L166">
        <f t="shared" si="8"/>
        <v>0</v>
      </c>
      <c r="M166">
        <f t="shared" si="9"/>
        <v>30.840599991746043</v>
      </c>
      <c r="O166">
        <f t="shared" si="10"/>
        <v>1.6051727917921155</v>
      </c>
      <c r="P166">
        <f t="shared" si="4"/>
        <v>1.7662932918022825</v>
      </c>
      <c r="Q166">
        <f t="shared" si="4"/>
        <v>0.60271669236193393</v>
      </c>
      <c r="R166">
        <f t="shared" si="4"/>
        <v>0</v>
      </c>
      <c r="S166">
        <f t="shared" si="11"/>
        <v>3.974182775956332</v>
      </c>
      <c r="T166">
        <f t="shared" si="12"/>
        <v>12.886204474037319</v>
      </c>
    </row>
    <row r="167" spans="1:20" x14ac:dyDescent="0.3">
      <c r="C167">
        <v>19</v>
      </c>
      <c r="D167">
        <f>[1]!crv_solve(D$102:D$122,H$133:H$153,$C167)</f>
        <v>14.620987822672998</v>
      </c>
      <c r="E167">
        <f>[1]!crv_solve(E$102:E$122,I$133:I$153,$C167)</f>
        <v>10.283366016683239</v>
      </c>
      <c r="F167">
        <f>[1]!crv_solve(F$102:F$122,J$133:J$153,$C167)</f>
        <v>1.8959293074721413</v>
      </c>
      <c r="G167">
        <f>[1]!crv_solve(G$102:G$122,K$133:K$153,$C167)</f>
        <v>-3.6875409760152915</v>
      </c>
      <c r="I167">
        <f t="shared" si="5"/>
        <v>14.620987822672998</v>
      </c>
      <c r="J167">
        <f t="shared" si="6"/>
        <v>10.283366016683239</v>
      </c>
      <c r="K167">
        <f t="shared" si="7"/>
        <v>1.8959293074721413</v>
      </c>
      <c r="L167">
        <f t="shared" si="8"/>
        <v>0</v>
      </c>
      <c r="M167">
        <f t="shared" si="9"/>
        <v>26.800283146828377</v>
      </c>
      <c r="O167">
        <f t="shared" si="10"/>
        <v>1.4620987822672999</v>
      </c>
      <c r="P167">
        <f t="shared" si="4"/>
        <v>1.542504902502486</v>
      </c>
      <c r="Q167">
        <f t="shared" si="4"/>
        <v>0.37918586149442823</v>
      </c>
      <c r="R167">
        <f t="shared" si="4"/>
        <v>0</v>
      </c>
      <c r="S167">
        <f t="shared" si="11"/>
        <v>3.3837895462642145</v>
      </c>
      <c r="T167">
        <f t="shared" si="12"/>
        <v>12.625947001103462</v>
      </c>
    </row>
    <row r="168" spans="1:20" x14ac:dyDescent="0.3">
      <c r="C168">
        <v>21</v>
      </c>
      <c r="D168">
        <f>[1]!crv_solve(D$102:D$122,H$133:H$153,$C168)</f>
        <v>13.190247727424842</v>
      </c>
      <c r="E168">
        <f>[1]!crv_solve(E$102:E$122,I$133:I$153,$C168)</f>
        <v>8.7914434213512642</v>
      </c>
      <c r="F168">
        <f>[1]!crv_solve(F$102:F$122,J$133:J$153,$C168)</f>
        <v>0.77827515313461371</v>
      </c>
      <c r="G168">
        <f>[1]!crv_solve(G$102:G$122,K$133:K$153,$C168)</f>
        <v>-4.7411241120196692</v>
      </c>
      <c r="I168">
        <f t="shared" si="5"/>
        <v>13.190247727424842</v>
      </c>
      <c r="J168">
        <f t="shared" si="6"/>
        <v>8.7914434213512642</v>
      </c>
      <c r="K168">
        <f t="shared" si="7"/>
        <v>0.77827515313461371</v>
      </c>
      <c r="L168">
        <f t="shared" si="8"/>
        <v>0</v>
      </c>
      <c r="M168">
        <f t="shared" si="9"/>
        <v>22.759966301910723</v>
      </c>
      <c r="O168">
        <f t="shared" si="10"/>
        <v>1.3190247727424842</v>
      </c>
      <c r="P168">
        <f t="shared" si="4"/>
        <v>1.3187165132026897</v>
      </c>
      <c r="Q168">
        <f t="shared" si="4"/>
        <v>0.15565503062692274</v>
      </c>
      <c r="R168">
        <f t="shared" si="4"/>
        <v>0</v>
      </c>
      <c r="S168">
        <f t="shared" si="11"/>
        <v>2.7933963165720965</v>
      </c>
      <c r="T168">
        <f t="shared" si="12"/>
        <v>12.273288455341817</v>
      </c>
    </row>
    <row r="169" spans="1:20" x14ac:dyDescent="0.3">
      <c r="C169">
        <v>23</v>
      </c>
      <c r="D169">
        <f>[1]!crv_solve(D$102:D$122,H$133:H$153,$C169)</f>
        <v>11.759507632176684</v>
      </c>
      <c r="E169">
        <f>[1]!crv_solve(E$102:E$122,I$133:I$153,$C169)</f>
        <v>7.2995208260192879</v>
      </c>
      <c r="F169">
        <f>[1]!crv_solve(F$102:F$122,J$133:J$153,$C169)</f>
        <v>-0.33937900120291431</v>
      </c>
      <c r="G169">
        <f>[1]!crv_solve(G$102:G$122,K$133:K$153,$C169)</f>
        <v>-5.7947072480240465</v>
      </c>
      <c r="I169">
        <f t="shared" si="5"/>
        <v>11.759507632176684</v>
      </c>
      <c r="J169">
        <f t="shared" si="6"/>
        <v>7.2995208260192879</v>
      </c>
      <c r="K169">
        <f t="shared" si="7"/>
        <v>0</v>
      </c>
      <c r="L169">
        <f t="shared" si="8"/>
        <v>0</v>
      </c>
      <c r="M169">
        <f t="shared" si="9"/>
        <v>19.059028458195971</v>
      </c>
      <c r="O169">
        <f t="shared" si="10"/>
        <v>1.1759507632176684</v>
      </c>
      <c r="P169">
        <f t="shared" si="4"/>
        <v>1.0949281239028932</v>
      </c>
      <c r="Q169">
        <f t="shared" si="4"/>
        <v>0</v>
      </c>
      <c r="R169">
        <f t="shared" si="4"/>
        <v>0</v>
      </c>
      <c r="S169">
        <f t="shared" si="11"/>
        <v>2.2708788871205616</v>
      </c>
      <c r="T169">
        <f t="shared" si="12"/>
        <v>11.91497715689707</v>
      </c>
    </row>
    <row r="170" spans="1:20" x14ac:dyDescent="0.3">
      <c r="C170">
        <v>25</v>
      </c>
      <c r="D170">
        <f>[1]!crv_solve(D$102:D$122,H$133:H$153,$C170)</f>
        <v>10.328767536928526</v>
      </c>
      <c r="E170">
        <f>[1]!crv_solve(E$102:E$122,I$133:I$153,$C170)</f>
        <v>5.8075982306873115</v>
      </c>
      <c r="F170">
        <f>[1]!crv_solve(F$102:F$122,J$133:J$153,$C170)</f>
        <v>-1.4570331555404419</v>
      </c>
      <c r="G170">
        <f>[1]!crv_solve(G$102:G$122,K$133:K$153,$C170)</f>
        <v>-6.8482903840284237</v>
      </c>
      <c r="I170">
        <f t="shared" si="5"/>
        <v>10.328767536928526</v>
      </c>
      <c r="J170">
        <f t="shared" si="6"/>
        <v>5.8075982306873115</v>
      </c>
      <c r="K170">
        <f t="shared" si="7"/>
        <v>0</v>
      </c>
      <c r="L170">
        <f t="shared" si="8"/>
        <v>0</v>
      </c>
      <c r="M170">
        <f t="shared" si="9"/>
        <v>16.136365767615835</v>
      </c>
      <c r="O170">
        <f t="shared" si="10"/>
        <v>1.0328767536928525</v>
      </c>
      <c r="P170">
        <f t="shared" si="4"/>
        <v>0.87113973460309668</v>
      </c>
      <c r="Q170">
        <f t="shared" si="4"/>
        <v>0</v>
      </c>
      <c r="R170">
        <f t="shared" si="4"/>
        <v>0</v>
      </c>
      <c r="S170">
        <f t="shared" si="11"/>
        <v>1.9040164882959492</v>
      </c>
      <c r="T170">
        <f t="shared" si="12"/>
        <v>11.799537242252718</v>
      </c>
    </row>
    <row r="174" spans="1:20" x14ac:dyDescent="0.3">
      <c r="A174">
        <v>9</v>
      </c>
    </row>
    <row r="175" spans="1:20" x14ac:dyDescent="0.3">
      <c r="A175" t="s">
        <v>75</v>
      </c>
      <c r="I175" t="s">
        <v>78</v>
      </c>
      <c r="J175">
        <v>10</v>
      </c>
    </row>
    <row r="179" spans="3:5" x14ac:dyDescent="0.3">
      <c r="C179" t="s">
        <v>72</v>
      </c>
      <c r="D179" t="s">
        <v>76</v>
      </c>
      <c r="E179" t="s">
        <v>77</v>
      </c>
    </row>
    <row r="180" spans="3:5" x14ac:dyDescent="0.3">
      <c r="C180">
        <v>1</v>
      </c>
      <c r="D180">
        <f>SUM(I158:L158)</f>
        <v>143.1056526936909</v>
      </c>
      <c r="E180">
        <f>[1]!MF_p_pipeline_atma(D180,T158,$V$38:$W$39,$C$43,15,1,,,$V$42:$W$43,0,,1)</f>
        <v>15.084051396796442</v>
      </c>
    </row>
    <row r="181" spans="3:5" x14ac:dyDescent="0.3">
      <c r="C181">
        <v>3</v>
      </c>
      <c r="D181">
        <f t="shared" ref="D181:D192" si="13">SUM(I159:L159)</f>
        <v>116.20112249559263</v>
      </c>
      <c r="E181">
        <f>[1]!MF_p_pipeline_atma(D181,T159,$V$38:$W$39,$C$43,15,1,,,$V$42:$W$43,0,,1)</f>
        <v>15.084051396796442</v>
      </c>
    </row>
    <row r="182" spans="3:5" x14ac:dyDescent="0.3">
      <c r="C182">
        <v>5</v>
      </c>
      <c r="D182">
        <f t="shared" si="13"/>
        <v>87.460052171290585</v>
      </c>
      <c r="E182">
        <f>[1]!MF_p_pipeline_atma(D182,T160,$V$38:$W$39,$C$43,15,1,,,$V$42:$W$43,0,,1)</f>
        <v>15.084051396796442</v>
      </c>
    </row>
    <row r="183" spans="3:5" x14ac:dyDescent="0.3">
      <c r="C183">
        <v>7</v>
      </c>
      <c r="D183">
        <f t="shared" si="13"/>
        <v>65.813854480400863</v>
      </c>
      <c r="E183">
        <f>[1]!MF_p_pipeline_atma(D183,T161,$V$38:$W$39,$C$43,15,1,,,$V$42:$W$43,0,,1)</f>
        <v>15.084051396796442</v>
      </c>
    </row>
    <row r="184" spans="3:5" x14ac:dyDescent="0.3">
      <c r="C184">
        <v>9</v>
      </c>
      <c r="D184">
        <f t="shared" si="13"/>
        <v>53.681606158917553</v>
      </c>
      <c r="E184">
        <f>[1]!MF_p_pipeline_atma(D184,T162,$V$38:$W$39,$C$43,15,1,,,$V$42:$W$43,0,,1)</f>
        <v>15.084051396796442</v>
      </c>
    </row>
    <row r="185" spans="3:5" x14ac:dyDescent="0.3">
      <c r="C185">
        <v>11</v>
      </c>
      <c r="D185">
        <f t="shared" si="13"/>
        <v>46.038024136248382</v>
      </c>
      <c r="E185">
        <f>[1]!MF_p_pipeline_atma(D185,T163,$V$38:$W$39,$C$43,15,1,,,$V$42:$W$43,0,,1)</f>
        <v>15.084051396796442</v>
      </c>
    </row>
    <row r="186" spans="3:5" x14ac:dyDescent="0.3">
      <c r="C186">
        <v>13</v>
      </c>
      <c r="D186">
        <f t="shared" si="13"/>
        <v>39.49352971968063</v>
      </c>
      <c r="E186">
        <f>[1]!MF_p_pipeline_atma(D186,T164,$V$38:$W$39,$C$43,15,1,,,$V$42:$W$43,0,,1)</f>
        <v>15.084051396796442</v>
      </c>
    </row>
    <row r="187" spans="3:5" x14ac:dyDescent="0.3">
      <c r="C187">
        <v>15</v>
      </c>
      <c r="D187">
        <f t="shared" si="13"/>
        <v>35.167064855713335</v>
      </c>
      <c r="E187">
        <f>[1]!MF_p_pipeline_atma(D187,T165,$V$38:$W$39,$C$43,15,1,,,$V$42:$W$43,0,,1)</f>
        <v>15.084051396796442</v>
      </c>
    </row>
    <row r="188" spans="3:5" x14ac:dyDescent="0.3">
      <c r="C188">
        <v>17</v>
      </c>
      <c r="D188">
        <f t="shared" si="13"/>
        <v>30.840599991746043</v>
      </c>
      <c r="E188">
        <f>[1]!MF_p_pipeline_atma(D188,T166,$V$38:$W$39,$C$43,15,1,,,$V$42:$W$43,0,,1)</f>
        <v>15.084051396796442</v>
      </c>
    </row>
    <row r="189" spans="3:5" x14ac:dyDescent="0.3">
      <c r="C189">
        <v>19</v>
      </c>
      <c r="D189">
        <f t="shared" si="13"/>
        <v>26.800283146828377</v>
      </c>
      <c r="E189">
        <f>[1]!MF_p_pipeline_atma(D189,T167,$V$38:$W$39,$C$43,15,1,,,$V$42:$W$43,0,,1)</f>
        <v>15.084051396796442</v>
      </c>
    </row>
    <row r="190" spans="3:5" x14ac:dyDescent="0.3">
      <c r="C190">
        <v>21</v>
      </c>
      <c r="D190">
        <f t="shared" si="13"/>
        <v>22.759966301910723</v>
      </c>
      <c r="E190">
        <f>[1]!MF_p_pipeline_atma(D190,T168,$V$38:$W$39,$C$43,15,1,,,$V$42:$W$43,0,,1)</f>
        <v>15.084051396796442</v>
      </c>
    </row>
    <row r="191" spans="3:5" x14ac:dyDescent="0.3">
      <c r="C191">
        <v>23</v>
      </c>
      <c r="D191">
        <f t="shared" si="13"/>
        <v>19.059028458195971</v>
      </c>
      <c r="E191">
        <f>[1]!MF_p_pipeline_atma(D191,T169,$V$38:$W$39,$C$43,15,1,,,$V$42:$W$43,0,,1)</f>
        <v>15.084051396796442</v>
      </c>
    </row>
    <row r="192" spans="3:5" x14ac:dyDescent="0.3">
      <c r="C192">
        <v>25</v>
      </c>
      <c r="D192">
        <f t="shared" si="13"/>
        <v>16.136365767615835</v>
      </c>
      <c r="E192">
        <f>[1]!MF_p_pipeline_atma(D192,T170,$V$38:$W$39,$C$43,15,1,,,$V$42:$W$43,0,,1)</f>
        <v>15.084051396796442</v>
      </c>
    </row>
    <row r="196" spans="3:5" x14ac:dyDescent="0.3">
      <c r="C196" t="s">
        <v>79</v>
      </c>
    </row>
    <row r="197" spans="3:5" x14ac:dyDescent="0.3">
      <c r="D197" t="s">
        <v>80</v>
      </c>
      <c r="E197">
        <f>[1]!crv_intersection(D180:D192,E180:E192,D180:D192,C180:C192)</f>
        <v>34.98524214820975</v>
      </c>
    </row>
  </sheetData>
  <phoneticPr fontId="1" type="noConversion"/>
  <conditionalFormatting sqref="C18:F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F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{E9B16017-AD63-43B8-8758-2CB65883105A}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B16017-AD63-43B8-8758-2CB658831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C19:F19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Лист1</vt:lpstr>
      <vt:lpstr>газосодержание_при_Pb</vt:lpstr>
      <vt:lpstr>давление_насыщения</vt:lpstr>
      <vt:lpstr>Диаметры</vt:lpstr>
      <vt:lpstr>инкл</vt:lpstr>
      <vt:lpstr>Инклинометрия</vt:lpstr>
      <vt:lpstr>мин_пласт_давление</vt:lpstr>
      <vt:lpstr>обводненность</vt:lpstr>
      <vt:lpstr>общ_обводненность</vt:lpstr>
      <vt:lpstr>параметры</vt:lpstr>
      <vt:lpstr>пластовое_давление</vt:lpstr>
      <vt:lpstr>плотность_воды</vt:lpstr>
      <vt:lpstr>плотность_газа</vt:lpstr>
      <vt:lpstr>плотность_нефти</vt:lpstr>
      <vt:lpstr>продуктивность</vt:lpstr>
      <vt:lpstr>скв1</vt:lpstr>
      <vt:lpstr>скв2</vt:lpstr>
      <vt:lpstr>скв3</vt:lpstr>
      <vt:lpstr>скв4</vt:lpstr>
      <vt:lpstr>Температура</vt:lpstr>
      <vt:lpstr>температура_пластовая</vt:lpstr>
      <vt:lpstr>тест_дебит</vt:lpstr>
      <vt:lpstr>тест_забойное_давление</vt:lpstr>
      <vt:lpstr>точек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Миша Миша</dc:creator>
  <cp:lastModifiedBy>Миша Миша</cp:lastModifiedBy>
  <dcterms:created xsi:type="dcterms:W3CDTF">2021-03-28T12:45:42Z</dcterms:created>
  <dcterms:modified xsi:type="dcterms:W3CDTF">2021-04-11T17:17:13Z</dcterms:modified>
</cp:coreProperties>
</file>