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A">Лист1!$K$6</definedName>
    <definedName name="d_in">Лист1!$F$7</definedName>
    <definedName name="d_in_m">Лист1!$G$7</definedName>
    <definedName name="eps">Лист1!$F$9</definedName>
    <definedName name="gamma_w">Лист1!$F$5</definedName>
    <definedName name="h">Лист1!$F$6</definedName>
    <definedName name="MD">Лист1!$F$11</definedName>
    <definedName name="mu_Pas">Лист1!$L$7</definedName>
    <definedName name="n">Лист1!$B$16</definedName>
    <definedName name="p_Pa">Лист1!$R$15</definedName>
    <definedName name="p_wh">Лист1!$F$10</definedName>
    <definedName name="pwh_mpa">Лист1!$G$10</definedName>
    <definedName name="q_liq">Лист1!$F$8</definedName>
    <definedName name="q_liq_m3sec">Лист1!$G$8</definedName>
    <definedName name="rho">Лист1!$G$5</definedName>
    <definedName name="T0">Лист1!$F$13</definedName>
    <definedName name="TVD">Лист1!$F$12</definedName>
    <definedName name="ws">Лист1!$R$13</definedName>
  </definedNames>
  <calcPr calcId="145621"/>
</workbook>
</file>

<file path=xl/calcChain.xml><?xml version="1.0" encoding="utf-8"?>
<calcChain xmlns="http://schemas.openxmlformats.org/spreadsheetml/2006/main">
  <c r="S16" i="1" l="1"/>
  <c r="T16" i="1" s="1"/>
  <c r="V9" i="1"/>
  <c r="V8" i="1"/>
  <c r="K12" i="1" l="1"/>
  <c r="E5" i="1" a="1"/>
  <c r="F5" i="1" l="1"/>
  <c r="F7" i="1"/>
  <c r="G7" i="1" s="1"/>
  <c r="K6" i="1" s="1"/>
  <c r="F9" i="1"/>
  <c r="F11" i="1"/>
  <c r="F13" i="1"/>
  <c r="L11" i="1" s="1"/>
  <c r="L13" i="1" s="1"/>
  <c r="L12" i="1" s="1"/>
  <c r="E6" i="1"/>
  <c r="E8" i="1"/>
  <c r="E10" i="1"/>
  <c r="E12" i="1"/>
  <c r="F6" i="1"/>
  <c r="E17" i="1" s="1"/>
  <c r="F8" i="1"/>
  <c r="G8" i="1" s="1"/>
  <c r="F10" i="1"/>
  <c r="J16" i="1" s="1"/>
  <c r="F12" i="1"/>
  <c r="E5" i="1"/>
  <c r="E7" i="1"/>
  <c r="E9" i="1"/>
  <c r="E11" i="1"/>
  <c r="E13" i="1"/>
  <c r="H11" i="1" a="1"/>
  <c r="I11" i="1" a="1"/>
  <c r="E18" i="1" l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O16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40" i="1"/>
  <c r="M56" i="1"/>
  <c r="M72" i="1"/>
  <c r="M88" i="1"/>
  <c r="M104" i="1"/>
  <c r="M120" i="1"/>
  <c r="M136" i="1"/>
  <c r="M152" i="1"/>
  <c r="M168" i="1"/>
  <c r="M52" i="1"/>
  <c r="M100" i="1"/>
  <c r="M148" i="1"/>
  <c r="M28" i="1"/>
  <c r="M44" i="1"/>
  <c r="M60" i="1"/>
  <c r="M76" i="1"/>
  <c r="M92" i="1"/>
  <c r="M108" i="1"/>
  <c r="M124" i="1"/>
  <c r="M140" i="1"/>
  <c r="M156" i="1"/>
  <c r="M172" i="1"/>
  <c r="M36" i="1"/>
  <c r="M84" i="1"/>
  <c r="M132" i="1"/>
  <c r="M32" i="1"/>
  <c r="M48" i="1"/>
  <c r="M64" i="1"/>
  <c r="M80" i="1"/>
  <c r="M96" i="1"/>
  <c r="M112" i="1"/>
  <c r="M128" i="1"/>
  <c r="M144" i="1"/>
  <c r="M160" i="1"/>
  <c r="M68" i="1"/>
  <c r="M116" i="1"/>
  <c r="M164" i="1"/>
  <c r="M19" i="1"/>
  <c r="M23" i="1"/>
  <c r="M18" i="1"/>
  <c r="M20" i="1"/>
  <c r="M24" i="1"/>
  <c r="M17" i="1"/>
  <c r="M21" i="1"/>
  <c r="M25" i="1"/>
  <c r="M16" i="1"/>
  <c r="M22" i="1"/>
  <c r="G5" i="1"/>
  <c r="B3" i="2" s="1"/>
  <c r="H12" i="1"/>
  <c r="H11" i="1"/>
  <c r="H13" i="1"/>
  <c r="I11" i="1"/>
  <c r="I12" i="1"/>
  <c r="I13" i="1"/>
  <c r="F16" i="1"/>
  <c r="F17" i="1"/>
  <c r="F18" i="1"/>
  <c r="X175" i="1" l="1"/>
  <c r="H17" i="1"/>
  <c r="H16" i="1"/>
  <c r="G17" i="1"/>
  <c r="G16" i="1"/>
  <c r="G18" i="1"/>
  <c r="J17" i="1"/>
  <c r="J18" i="1"/>
  <c r="I17" i="1"/>
  <c r="I16" i="1"/>
  <c r="I18" i="1"/>
  <c r="F19" i="1"/>
  <c r="W16" i="1" l="1"/>
  <c r="P16" i="1"/>
  <c r="X16" i="1"/>
  <c r="X17" i="1"/>
  <c r="Q16" i="1"/>
  <c r="H18" i="1"/>
  <c r="P17" i="1"/>
  <c r="P18" i="1"/>
  <c r="Q18" i="1"/>
  <c r="Q17" i="1"/>
  <c r="J19" i="1"/>
  <c r="G19" i="1"/>
  <c r="F20" i="1"/>
  <c r="I20" i="1"/>
  <c r="I19" i="1"/>
  <c r="U16" i="1" l="1"/>
  <c r="V16" i="1" s="1"/>
  <c r="N17" i="1" s="1"/>
  <c r="X19" i="1"/>
  <c r="X18" i="1"/>
  <c r="H19" i="1"/>
  <c r="P20" i="1"/>
  <c r="P19" i="1"/>
  <c r="Q19" i="1"/>
  <c r="K16" i="1"/>
  <c r="L16" i="1" s="1"/>
  <c r="Q20" i="1"/>
  <c r="J20" i="1"/>
  <c r="G20" i="1"/>
  <c r="F21" i="1"/>
  <c r="O17" i="1" l="1"/>
  <c r="R17" i="1"/>
  <c r="T17" i="1" s="1"/>
  <c r="H20" i="1"/>
  <c r="J21" i="1"/>
  <c r="G21" i="1"/>
  <c r="F22" i="1"/>
  <c r="I22" i="1"/>
  <c r="I21" i="1"/>
  <c r="X20" i="1" l="1"/>
  <c r="P21" i="1"/>
  <c r="Q21" i="1"/>
  <c r="X21" i="1"/>
  <c r="S17" i="1"/>
  <c r="H21" i="1"/>
  <c r="P22" i="1"/>
  <c r="K17" i="1"/>
  <c r="Q22" i="1"/>
  <c r="J22" i="1"/>
  <c r="G22" i="1"/>
  <c r="F23" i="1"/>
  <c r="I23" i="1"/>
  <c r="W17" i="1" l="1"/>
  <c r="U17" i="1" s="1"/>
  <c r="V17" i="1" s="1"/>
  <c r="N18" i="1" s="1"/>
  <c r="O18" i="1" s="1"/>
  <c r="X22" i="1"/>
  <c r="H22" i="1"/>
  <c r="P23" i="1"/>
  <c r="L17" i="1"/>
  <c r="Q23" i="1"/>
  <c r="J23" i="1"/>
  <c r="G23" i="1"/>
  <c r="F24" i="1"/>
  <c r="K18" i="1" l="1"/>
  <c r="L18" i="1" s="1"/>
  <c r="R18" i="1"/>
  <c r="T18" i="1" s="1"/>
  <c r="H23" i="1"/>
  <c r="J24" i="1"/>
  <c r="G24" i="1"/>
  <c r="I24" i="1"/>
  <c r="F25" i="1"/>
  <c r="Q24" i="1" l="1"/>
  <c r="P24" i="1"/>
  <c r="X23" i="1"/>
  <c r="S18" i="1"/>
  <c r="K19" i="1"/>
  <c r="L19" i="1" s="1"/>
  <c r="R19" i="1"/>
  <c r="H24" i="1"/>
  <c r="J25" i="1"/>
  <c r="G25" i="1"/>
  <c r="I25" i="1"/>
  <c r="K24" i="1" l="1"/>
  <c r="L24" i="1" s="1"/>
  <c r="R25" i="1" s="1"/>
  <c r="P25" i="1"/>
  <c r="Q25" i="1"/>
  <c r="X24" i="1"/>
  <c r="W18" i="1"/>
  <c r="U18" i="1" s="1"/>
  <c r="V18" i="1" s="1"/>
  <c r="N19" i="1" s="1"/>
  <c r="O19" i="1" s="1"/>
  <c r="S19" i="1"/>
  <c r="K20" i="1"/>
  <c r="L20" i="1" s="1"/>
  <c r="R20" i="1"/>
  <c r="K25" i="1" l="1"/>
  <c r="L25" i="1" s="1"/>
  <c r="T19" i="1"/>
  <c r="S20" i="1"/>
  <c r="W19" i="1"/>
  <c r="U19" i="1" s="1"/>
  <c r="V19" i="1" s="1"/>
  <c r="N20" i="1" s="1"/>
  <c r="O20" i="1" s="1"/>
  <c r="K21" i="1"/>
  <c r="L21" i="1" s="1"/>
  <c r="R21" i="1"/>
  <c r="T20" i="1" l="1"/>
  <c r="S21" i="1"/>
  <c r="W20" i="1"/>
  <c r="U20" i="1" s="1"/>
  <c r="V20" i="1" s="1"/>
  <c r="N21" i="1" s="1"/>
  <c r="O21" i="1" s="1"/>
  <c r="K22" i="1"/>
  <c r="L22" i="1" s="1"/>
  <c r="R22" i="1"/>
  <c r="T21" i="1" l="1"/>
  <c r="W21" i="1"/>
  <c r="U21" i="1" s="1"/>
  <c r="V21" i="1" s="1"/>
  <c r="N22" i="1" s="1"/>
  <c r="O22" i="1" s="1"/>
  <c r="S22" i="1"/>
  <c r="K23" i="1"/>
  <c r="L23" i="1" s="1"/>
  <c r="R24" i="1" s="1"/>
  <c r="R23" i="1"/>
  <c r="T22" i="1" l="1"/>
  <c r="W22" i="1"/>
  <c r="U22" i="1" s="1"/>
  <c r="V22" i="1" s="1"/>
  <c r="N23" i="1" s="1"/>
  <c r="O23" i="1" s="1"/>
  <c r="S23" i="1"/>
  <c r="T23" i="1" l="1"/>
  <c r="W23" i="1"/>
  <c r="U23" i="1" s="1"/>
  <c r="V23" i="1" s="1"/>
  <c r="N24" i="1" s="1"/>
  <c r="O24" i="1" s="1"/>
  <c r="S24" i="1"/>
  <c r="T24" i="1" l="1"/>
  <c r="S25" i="1"/>
  <c r="W24" i="1"/>
  <c r="U24" i="1" s="1"/>
  <c r="V24" i="1" s="1"/>
  <c r="N25" i="1" s="1"/>
  <c r="O25" i="1" s="1"/>
  <c r="T25" i="1" l="1"/>
  <c r="W25" i="1"/>
  <c r="F26" i="1"/>
  <c r="F38" i="1"/>
  <c r="I38" i="1" s="1"/>
  <c r="F27" i="1"/>
  <c r="I27" i="1" s="1"/>
  <c r="I26" i="1"/>
  <c r="F28" i="1"/>
  <c r="Q27" i="1" l="1"/>
  <c r="P27" i="1"/>
  <c r="P26" i="1"/>
  <c r="Q26" i="1"/>
  <c r="P38" i="1"/>
  <c r="H27" i="1"/>
  <c r="H26" i="1"/>
  <c r="H25" i="1"/>
  <c r="R26" i="1" s="1"/>
  <c r="S26" i="1" s="1"/>
  <c r="F29" i="1"/>
  <c r="I28" i="1"/>
  <c r="P28" i="1" l="1"/>
  <c r="Q28" i="1"/>
  <c r="K26" i="1"/>
  <c r="L26" i="1" s="1"/>
  <c r="R27" i="1" s="1"/>
  <c r="S27" i="1" s="1"/>
  <c r="H28" i="1"/>
  <c r="K27" i="1"/>
  <c r="L27" i="1" s="1"/>
  <c r="R28" i="1" s="1"/>
  <c r="I29" i="1"/>
  <c r="F30" i="1"/>
  <c r="I30" i="1" s="1"/>
  <c r="K28" i="1" l="1"/>
  <c r="L28" i="1" s="1"/>
  <c r="R29" i="1" s="1"/>
  <c r="Q29" i="1"/>
  <c r="P29" i="1"/>
  <c r="S28" i="1"/>
  <c r="H29" i="1"/>
  <c r="Q30" i="1"/>
  <c r="P30" i="1"/>
  <c r="F31" i="1"/>
  <c r="K29" i="1" l="1"/>
  <c r="L29" i="1" s="1"/>
  <c r="R30" i="1" s="1"/>
  <c r="S29" i="1"/>
  <c r="K30" i="1"/>
  <c r="L30" i="1" s="1"/>
  <c r="H30" i="1"/>
  <c r="F32" i="1"/>
  <c r="I31" i="1"/>
  <c r="S30" i="1" l="1"/>
  <c r="Q31" i="1"/>
  <c r="P31" i="1"/>
  <c r="R31" i="1"/>
  <c r="S31" i="1" s="1"/>
  <c r="H31" i="1"/>
  <c r="I32" i="1"/>
  <c r="F33" i="1"/>
  <c r="K31" i="1" l="1"/>
  <c r="L31" i="1" s="1"/>
  <c r="R32" i="1" s="1"/>
  <c r="S32" i="1" s="1"/>
  <c r="Q32" i="1"/>
  <c r="P32" i="1"/>
  <c r="H32" i="1"/>
  <c r="F34" i="1"/>
  <c r="F37" i="1"/>
  <c r="I33" i="1"/>
  <c r="F36" i="1"/>
  <c r="I36" i="1" s="1"/>
  <c r="I34" i="1"/>
  <c r="F35" i="1"/>
  <c r="K32" i="1" l="1"/>
  <c r="L32" i="1" s="1"/>
  <c r="R33" i="1" s="1"/>
  <c r="S33" i="1" s="1"/>
  <c r="P33" i="1"/>
  <c r="Q33" i="1"/>
  <c r="H36" i="1"/>
  <c r="Q34" i="1"/>
  <c r="P34" i="1"/>
  <c r="Q36" i="1"/>
  <c r="P36" i="1"/>
  <c r="H34" i="1"/>
  <c r="H33" i="1"/>
  <c r="H35" i="1"/>
  <c r="H37" i="1"/>
  <c r="I37" i="1"/>
  <c r="F39" i="1"/>
  <c r="I35" i="1"/>
  <c r="I39" i="1"/>
  <c r="K33" i="1" l="1"/>
  <c r="L33" i="1" s="1"/>
  <c r="R34" i="1" s="1"/>
  <c r="S34" i="1" s="1"/>
  <c r="P35" i="1"/>
  <c r="Q35" i="1"/>
  <c r="Q37" i="1"/>
  <c r="P37" i="1"/>
  <c r="K36" i="1"/>
  <c r="L36" i="1" s="1"/>
  <c r="R37" i="1" s="1"/>
  <c r="K34" i="1"/>
  <c r="L34" i="1" s="1"/>
  <c r="R35" i="1" s="1"/>
  <c r="X38" i="1"/>
  <c r="F98" i="1"/>
  <c r="I98" i="1"/>
  <c r="K35" i="1" l="1"/>
  <c r="L35" i="1" s="1"/>
  <c r="R36" i="1" s="1"/>
  <c r="S35" i="1"/>
  <c r="K37" i="1"/>
  <c r="L37" i="1" s="1"/>
  <c r="R38" i="1" s="1"/>
  <c r="Q38" i="1"/>
  <c r="K38" i="1" s="1"/>
  <c r="L38" i="1" s="1"/>
  <c r="H38" i="1"/>
  <c r="Q39" i="1"/>
  <c r="F40" i="1"/>
  <c r="S36" i="1" l="1"/>
  <c r="S37" i="1" s="1"/>
  <c r="S38" i="1" s="1"/>
  <c r="W38" i="1" s="1"/>
  <c r="U38" i="1" s="1"/>
  <c r="V38" i="1" s="1"/>
  <c r="R39" i="1"/>
  <c r="H39" i="1"/>
  <c r="P39" i="1"/>
  <c r="K39" i="1" s="1"/>
  <c r="L39" i="1" s="1"/>
  <c r="R40" i="1" s="1"/>
  <c r="I40" i="1"/>
  <c r="S39" i="1" l="1"/>
  <c r="S40" i="1" s="1"/>
  <c r="Q40" i="1"/>
  <c r="P40" i="1"/>
  <c r="K40" i="1" s="1"/>
  <c r="L40" i="1" s="1"/>
  <c r="F41" i="1"/>
  <c r="H40" i="1" l="1"/>
  <c r="R41" i="1" s="1"/>
  <c r="S41" i="1" s="1"/>
  <c r="I41" i="1"/>
  <c r="F42" i="1"/>
  <c r="Q41" i="1" l="1"/>
  <c r="P41" i="1"/>
  <c r="H41" i="1"/>
  <c r="F43" i="1"/>
  <c r="I42" i="1"/>
  <c r="I43" i="1"/>
  <c r="K41" i="1" l="1"/>
  <c r="L41" i="1" s="1"/>
  <c r="R42" i="1" s="1"/>
  <c r="S42" i="1" s="1"/>
  <c r="Q42" i="1"/>
  <c r="P42" i="1"/>
  <c r="H42" i="1"/>
  <c r="Q43" i="1"/>
  <c r="P43" i="1"/>
  <c r="F45" i="1"/>
  <c r="F44" i="1"/>
  <c r="I44" i="1" s="1"/>
  <c r="K42" i="1" l="1"/>
  <c r="L42" i="1" s="1"/>
  <c r="R43" i="1" s="1"/>
  <c r="S43" i="1" s="1"/>
  <c r="Q44" i="1"/>
  <c r="P44" i="1"/>
  <c r="H44" i="1"/>
  <c r="H43" i="1"/>
  <c r="K43" i="1"/>
  <c r="L43" i="1" s="1"/>
  <c r="I45" i="1"/>
  <c r="F47" i="1"/>
  <c r="F46" i="1"/>
  <c r="F48" i="1"/>
  <c r="I47" i="1"/>
  <c r="F49" i="1"/>
  <c r="Q45" i="1" l="1"/>
  <c r="P45" i="1"/>
  <c r="K44" i="1"/>
  <c r="L44" i="1" s="1"/>
  <c r="R45" i="1" s="1"/>
  <c r="H45" i="1"/>
  <c r="H48" i="1"/>
  <c r="Q47" i="1"/>
  <c r="P47" i="1"/>
  <c r="H47" i="1"/>
  <c r="H46" i="1"/>
  <c r="R44" i="1"/>
  <c r="S44" i="1" s="1"/>
  <c r="I48" i="1"/>
  <c r="I46" i="1"/>
  <c r="F50" i="1"/>
  <c r="I49" i="1"/>
  <c r="K45" i="1" l="1"/>
  <c r="L45" i="1" s="1"/>
  <c r="Q49" i="1"/>
  <c r="P49" i="1"/>
  <c r="P46" i="1"/>
  <c r="Q46" i="1"/>
  <c r="P48" i="1"/>
  <c r="Q48" i="1"/>
  <c r="S45" i="1"/>
  <c r="K47" i="1"/>
  <c r="L47" i="1" s="1"/>
  <c r="R48" i="1" s="1"/>
  <c r="R46" i="1"/>
  <c r="H49" i="1"/>
  <c r="F52" i="1"/>
  <c r="I50" i="1"/>
  <c r="I52" i="1"/>
  <c r="F51" i="1"/>
  <c r="I51" i="1" s="1"/>
  <c r="F53" i="1"/>
  <c r="S46" i="1" l="1"/>
  <c r="K49" i="1"/>
  <c r="L49" i="1" s="1"/>
  <c r="R50" i="1" s="1"/>
  <c r="K46" i="1"/>
  <c r="L46" i="1" s="1"/>
  <c r="R47" i="1" s="1"/>
  <c r="S47" i="1" s="1"/>
  <c r="S48" i="1" s="1"/>
  <c r="K48" i="1"/>
  <c r="L48" i="1" s="1"/>
  <c r="R49" i="1" s="1"/>
  <c r="Q50" i="1"/>
  <c r="P50" i="1"/>
  <c r="Q51" i="1"/>
  <c r="P51" i="1"/>
  <c r="H52" i="1"/>
  <c r="Q52" i="1"/>
  <c r="P52" i="1"/>
  <c r="H50" i="1"/>
  <c r="H51" i="1"/>
  <c r="I53" i="1"/>
  <c r="F54" i="1"/>
  <c r="K50" i="1" l="1"/>
  <c r="L50" i="1" s="1"/>
  <c r="R51" i="1" s="1"/>
  <c r="S49" i="1"/>
  <c r="S50" i="1" s="1"/>
  <c r="Q53" i="1"/>
  <c r="P53" i="1"/>
  <c r="K53" i="1" s="1"/>
  <c r="L53" i="1" s="1"/>
  <c r="R54" i="1" s="1"/>
  <c r="K51" i="1"/>
  <c r="L51" i="1" s="1"/>
  <c r="R52" i="1" s="1"/>
  <c r="H53" i="1"/>
  <c r="K52" i="1"/>
  <c r="L52" i="1" s="1"/>
  <c r="R53" i="1" s="1"/>
  <c r="I54" i="1"/>
  <c r="F56" i="1"/>
  <c r="F55" i="1"/>
  <c r="I55" i="1"/>
  <c r="S51" i="1" l="1"/>
  <c r="S52" i="1" s="1"/>
  <c r="S53" i="1" s="1"/>
  <c r="S54" i="1" s="1"/>
  <c r="Q54" i="1"/>
  <c r="P54" i="1"/>
  <c r="H55" i="1"/>
  <c r="Q55" i="1"/>
  <c r="P55" i="1"/>
  <c r="H54" i="1"/>
  <c r="I56" i="1"/>
  <c r="F57" i="1"/>
  <c r="F58" i="1"/>
  <c r="I58" i="1" s="1"/>
  <c r="K54" i="1" l="1"/>
  <c r="L54" i="1" s="1"/>
  <c r="R55" i="1" s="1"/>
  <c r="S55" i="1" s="1"/>
  <c r="Q56" i="1"/>
  <c r="P56" i="1"/>
  <c r="K55" i="1"/>
  <c r="L55" i="1" s="1"/>
  <c r="R56" i="1" s="1"/>
  <c r="H56" i="1"/>
  <c r="H57" i="1"/>
  <c r="Q58" i="1"/>
  <c r="P58" i="1"/>
  <c r="I57" i="1"/>
  <c r="F59" i="1"/>
  <c r="F60" i="1"/>
  <c r="K56" i="1" l="1"/>
  <c r="L56" i="1" s="1"/>
  <c r="R57" i="1" s="1"/>
  <c r="P57" i="1"/>
  <c r="Q57" i="1"/>
  <c r="K57" i="1" s="1"/>
  <c r="L57" i="1" s="1"/>
  <c r="R58" i="1" s="1"/>
  <c r="S56" i="1"/>
  <c r="K58" i="1"/>
  <c r="L58" i="1" s="1"/>
  <c r="H59" i="1"/>
  <c r="H58" i="1"/>
  <c r="I60" i="1"/>
  <c r="F63" i="1"/>
  <c r="I63" i="1" s="1"/>
  <c r="I59" i="1"/>
  <c r="F61" i="1"/>
  <c r="F62" i="1"/>
  <c r="S57" i="1" l="1"/>
  <c r="S58" i="1" s="1"/>
  <c r="P59" i="1"/>
  <c r="Q59" i="1"/>
  <c r="P60" i="1"/>
  <c r="Q60" i="1"/>
  <c r="R59" i="1"/>
  <c r="H61" i="1"/>
  <c r="H60" i="1"/>
  <c r="H62" i="1"/>
  <c r="Q63" i="1"/>
  <c r="P63" i="1"/>
  <c r="I62" i="1"/>
  <c r="I61" i="1"/>
  <c r="F64" i="1"/>
  <c r="F65" i="1"/>
  <c r="K59" i="1" l="1"/>
  <c r="L59" i="1" s="1"/>
  <c r="R60" i="1" s="1"/>
  <c r="K60" i="1"/>
  <c r="L60" i="1" s="1"/>
  <c r="R61" i="1" s="1"/>
  <c r="P61" i="1"/>
  <c r="Q61" i="1"/>
  <c r="P62" i="1"/>
  <c r="Q62" i="1"/>
  <c r="S59" i="1"/>
  <c r="S60" i="1" s="1"/>
  <c r="K63" i="1"/>
  <c r="L63" i="1" s="1"/>
  <c r="H64" i="1"/>
  <c r="H63" i="1"/>
  <c r="I65" i="1"/>
  <c r="I64" i="1"/>
  <c r="F66" i="1"/>
  <c r="F68" i="1"/>
  <c r="F67" i="1"/>
  <c r="I67" i="1" s="1"/>
  <c r="K62" i="1" l="1"/>
  <c r="L62" i="1" s="1"/>
  <c r="R63" i="1" s="1"/>
  <c r="S61" i="1"/>
  <c r="K61" i="1"/>
  <c r="L61" i="1" s="1"/>
  <c r="R62" i="1" s="1"/>
  <c r="S62" i="1" s="1"/>
  <c r="P64" i="1"/>
  <c r="Q64" i="1"/>
  <c r="Q65" i="1"/>
  <c r="P65" i="1"/>
  <c r="K65" i="1" s="1"/>
  <c r="L65" i="1" s="1"/>
  <c r="R64" i="1"/>
  <c r="H67" i="1"/>
  <c r="Q67" i="1"/>
  <c r="P67" i="1"/>
  <c r="H65" i="1"/>
  <c r="H66" i="1"/>
  <c r="I68" i="1"/>
  <c r="F72" i="1"/>
  <c r="F75" i="1"/>
  <c r="F70" i="1"/>
  <c r="F76" i="1"/>
  <c r="I76" i="1"/>
  <c r="F74" i="1"/>
  <c r="I66" i="1"/>
  <c r="F71" i="1"/>
  <c r="I71" i="1" s="1"/>
  <c r="I72" i="1"/>
  <c r="F73" i="1"/>
  <c r="I75" i="1"/>
  <c r="F69" i="1"/>
  <c r="S63" i="1" l="1"/>
  <c r="S64" i="1" s="1"/>
  <c r="K64" i="1"/>
  <c r="L64" i="1" s="1"/>
  <c r="R65" i="1" s="1"/>
  <c r="P66" i="1"/>
  <c r="Q66" i="1"/>
  <c r="Q68" i="1"/>
  <c r="P68" i="1"/>
  <c r="R66" i="1"/>
  <c r="K67" i="1"/>
  <c r="L67" i="1" s="1"/>
  <c r="R68" i="1" s="1"/>
  <c r="P75" i="1"/>
  <c r="Q75" i="1"/>
  <c r="H73" i="1"/>
  <c r="Q71" i="1"/>
  <c r="P71" i="1"/>
  <c r="H69" i="1"/>
  <c r="H72" i="1"/>
  <c r="H68" i="1"/>
  <c r="H74" i="1"/>
  <c r="Q72" i="1"/>
  <c r="P72" i="1"/>
  <c r="H70" i="1"/>
  <c r="H75" i="1"/>
  <c r="H71" i="1"/>
  <c r="Q76" i="1"/>
  <c r="P76" i="1"/>
  <c r="I69" i="1"/>
  <c r="I74" i="1"/>
  <c r="I73" i="1"/>
  <c r="I70" i="1"/>
  <c r="F77" i="1"/>
  <c r="F78" i="1"/>
  <c r="I77" i="1"/>
  <c r="S65" i="1" l="1"/>
  <c r="S66" i="1" s="1"/>
  <c r="K68" i="1"/>
  <c r="L68" i="1" s="1"/>
  <c r="R69" i="1" s="1"/>
  <c r="K66" i="1"/>
  <c r="L66" i="1" s="1"/>
  <c r="R67" i="1" s="1"/>
  <c r="P70" i="1"/>
  <c r="Q70" i="1"/>
  <c r="P73" i="1"/>
  <c r="Q73" i="1"/>
  <c r="P74" i="1"/>
  <c r="Q74" i="1"/>
  <c r="Q69" i="1"/>
  <c r="P69" i="1"/>
  <c r="K72" i="1"/>
  <c r="L72" i="1" s="1"/>
  <c r="R73" i="1" s="1"/>
  <c r="Q77" i="1"/>
  <c r="P77" i="1"/>
  <c r="H77" i="1"/>
  <c r="H76" i="1"/>
  <c r="K76" i="1"/>
  <c r="L76" i="1" s="1"/>
  <c r="K71" i="1"/>
  <c r="L71" i="1" s="1"/>
  <c r="R72" i="1" s="1"/>
  <c r="K75" i="1"/>
  <c r="L75" i="1" s="1"/>
  <c r="R76" i="1" s="1"/>
  <c r="I78" i="1"/>
  <c r="F79" i="1"/>
  <c r="S67" i="1" l="1"/>
  <c r="S68" i="1" s="1"/>
  <c r="S69" i="1" s="1"/>
  <c r="K74" i="1"/>
  <c r="L74" i="1" s="1"/>
  <c r="R75" i="1" s="1"/>
  <c r="K70" i="1"/>
  <c r="L70" i="1" s="1"/>
  <c r="R71" i="1" s="1"/>
  <c r="K73" i="1"/>
  <c r="L73" i="1" s="1"/>
  <c r="R74" i="1" s="1"/>
  <c r="K69" i="1"/>
  <c r="L69" i="1" s="1"/>
  <c r="R70" i="1" s="1"/>
  <c r="P78" i="1"/>
  <c r="Q78" i="1"/>
  <c r="K77" i="1"/>
  <c r="L77" i="1" s="1"/>
  <c r="R78" i="1" s="1"/>
  <c r="H78" i="1"/>
  <c r="R77" i="1"/>
  <c r="I79" i="1"/>
  <c r="F80" i="1"/>
  <c r="F84" i="1"/>
  <c r="I80" i="1"/>
  <c r="F81" i="1"/>
  <c r="I81" i="1" s="1"/>
  <c r="F82" i="1"/>
  <c r="F83" i="1"/>
  <c r="S70" i="1" l="1"/>
  <c r="S71" i="1" s="1"/>
  <c r="S72" i="1" s="1"/>
  <c r="S73" i="1" s="1"/>
  <c r="S74" i="1" s="1"/>
  <c r="S75" i="1" s="1"/>
  <c r="S76" i="1" s="1"/>
  <c r="S77" i="1" s="1"/>
  <c r="S78" i="1" s="1"/>
  <c r="K78" i="1"/>
  <c r="L78" i="1" s="1"/>
  <c r="R79" i="1" s="1"/>
  <c r="Q79" i="1"/>
  <c r="P79" i="1"/>
  <c r="H83" i="1"/>
  <c r="H82" i="1"/>
  <c r="Q80" i="1"/>
  <c r="P80" i="1"/>
  <c r="Q81" i="1"/>
  <c r="P81" i="1"/>
  <c r="H79" i="1"/>
  <c r="H81" i="1"/>
  <c r="H80" i="1"/>
  <c r="I83" i="1"/>
  <c r="F86" i="1"/>
  <c r="I82" i="1"/>
  <c r="I84" i="1"/>
  <c r="F85" i="1"/>
  <c r="K79" i="1" l="1"/>
  <c r="L79" i="1" s="1"/>
  <c r="Q84" i="1"/>
  <c r="P84" i="1"/>
  <c r="P82" i="1"/>
  <c r="Q82" i="1"/>
  <c r="P83" i="1"/>
  <c r="Q83" i="1"/>
  <c r="R80" i="1"/>
  <c r="K80" i="1"/>
  <c r="L80" i="1" s="1"/>
  <c r="R81" i="1" s="1"/>
  <c r="S79" i="1"/>
  <c r="K81" i="1"/>
  <c r="L81" i="1" s="1"/>
  <c r="R82" i="1" s="1"/>
  <c r="H85" i="1"/>
  <c r="H84" i="1"/>
  <c r="I85" i="1"/>
  <c r="F93" i="1"/>
  <c r="F94" i="1"/>
  <c r="I86" i="1"/>
  <c r="F95" i="1"/>
  <c r="I95" i="1" s="1"/>
  <c r="F90" i="1"/>
  <c r="F92" i="1"/>
  <c r="F89" i="1"/>
  <c r="I93" i="1"/>
  <c r="F87" i="1"/>
  <c r="I87" i="1" s="1"/>
  <c r="F88" i="1"/>
  <c r="F91" i="1"/>
  <c r="I91" i="1" s="1"/>
  <c r="I89" i="1"/>
  <c r="K84" i="1" l="1"/>
  <c r="L84" i="1" s="1"/>
  <c r="K82" i="1"/>
  <c r="L82" i="1" s="1"/>
  <c r="R83" i="1" s="1"/>
  <c r="S80" i="1"/>
  <c r="K83" i="1"/>
  <c r="L83" i="1" s="1"/>
  <c r="R84" i="1" s="1"/>
  <c r="P86" i="1"/>
  <c r="Q86" i="1"/>
  <c r="Q85" i="1"/>
  <c r="P85" i="1"/>
  <c r="S81" i="1"/>
  <c r="S82" i="1" s="1"/>
  <c r="R85" i="1"/>
  <c r="H93" i="1"/>
  <c r="P93" i="1"/>
  <c r="Q93" i="1"/>
  <c r="H91" i="1"/>
  <c r="Q89" i="1"/>
  <c r="P89" i="1"/>
  <c r="H87" i="1"/>
  <c r="Q91" i="1"/>
  <c r="P91" i="1"/>
  <c r="H89" i="1"/>
  <c r="Q87" i="1"/>
  <c r="P87" i="1"/>
  <c r="H92" i="1"/>
  <c r="H88" i="1"/>
  <c r="H94" i="1"/>
  <c r="H90" i="1"/>
  <c r="H86" i="1"/>
  <c r="K85" i="1"/>
  <c r="L85" i="1" s="1"/>
  <c r="R86" i="1" s="1"/>
  <c r="Q95" i="1"/>
  <c r="P95" i="1"/>
  <c r="I88" i="1"/>
  <c r="F96" i="1"/>
  <c r="F99" i="1"/>
  <c r="I96" i="1"/>
  <c r="I92" i="1"/>
  <c r="I94" i="1"/>
  <c r="F97" i="1"/>
  <c r="I97" i="1"/>
  <c r="I90" i="1"/>
  <c r="K86" i="1" l="1"/>
  <c r="L86" i="1" s="1"/>
  <c r="S83" i="1"/>
  <c r="S84" i="1" s="1"/>
  <c r="S85" i="1" s="1"/>
  <c r="K91" i="1"/>
  <c r="L91" i="1" s="1"/>
  <c r="R92" i="1" s="1"/>
  <c r="P90" i="1"/>
  <c r="K90" i="1" s="1"/>
  <c r="L90" i="1" s="1"/>
  <c r="R91" i="1" s="1"/>
  <c r="Q90" i="1"/>
  <c r="Q94" i="1"/>
  <c r="P94" i="1"/>
  <c r="Q92" i="1"/>
  <c r="P92" i="1"/>
  <c r="P88" i="1"/>
  <c r="Q88" i="1"/>
  <c r="K95" i="1"/>
  <c r="L95" i="1" s="1"/>
  <c r="S86" i="1"/>
  <c r="Q97" i="1"/>
  <c r="P97" i="1"/>
  <c r="P96" i="1"/>
  <c r="Q96" i="1"/>
  <c r="H96" i="1"/>
  <c r="H97" i="1"/>
  <c r="H95" i="1"/>
  <c r="R87" i="1"/>
  <c r="S87" i="1" s="1"/>
  <c r="K87" i="1"/>
  <c r="L87" i="1" s="1"/>
  <c r="R88" i="1" s="1"/>
  <c r="K94" i="1"/>
  <c r="L94" i="1" s="1"/>
  <c r="R95" i="1" s="1"/>
  <c r="K89" i="1"/>
  <c r="L89" i="1" s="1"/>
  <c r="R90" i="1" s="1"/>
  <c r="K93" i="1"/>
  <c r="L93" i="1" s="1"/>
  <c r="R94" i="1" s="1"/>
  <c r="P98" i="1"/>
  <c r="F122" i="1"/>
  <c r="I99" i="1"/>
  <c r="I122" i="1"/>
  <c r="R96" i="1" l="1"/>
  <c r="K92" i="1"/>
  <c r="L92" i="1" s="1"/>
  <c r="R93" i="1" s="1"/>
  <c r="K88" i="1"/>
  <c r="L88" i="1" s="1"/>
  <c r="R89" i="1" s="1"/>
  <c r="X98" i="1"/>
  <c r="K97" i="1"/>
  <c r="L97" i="1" s="1"/>
  <c r="R98" i="1" s="1"/>
  <c r="S88" i="1"/>
  <c r="K96" i="1"/>
  <c r="L96" i="1" s="1"/>
  <c r="R97" i="1" s="1"/>
  <c r="P122" i="1"/>
  <c r="F104" i="1"/>
  <c r="F119" i="1"/>
  <c r="I104" i="1"/>
  <c r="F167" i="1"/>
  <c r="F100" i="1"/>
  <c r="F150" i="1"/>
  <c r="F134" i="1"/>
  <c r="F107" i="1"/>
  <c r="I134" i="1"/>
  <c r="F151" i="1"/>
  <c r="I107" i="1"/>
  <c r="F166" i="1"/>
  <c r="I166" i="1"/>
  <c r="I150" i="1"/>
  <c r="I119" i="1"/>
  <c r="F111" i="1"/>
  <c r="I111" i="1" s="1"/>
  <c r="F155" i="1"/>
  <c r="I155" i="1"/>
  <c r="F123" i="1"/>
  <c r="I123" i="1"/>
  <c r="F139" i="1"/>
  <c r="I139" i="1" s="1"/>
  <c r="F135" i="1"/>
  <c r="I135" i="1" s="1"/>
  <c r="F171" i="1"/>
  <c r="I171" i="1"/>
  <c r="S89" i="1" l="1"/>
  <c r="S90" i="1" s="1"/>
  <c r="S91" i="1" s="1"/>
  <c r="S92" i="1" s="1"/>
  <c r="S93" i="1" s="1"/>
  <c r="S94" i="1" s="1"/>
  <c r="S95" i="1" s="1"/>
  <c r="S96" i="1" s="1"/>
  <c r="P139" i="1"/>
  <c r="P155" i="1"/>
  <c r="P111" i="1"/>
  <c r="P171" i="1"/>
  <c r="P107" i="1"/>
  <c r="P123" i="1"/>
  <c r="P134" i="1"/>
  <c r="P119" i="1"/>
  <c r="P135" i="1"/>
  <c r="P150" i="1"/>
  <c r="P166" i="1"/>
  <c r="S97" i="1"/>
  <c r="S98" i="1" s="1"/>
  <c r="W98" i="1" s="1"/>
  <c r="U98" i="1" s="1"/>
  <c r="V98" i="1" s="1"/>
  <c r="P104" i="1"/>
  <c r="Q104" i="1"/>
  <c r="I151" i="1"/>
  <c r="I100" i="1"/>
  <c r="F108" i="1"/>
  <c r="I167" i="1"/>
  <c r="P167" i="1" l="1"/>
  <c r="Q100" i="1"/>
  <c r="P100" i="1"/>
  <c r="P151" i="1"/>
  <c r="K104" i="1"/>
  <c r="L104" i="1" s="1"/>
  <c r="F112" i="1"/>
  <c r="I108" i="1"/>
  <c r="K100" i="1" l="1"/>
  <c r="L100" i="1" s="1"/>
  <c r="P108" i="1"/>
  <c r="Q108" i="1"/>
  <c r="F116" i="1"/>
  <c r="I112" i="1"/>
  <c r="K108" i="1" l="1"/>
  <c r="L108" i="1" s="1"/>
  <c r="P112" i="1"/>
  <c r="Q112" i="1"/>
  <c r="F120" i="1"/>
  <c r="I116" i="1"/>
  <c r="I120" i="1"/>
  <c r="K112" i="1" l="1"/>
  <c r="L112" i="1" s="1"/>
  <c r="P116" i="1"/>
  <c r="Q116" i="1"/>
  <c r="P120" i="1"/>
  <c r="Q120" i="1"/>
  <c r="F124" i="1"/>
  <c r="I124" i="1"/>
  <c r="K116" i="1" l="1"/>
  <c r="L116" i="1" s="1"/>
  <c r="K120" i="1"/>
  <c r="L120" i="1" s="1"/>
  <c r="P124" i="1"/>
  <c r="Q124" i="1"/>
  <c r="F128" i="1"/>
  <c r="I128" i="1" s="1"/>
  <c r="K124" i="1" l="1"/>
  <c r="L124" i="1" s="1"/>
  <c r="P128" i="1"/>
  <c r="Q128" i="1"/>
  <c r="F132" i="1"/>
  <c r="I132" i="1"/>
  <c r="K128" i="1" l="1"/>
  <c r="L128" i="1" s="1"/>
  <c r="P132" i="1"/>
  <c r="Q132" i="1"/>
  <c r="F136" i="1"/>
  <c r="I136" i="1" s="1"/>
  <c r="K132" i="1" l="1"/>
  <c r="L132" i="1" s="1"/>
  <c r="P136" i="1"/>
  <c r="Q136" i="1"/>
  <c r="F140" i="1"/>
  <c r="I140" i="1" s="1"/>
  <c r="K136" i="1" l="1"/>
  <c r="L136" i="1" s="1"/>
  <c r="P140" i="1"/>
  <c r="Q140" i="1"/>
  <c r="F144" i="1"/>
  <c r="I144" i="1" s="1"/>
  <c r="K140" i="1" l="1"/>
  <c r="L140" i="1" s="1"/>
  <c r="P144" i="1"/>
  <c r="Q144" i="1"/>
  <c r="F148" i="1"/>
  <c r="I148" i="1" s="1"/>
  <c r="K144" i="1" l="1"/>
  <c r="L144" i="1" s="1"/>
  <c r="P148" i="1"/>
  <c r="Q148" i="1"/>
  <c r="F152" i="1"/>
  <c r="I152" i="1" s="1"/>
  <c r="K148" i="1" l="1"/>
  <c r="L148" i="1" s="1"/>
  <c r="P152" i="1"/>
  <c r="Q152" i="1"/>
  <c r="F156" i="1"/>
  <c r="I156" i="1" s="1"/>
  <c r="K152" i="1" l="1"/>
  <c r="L152" i="1" s="1"/>
  <c r="P156" i="1"/>
  <c r="Q156" i="1"/>
  <c r="F160" i="1"/>
  <c r="I160" i="1" s="1"/>
  <c r="K156" i="1" l="1"/>
  <c r="L156" i="1" s="1"/>
  <c r="P160" i="1"/>
  <c r="Q160" i="1"/>
  <c r="F164" i="1"/>
  <c r="I164" i="1" s="1"/>
  <c r="K160" i="1" l="1"/>
  <c r="L160" i="1" s="1"/>
  <c r="P164" i="1"/>
  <c r="Q164" i="1"/>
  <c r="F168" i="1"/>
  <c r="I168" i="1" s="1"/>
  <c r="K164" i="1" l="1"/>
  <c r="L164" i="1" s="1"/>
  <c r="P168" i="1"/>
  <c r="Q168" i="1"/>
  <c r="F172" i="1"/>
  <c r="I172" i="1" s="1"/>
  <c r="K168" i="1" l="1"/>
  <c r="L168" i="1" s="1"/>
  <c r="P172" i="1"/>
  <c r="Q172" i="1"/>
  <c r="W26" i="1"/>
  <c r="X26" i="1"/>
  <c r="W30" i="1"/>
  <c r="X30" i="1"/>
  <c r="W34" i="1"/>
  <c r="X34" i="1"/>
  <c r="W42" i="1"/>
  <c r="X42" i="1"/>
  <c r="W50" i="1"/>
  <c r="X50" i="1"/>
  <c r="W54" i="1"/>
  <c r="X54" i="1"/>
  <c r="W62" i="1"/>
  <c r="X62" i="1"/>
  <c r="W70" i="1"/>
  <c r="X70" i="1"/>
  <c r="W78" i="1"/>
  <c r="X78" i="1"/>
  <c r="W86" i="1"/>
  <c r="X86" i="1"/>
  <c r="W94" i="1"/>
  <c r="X94" i="1"/>
  <c r="F106" i="1"/>
  <c r="I106" i="1"/>
  <c r="U34" i="1" l="1"/>
  <c r="V34" i="1" s="1"/>
  <c r="U26" i="1"/>
  <c r="V26" i="1" s="1"/>
  <c r="U50" i="1"/>
  <c r="V50" i="1" s="1"/>
  <c r="U86" i="1"/>
  <c r="V86" i="1" s="1"/>
  <c r="U70" i="1"/>
  <c r="V70" i="1" s="1"/>
  <c r="U42" i="1"/>
  <c r="V42" i="1" s="1"/>
  <c r="U30" i="1"/>
  <c r="V30" i="1" s="1"/>
  <c r="K172" i="1"/>
  <c r="L172" i="1" s="1"/>
  <c r="U54" i="1"/>
  <c r="V54" i="1" s="1"/>
  <c r="U94" i="1"/>
  <c r="V94" i="1" s="1"/>
  <c r="U78" i="1"/>
  <c r="V78" i="1" s="1"/>
  <c r="U62" i="1"/>
  <c r="V62" i="1" s="1"/>
  <c r="P106" i="1"/>
  <c r="Q98" i="1"/>
  <c r="H98" i="1"/>
  <c r="Q99" i="1"/>
  <c r="H99" i="1"/>
  <c r="P99" i="1"/>
  <c r="F101" i="1"/>
  <c r="K98" i="1" l="1"/>
  <c r="L98" i="1" s="1"/>
  <c r="R99" i="1" s="1"/>
  <c r="S99" i="1" s="1"/>
  <c r="K99" i="1"/>
  <c r="L99" i="1" s="1"/>
  <c r="R100" i="1" s="1"/>
  <c r="H100" i="1"/>
  <c r="R101" i="1" s="1"/>
  <c r="I101" i="1"/>
  <c r="S100" i="1" l="1"/>
  <c r="S101" i="1" s="1"/>
  <c r="Q101" i="1"/>
  <c r="P101" i="1"/>
  <c r="F105" i="1"/>
  <c r="F103" i="1"/>
  <c r="F102" i="1"/>
  <c r="I102" i="1" s="1"/>
  <c r="H102" i="1" l="1"/>
  <c r="H103" i="1"/>
  <c r="Q102" i="1"/>
  <c r="P102" i="1"/>
  <c r="H101" i="1"/>
  <c r="K101" i="1"/>
  <c r="L101" i="1" s="1"/>
  <c r="R102" i="1" s="1"/>
  <c r="S102" i="1" s="1"/>
  <c r="H104" i="1"/>
  <c r="R105" i="1" s="1"/>
  <c r="I103" i="1"/>
  <c r="I105" i="1"/>
  <c r="P103" i="1" l="1"/>
  <c r="Q103" i="1"/>
  <c r="K102" i="1"/>
  <c r="L102" i="1" s="1"/>
  <c r="R103" i="1" s="1"/>
  <c r="S103" i="1" s="1"/>
  <c r="Q105" i="1"/>
  <c r="H105" i="1"/>
  <c r="P105" i="1"/>
  <c r="X106" i="1"/>
  <c r="F114" i="1"/>
  <c r="K103" i="1" l="1"/>
  <c r="L103" i="1" s="1"/>
  <c r="R104" i="1" s="1"/>
  <c r="S104" i="1" s="1"/>
  <c r="S105" i="1" s="1"/>
  <c r="K105" i="1"/>
  <c r="L105" i="1" s="1"/>
  <c r="R106" i="1" s="1"/>
  <c r="Q106" i="1"/>
  <c r="K106" i="1" s="1"/>
  <c r="L106" i="1" s="1"/>
  <c r="H106" i="1"/>
  <c r="Q107" i="1"/>
  <c r="K107" i="1" s="1"/>
  <c r="L107" i="1" s="1"/>
  <c r="H107" i="1"/>
  <c r="I114" i="1"/>
  <c r="F109" i="1"/>
  <c r="P114" i="1" l="1"/>
  <c r="S106" i="1"/>
  <c r="W106" i="1" s="1"/>
  <c r="U106" i="1" s="1"/>
  <c r="V106" i="1" s="1"/>
  <c r="R108" i="1"/>
  <c r="R107" i="1"/>
  <c r="H108" i="1"/>
  <c r="R109" i="1" s="1"/>
  <c r="I109" i="1"/>
  <c r="S107" i="1" l="1"/>
  <c r="S108" i="1" s="1"/>
  <c r="S109" i="1" s="1"/>
  <c r="Q109" i="1"/>
  <c r="P109" i="1"/>
  <c r="Q111" i="1"/>
  <c r="H111" i="1"/>
  <c r="F110" i="1"/>
  <c r="F113" i="1"/>
  <c r="K109" i="1" l="1"/>
  <c r="L109" i="1" s="1"/>
  <c r="H109" i="1"/>
  <c r="H110" i="1"/>
  <c r="K111" i="1"/>
  <c r="L111" i="1" s="1"/>
  <c r="R112" i="1" s="1"/>
  <c r="H112" i="1"/>
  <c r="R113" i="1" s="1"/>
  <c r="I110" i="1"/>
  <c r="I113" i="1"/>
  <c r="R110" i="1" l="1"/>
  <c r="S110" i="1" s="1"/>
  <c r="Q110" i="1"/>
  <c r="P110" i="1"/>
  <c r="Q113" i="1"/>
  <c r="H113" i="1"/>
  <c r="P113" i="1"/>
  <c r="F115" i="1"/>
  <c r="K110" i="1" l="1"/>
  <c r="L110" i="1" s="1"/>
  <c r="R111" i="1" s="1"/>
  <c r="S111" i="1" s="1"/>
  <c r="S112" i="1" s="1"/>
  <c r="S113" i="1" s="1"/>
  <c r="K113" i="1"/>
  <c r="L113" i="1" s="1"/>
  <c r="R114" i="1" s="1"/>
  <c r="I115" i="1"/>
  <c r="F126" i="1"/>
  <c r="I126" i="1" s="1"/>
  <c r="S114" i="1" l="1"/>
  <c r="W114" i="1" s="1"/>
  <c r="X114" i="1"/>
  <c r="P126" i="1"/>
  <c r="Q114" i="1"/>
  <c r="K114" i="1" s="1"/>
  <c r="L114" i="1" s="1"/>
  <c r="H114" i="1"/>
  <c r="Q115" i="1"/>
  <c r="H115" i="1"/>
  <c r="P115" i="1"/>
  <c r="F117" i="1"/>
  <c r="U114" i="1" l="1"/>
  <c r="V114" i="1" s="1"/>
  <c r="R115" i="1"/>
  <c r="S115" i="1" s="1"/>
  <c r="K115" i="1"/>
  <c r="L115" i="1" s="1"/>
  <c r="R116" i="1" s="1"/>
  <c r="H116" i="1"/>
  <c r="R117" i="1" s="1"/>
  <c r="I117" i="1"/>
  <c r="S116" i="1" l="1"/>
  <c r="S117" i="1" s="1"/>
  <c r="Q117" i="1"/>
  <c r="P117" i="1"/>
  <c r="Q119" i="1"/>
  <c r="K119" i="1" s="1"/>
  <c r="L119" i="1" s="1"/>
  <c r="H119" i="1"/>
  <c r="F118" i="1"/>
  <c r="F121" i="1"/>
  <c r="R120" i="1" l="1"/>
  <c r="K117" i="1"/>
  <c r="L117" i="1" s="1"/>
  <c r="H117" i="1"/>
  <c r="H118" i="1"/>
  <c r="H120" i="1"/>
  <c r="R121" i="1" s="1"/>
  <c r="I118" i="1"/>
  <c r="I121" i="1"/>
  <c r="P118" i="1" l="1"/>
  <c r="Q118" i="1"/>
  <c r="R118" i="1"/>
  <c r="S118" i="1" s="1"/>
  <c r="Q121" i="1"/>
  <c r="H121" i="1"/>
  <c r="P121" i="1"/>
  <c r="Q122" i="1"/>
  <c r="K122" i="1" s="1"/>
  <c r="L122" i="1" s="1"/>
  <c r="H122" i="1"/>
  <c r="Q123" i="1"/>
  <c r="K123" i="1" s="1"/>
  <c r="L123" i="1" s="1"/>
  <c r="H123" i="1"/>
  <c r="F125" i="1"/>
  <c r="K118" i="1" l="1"/>
  <c r="L118" i="1" s="1"/>
  <c r="R119" i="1" s="1"/>
  <c r="S119" i="1" s="1"/>
  <c r="S120" i="1" s="1"/>
  <c r="S121" i="1" s="1"/>
  <c r="K121" i="1"/>
  <c r="L121" i="1" s="1"/>
  <c r="R122" i="1" s="1"/>
  <c r="R123" i="1"/>
  <c r="R124" i="1"/>
  <c r="H124" i="1"/>
  <c r="R125" i="1" s="1"/>
  <c r="I125" i="1"/>
  <c r="S122" i="1" l="1"/>
  <c r="S123" i="1" s="1"/>
  <c r="S124" i="1" s="1"/>
  <c r="S125" i="1" s="1"/>
  <c r="Q125" i="1"/>
  <c r="H125" i="1"/>
  <c r="P125" i="1"/>
  <c r="F127" i="1"/>
  <c r="I127" i="1"/>
  <c r="K125" i="1" l="1"/>
  <c r="L125" i="1" s="1"/>
  <c r="R126" i="1" s="1"/>
  <c r="S126" i="1" s="1"/>
  <c r="W126" i="1" s="1"/>
  <c r="X126" i="1"/>
  <c r="F138" i="1"/>
  <c r="I138" i="1"/>
  <c r="U126" i="1" l="1"/>
  <c r="V126" i="1" s="1"/>
  <c r="P138" i="1"/>
  <c r="P127" i="1"/>
  <c r="F143" i="1"/>
  <c r="F146" i="1"/>
  <c r="F159" i="1"/>
  <c r="F133" i="1"/>
  <c r="I133" i="1" s="1"/>
  <c r="F158" i="1"/>
  <c r="I158" i="1"/>
  <c r="I146" i="1"/>
  <c r="F170" i="1"/>
  <c r="I170" i="1"/>
  <c r="F129" i="1"/>
  <c r="I143" i="1"/>
  <c r="P146" i="1" l="1"/>
  <c r="P158" i="1"/>
  <c r="P143" i="1"/>
  <c r="P170" i="1"/>
  <c r="P133" i="1"/>
  <c r="Q133" i="1"/>
  <c r="I129" i="1"/>
  <c r="I159" i="1"/>
  <c r="F137" i="1"/>
  <c r="I137" i="1" s="1"/>
  <c r="P159" i="1" l="1"/>
  <c r="P129" i="1"/>
  <c r="Q129" i="1"/>
  <c r="K133" i="1"/>
  <c r="L133" i="1" s="1"/>
  <c r="P137" i="1"/>
  <c r="Q137" i="1"/>
  <c r="F141" i="1"/>
  <c r="I141" i="1"/>
  <c r="K129" i="1" l="1"/>
  <c r="L129" i="1" s="1"/>
  <c r="K137" i="1"/>
  <c r="L137" i="1" s="1"/>
  <c r="P141" i="1"/>
  <c r="Q141" i="1"/>
  <c r="F145" i="1"/>
  <c r="I145" i="1"/>
  <c r="K141" i="1" l="1"/>
  <c r="L141" i="1" s="1"/>
  <c r="P145" i="1"/>
  <c r="Q145" i="1"/>
  <c r="F149" i="1"/>
  <c r="I149" i="1" s="1"/>
  <c r="K145" i="1" l="1"/>
  <c r="L145" i="1" s="1"/>
  <c r="P149" i="1"/>
  <c r="Q149" i="1"/>
  <c r="F153" i="1"/>
  <c r="I153" i="1" s="1"/>
  <c r="K149" i="1" l="1"/>
  <c r="L149" i="1" s="1"/>
  <c r="P153" i="1"/>
  <c r="Q153" i="1"/>
  <c r="F157" i="1"/>
  <c r="I157" i="1" s="1"/>
  <c r="K153" i="1" l="1"/>
  <c r="L153" i="1" s="1"/>
  <c r="P157" i="1"/>
  <c r="Q157" i="1"/>
  <c r="F161" i="1"/>
  <c r="K157" i="1" l="1"/>
  <c r="L157" i="1" s="1"/>
  <c r="I161" i="1"/>
  <c r="F165" i="1"/>
  <c r="I165" i="1"/>
  <c r="P161" i="1" l="1"/>
  <c r="Q161" i="1"/>
  <c r="P165" i="1"/>
  <c r="Q165" i="1"/>
  <c r="F169" i="1"/>
  <c r="I169" i="1"/>
  <c r="K161" i="1" l="1"/>
  <c r="L161" i="1" s="1"/>
  <c r="K165" i="1"/>
  <c r="L165" i="1" s="1"/>
  <c r="P169" i="1"/>
  <c r="Q169" i="1"/>
  <c r="F173" i="1"/>
  <c r="I173" i="1" s="1"/>
  <c r="K169" i="1" l="1"/>
  <c r="L169" i="1" s="1"/>
  <c r="P173" i="1"/>
  <c r="Q173" i="1"/>
  <c r="W46" i="1"/>
  <c r="X46" i="1"/>
  <c r="W58" i="1"/>
  <c r="X58" i="1"/>
  <c r="W66" i="1"/>
  <c r="X66" i="1"/>
  <c r="W74" i="1"/>
  <c r="X74" i="1"/>
  <c r="W82" i="1"/>
  <c r="X82" i="1"/>
  <c r="W90" i="1"/>
  <c r="X90" i="1"/>
  <c r="W102" i="1"/>
  <c r="X102" i="1"/>
  <c r="W110" i="1"/>
  <c r="X110" i="1"/>
  <c r="W118" i="1"/>
  <c r="X118" i="1"/>
  <c r="F130" i="1"/>
  <c r="I130" i="1"/>
  <c r="U82" i="1" l="1"/>
  <c r="V82" i="1" s="1"/>
  <c r="U110" i="1"/>
  <c r="V110" i="1" s="1"/>
  <c r="U90" i="1"/>
  <c r="V90" i="1" s="1"/>
  <c r="U118" i="1"/>
  <c r="V118" i="1" s="1"/>
  <c r="U102" i="1"/>
  <c r="V102" i="1" s="1"/>
  <c r="U66" i="1"/>
  <c r="V66" i="1" s="1"/>
  <c r="U46" i="1"/>
  <c r="V46" i="1" s="1"/>
  <c r="U74" i="1"/>
  <c r="V74" i="1" s="1"/>
  <c r="U58" i="1"/>
  <c r="V58" i="1" s="1"/>
  <c r="K173" i="1"/>
  <c r="L173" i="1" s="1"/>
  <c r="P130" i="1"/>
  <c r="H129" i="1"/>
  <c r="H137" i="1"/>
  <c r="H145" i="1"/>
  <c r="H169" i="1"/>
  <c r="H126" i="1"/>
  <c r="H134" i="1"/>
  <c r="H138" i="1"/>
  <c r="H150" i="1"/>
  <c r="H158" i="1"/>
  <c r="H166" i="1"/>
  <c r="H170" i="1"/>
  <c r="H139" i="1"/>
  <c r="H155" i="1"/>
  <c r="H171" i="1"/>
  <c r="H127" i="1"/>
  <c r="H135" i="1"/>
  <c r="H143" i="1"/>
  <c r="H151" i="1"/>
  <c r="H159" i="1"/>
  <c r="H167" i="1"/>
  <c r="H128" i="1"/>
  <c r="R129" i="1" s="1"/>
  <c r="H132" i="1"/>
  <c r="H136" i="1"/>
  <c r="H140" i="1"/>
  <c r="H144" i="1"/>
  <c r="H148" i="1"/>
  <c r="H152" i="1"/>
  <c r="H156" i="1"/>
  <c r="H160" i="1"/>
  <c r="H164" i="1"/>
  <c r="H168" i="1"/>
  <c r="H172" i="1"/>
  <c r="H133" i="1"/>
  <c r="H149" i="1"/>
  <c r="H157" i="1"/>
  <c r="H165" i="1"/>
  <c r="W122" i="1"/>
  <c r="X122" i="1"/>
  <c r="W103" i="1"/>
  <c r="X103" i="1"/>
  <c r="W71" i="1"/>
  <c r="X71" i="1"/>
  <c r="W39" i="1"/>
  <c r="X39" i="1"/>
  <c r="W107" i="1"/>
  <c r="X107" i="1"/>
  <c r="W75" i="1"/>
  <c r="X75" i="1"/>
  <c r="W43" i="1"/>
  <c r="X43" i="1"/>
  <c r="W117" i="1"/>
  <c r="X117" i="1"/>
  <c r="W101" i="1"/>
  <c r="X101" i="1"/>
  <c r="W85" i="1"/>
  <c r="X85" i="1"/>
  <c r="W69" i="1"/>
  <c r="X69" i="1"/>
  <c r="W53" i="1"/>
  <c r="X53" i="1"/>
  <c r="W37" i="1"/>
  <c r="X37" i="1"/>
  <c r="W116" i="1"/>
  <c r="X116" i="1"/>
  <c r="W100" i="1"/>
  <c r="X100" i="1"/>
  <c r="W84" i="1"/>
  <c r="X84" i="1"/>
  <c r="W68" i="1"/>
  <c r="X68" i="1"/>
  <c r="W52" i="1"/>
  <c r="X52" i="1"/>
  <c r="W36" i="1"/>
  <c r="X36" i="1"/>
  <c r="W44" i="1"/>
  <c r="X44" i="1"/>
  <c r="W111" i="1"/>
  <c r="X111" i="1"/>
  <c r="W47" i="1"/>
  <c r="X47" i="1"/>
  <c r="W83" i="1"/>
  <c r="X83" i="1"/>
  <c r="W73" i="1"/>
  <c r="X73" i="1"/>
  <c r="W41" i="1"/>
  <c r="X41" i="1"/>
  <c r="W104" i="1"/>
  <c r="X104" i="1"/>
  <c r="W72" i="1"/>
  <c r="X72" i="1"/>
  <c r="W56" i="1"/>
  <c r="X56" i="1"/>
  <c r="Q126" i="1"/>
  <c r="K126" i="1" s="1"/>
  <c r="L126" i="1" s="1"/>
  <c r="X127" i="1"/>
  <c r="Q127" i="1"/>
  <c r="K127" i="1" s="1"/>
  <c r="L127" i="1" s="1"/>
  <c r="W95" i="1"/>
  <c r="X95" i="1"/>
  <c r="W63" i="1"/>
  <c r="X63" i="1"/>
  <c r="W31" i="1"/>
  <c r="X31" i="1"/>
  <c r="W99" i="1"/>
  <c r="X99" i="1"/>
  <c r="W67" i="1"/>
  <c r="X67" i="1"/>
  <c r="W35" i="1"/>
  <c r="X35" i="1"/>
  <c r="X129" i="1"/>
  <c r="W113" i="1"/>
  <c r="X113" i="1"/>
  <c r="W97" i="1"/>
  <c r="X97" i="1"/>
  <c r="W81" i="1"/>
  <c r="X81" i="1"/>
  <c r="W65" i="1"/>
  <c r="X65" i="1"/>
  <c r="W49" i="1"/>
  <c r="X49" i="1"/>
  <c r="W33" i="1"/>
  <c r="X33" i="1"/>
  <c r="X128" i="1"/>
  <c r="W112" i="1"/>
  <c r="X112" i="1"/>
  <c r="W96" i="1"/>
  <c r="X96" i="1"/>
  <c r="W80" i="1"/>
  <c r="X80" i="1"/>
  <c r="W64" i="1"/>
  <c r="X64" i="1"/>
  <c r="W48" i="1"/>
  <c r="X48" i="1"/>
  <c r="W32" i="1"/>
  <c r="X32" i="1"/>
  <c r="B20" i="1"/>
  <c r="W124" i="1"/>
  <c r="X124" i="1"/>
  <c r="W108" i="1"/>
  <c r="X108" i="1"/>
  <c r="W92" i="1"/>
  <c r="X92" i="1"/>
  <c r="W76" i="1"/>
  <c r="X76" i="1"/>
  <c r="W60" i="1"/>
  <c r="X60" i="1"/>
  <c r="W28" i="1"/>
  <c r="X28" i="1"/>
  <c r="W79" i="1"/>
  <c r="X79" i="1"/>
  <c r="W115" i="1"/>
  <c r="X115" i="1"/>
  <c r="W51" i="1"/>
  <c r="X51" i="1"/>
  <c r="W121" i="1"/>
  <c r="X121" i="1"/>
  <c r="W105" i="1"/>
  <c r="X105" i="1"/>
  <c r="W89" i="1"/>
  <c r="X89" i="1"/>
  <c r="W57" i="1"/>
  <c r="X57" i="1"/>
  <c r="W120" i="1"/>
  <c r="X120" i="1"/>
  <c r="W88" i="1"/>
  <c r="X88" i="1"/>
  <c r="W40" i="1"/>
  <c r="X40" i="1"/>
  <c r="W119" i="1"/>
  <c r="X119" i="1"/>
  <c r="W87" i="1"/>
  <c r="X87" i="1"/>
  <c r="W55" i="1"/>
  <c r="X55" i="1"/>
  <c r="W123" i="1"/>
  <c r="X123" i="1"/>
  <c r="W91" i="1"/>
  <c r="X91" i="1"/>
  <c r="W59" i="1"/>
  <c r="X59" i="1"/>
  <c r="W27" i="1"/>
  <c r="X27" i="1"/>
  <c r="W125" i="1"/>
  <c r="X125" i="1"/>
  <c r="W109" i="1"/>
  <c r="X109" i="1"/>
  <c r="W93" i="1"/>
  <c r="X93" i="1"/>
  <c r="W77" i="1"/>
  <c r="X77" i="1"/>
  <c r="W61" i="1"/>
  <c r="X61" i="1"/>
  <c r="W45" i="1"/>
  <c r="X45" i="1"/>
  <c r="W29" i="1"/>
  <c r="X29" i="1"/>
  <c r="R130" i="1"/>
  <c r="Q130" i="1"/>
  <c r="X131" i="1"/>
  <c r="X25" i="1"/>
  <c r="U25" i="1" s="1"/>
  <c r="V25" i="1" s="1"/>
  <c r="N26" i="1" s="1"/>
  <c r="N27" i="1"/>
  <c r="N31" i="1"/>
  <c r="N35" i="1"/>
  <c r="N39" i="1"/>
  <c r="F174" i="1"/>
  <c r="I174" i="1" s="1"/>
  <c r="F147" i="1"/>
  <c r="F162" i="1"/>
  <c r="I162" i="1" s="1"/>
  <c r="F142" i="1"/>
  <c r="F163" i="1"/>
  <c r="F131" i="1"/>
  <c r="F154" i="1"/>
  <c r="I154" i="1" s="1"/>
  <c r="F175" i="1"/>
  <c r="I175" i="1"/>
  <c r="I163" i="1"/>
  <c r="I147" i="1"/>
  <c r="P147" i="1" l="1"/>
  <c r="H130" i="1"/>
  <c r="H131" i="1"/>
  <c r="P154" i="1"/>
  <c r="H141" i="1"/>
  <c r="H142" i="1"/>
  <c r="P163" i="1"/>
  <c r="H147" i="1"/>
  <c r="H146" i="1"/>
  <c r="P162" i="1"/>
  <c r="H154" i="1"/>
  <c r="H153" i="1"/>
  <c r="P175" i="1"/>
  <c r="H162" i="1"/>
  <c r="H163" i="1"/>
  <c r="P174" i="1"/>
  <c r="H161" i="1"/>
  <c r="H174" i="1"/>
  <c r="H175" i="1"/>
  <c r="H173" i="1"/>
  <c r="O26" i="1"/>
  <c r="T26" i="1"/>
  <c r="T27" i="1" s="1"/>
  <c r="U100" i="1"/>
  <c r="V100" i="1" s="1"/>
  <c r="N101" i="1" s="1"/>
  <c r="U72" i="1"/>
  <c r="V72" i="1" s="1"/>
  <c r="N73" i="1" s="1"/>
  <c r="U69" i="1"/>
  <c r="V69" i="1" s="1"/>
  <c r="N70" i="1" s="1"/>
  <c r="U93" i="1"/>
  <c r="V93" i="1" s="1"/>
  <c r="N94" i="1" s="1"/>
  <c r="U59" i="1"/>
  <c r="V59" i="1" s="1"/>
  <c r="N60" i="1" s="1"/>
  <c r="U28" i="1"/>
  <c r="V28" i="1" s="1"/>
  <c r="N29" i="1" s="1"/>
  <c r="U76" i="1"/>
  <c r="V76" i="1" s="1"/>
  <c r="N77" i="1" s="1"/>
  <c r="U108" i="1"/>
  <c r="V108" i="1" s="1"/>
  <c r="N109" i="1" s="1"/>
  <c r="U49" i="1"/>
  <c r="V49" i="1" s="1"/>
  <c r="N50" i="1" s="1"/>
  <c r="U35" i="1"/>
  <c r="V35" i="1" s="1"/>
  <c r="N36" i="1" s="1"/>
  <c r="U84" i="1"/>
  <c r="V84" i="1" s="1"/>
  <c r="N85" i="1" s="1"/>
  <c r="U27" i="1"/>
  <c r="V27" i="1" s="1"/>
  <c r="N28" i="1" s="1"/>
  <c r="U92" i="1"/>
  <c r="V92" i="1" s="1"/>
  <c r="N93" i="1" s="1"/>
  <c r="U95" i="1"/>
  <c r="V95" i="1" s="1"/>
  <c r="N96" i="1" s="1"/>
  <c r="U77" i="1"/>
  <c r="V77" i="1" s="1"/>
  <c r="N78" i="1" s="1"/>
  <c r="U91" i="1"/>
  <c r="V91" i="1" s="1"/>
  <c r="N92" i="1" s="1"/>
  <c r="U88" i="1"/>
  <c r="V88" i="1" s="1"/>
  <c r="N89" i="1" s="1"/>
  <c r="U79" i="1"/>
  <c r="V79" i="1" s="1"/>
  <c r="N80" i="1" s="1"/>
  <c r="U123" i="1"/>
  <c r="V123" i="1" s="1"/>
  <c r="N124" i="1" s="1"/>
  <c r="U87" i="1"/>
  <c r="V87" i="1" s="1"/>
  <c r="N88" i="1" s="1"/>
  <c r="U40" i="1"/>
  <c r="V40" i="1" s="1"/>
  <c r="N41" i="1" s="1"/>
  <c r="U121" i="1"/>
  <c r="V121" i="1" s="1"/>
  <c r="N122" i="1" s="1"/>
  <c r="U115" i="1"/>
  <c r="V115" i="1" s="1"/>
  <c r="N116" i="1" s="1"/>
  <c r="U48" i="1"/>
  <c r="V48" i="1" s="1"/>
  <c r="N49" i="1" s="1"/>
  <c r="U65" i="1"/>
  <c r="V65" i="1" s="1"/>
  <c r="N66" i="1" s="1"/>
  <c r="U67" i="1"/>
  <c r="V67" i="1" s="1"/>
  <c r="N68" i="1" s="1"/>
  <c r="U41" i="1"/>
  <c r="V41" i="1" s="1"/>
  <c r="N42" i="1" s="1"/>
  <c r="U83" i="1"/>
  <c r="V83" i="1" s="1"/>
  <c r="N84" i="1" s="1"/>
  <c r="U111" i="1"/>
  <c r="V111" i="1" s="1"/>
  <c r="N112" i="1" s="1"/>
  <c r="U53" i="1"/>
  <c r="V53" i="1" s="1"/>
  <c r="N54" i="1" s="1"/>
  <c r="U117" i="1"/>
  <c r="V117" i="1" s="1"/>
  <c r="N118" i="1" s="1"/>
  <c r="U39" i="1"/>
  <c r="V39" i="1" s="1"/>
  <c r="N40" i="1" s="1"/>
  <c r="U103" i="1"/>
  <c r="V103" i="1" s="1"/>
  <c r="N104" i="1" s="1"/>
  <c r="U105" i="1"/>
  <c r="V105" i="1" s="1"/>
  <c r="N106" i="1" s="1"/>
  <c r="U32" i="1"/>
  <c r="V32" i="1" s="1"/>
  <c r="N33" i="1" s="1"/>
  <c r="U96" i="1"/>
  <c r="V96" i="1" s="1"/>
  <c r="N97" i="1" s="1"/>
  <c r="U56" i="1"/>
  <c r="V56" i="1" s="1"/>
  <c r="N57" i="1" s="1"/>
  <c r="U73" i="1"/>
  <c r="V73" i="1" s="1"/>
  <c r="N74" i="1" s="1"/>
  <c r="U47" i="1"/>
  <c r="V47" i="1" s="1"/>
  <c r="N48" i="1" s="1"/>
  <c r="U37" i="1"/>
  <c r="V37" i="1" s="1"/>
  <c r="N38" i="1" s="1"/>
  <c r="U29" i="1"/>
  <c r="V29" i="1" s="1"/>
  <c r="N30" i="1" s="1"/>
  <c r="U112" i="1"/>
  <c r="V112" i="1" s="1"/>
  <c r="N113" i="1" s="1"/>
  <c r="U104" i="1"/>
  <c r="V104" i="1" s="1"/>
  <c r="N105" i="1" s="1"/>
  <c r="U44" i="1"/>
  <c r="V44" i="1" s="1"/>
  <c r="N45" i="1" s="1"/>
  <c r="U81" i="1"/>
  <c r="V81" i="1" s="1"/>
  <c r="N82" i="1" s="1"/>
  <c r="U99" i="1"/>
  <c r="V99" i="1" s="1"/>
  <c r="N100" i="1" s="1"/>
  <c r="U60" i="1"/>
  <c r="V60" i="1" s="1"/>
  <c r="N61" i="1" s="1"/>
  <c r="U120" i="1"/>
  <c r="V120" i="1" s="1"/>
  <c r="N121" i="1" s="1"/>
  <c r="U125" i="1"/>
  <c r="V125" i="1" s="1"/>
  <c r="N126" i="1" s="1"/>
  <c r="U55" i="1"/>
  <c r="V55" i="1" s="1"/>
  <c r="N56" i="1" s="1"/>
  <c r="U31" i="1"/>
  <c r="V31" i="1" s="1"/>
  <c r="N32" i="1" s="1"/>
  <c r="U36" i="1"/>
  <c r="V36" i="1" s="1"/>
  <c r="N37" i="1" s="1"/>
  <c r="U101" i="1"/>
  <c r="V101" i="1" s="1"/>
  <c r="N102" i="1" s="1"/>
  <c r="U43" i="1"/>
  <c r="V43" i="1" s="1"/>
  <c r="N44" i="1" s="1"/>
  <c r="U107" i="1"/>
  <c r="V107" i="1" s="1"/>
  <c r="N108" i="1" s="1"/>
  <c r="U71" i="1"/>
  <c r="V71" i="1" s="1"/>
  <c r="N72" i="1" s="1"/>
  <c r="U109" i="1"/>
  <c r="V109" i="1" s="1"/>
  <c r="N110" i="1" s="1"/>
  <c r="U116" i="1"/>
  <c r="V116" i="1" s="1"/>
  <c r="N117" i="1" s="1"/>
  <c r="U45" i="1"/>
  <c r="V45" i="1" s="1"/>
  <c r="N46" i="1" s="1"/>
  <c r="U57" i="1"/>
  <c r="V57" i="1" s="1"/>
  <c r="N58" i="1" s="1"/>
  <c r="U97" i="1"/>
  <c r="V97" i="1" s="1"/>
  <c r="N98" i="1" s="1"/>
  <c r="U52" i="1"/>
  <c r="V52" i="1" s="1"/>
  <c r="N53" i="1" s="1"/>
  <c r="U75" i="1"/>
  <c r="V75" i="1" s="1"/>
  <c r="N76" i="1" s="1"/>
  <c r="U51" i="1"/>
  <c r="V51" i="1" s="1"/>
  <c r="N52" i="1" s="1"/>
  <c r="U64" i="1"/>
  <c r="V64" i="1" s="1"/>
  <c r="N65" i="1" s="1"/>
  <c r="O27" i="1"/>
  <c r="U61" i="1"/>
  <c r="V61" i="1" s="1"/>
  <c r="N62" i="1" s="1"/>
  <c r="U119" i="1"/>
  <c r="V119" i="1" s="1"/>
  <c r="N120" i="1" s="1"/>
  <c r="U89" i="1"/>
  <c r="V89" i="1" s="1"/>
  <c r="N90" i="1" s="1"/>
  <c r="U124" i="1"/>
  <c r="V124" i="1" s="1"/>
  <c r="N125" i="1" s="1"/>
  <c r="U80" i="1"/>
  <c r="V80" i="1" s="1"/>
  <c r="U33" i="1"/>
  <c r="V33" i="1" s="1"/>
  <c r="N34" i="1" s="1"/>
  <c r="U113" i="1"/>
  <c r="V113" i="1" s="1"/>
  <c r="N114" i="1" s="1"/>
  <c r="U63" i="1"/>
  <c r="V63" i="1" s="1"/>
  <c r="N64" i="1" s="1"/>
  <c r="U68" i="1"/>
  <c r="V68" i="1" s="1"/>
  <c r="N69" i="1" s="1"/>
  <c r="U85" i="1"/>
  <c r="V85" i="1" s="1"/>
  <c r="N86" i="1" s="1"/>
  <c r="U122" i="1"/>
  <c r="V122" i="1" s="1"/>
  <c r="R127" i="1"/>
  <c r="S127" i="1" s="1"/>
  <c r="K130" i="1"/>
  <c r="L130" i="1" s="1"/>
  <c r="R131" i="1" s="1"/>
  <c r="R128" i="1"/>
  <c r="J38" i="1"/>
  <c r="J54" i="1"/>
  <c r="J70" i="1"/>
  <c r="J86" i="1"/>
  <c r="J102" i="1"/>
  <c r="J118" i="1"/>
  <c r="J134" i="1"/>
  <c r="J150" i="1"/>
  <c r="J166" i="1"/>
  <c r="J31" i="1"/>
  <c r="J47" i="1"/>
  <c r="J63" i="1"/>
  <c r="J79" i="1"/>
  <c r="J95" i="1"/>
  <c r="J111" i="1"/>
  <c r="J127" i="1"/>
  <c r="J143" i="1"/>
  <c r="J159" i="1"/>
  <c r="J175" i="1"/>
  <c r="J40" i="1"/>
  <c r="J56" i="1"/>
  <c r="J72" i="1"/>
  <c r="J88" i="1"/>
  <c r="J104" i="1"/>
  <c r="J120" i="1"/>
  <c r="J136" i="1"/>
  <c r="J152" i="1"/>
  <c r="J168" i="1"/>
  <c r="J37" i="1"/>
  <c r="J53" i="1"/>
  <c r="J69" i="1"/>
  <c r="J85" i="1"/>
  <c r="J101" i="1"/>
  <c r="J117" i="1"/>
  <c r="J133" i="1"/>
  <c r="J149" i="1"/>
  <c r="J165" i="1"/>
  <c r="J68" i="1"/>
  <c r="J65" i="1"/>
  <c r="J129" i="1"/>
  <c r="J26" i="1"/>
  <c r="J42" i="1"/>
  <c r="J58" i="1"/>
  <c r="J74" i="1"/>
  <c r="J90" i="1"/>
  <c r="J106" i="1"/>
  <c r="J122" i="1"/>
  <c r="J138" i="1"/>
  <c r="J154" i="1"/>
  <c r="J170" i="1"/>
  <c r="J35" i="1"/>
  <c r="J51" i="1"/>
  <c r="J67" i="1"/>
  <c r="J83" i="1"/>
  <c r="J99" i="1"/>
  <c r="J115" i="1"/>
  <c r="J131" i="1"/>
  <c r="J147" i="1"/>
  <c r="J163" i="1"/>
  <c r="J28" i="1"/>
  <c r="J44" i="1"/>
  <c r="J60" i="1"/>
  <c r="J76" i="1"/>
  <c r="J92" i="1"/>
  <c r="J108" i="1"/>
  <c r="J124" i="1"/>
  <c r="J140" i="1"/>
  <c r="J156" i="1"/>
  <c r="J172" i="1"/>
  <c r="J41" i="1"/>
  <c r="J57" i="1"/>
  <c r="J73" i="1"/>
  <c r="J89" i="1"/>
  <c r="J105" i="1"/>
  <c r="J121" i="1"/>
  <c r="J137" i="1"/>
  <c r="J153" i="1"/>
  <c r="J169" i="1"/>
  <c r="J84" i="1"/>
  <c r="J33" i="1"/>
  <c r="J97" i="1"/>
  <c r="J145" i="1"/>
  <c r="J30" i="1"/>
  <c r="J46" i="1"/>
  <c r="J62" i="1"/>
  <c r="J78" i="1"/>
  <c r="J94" i="1"/>
  <c r="J110" i="1"/>
  <c r="J126" i="1"/>
  <c r="J142" i="1"/>
  <c r="J158" i="1"/>
  <c r="J174" i="1"/>
  <c r="J39" i="1"/>
  <c r="J55" i="1"/>
  <c r="J71" i="1"/>
  <c r="J87" i="1"/>
  <c r="J103" i="1"/>
  <c r="J119" i="1"/>
  <c r="J135" i="1"/>
  <c r="J151" i="1"/>
  <c r="J167" i="1"/>
  <c r="J32" i="1"/>
  <c r="J48" i="1"/>
  <c r="J64" i="1"/>
  <c r="J80" i="1"/>
  <c r="J96" i="1"/>
  <c r="J112" i="1"/>
  <c r="J128" i="1"/>
  <c r="J144" i="1"/>
  <c r="J160" i="1"/>
  <c r="J29" i="1"/>
  <c r="J45" i="1"/>
  <c r="J61" i="1"/>
  <c r="J77" i="1"/>
  <c r="J93" i="1"/>
  <c r="J109" i="1"/>
  <c r="J125" i="1"/>
  <c r="J141" i="1"/>
  <c r="J157" i="1"/>
  <c r="J173" i="1"/>
  <c r="J116" i="1"/>
  <c r="J49" i="1"/>
  <c r="J113" i="1"/>
  <c r="J161" i="1"/>
  <c r="J34" i="1"/>
  <c r="J50" i="1"/>
  <c r="J66" i="1"/>
  <c r="J82" i="1"/>
  <c r="J98" i="1"/>
  <c r="J114" i="1"/>
  <c r="J130" i="1"/>
  <c r="J146" i="1"/>
  <c r="J162" i="1"/>
  <c r="J27" i="1"/>
  <c r="J43" i="1"/>
  <c r="J59" i="1"/>
  <c r="J75" i="1"/>
  <c r="J91" i="1"/>
  <c r="J107" i="1"/>
  <c r="J123" i="1"/>
  <c r="J139" i="1"/>
  <c r="J155" i="1"/>
  <c r="J171" i="1"/>
  <c r="J36" i="1"/>
  <c r="J52" i="1"/>
  <c r="J100" i="1"/>
  <c r="J132" i="1"/>
  <c r="J148" i="1"/>
  <c r="J164" i="1"/>
  <c r="J81" i="1"/>
  <c r="X132" i="1"/>
  <c r="X140" i="1"/>
  <c r="X156" i="1"/>
  <c r="X172" i="1"/>
  <c r="N55" i="1"/>
  <c r="X145" i="1"/>
  <c r="X161" i="1"/>
  <c r="X142" i="1"/>
  <c r="X158" i="1"/>
  <c r="X174" i="1"/>
  <c r="X167" i="1"/>
  <c r="Q135" i="1"/>
  <c r="K135" i="1" s="1"/>
  <c r="L135" i="1" s="1"/>
  <c r="Q151" i="1"/>
  <c r="K151" i="1" s="1"/>
  <c r="L151" i="1" s="1"/>
  <c r="Q167" i="1"/>
  <c r="K167" i="1" s="1"/>
  <c r="L167" i="1" s="1"/>
  <c r="X171" i="1"/>
  <c r="R137" i="1"/>
  <c r="R153" i="1"/>
  <c r="R169" i="1"/>
  <c r="R142" i="1"/>
  <c r="R158" i="1"/>
  <c r="R174" i="1"/>
  <c r="N79" i="1"/>
  <c r="N91" i="1"/>
  <c r="X147" i="1"/>
  <c r="N115" i="1"/>
  <c r="N103" i="1"/>
  <c r="Q166" i="1"/>
  <c r="K166" i="1" s="1"/>
  <c r="L166" i="1" s="1"/>
  <c r="Q139" i="1"/>
  <c r="K139" i="1" s="1"/>
  <c r="L139" i="1" s="1"/>
  <c r="Q155" i="1"/>
  <c r="K155" i="1" s="1"/>
  <c r="L155" i="1" s="1"/>
  <c r="Q171" i="1"/>
  <c r="K171" i="1" s="1"/>
  <c r="L171" i="1" s="1"/>
  <c r="R141" i="1"/>
  <c r="R157" i="1"/>
  <c r="R173" i="1"/>
  <c r="X143" i="1"/>
  <c r="R146" i="1"/>
  <c r="R162" i="1"/>
  <c r="N95" i="1"/>
  <c r="Q158" i="1"/>
  <c r="K158" i="1" s="1"/>
  <c r="L158" i="1" s="1"/>
  <c r="R159" i="1" s="1"/>
  <c r="Q138" i="1"/>
  <c r="K138" i="1" s="1"/>
  <c r="L138" i="1" s="1"/>
  <c r="R139" i="1" s="1"/>
  <c r="N75" i="1"/>
  <c r="X163" i="1"/>
  <c r="N119" i="1"/>
  <c r="X173" i="1"/>
  <c r="X154" i="1"/>
  <c r="X151" i="1"/>
  <c r="Q163" i="1"/>
  <c r="N67" i="1"/>
  <c r="R133" i="1"/>
  <c r="R165" i="1"/>
  <c r="R138" i="1"/>
  <c r="R170" i="1"/>
  <c r="N127" i="1"/>
  <c r="N87" i="1"/>
  <c r="Q170" i="1"/>
  <c r="K170" i="1" s="1"/>
  <c r="L170" i="1" s="1"/>
  <c r="R171" i="1" s="1"/>
  <c r="X144" i="1"/>
  <c r="X160" i="1"/>
  <c r="N43" i="1"/>
  <c r="N59" i="1"/>
  <c r="X133" i="1"/>
  <c r="X149" i="1"/>
  <c r="X165" i="1"/>
  <c r="X146" i="1"/>
  <c r="X162" i="1"/>
  <c r="R154" i="1"/>
  <c r="Q162" i="1"/>
  <c r="K162" i="1" s="1"/>
  <c r="L162" i="1" s="1"/>
  <c r="R163" i="1" s="1"/>
  <c r="X148" i="1"/>
  <c r="X164" i="1"/>
  <c r="N47" i="1"/>
  <c r="N63" i="1"/>
  <c r="X137" i="1"/>
  <c r="X153" i="1"/>
  <c r="X169" i="1"/>
  <c r="X134" i="1"/>
  <c r="X150" i="1"/>
  <c r="X166" i="1"/>
  <c r="X135" i="1"/>
  <c r="Q143" i="1"/>
  <c r="Q159" i="1"/>
  <c r="Q175" i="1"/>
  <c r="K175" i="1" s="1"/>
  <c r="L175" i="1" s="1"/>
  <c r="X139" i="1"/>
  <c r="N81" i="1"/>
  <c r="R145" i="1"/>
  <c r="R161" i="1"/>
  <c r="X159" i="1"/>
  <c r="R134" i="1"/>
  <c r="R150" i="1"/>
  <c r="R166" i="1"/>
  <c r="N111" i="1"/>
  <c r="Q174" i="1"/>
  <c r="Q154" i="1"/>
  <c r="N83" i="1"/>
  <c r="Q146" i="1"/>
  <c r="K146" i="1" s="1"/>
  <c r="L146" i="1" s="1"/>
  <c r="R147" i="1" s="1"/>
  <c r="N123" i="1"/>
  <c r="N71" i="1"/>
  <c r="Q134" i="1"/>
  <c r="K134" i="1" s="1"/>
  <c r="L134" i="1" s="1"/>
  <c r="R135" i="1" s="1"/>
  <c r="N107" i="1"/>
  <c r="X136" i="1"/>
  <c r="X152" i="1"/>
  <c r="X168" i="1"/>
  <c r="N51" i="1"/>
  <c r="X157" i="1"/>
  <c r="X138" i="1"/>
  <c r="X170" i="1"/>
  <c r="Q147" i="1"/>
  <c r="X155" i="1"/>
  <c r="R149" i="1"/>
  <c r="N99" i="1"/>
  <c r="Q150" i="1"/>
  <c r="K150" i="1" s="1"/>
  <c r="L150" i="1" s="1"/>
  <c r="R151" i="1" s="1"/>
  <c r="I131" i="1"/>
  <c r="I142" i="1"/>
  <c r="P142" i="1" l="1"/>
  <c r="Q142" i="1"/>
  <c r="X141" i="1"/>
  <c r="Q131" i="1"/>
  <c r="P131" i="1"/>
  <c r="X130" i="1"/>
  <c r="T28" i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O28" i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S128" i="1"/>
  <c r="W127" i="1"/>
  <c r="U127" i="1" s="1"/>
  <c r="V127" i="1" s="1"/>
  <c r="N128" i="1" s="1"/>
  <c r="K147" i="1"/>
  <c r="L147" i="1" s="1"/>
  <c r="R148" i="1" s="1"/>
  <c r="K154" i="1"/>
  <c r="L154" i="1" s="1"/>
  <c r="R155" i="1" s="1"/>
  <c r="K174" i="1"/>
  <c r="L174" i="1" s="1"/>
  <c r="R175" i="1" s="1"/>
  <c r="K159" i="1"/>
  <c r="L159" i="1" s="1"/>
  <c r="R160" i="1" s="1"/>
  <c r="K143" i="1"/>
  <c r="L143" i="1" s="1"/>
  <c r="R144" i="1" s="1"/>
  <c r="K163" i="1"/>
  <c r="L163" i="1" s="1"/>
  <c r="R164" i="1" s="1"/>
  <c r="R172" i="1"/>
  <c r="R156" i="1"/>
  <c r="R140" i="1"/>
  <c r="R167" i="1"/>
  <c r="R168" i="1"/>
  <c r="R152" i="1"/>
  <c r="R136" i="1"/>
  <c r="K142" i="1" l="1"/>
  <c r="L142" i="1" s="1"/>
  <c r="R143" i="1" s="1"/>
  <c r="K131" i="1"/>
  <c r="L131" i="1" s="1"/>
  <c r="R132" i="1" s="1"/>
  <c r="B19" i="1"/>
  <c r="O41" i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S129" i="1"/>
  <c r="W128" i="1"/>
  <c r="U128" i="1" s="1"/>
  <c r="V128" i="1" s="1"/>
  <c r="N129" i="1" s="1"/>
  <c r="T129" i="1" s="1"/>
  <c r="B21" i="1"/>
  <c r="O129" i="1" l="1"/>
  <c r="W129" i="1"/>
  <c r="U129" i="1" s="1"/>
  <c r="V129" i="1" s="1"/>
  <c r="N130" i="1" s="1"/>
  <c r="T130" i="1" s="1"/>
  <c r="S130" i="1"/>
  <c r="O130" i="1" l="1"/>
  <c r="S131" i="1"/>
  <c r="W130" i="1"/>
  <c r="U130" i="1" s="1"/>
  <c r="V130" i="1" s="1"/>
  <c r="N131" i="1" s="1"/>
  <c r="O131" i="1" s="1"/>
  <c r="T131" i="1" l="1"/>
  <c r="W131" i="1"/>
  <c r="U131" i="1" s="1"/>
  <c r="V131" i="1" s="1"/>
  <c r="N132" i="1" s="1"/>
  <c r="O132" i="1" s="1"/>
  <c r="S132" i="1"/>
  <c r="T132" i="1" l="1"/>
  <c r="W132" i="1"/>
  <c r="U132" i="1" s="1"/>
  <c r="V132" i="1" s="1"/>
  <c r="N133" i="1" s="1"/>
  <c r="O133" i="1" s="1"/>
  <c r="S133" i="1"/>
  <c r="T133" i="1" l="1"/>
  <c r="S134" i="1"/>
  <c r="W133" i="1"/>
  <c r="U133" i="1" s="1"/>
  <c r="V133" i="1" s="1"/>
  <c r="N134" i="1" s="1"/>
  <c r="O134" i="1" s="1"/>
  <c r="T134" i="1" l="1"/>
  <c r="W134" i="1"/>
  <c r="U134" i="1" s="1"/>
  <c r="V134" i="1" s="1"/>
  <c r="N135" i="1" s="1"/>
  <c r="O135" i="1" s="1"/>
  <c r="S135" i="1"/>
  <c r="T135" i="1" l="1"/>
  <c r="W135" i="1"/>
  <c r="U135" i="1" s="1"/>
  <c r="V135" i="1" s="1"/>
  <c r="N136" i="1" s="1"/>
  <c r="O136" i="1" s="1"/>
  <c r="S136" i="1"/>
  <c r="T136" i="1" l="1"/>
  <c r="W136" i="1"/>
  <c r="U136" i="1" s="1"/>
  <c r="V136" i="1" s="1"/>
  <c r="N137" i="1" s="1"/>
  <c r="O137" i="1" s="1"/>
  <c r="S137" i="1"/>
  <c r="T137" i="1" l="1"/>
  <c r="W137" i="1"/>
  <c r="U137" i="1" s="1"/>
  <c r="V137" i="1" s="1"/>
  <c r="N138" i="1" s="1"/>
  <c r="O138" i="1" s="1"/>
  <c r="S138" i="1"/>
  <c r="T138" i="1" l="1"/>
  <c r="W138" i="1"/>
  <c r="U138" i="1" s="1"/>
  <c r="V138" i="1" s="1"/>
  <c r="N139" i="1" s="1"/>
  <c r="O139" i="1" s="1"/>
  <c r="S139" i="1"/>
  <c r="T139" i="1" l="1"/>
  <c r="W139" i="1"/>
  <c r="U139" i="1" s="1"/>
  <c r="V139" i="1" s="1"/>
  <c r="N140" i="1" s="1"/>
  <c r="O140" i="1" s="1"/>
  <c r="S140" i="1"/>
  <c r="T140" i="1" l="1"/>
  <c r="S141" i="1"/>
  <c r="W140" i="1"/>
  <c r="U140" i="1" s="1"/>
  <c r="V140" i="1" s="1"/>
  <c r="N141" i="1" s="1"/>
  <c r="O141" i="1" s="1"/>
  <c r="T141" i="1" l="1"/>
  <c r="W141" i="1"/>
  <c r="U141" i="1" s="1"/>
  <c r="V141" i="1" s="1"/>
  <c r="N142" i="1" s="1"/>
  <c r="O142" i="1" s="1"/>
  <c r="S142" i="1"/>
  <c r="T142" i="1" l="1"/>
  <c r="S143" i="1"/>
  <c r="W142" i="1"/>
  <c r="U142" i="1" s="1"/>
  <c r="V142" i="1" s="1"/>
  <c r="N143" i="1" s="1"/>
  <c r="O143" i="1" s="1"/>
  <c r="T143" i="1" l="1"/>
  <c r="S144" i="1"/>
  <c r="W143" i="1"/>
  <c r="U143" i="1" s="1"/>
  <c r="V143" i="1" s="1"/>
  <c r="N144" i="1" s="1"/>
  <c r="O144" i="1" s="1"/>
  <c r="T144" i="1" l="1"/>
  <c r="S145" i="1"/>
  <c r="W144" i="1"/>
  <c r="U144" i="1" s="1"/>
  <c r="V144" i="1" s="1"/>
  <c r="N145" i="1" s="1"/>
  <c r="O145" i="1" s="1"/>
  <c r="T145" i="1" l="1"/>
  <c r="S146" i="1"/>
  <c r="W145" i="1"/>
  <c r="U145" i="1" s="1"/>
  <c r="V145" i="1" s="1"/>
  <c r="N146" i="1" s="1"/>
  <c r="O146" i="1" s="1"/>
  <c r="T146" i="1" l="1"/>
  <c r="S147" i="1"/>
  <c r="W146" i="1"/>
  <c r="U146" i="1" s="1"/>
  <c r="V146" i="1" s="1"/>
  <c r="N147" i="1" s="1"/>
  <c r="O147" i="1" s="1"/>
  <c r="T147" i="1" l="1"/>
  <c r="W147" i="1"/>
  <c r="U147" i="1" s="1"/>
  <c r="V147" i="1" s="1"/>
  <c r="N148" i="1" s="1"/>
  <c r="O148" i="1" s="1"/>
  <c r="S148" i="1"/>
  <c r="T148" i="1" l="1"/>
  <c r="W148" i="1"/>
  <c r="U148" i="1" s="1"/>
  <c r="V148" i="1" s="1"/>
  <c r="N149" i="1" s="1"/>
  <c r="O149" i="1" s="1"/>
  <c r="S149" i="1"/>
  <c r="T149" i="1" l="1"/>
  <c r="W149" i="1"/>
  <c r="U149" i="1" s="1"/>
  <c r="V149" i="1" s="1"/>
  <c r="N150" i="1" s="1"/>
  <c r="O150" i="1" s="1"/>
  <c r="S150" i="1"/>
  <c r="T150" i="1" l="1"/>
  <c r="S151" i="1"/>
  <c r="W150" i="1"/>
  <c r="U150" i="1" s="1"/>
  <c r="V150" i="1" s="1"/>
  <c r="N151" i="1" s="1"/>
  <c r="O151" i="1" s="1"/>
  <c r="T151" i="1" l="1"/>
  <c r="S152" i="1"/>
  <c r="W151" i="1"/>
  <c r="U151" i="1" s="1"/>
  <c r="V151" i="1" s="1"/>
  <c r="N152" i="1" s="1"/>
  <c r="O152" i="1" s="1"/>
  <c r="T152" i="1" l="1"/>
  <c r="W152" i="1"/>
  <c r="U152" i="1" s="1"/>
  <c r="V152" i="1" s="1"/>
  <c r="N153" i="1" s="1"/>
  <c r="O153" i="1" s="1"/>
  <c r="S153" i="1"/>
  <c r="T153" i="1" l="1"/>
  <c r="W153" i="1"/>
  <c r="U153" i="1" s="1"/>
  <c r="V153" i="1" s="1"/>
  <c r="N154" i="1" s="1"/>
  <c r="O154" i="1" s="1"/>
  <c r="S154" i="1"/>
  <c r="T154" i="1" l="1"/>
  <c r="S155" i="1"/>
  <c r="W154" i="1"/>
  <c r="U154" i="1" s="1"/>
  <c r="V154" i="1" s="1"/>
  <c r="N155" i="1" s="1"/>
  <c r="O155" i="1" s="1"/>
  <c r="T155" i="1" l="1"/>
  <c r="W155" i="1"/>
  <c r="U155" i="1" s="1"/>
  <c r="V155" i="1" s="1"/>
  <c r="N156" i="1" s="1"/>
  <c r="O156" i="1" s="1"/>
  <c r="S156" i="1"/>
  <c r="T156" i="1" l="1"/>
  <c r="W156" i="1"/>
  <c r="U156" i="1" s="1"/>
  <c r="V156" i="1" s="1"/>
  <c r="N157" i="1" s="1"/>
  <c r="O157" i="1" s="1"/>
  <c r="S157" i="1"/>
  <c r="T157" i="1" l="1"/>
  <c r="S158" i="1"/>
  <c r="W157" i="1"/>
  <c r="U157" i="1" s="1"/>
  <c r="V157" i="1" s="1"/>
  <c r="N158" i="1" s="1"/>
  <c r="O158" i="1" s="1"/>
  <c r="T158" i="1" l="1"/>
  <c r="W158" i="1"/>
  <c r="U158" i="1" s="1"/>
  <c r="V158" i="1" s="1"/>
  <c r="N159" i="1" s="1"/>
  <c r="O159" i="1" s="1"/>
  <c r="S159" i="1"/>
  <c r="T159" i="1" l="1"/>
  <c r="S160" i="1"/>
  <c r="W159" i="1"/>
  <c r="U159" i="1" s="1"/>
  <c r="V159" i="1" s="1"/>
  <c r="N160" i="1" s="1"/>
  <c r="O160" i="1" s="1"/>
  <c r="T160" i="1" l="1"/>
  <c r="W160" i="1"/>
  <c r="U160" i="1" s="1"/>
  <c r="V160" i="1" s="1"/>
  <c r="N161" i="1" s="1"/>
  <c r="O161" i="1" s="1"/>
  <c r="S161" i="1"/>
  <c r="T161" i="1" l="1"/>
  <c r="W161" i="1"/>
  <c r="U161" i="1" s="1"/>
  <c r="V161" i="1" s="1"/>
  <c r="N162" i="1" s="1"/>
  <c r="O162" i="1" s="1"/>
  <c r="S162" i="1"/>
  <c r="T162" i="1" l="1"/>
  <c r="W162" i="1"/>
  <c r="U162" i="1" s="1"/>
  <c r="V162" i="1" s="1"/>
  <c r="N163" i="1" s="1"/>
  <c r="O163" i="1" s="1"/>
  <c r="S163" i="1"/>
  <c r="T163" i="1" l="1"/>
  <c r="S164" i="1"/>
  <c r="W163" i="1"/>
  <c r="U163" i="1" s="1"/>
  <c r="V163" i="1" s="1"/>
  <c r="N164" i="1" s="1"/>
  <c r="O164" i="1" s="1"/>
  <c r="T164" i="1" l="1"/>
  <c r="W164" i="1"/>
  <c r="U164" i="1" s="1"/>
  <c r="V164" i="1" s="1"/>
  <c r="N165" i="1" s="1"/>
  <c r="O165" i="1" s="1"/>
  <c r="S165" i="1"/>
  <c r="T165" i="1" l="1"/>
  <c r="S166" i="1"/>
  <c r="W165" i="1"/>
  <c r="U165" i="1" s="1"/>
  <c r="V165" i="1" s="1"/>
  <c r="N166" i="1" s="1"/>
  <c r="O166" i="1" s="1"/>
  <c r="T166" i="1" l="1"/>
  <c r="W166" i="1"/>
  <c r="U166" i="1" s="1"/>
  <c r="V166" i="1" s="1"/>
  <c r="N167" i="1" s="1"/>
  <c r="O167" i="1" s="1"/>
  <c r="S167" i="1"/>
  <c r="T167" i="1" l="1"/>
  <c r="S168" i="1"/>
  <c r="W167" i="1"/>
  <c r="U167" i="1" s="1"/>
  <c r="V167" i="1" s="1"/>
  <c r="N168" i="1" s="1"/>
  <c r="O168" i="1" s="1"/>
  <c r="T168" i="1" l="1"/>
  <c r="W168" i="1"/>
  <c r="U168" i="1" s="1"/>
  <c r="V168" i="1" s="1"/>
  <c r="N169" i="1" s="1"/>
  <c r="O169" i="1" s="1"/>
  <c r="S169" i="1"/>
  <c r="T169" i="1" l="1"/>
  <c r="W169" i="1"/>
  <c r="U169" i="1" s="1"/>
  <c r="V169" i="1" s="1"/>
  <c r="N170" i="1" s="1"/>
  <c r="O170" i="1" s="1"/>
  <c r="S170" i="1"/>
  <c r="T170" i="1" l="1"/>
  <c r="S171" i="1"/>
  <c r="W170" i="1"/>
  <c r="U170" i="1" s="1"/>
  <c r="V170" i="1" s="1"/>
  <c r="N171" i="1" s="1"/>
  <c r="O171" i="1" s="1"/>
  <c r="T171" i="1" l="1"/>
  <c r="S172" i="1"/>
  <c r="W171" i="1"/>
  <c r="U171" i="1" s="1"/>
  <c r="V171" i="1" s="1"/>
  <c r="N172" i="1" s="1"/>
  <c r="O172" i="1" s="1"/>
  <c r="T172" i="1" l="1"/>
  <c r="W172" i="1"/>
  <c r="U172" i="1" s="1"/>
  <c r="V172" i="1" s="1"/>
  <c r="N173" i="1" s="1"/>
  <c r="O173" i="1" s="1"/>
  <c r="S173" i="1"/>
  <c r="T173" i="1" l="1"/>
  <c r="W173" i="1"/>
  <c r="U173" i="1" s="1"/>
  <c r="V173" i="1" s="1"/>
  <c r="N174" i="1" s="1"/>
  <c r="O174" i="1" s="1"/>
  <c r="S174" i="1"/>
  <c r="T174" i="1" l="1"/>
  <c r="S175" i="1"/>
  <c r="W174" i="1"/>
  <c r="U174" i="1" s="1"/>
  <c r="V174" i="1" s="1"/>
  <c r="N175" i="1" s="1"/>
  <c r="O175" i="1" s="1"/>
  <c r="T175" i="1" l="1"/>
  <c r="W175" i="1"/>
  <c r="U175" i="1" s="1"/>
  <c r="V175" i="1" s="1"/>
</calcChain>
</file>

<file path=xl/sharedStrings.xml><?xml version="1.0" encoding="utf-8"?>
<sst xmlns="http://schemas.openxmlformats.org/spreadsheetml/2006/main" count="42" uniqueCount="42">
  <si>
    <t>{"gamma_w": 1.03, "h":1577, "d_in":106, "q_liq":828, "eps":9.2E-5, "p_wh": 27.2, "MD": [0, 788.5, 1577], "TVD": [0, 735.5, 1259], "T0": 25.2}</t>
  </si>
  <si>
    <t>TVD</t>
  </si>
  <si>
    <t>MD-измеренные глубины</t>
  </si>
  <si>
    <t>TVD-правдивая глубина</t>
  </si>
  <si>
    <t>Инклинометрия</t>
  </si>
  <si>
    <t>Исходные параметры</t>
  </si>
  <si>
    <t>Расчёт распределения давления</t>
  </si>
  <si>
    <t>n</t>
  </si>
  <si>
    <t>номер</t>
  </si>
  <si>
    <t>MD, измеренная глубина</t>
  </si>
  <si>
    <t>T</t>
  </si>
  <si>
    <t>отклонение</t>
  </si>
  <si>
    <t>P_наивное, не учитывается движение жидкости</t>
  </si>
  <si>
    <t>Re</t>
  </si>
  <si>
    <t>A</t>
  </si>
  <si>
    <t>вязкость зависит от температуры</t>
  </si>
  <si>
    <t>f</t>
  </si>
  <si>
    <t>Р_трение</t>
  </si>
  <si>
    <t>v м/сек</t>
  </si>
  <si>
    <t>p</t>
  </si>
  <si>
    <t>t</t>
  </si>
  <si>
    <t xml:space="preserve">плотность зависит от температуры </t>
  </si>
  <si>
    <t>mu_T</t>
  </si>
  <si>
    <t>ws</t>
  </si>
  <si>
    <t>ro</t>
  </si>
  <si>
    <t>A_mu</t>
  </si>
  <si>
    <t>B</t>
  </si>
  <si>
    <t>cos_alpha</t>
  </si>
  <si>
    <t>p_1</t>
  </si>
  <si>
    <t>Re_1</t>
  </si>
  <si>
    <t>f_1</t>
  </si>
  <si>
    <t>mu_1</t>
  </si>
  <si>
    <t>ro_1</t>
  </si>
  <si>
    <t>p_res_atm</t>
  </si>
  <si>
    <t>dp/dx_2</t>
  </si>
  <si>
    <t>dp/dx_1</t>
  </si>
  <si>
    <t>50,100,150,200,250,300,350,400,450,500</t>
  </si>
  <si>
    <t>153.5148,153.509,153.5001,153.4882,153.4734,153.4557,153.4351,153.4116,153.3853,153.3561</t>
  </si>
  <si>
    <t>10,13,15,20,25,30,35,40,45,50</t>
  </si>
  <si>
    <t>{"gamma_w": 1.03, "h":1577, "d_in":106, "q_liq":828, "eps":9.2E-5, "p_wh": 27.2, "MD": [0, 788.5, 1577], "TVD": [0, 735.5, 1259], "T0": 50}</t>
  </si>
  <si>
    <t>153.5969,153.5083,153.4462,153.2807,153.1016,152.9095,152.7051,152.4891,152.2619,152.024</t>
  </si>
  <si>
    <t xml:space="preserve">{"ex1": {"h": [27.75472, 138.7736,240.5409,333.0566,462.5786,564.3459,684.6164,765.1321,824.3962,877.0755], "p_wf": [30.38684,41.53014,51.73887,61.01428,73.99098,84.1793,96.20903,104.2431,110.142,115.3779]}, "ex2": {"q_liq": [50,100,150,200,250,300,350,400,450,500], "p_wf": [153.5148,153.509,153.5001,153.4882,153.4734,153.4557,153.4351,153.4116,153.3853,153.3561]}, "ex3": {"t": [10,13,15,20,25,30,35,40,45,50], "p_wf": [153.5969,153.5083,153.4462,153.2807,153.1016,152.9095,152.7051,152.4891,152.2619,152.024]}}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</si>
</sst>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color rgb="FF001A1E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555625</xdr:colOff>
      <xdr:row>6</xdr:row>
      <xdr:rowOff>142875</xdr:rowOff>
    </xdr:from>
    <xdr:ext cx="914400" cy="4402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7870825" y="1247775"/>
              <a:ext cx="914400" cy="440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/>
                            <a:ea typeface="Cambria Math"/>
                          </a:rPr>
                          <m:t>𝜌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𝑄𝑑</m:t>
                        </m:r>
                      </m:num>
                      <m:den>
                        <m:r>
                          <a:rPr lang="ru-RU" sz="1100" i="1">
                            <a:latin typeface="Cambria Math"/>
                            <a:ea typeface="Cambria Math"/>
                          </a:rPr>
                          <m:t>𝜇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𝐴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𝑅𝑒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870825" y="1247775"/>
              <a:ext cx="914400" cy="4402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  <a:ea typeface="Cambria Math"/>
                </a:rPr>
                <a:t>𝜌</a:t>
              </a:r>
              <a:r>
                <a:rPr lang="en-US" sz="1100" b="0" i="0">
                  <a:latin typeface="Cambria Math"/>
                  <a:ea typeface="Cambria Math"/>
                </a:rPr>
                <a:t>𝑄𝑑</a:t>
              </a:r>
              <a:r>
                <a:rPr lang="ru-RU" sz="1100" b="0" i="0">
                  <a:latin typeface="Cambria Math"/>
                  <a:ea typeface="Cambria Math"/>
                </a:rPr>
                <a:t>/</a:t>
              </a:r>
              <a:r>
                <a:rPr lang="ru-RU" sz="1100" i="0">
                  <a:latin typeface="Cambria Math"/>
                  <a:ea typeface="Cambria Math"/>
                </a:rPr>
                <a:t>𝜇</a:t>
              </a:r>
              <a:r>
                <a:rPr lang="en-US" sz="1100" b="0" i="0">
                  <a:latin typeface="Cambria Math"/>
                  <a:ea typeface="Cambria Math"/>
                </a:rPr>
                <a:t>𝐴</a:t>
              </a:r>
              <a:r>
                <a:rPr lang="en-US" sz="1100" b="0" i="0">
                  <a:latin typeface="Cambria Math"/>
                </a:rPr>
                <a:t>=𝑅𝑒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13</xdr:col>
      <xdr:colOff>482601</xdr:colOff>
      <xdr:row>0</xdr:row>
      <xdr:rowOff>63500</xdr:rowOff>
    </xdr:from>
    <xdr:to>
      <xdr:col>21</xdr:col>
      <xdr:colOff>558801</xdr:colOff>
      <xdr:row>6</xdr:row>
      <xdr:rowOff>127000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46" t="36850" r="29430" b="46114"/>
        <a:stretch/>
      </xdr:blipFill>
      <xdr:spPr>
        <a:xfrm>
          <a:off x="8407401" y="63500"/>
          <a:ext cx="4953000" cy="1168400"/>
        </a:xfrm>
        <a:prstGeom prst="rect">
          <a:avLst/>
        </a:prstGeom>
      </xdr:spPr>
    </xdr:pic>
    <xdr:clientData/>
  </xdr:twoCellAnchor>
  <xdr:twoCellAnchor editAs="oneCell">
    <xdr:from>
      <xdr:col>22</xdr:col>
      <xdr:colOff>165099</xdr:colOff>
      <xdr:row>6</xdr:row>
      <xdr:rowOff>101600</xdr:rowOff>
    </xdr:from>
    <xdr:to>
      <xdr:col>26</xdr:col>
      <xdr:colOff>317500</xdr:colOff>
      <xdr:row>13</xdr:row>
      <xdr:rowOff>127000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6821" t="54997" r="41930" b="25837"/>
        <a:stretch/>
      </xdr:blipFill>
      <xdr:spPr>
        <a:xfrm>
          <a:off x="13576299" y="1206500"/>
          <a:ext cx="2590801" cy="1314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decode_json"/>
      <definedName name="encode_js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6"/>
  <sheetViews>
    <sheetView tabSelected="1" workbookViewId="0">
      <selection activeCell="Q13" sqref="Q13"/>
    </sheetView>
  </sheetViews>
  <sheetFormatPr defaultRowHeight="14.5" x14ac:dyDescent="0.35"/>
  <cols>
    <col min="1" max="2" width="8.7265625" customWidth="1"/>
  </cols>
  <sheetData>
    <row r="2" spans="1:24" x14ac:dyDescent="0.35">
      <c r="A2" s="2"/>
    </row>
    <row r="3" spans="1:24" x14ac:dyDescent="0.35">
      <c r="A3" t="s">
        <v>39</v>
      </c>
    </row>
    <row r="4" spans="1:24" x14ac:dyDescent="0.35">
      <c r="E4" s="11" t="s">
        <v>5</v>
      </c>
    </row>
    <row r="5" spans="1:24" x14ac:dyDescent="0.35">
      <c r="E5" t="str">
        <f t="array" ref="E5:F13">[1]!decode_json(A3)</f>
        <v>gamma_w</v>
      </c>
      <c r="F5">
        <v>1.03</v>
      </c>
      <c r="G5">
        <f>gamma_w*1000</f>
        <v>1030</v>
      </c>
    </row>
    <row r="6" spans="1:24" x14ac:dyDescent="0.35">
      <c r="E6" t="str">
        <v>h</v>
      </c>
      <c r="F6">
        <v>1577</v>
      </c>
      <c r="J6" t="s">
        <v>14</v>
      </c>
      <c r="K6">
        <f>3.14*d_in_m*d_in_m/4</f>
        <v>8.8202599999999999E-3</v>
      </c>
    </row>
    <row r="7" spans="1:24" x14ac:dyDescent="0.35">
      <c r="E7" t="str">
        <v>d_in</v>
      </c>
      <c r="F7">
        <v>106</v>
      </c>
      <c r="G7">
        <f>d_in/1000</f>
        <v>0.106</v>
      </c>
    </row>
    <row r="8" spans="1:24" x14ac:dyDescent="0.35">
      <c r="E8" t="str">
        <v>q_liq</v>
      </c>
      <c r="F8">
        <v>828</v>
      </c>
      <c r="G8">
        <f>q_liq/86400</f>
        <v>9.5833333333333326E-3</v>
      </c>
      <c r="U8" t="s">
        <v>25</v>
      </c>
      <c r="V8">
        <f>109.574</f>
        <v>109.574</v>
      </c>
    </row>
    <row r="9" spans="1:24" x14ac:dyDescent="0.35">
      <c r="E9" t="str">
        <v>eps</v>
      </c>
      <c r="F9">
        <v>9.2E-5</v>
      </c>
      <c r="H9" s="11" t="s">
        <v>4</v>
      </c>
      <c r="U9" t="s">
        <v>26</v>
      </c>
      <c r="V9">
        <f>1.1217</f>
        <v>1.1216999999999999</v>
      </c>
    </row>
    <row r="10" spans="1:24" x14ac:dyDescent="0.35">
      <c r="C10" s="3"/>
      <c r="E10" t="str">
        <v>p_wh</v>
      </c>
      <c r="F10">
        <v>27.2</v>
      </c>
      <c r="G10">
        <v>2.76</v>
      </c>
      <c r="H10" t="s">
        <v>2</v>
      </c>
      <c r="I10" t="s">
        <v>3</v>
      </c>
      <c r="L10" s="10"/>
      <c r="Q10" s="4" t="s">
        <v>15</v>
      </c>
      <c r="R10" s="4"/>
      <c r="S10" s="4"/>
      <c r="T10" s="4"/>
    </row>
    <row r="11" spans="1:24" x14ac:dyDescent="0.35">
      <c r="E11" t="str">
        <v>MD</v>
      </c>
      <c r="F11" t="str">
        <v>[0,788.5,1577]</v>
      </c>
      <c r="H11">
        <f t="array" ref="H11:H13">[1]!decode_json(F11)</f>
        <v>0</v>
      </c>
      <c r="I11">
        <f t="array" ref="I11:I13">[1]!decode_json(F12)</f>
        <v>0</v>
      </c>
      <c r="K11">
        <v>0</v>
      </c>
      <c r="L11">
        <f>T0</f>
        <v>50</v>
      </c>
      <c r="Q11" s="4" t="s">
        <v>21</v>
      </c>
      <c r="R11" s="4"/>
      <c r="S11" s="4"/>
      <c r="T11" s="4"/>
    </row>
    <row r="12" spans="1:24" x14ac:dyDescent="0.35">
      <c r="E12" t="str">
        <v>TVD</v>
      </c>
      <c r="F12" t="str">
        <v>[0,735.5,1259]</v>
      </c>
      <c r="H12">
        <v>788.5</v>
      </c>
      <c r="I12">
        <v>735.5</v>
      </c>
      <c r="K12">
        <f>(K13+K11)/2</f>
        <v>629.5</v>
      </c>
      <c r="L12">
        <f>(L13+M11)/2</f>
        <v>50</v>
      </c>
      <c r="N12" s="10"/>
    </row>
    <row r="13" spans="1:24" x14ac:dyDescent="0.35">
      <c r="C13" s="3"/>
      <c r="E13" t="str">
        <v>T0</v>
      </c>
      <c r="F13">
        <v>50</v>
      </c>
      <c r="H13">
        <v>1577</v>
      </c>
      <c r="I13">
        <v>1259</v>
      </c>
      <c r="K13">
        <v>1259</v>
      </c>
      <c r="L13">
        <f>L11+50</f>
        <v>100</v>
      </c>
      <c r="Q13" t="s">
        <v>41</v>
      </c>
    </row>
    <row r="15" spans="1:24" x14ac:dyDescent="0.35">
      <c r="A15" t="s">
        <v>6</v>
      </c>
      <c r="D15" t="s">
        <v>8</v>
      </c>
      <c r="E15" t="s">
        <v>9</v>
      </c>
      <c r="F15" s="7" t="s">
        <v>1</v>
      </c>
      <c r="G15" t="s">
        <v>11</v>
      </c>
      <c r="H15" t="s">
        <v>27</v>
      </c>
      <c r="I15" t="s">
        <v>10</v>
      </c>
      <c r="J15" t="s">
        <v>12</v>
      </c>
      <c r="K15" s="5" t="s">
        <v>13</v>
      </c>
      <c r="L15" s="5" t="s">
        <v>16</v>
      </c>
      <c r="M15" t="s">
        <v>18</v>
      </c>
      <c r="N15" t="s">
        <v>34</v>
      </c>
      <c r="O15" t="s">
        <v>17</v>
      </c>
      <c r="P15" s="5" t="s">
        <v>22</v>
      </c>
      <c r="Q15" t="s">
        <v>24</v>
      </c>
      <c r="R15" s="5" t="s">
        <v>35</v>
      </c>
      <c r="S15" t="s">
        <v>28</v>
      </c>
      <c r="T15" s="6" t="s">
        <v>33</v>
      </c>
      <c r="U15" s="5" t="s">
        <v>29</v>
      </c>
      <c r="V15" s="5" t="s">
        <v>30</v>
      </c>
      <c r="W15" s="5" t="s">
        <v>31</v>
      </c>
      <c r="X15" s="5" t="s">
        <v>32</v>
      </c>
    </row>
    <row r="16" spans="1:24" x14ac:dyDescent="0.35">
      <c r="A16" t="s">
        <v>7</v>
      </c>
      <c r="B16">
        <v>160</v>
      </c>
      <c r="D16">
        <v>1</v>
      </c>
      <c r="E16">
        <v>0</v>
      </c>
      <c r="F16" s="7">
        <f>[1]!crv_interpolation($H$11:$H$13,$I$11:$I$13,E16)</f>
        <v>0</v>
      </c>
      <c r="G16">
        <f>E16-F16</f>
        <v>0</v>
      </c>
      <c r="H16">
        <f>(F17-F16)/(E17-E16)</f>
        <v>0.93278376664552953</v>
      </c>
      <c r="I16">
        <f>[1]!crv_interpolation($K$11:$K$13,$L$11:$L$13,F16)</f>
        <v>50</v>
      </c>
      <c r="J16">
        <f>p_wh</f>
        <v>27.2</v>
      </c>
      <c r="K16" s="5">
        <f t="shared" ref="K16:K47" si="0">Q16*q_liq_m3sec*d_in_m/P16/A</f>
        <v>229190.11039520343</v>
      </c>
      <c r="L16" s="5">
        <f t="shared" ref="L16:L47" si="1">1/(1.14-2*LN(eps/d_in_m+21.25/K16^(0.9)))^2</f>
        <v>4.6826276990028686E-3</v>
      </c>
      <c r="M16">
        <f t="shared" ref="M16:M79" si="2">q_liq_m3sec/A</f>
        <v>1.0865137006543268</v>
      </c>
      <c r="O16">
        <f>J16</f>
        <v>27.2</v>
      </c>
      <c r="P16" s="5">
        <f t="shared" ref="P16:P47" si="3">$V$8*(1.8*(I16+273)-460)^(-$V$9)*(0.9994+0.0058*pwh_mpa+0.6534/10000*pwh_mpa*pwh_mpa)/1000</f>
        <v>5.1132005448736395E-4</v>
      </c>
      <c r="Q16">
        <f t="shared" ref="Q16:Q47" si="4">rho/(1+(I16)/10000*(0.269*(I16)^0.637-0.8))</f>
        <v>1017.5309502228889</v>
      </c>
      <c r="S16">
        <f>pwh_mpa*10^6</f>
        <v>2760000</v>
      </c>
      <c r="T16" s="6">
        <f>S16/10^5</f>
        <v>27.6</v>
      </c>
      <c r="U16">
        <f t="shared" ref="U16:U47" si="5">X16*q_liq_m3sec*d_in_m/W16/A</f>
        <v>229190.11039520343</v>
      </c>
      <c r="V16">
        <f t="shared" ref="V16:V47" si="6">1/(1.14-2*LN(eps/d_in_m+21.25/U16^(0.9)))^2</f>
        <v>4.6826276990028686E-3</v>
      </c>
      <c r="W16">
        <f>$V$8*(1.8*(I16+273)-460)^(-$V$9)*(0.9994+0.0058*S16/10^6+0.6534/10000*S16/10^6*S16/10^6)/1000</f>
        <v>5.1132005448736395E-4</v>
      </c>
      <c r="X16">
        <f t="shared" ref="X16:X47" si="7">rho/(1+(I17)/10000*(0.269*(I17)^0.637-0.8))</f>
        <v>1017.5309502228889</v>
      </c>
    </row>
    <row r="17" spans="1:24" x14ac:dyDescent="0.35">
      <c r="D17">
        <v>2</v>
      </c>
      <c r="E17">
        <f t="shared" ref="E17:E80" si="8">E16+(D17-D16)*h/(n-1)</f>
        <v>9.9182389937106912</v>
      </c>
      <c r="F17" s="7">
        <f>[1]!crv_interpolation($H$11:$H$13,$I$11:$I$13,E17)</f>
        <v>9.2515723270440251</v>
      </c>
      <c r="G17">
        <f t="shared" ref="G17:G25" si="9">E17-F17</f>
        <v>0.66666666666666607</v>
      </c>
      <c r="H17">
        <f t="shared" ref="H17:H80" si="10">(F18-F17)/(E18-E17)</f>
        <v>0.93278376664552953</v>
      </c>
      <c r="I17">
        <f>[1]!crv_interpolation($K$11:$K$13,$L$11:$L$13,F17)</f>
        <v>50</v>
      </c>
      <c r="J17">
        <f t="shared" ref="J17:J80" si="11">$J$16+(gamma_w*1000*9.8*F17)/101325</f>
        <v>28.121641954790846</v>
      </c>
      <c r="K17" s="5">
        <f t="shared" si="0"/>
        <v>229190.11039520343</v>
      </c>
      <c r="L17" s="5">
        <f t="shared" si="1"/>
        <v>4.6826276990028686E-3</v>
      </c>
      <c r="M17">
        <f t="shared" si="2"/>
        <v>1.0865137006543268</v>
      </c>
      <c r="N17">
        <f t="shared" ref="N17:N48" si="12">Q16*9.81*H16-V16*Q16*M16*M16/2/d_in_m</f>
        <v>9284.4955059833628</v>
      </c>
      <c r="O17">
        <f t="shared" ref="O17:O48" si="13">O16-(E17-E16)*N17/101325+(F17-F16)*rho*9.8/101325</f>
        <v>27.212825321537693</v>
      </c>
      <c r="P17" s="5">
        <f t="shared" si="3"/>
        <v>5.1132005448736395E-4</v>
      </c>
      <c r="Q17">
        <f t="shared" si="4"/>
        <v>1017.5309502228889</v>
      </c>
      <c r="R17" s="5">
        <f t="shared" ref="R17:R48" si="14">Q16*9.81*H16-L16*Q16*M16*M16/2/d_in_m</f>
        <v>9284.4955059833628</v>
      </c>
      <c r="S17">
        <f>S16+(E17-E16)*R17</f>
        <v>2852085.845364376</v>
      </c>
      <c r="T17" s="6">
        <f>T16+(E17-E16)/2*(R17+N17)/10^5</f>
        <v>28.520858453643761</v>
      </c>
      <c r="U17">
        <f t="shared" si="5"/>
        <v>229062.07058352689</v>
      </c>
      <c r="V17">
        <f t="shared" si="6"/>
        <v>4.6828008090378679E-3</v>
      </c>
      <c r="W17">
        <f t="shared" ref="W17:W80" si="15">$V$8*(1.8*(I17+273)-460)^(-$V$9)*(0.9994+0.0058*S17/10^6+0.6534/10000*S17/10^6*S17/10^6)/1000</f>
        <v>5.1160586925938717E-4</v>
      </c>
      <c r="X17">
        <f t="shared" si="7"/>
        <v>1017.5309502228889</v>
      </c>
    </row>
    <row r="18" spans="1:24" x14ac:dyDescent="0.35">
      <c r="D18">
        <v>3</v>
      </c>
      <c r="E18">
        <f t="shared" si="8"/>
        <v>19.836477987421382</v>
      </c>
      <c r="F18" s="7">
        <f>[1]!crv_interpolation($H$11:$H$13,$I$11:$I$13,E18)</f>
        <v>18.50314465408805</v>
      </c>
      <c r="G18">
        <f t="shared" si="9"/>
        <v>1.3333333333333321</v>
      </c>
      <c r="H18">
        <f t="shared" si="10"/>
        <v>0.93278376664552931</v>
      </c>
      <c r="I18">
        <f>[1]!crv_interpolation($K$11:$K$13,$L$11:$L$13,F18)</f>
        <v>50</v>
      </c>
      <c r="J18">
        <f t="shared" si="11"/>
        <v>29.043283909581689</v>
      </c>
      <c r="K18" s="5">
        <f t="shared" si="0"/>
        <v>229190.11039520343</v>
      </c>
      <c r="L18" s="5">
        <f t="shared" si="1"/>
        <v>4.6826276990028686E-3</v>
      </c>
      <c r="M18">
        <f t="shared" si="2"/>
        <v>1.0865137006543268</v>
      </c>
      <c r="N18">
        <f t="shared" si="12"/>
        <v>9284.494525129232</v>
      </c>
      <c r="O18">
        <f t="shared" si="13"/>
        <v>27.225650739086692</v>
      </c>
      <c r="P18" s="5">
        <f t="shared" si="3"/>
        <v>5.1132005448736395E-4</v>
      </c>
      <c r="Q18">
        <f t="shared" si="4"/>
        <v>1017.5309502228889</v>
      </c>
      <c r="R18" s="5">
        <f t="shared" si="14"/>
        <v>9284.4955059833628</v>
      </c>
      <c r="S18">
        <f t="shared" ref="S18:S81" si="16">S17+(E18-E17)*R18</f>
        <v>2944171.6907287519</v>
      </c>
      <c r="T18" s="6">
        <f t="shared" ref="T18:T81" si="17">T17+(E18-E17)/2*(R18+N18)/10^5</f>
        <v>29.44171685864579</v>
      </c>
      <c r="U18">
        <f t="shared" si="5"/>
        <v>228933.92431377227</v>
      </c>
      <c r="V18">
        <f t="shared" si="6"/>
        <v>4.6829742333653127E-3</v>
      </c>
      <c r="W18">
        <f t="shared" si="15"/>
        <v>5.1189224177463006E-4</v>
      </c>
      <c r="X18">
        <f t="shared" si="7"/>
        <v>1017.5309502228889</v>
      </c>
    </row>
    <row r="19" spans="1:24" x14ac:dyDescent="0.35">
      <c r="A19" t="s">
        <v>19</v>
      </c>
      <c r="B19">
        <f>O40</f>
        <v>27.507834568092012</v>
      </c>
      <c r="D19">
        <v>4</v>
      </c>
      <c r="E19">
        <f t="shared" si="8"/>
        <v>29.754716981132074</v>
      </c>
      <c r="F19" s="7">
        <f>[1]!crv_interpolation($H$11:$H$13,$I$11:$I$13,E19)</f>
        <v>27.754716981132074</v>
      </c>
      <c r="G19" s="8">
        <f t="shared" si="9"/>
        <v>2</v>
      </c>
      <c r="H19" s="8">
        <f t="shared" si="10"/>
        <v>0.93278376664552975</v>
      </c>
      <c r="I19" s="8">
        <f>[1]!crv_interpolation($K$11:$K$13,$L$11:$L$13,F19)</f>
        <v>50</v>
      </c>
      <c r="J19" s="8">
        <f t="shared" si="11"/>
        <v>29.964925864372535</v>
      </c>
      <c r="K19" s="8">
        <f t="shared" si="0"/>
        <v>229190.11039520343</v>
      </c>
      <c r="L19" s="8">
        <f t="shared" si="1"/>
        <v>4.6826276990028686E-3</v>
      </c>
      <c r="M19" s="8">
        <f t="shared" si="2"/>
        <v>1.0865137006543268</v>
      </c>
      <c r="N19" s="8">
        <f t="shared" si="12"/>
        <v>9284.493542494296</v>
      </c>
      <c r="O19" s="8">
        <f t="shared" si="13"/>
        <v>27.238476252821314</v>
      </c>
      <c r="P19" s="8">
        <f t="shared" si="3"/>
        <v>5.1132005448736395E-4</v>
      </c>
      <c r="Q19" s="8">
        <f t="shared" si="4"/>
        <v>1017.5309502228889</v>
      </c>
      <c r="R19" s="8">
        <f t="shared" si="14"/>
        <v>9284.495505983361</v>
      </c>
      <c r="S19" s="8">
        <f t="shared" si="16"/>
        <v>3036257.5360931279</v>
      </c>
      <c r="T19" s="6">
        <f t="shared" si="17"/>
        <v>30.362575214917779</v>
      </c>
      <c r="U19">
        <f t="shared" si="5"/>
        <v>228805.67218314865</v>
      </c>
      <c r="V19">
        <f t="shared" si="6"/>
        <v>4.6831479718591439E-3</v>
      </c>
      <c r="W19">
        <f t="shared" si="15"/>
        <v>5.1217917203309293E-4</v>
      </c>
      <c r="X19">
        <f t="shared" si="7"/>
        <v>1017.5309502228889</v>
      </c>
    </row>
    <row r="20" spans="1:24" x14ac:dyDescent="0.35">
      <c r="A20" t="s">
        <v>20</v>
      </c>
      <c r="B20">
        <f>I40</f>
        <v>50</v>
      </c>
      <c r="D20">
        <v>5</v>
      </c>
      <c r="E20">
        <f t="shared" si="8"/>
        <v>39.672955974842765</v>
      </c>
      <c r="F20" s="7">
        <f>[1]!crv_interpolation($H$11:$H$13,$I$11:$I$13,E20)</f>
        <v>37.0062893081761</v>
      </c>
      <c r="G20">
        <f t="shared" si="9"/>
        <v>2.6666666666666643</v>
      </c>
      <c r="H20">
        <f t="shared" si="10"/>
        <v>0.93278376664552964</v>
      </c>
      <c r="I20">
        <f>[1]!crv_interpolation($K$11:$K$13,$L$11:$L$13,F20)</f>
        <v>50</v>
      </c>
      <c r="J20">
        <f t="shared" si="11"/>
        <v>30.886567819163382</v>
      </c>
      <c r="K20" s="5">
        <f t="shared" si="0"/>
        <v>229190.11039520343</v>
      </c>
      <c r="L20" s="5">
        <f t="shared" si="1"/>
        <v>4.6826276990028686E-3</v>
      </c>
      <c r="M20">
        <f t="shared" si="2"/>
        <v>1.0865137006543268</v>
      </c>
      <c r="N20">
        <f t="shared" si="12"/>
        <v>9284.4925580792751</v>
      </c>
      <c r="O20">
        <f t="shared" si="13"/>
        <v>27.251301862915803</v>
      </c>
      <c r="P20" s="5">
        <f t="shared" si="3"/>
        <v>5.1132005448736395E-4</v>
      </c>
      <c r="Q20">
        <f t="shared" si="4"/>
        <v>1017.5309502228889</v>
      </c>
      <c r="R20" s="5">
        <f t="shared" si="14"/>
        <v>9284.4955059833646</v>
      </c>
      <c r="S20">
        <f t="shared" si="16"/>
        <v>3128343.3814575039</v>
      </c>
      <c r="T20" s="6">
        <f t="shared" si="17"/>
        <v>31.283433522371453</v>
      </c>
      <c r="U20">
        <f t="shared" si="5"/>
        <v>228677.31478822057</v>
      </c>
      <c r="V20">
        <f t="shared" si="6"/>
        <v>4.6833220243931561E-3</v>
      </c>
      <c r="W20">
        <f t="shared" si="15"/>
        <v>5.1246666003477547E-4</v>
      </c>
      <c r="X20">
        <f t="shared" si="7"/>
        <v>1017.5309502228889</v>
      </c>
    </row>
    <row r="21" spans="1:24" x14ac:dyDescent="0.35">
      <c r="B21" t="str">
        <f>[1]!encode_json(A19:B20)</f>
        <v>{"p":27.507834568092,"t":50}</v>
      </c>
      <c r="D21">
        <v>6</v>
      </c>
      <c r="E21">
        <f t="shared" si="8"/>
        <v>49.591194968553452</v>
      </c>
      <c r="F21" s="7">
        <f>[1]!crv_interpolation($H$11:$H$13,$I$11:$I$13,E21)</f>
        <v>46.257861635220124</v>
      </c>
      <c r="G21">
        <f t="shared" si="9"/>
        <v>3.3333333333333286</v>
      </c>
      <c r="H21">
        <f t="shared" si="10"/>
        <v>0.93278376664552898</v>
      </c>
      <c r="I21">
        <f>[1]!crv_interpolation($K$11:$K$13,$L$11:$L$13,F21)</f>
        <v>50</v>
      </c>
      <c r="J21">
        <f t="shared" si="11"/>
        <v>31.808209773954225</v>
      </c>
      <c r="K21" s="5">
        <f t="shared" si="0"/>
        <v>229190.11039520343</v>
      </c>
      <c r="L21" s="5">
        <f t="shared" si="1"/>
        <v>4.6826276990028686E-3</v>
      </c>
      <c r="M21">
        <f t="shared" si="2"/>
        <v>1.0865137006543268</v>
      </c>
      <c r="N21">
        <f t="shared" si="12"/>
        <v>9284.4915718848733</v>
      </c>
      <c r="O21">
        <f t="shared" si="13"/>
        <v>27.264127569544332</v>
      </c>
      <c r="P21" s="5">
        <f t="shared" si="3"/>
        <v>5.1132005448736395E-4</v>
      </c>
      <c r="Q21">
        <f t="shared" si="4"/>
        <v>1017.5309502228889</v>
      </c>
      <c r="R21" s="5">
        <f t="shared" si="14"/>
        <v>9284.4955059833628</v>
      </c>
      <c r="S21">
        <f t="shared" si="16"/>
        <v>3220429.2268218799</v>
      </c>
      <c r="T21" s="6">
        <f t="shared" si="17"/>
        <v>32.204291780918567</v>
      </c>
      <c r="U21">
        <f t="shared" si="5"/>
        <v>228548.85272490271</v>
      </c>
      <c r="V21">
        <f t="shared" si="6"/>
        <v>4.6834963908410033E-3</v>
      </c>
      <c r="W21">
        <f t="shared" si="15"/>
        <v>5.1275470577967768E-4</v>
      </c>
      <c r="X21">
        <f t="shared" si="7"/>
        <v>1017.5309502228889</v>
      </c>
    </row>
    <row r="22" spans="1:24" x14ac:dyDescent="0.35">
      <c r="D22">
        <v>7</v>
      </c>
      <c r="E22">
        <f t="shared" si="8"/>
        <v>59.50943396226414</v>
      </c>
      <c r="F22" s="7">
        <f>[1]!crv_interpolation($H$11:$H$13,$I$11:$I$13,E22)</f>
        <v>55.50943396226414</v>
      </c>
      <c r="G22">
        <f t="shared" si="9"/>
        <v>4</v>
      </c>
      <c r="H22">
        <f t="shared" si="10"/>
        <v>0.93278376664553042</v>
      </c>
      <c r="I22">
        <f>[1]!crv_interpolation($K$11:$K$13,$L$11:$L$13,F22)</f>
        <v>50</v>
      </c>
      <c r="J22">
        <f t="shared" si="11"/>
        <v>32.729851728745068</v>
      </c>
      <c r="K22" s="5">
        <f t="shared" si="0"/>
        <v>229190.11039520343</v>
      </c>
      <c r="L22" s="5">
        <f t="shared" si="1"/>
        <v>4.6826276990028686E-3</v>
      </c>
      <c r="M22">
        <f t="shared" si="2"/>
        <v>1.0865137006543268</v>
      </c>
      <c r="N22">
        <f t="shared" si="12"/>
        <v>9284.490583911811</v>
      </c>
      <c r="O22">
        <f t="shared" si="13"/>
        <v>27.276953372881003</v>
      </c>
      <c r="P22" s="5">
        <f t="shared" si="3"/>
        <v>5.1132005448736395E-4</v>
      </c>
      <c r="Q22">
        <f t="shared" si="4"/>
        <v>1017.5309502228889</v>
      </c>
      <c r="R22" s="5">
        <f t="shared" si="14"/>
        <v>9284.4955059833574</v>
      </c>
      <c r="S22">
        <f t="shared" si="16"/>
        <v>3312515.0721862558</v>
      </c>
      <c r="T22" s="6">
        <f t="shared" si="17"/>
        <v>33.125149990470916</v>
      </c>
      <c r="U22">
        <f t="shared" si="5"/>
        <v>228420.28658845538</v>
      </c>
      <c r="V22">
        <f t="shared" si="6"/>
        <v>4.6836710710761887E-3</v>
      </c>
      <c r="W22">
        <f t="shared" si="15"/>
        <v>5.1304330926779977E-4</v>
      </c>
      <c r="X22">
        <f t="shared" si="7"/>
        <v>1017.5309502228889</v>
      </c>
    </row>
    <row r="23" spans="1:24" x14ac:dyDescent="0.35">
      <c r="D23">
        <v>8</v>
      </c>
      <c r="E23">
        <f t="shared" si="8"/>
        <v>69.427672955974828</v>
      </c>
      <c r="F23" s="7">
        <f>[1]!crv_interpolation($H$11:$H$13,$I$11:$I$13,E23)</f>
        <v>64.76100628930817</v>
      </c>
      <c r="G23">
        <f t="shared" si="9"/>
        <v>4.6666666666666572</v>
      </c>
      <c r="H23">
        <f t="shared" si="10"/>
        <v>0.93278376664552898</v>
      </c>
      <c r="I23">
        <f>[1]!crv_interpolation($K$11:$K$13,$L$11:$L$13,F23)</f>
        <v>50</v>
      </c>
      <c r="J23">
        <f t="shared" si="11"/>
        <v>33.651493683535918</v>
      </c>
      <c r="K23" s="5">
        <f t="shared" si="0"/>
        <v>229190.11039520343</v>
      </c>
      <c r="L23" s="5">
        <f t="shared" si="1"/>
        <v>4.6826276990028686E-3</v>
      </c>
      <c r="M23">
        <f t="shared" si="2"/>
        <v>1.0865137006543268</v>
      </c>
      <c r="N23">
        <f t="shared" si="12"/>
        <v>9284.4895941608265</v>
      </c>
      <c r="O23">
        <f t="shared" si="13"/>
        <v>27.289779273099857</v>
      </c>
      <c r="P23" s="5">
        <f t="shared" si="3"/>
        <v>5.1132005448736395E-4</v>
      </c>
      <c r="Q23">
        <f t="shared" si="4"/>
        <v>1017.5309502228889</v>
      </c>
      <c r="R23" s="5">
        <f t="shared" si="14"/>
        <v>9284.4955059833719</v>
      </c>
      <c r="S23">
        <f t="shared" si="16"/>
        <v>3404600.9175506318</v>
      </c>
      <c r="T23" s="6">
        <f t="shared" si="17"/>
        <v>34.046008150940331</v>
      </c>
      <c r="U23">
        <f t="shared" si="5"/>
        <v>228291.61697348024</v>
      </c>
      <c r="V23">
        <f t="shared" si="6"/>
        <v>4.6838460649720783E-3</v>
      </c>
      <c r="W23">
        <f t="shared" si="15"/>
        <v>5.1333247049914152E-4</v>
      </c>
      <c r="X23">
        <f t="shared" si="7"/>
        <v>1017.5309502228889</v>
      </c>
    </row>
    <row r="24" spans="1:24" x14ac:dyDescent="0.35">
      <c r="D24">
        <v>9</v>
      </c>
      <c r="E24">
        <f t="shared" si="8"/>
        <v>79.345911949685515</v>
      </c>
      <c r="F24" s="7">
        <f>[1]!crv_interpolation($H$11:$H$13,$I$11:$I$13,E24)</f>
        <v>74.012578616352187</v>
      </c>
      <c r="G24">
        <f t="shared" si="9"/>
        <v>5.3333333333333286</v>
      </c>
      <c r="H24">
        <f t="shared" si="10"/>
        <v>0.93278376664552898</v>
      </c>
      <c r="I24">
        <f>[1]!crv_interpolation($K$11:$K$13,$L$11:$L$13,F24)</f>
        <v>50</v>
      </c>
      <c r="J24">
        <f t="shared" si="11"/>
        <v>34.573135638326761</v>
      </c>
      <c r="K24" s="5">
        <f t="shared" si="0"/>
        <v>229190.11039520343</v>
      </c>
      <c r="L24" s="5">
        <f t="shared" si="1"/>
        <v>4.6826276990028686E-3</v>
      </c>
      <c r="M24">
        <f t="shared" si="2"/>
        <v>1.0865137006543268</v>
      </c>
      <c r="N24">
        <f t="shared" si="12"/>
        <v>9284.4886026325876</v>
      </c>
      <c r="O24">
        <f t="shared" si="13"/>
        <v>27.302605270374855</v>
      </c>
      <c r="P24" s="5">
        <f t="shared" si="3"/>
        <v>5.1132005448736395E-4</v>
      </c>
      <c r="Q24">
        <f t="shared" si="4"/>
        <v>1017.5309502228889</v>
      </c>
      <c r="R24" s="5">
        <f t="shared" si="14"/>
        <v>9284.4955059833574</v>
      </c>
      <c r="S24">
        <f t="shared" si="16"/>
        <v>3496686.7629150078</v>
      </c>
      <c r="T24" s="6">
        <f t="shared" si="17"/>
        <v>34.966866262238675</v>
      </c>
      <c r="U24">
        <f t="shared" si="5"/>
        <v>228162.84447391529</v>
      </c>
      <c r="V24">
        <f t="shared" si="6"/>
        <v>4.6840213724018915E-3</v>
      </c>
      <c r="W24">
        <f t="shared" si="15"/>
        <v>5.1362218947370304E-4</v>
      </c>
      <c r="X24">
        <f t="shared" si="7"/>
        <v>1017.5309502228889</v>
      </c>
    </row>
    <row r="25" spans="1:24" x14ac:dyDescent="0.35">
      <c r="D25">
        <v>10</v>
      </c>
      <c r="E25">
        <f t="shared" si="8"/>
        <v>89.264150943396203</v>
      </c>
      <c r="F25" s="7">
        <f>[1]!crv_interpolation($H$11:$H$13,$I$11:$I$13,E25)</f>
        <v>83.264150943396203</v>
      </c>
      <c r="G25">
        <f t="shared" si="9"/>
        <v>6</v>
      </c>
      <c r="H25">
        <f t="shared" si="10"/>
        <v>0.93278376664553042</v>
      </c>
      <c r="I25">
        <f>[1]!crv_interpolation($K$11:$K$13,$L$11:$L$13,F25)</f>
        <v>50</v>
      </c>
      <c r="J25">
        <f t="shared" si="11"/>
        <v>35.494777593117604</v>
      </c>
      <c r="K25" s="5">
        <f t="shared" si="0"/>
        <v>229190.11039520343</v>
      </c>
      <c r="L25" s="5">
        <f t="shared" si="1"/>
        <v>4.6826276990028686E-3</v>
      </c>
      <c r="M25">
        <f t="shared" si="2"/>
        <v>1.0865137006543268</v>
      </c>
      <c r="N25">
        <f t="shared" si="12"/>
        <v>9284.4876093278563</v>
      </c>
      <c r="O25">
        <f t="shared" si="13"/>
        <v>27.315431364879892</v>
      </c>
      <c r="P25" s="5">
        <f t="shared" si="3"/>
        <v>5.1132005448736395E-4</v>
      </c>
      <c r="Q25">
        <f t="shared" si="4"/>
        <v>1017.5309502228889</v>
      </c>
      <c r="R25" s="5">
        <f t="shared" si="14"/>
        <v>9284.4955059833574</v>
      </c>
      <c r="S25">
        <f t="shared" si="16"/>
        <v>3588772.6082793837</v>
      </c>
      <c r="T25" s="6">
        <f t="shared" si="17"/>
        <v>35.887724324277848</v>
      </c>
      <c r="U25">
        <f t="shared" si="5"/>
        <v>228033.96968303053</v>
      </c>
      <c r="V25">
        <f t="shared" si="6"/>
        <v>4.6841969932387047E-3</v>
      </c>
      <c r="W25">
        <f t="shared" si="15"/>
        <v>5.1391246619148423E-4</v>
      </c>
      <c r="X25">
        <f t="shared" si="7"/>
        <v>1017.5309502228889</v>
      </c>
    </row>
    <row r="26" spans="1:24" x14ac:dyDescent="0.35">
      <c r="D26">
        <v>11</v>
      </c>
      <c r="E26">
        <f t="shared" si="8"/>
        <v>99.18238993710689</v>
      </c>
      <c r="F26" s="7">
        <f>[1]!crv_interpolation($H$11:$H$13,$I$11:$I$13,E26)</f>
        <v>92.515723270440233</v>
      </c>
      <c r="H26">
        <f t="shared" si="10"/>
        <v>0.93278376664552898</v>
      </c>
      <c r="I26">
        <f>[1]!crv_interpolation($K$11:$K$13,$L$11:$L$13,F26)</f>
        <v>50</v>
      </c>
      <c r="J26">
        <f t="shared" si="11"/>
        <v>36.416419547908447</v>
      </c>
      <c r="K26" s="5">
        <f t="shared" si="0"/>
        <v>229190.11039520343</v>
      </c>
      <c r="L26" s="5">
        <f t="shared" si="1"/>
        <v>4.6826276990028686E-3</v>
      </c>
      <c r="M26">
        <f t="shared" si="2"/>
        <v>1.0865137006543268</v>
      </c>
      <c r="N26">
        <f t="shared" si="12"/>
        <v>9284.4866142473529</v>
      </c>
      <c r="O26">
        <f t="shared" si="13"/>
        <v>27.328257556788795</v>
      </c>
      <c r="P26" s="5">
        <f t="shared" si="3"/>
        <v>5.1132005448736395E-4</v>
      </c>
      <c r="Q26">
        <f t="shared" si="4"/>
        <v>1017.5309502228889</v>
      </c>
      <c r="R26" s="5">
        <f t="shared" si="14"/>
        <v>9284.4955059833719</v>
      </c>
      <c r="S26">
        <f t="shared" si="16"/>
        <v>3680858.4536437597</v>
      </c>
      <c r="T26" s="6">
        <f t="shared" si="17"/>
        <v>36.808582336969792</v>
      </c>
      <c r="U26">
        <f t="shared" si="5"/>
        <v>227904.99319342311</v>
      </c>
      <c r="V26">
        <f t="shared" si="6"/>
        <v>4.6843729273554511E-3</v>
      </c>
      <c r="W26">
        <f t="shared" si="15"/>
        <v>5.142033006524853E-4</v>
      </c>
      <c r="X26">
        <f t="shared" si="7"/>
        <v>1017.5309502228889</v>
      </c>
    </row>
    <row r="27" spans="1:24" x14ac:dyDescent="0.35">
      <c r="D27">
        <v>12</v>
      </c>
      <c r="E27">
        <f t="shared" si="8"/>
        <v>109.10062893081758</v>
      </c>
      <c r="F27" s="7">
        <f>[1]!crv_interpolation($H$11:$H$13,$I$11:$I$13,E27)</f>
        <v>101.76729559748425</v>
      </c>
      <c r="H27">
        <f t="shared" si="10"/>
        <v>0.93278376664553042</v>
      </c>
      <c r="I27">
        <f>[1]!crv_interpolation($K$11:$K$13,$L$11:$L$13,F27)</f>
        <v>50</v>
      </c>
      <c r="J27">
        <f t="shared" si="11"/>
        <v>37.33806150269929</v>
      </c>
      <c r="K27" s="5">
        <f t="shared" si="0"/>
        <v>229190.11039520343</v>
      </c>
      <c r="L27" s="5">
        <f t="shared" si="1"/>
        <v>4.6826276990028686E-3</v>
      </c>
      <c r="M27">
        <f t="shared" si="2"/>
        <v>1.0865137006543268</v>
      </c>
      <c r="N27">
        <f t="shared" si="12"/>
        <v>9284.4856173917542</v>
      </c>
      <c r="O27">
        <f t="shared" si="13"/>
        <v>27.341083846275311</v>
      </c>
      <c r="P27" s="5">
        <f t="shared" si="3"/>
        <v>5.1132005448736395E-4</v>
      </c>
      <c r="Q27">
        <f t="shared" si="4"/>
        <v>1017.5309502228889</v>
      </c>
      <c r="R27" s="5">
        <f t="shared" si="14"/>
        <v>9284.4955059833574</v>
      </c>
      <c r="S27">
        <f t="shared" si="16"/>
        <v>3772944.2990081357</v>
      </c>
      <c r="T27" s="6">
        <f t="shared" si="17"/>
        <v>37.729440300226479</v>
      </c>
      <c r="U27">
        <f t="shared" si="5"/>
        <v>227775.91559701329</v>
      </c>
      <c r="V27">
        <f t="shared" si="6"/>
        <v>4.6845491746249279E-3</v>
      </c>
      <c r="W27">
        <f t="shared" si="15"/>
        <v>5.1449469285670614E-4</v>
      </c>
      <c r="X27">
        <f t="shared" si="7"/>
        <v>1017.5309502228889</v>
      </c>
    </row>
    <row r="28" spans="1:24" x14ac:dyDescent="0.35">
      <c r="D28">
        <v>13</v>
      </c>
      <c r="E28">
        <f t="shared" si="8"/>
        <v>119.01886792452827</v>
      </c>
      <c r="F28" s="7">
        <f>[1]!crv_interpolation($H$11:$H$13,$I$11:$I$13,E28)</f>
        <v>111.01886792452828</v>
      </c>
      <c r="H28">
        <f t="shared" si="10"/>
        <v>0.93278376664552898</v>
      </c>
      <c r="I28">
        <f>[1]!crv_interpolation($K$11:$K$13,$L$11:$L$13,F28)</f>
        <v>50</v>
      </c>
      <c r="J28">
        <f t="shared" si="11"/>
        <v>38.25970345749014</v>
      </c>
      <c r="K28" s="5">
        <f t="shared" si="0"/>
        <v>229190.11039520343</v>
      </c>
      <c r="L28" s="5">
        <f t="shared" si="1"/>
        <v>4.6826276990028686E-3</v>
      </c>
      <c r="M28">
        <f t="shared" si="2"/>
        <v>1.0865137006543268</v>
      </c>
      <c r="N28">
        <f t="shared" si="12"/>
        <v>9284.4846187618386</v>
      </c>
      <c r="O28">
        <f t="shared" si="13"/>
        <v>27.353910233513126</v>
      </c>
      <c r="P28" s="5">
        <f t="shared" si="3"/>
        <v>5.1132005448736395E-4</v>
      </c>
      <c r="Q28">
        <f t="shared" si="4"/>
        <v>1017.5309502228889</v>
      </c>
      <c r="R28" s="5">
        <f t="shared" si="14"/>
        <v>9284.4955059833719</v>
      </c>
      <c r="S28">
        <f t="shared" si="16"/>
        <v>3865030.1443725117</v>
      </c>
      <c r="T28" s="6">
        <f t="shared" si="17"/>
        <v>38.650298213959914</v>
      </c>
      <c r="U28">
        <f t="shared" si="5"/>
        <v>227646.73748503943</v>
      </c>
      <c r="V28">
        <f t="shared" si="6"/>
        <v>4.6847257349197811E-3</v>
      </c>
      <c r="W28">
        <f t="shared" si="15"/>
        <v>5.1478664280414676E-4</v>
      </c>
      <c r="X28">
        <f t="shared" si="7"/>
        <v>1017.5309502228889</v>
      </c>
    </row>
    <row r="29" spans="1:24" x14ac:dyDescent="0.35">
      <c r="D29">
        <v>14</v>
      </c>
      <c r="E29">
        <f t="shared" si="8"/>
        <v>128.93710691823895</v>
      </c>
      <c r="F29" s="7">
        <f>[1]!crv_interpolation($H$11:$H$13,$I$11:$I$13,E29)</f>
        <v>120.2704402515723</v>
      </c>
      <c r="H29">
        <f t="shared" si="10"/>
        <v>0.93278376664553053</v>
      </c>
      <c r="I29">
        <f>[1]!crv_interpolation($K$11:$K$13,$L$11:$L$13,F29)</f>
        <v>50</v>
      </c>
      <c r="J29">
        <f t="shared" si="11"/>
        <v>39.181345412280983</v>
      </c>
      <c r="K29" s="5">
        <f t="shared" si="0"/>
        <v>229190.11039520343</v>
      </c>
      <c r="L29" s="5">
        <f t="shared" si="1"/>
        <v>4.6826276990028686E-3</v>
      </c>
      <c r="M29">
        <f t="shared" si="2"/>
        <v>1.0865137006543268</v>
      </c>
      <c r="N29">
        <f t="shared" si="12"/>
        <v>9284.4836183582684</v>
      </c>
      <c r="O29">
        <f t="shared" si="13"/>
        <v>27.366736718675853</v>
      </c>
      <c r="P29" s="5">
        <f t="shared" si="3"/>
        <v>5.1132005448736395E-4</v>
      </c>
      <c r="Q29">
        <f t="shared" si="4"/>
        <v>1017.5309502228889</v>
      </c>
      <c r="R29" s="5">
        <f t="shared" si="14"/>
        <v>9284.4955059833574</v>
      </c>
      <c r="S29">
        <f t="shared" si="16"/>
        <v>3957115.9897368876</v>
      </c>
      <c r="T29" s="6">
        <f t="shared" si="17"/>
        <v>39.57115607808214</v>
      </c>
      <c r="U29">
        <f t="shared" si="5"/>
        <v>227517.45944805391</v>
      </c>
      <c r="V29">
        <f t="shared" si="6"/>
        <v>4.6849026081125225E-3</v>
      </c>
      <c r="W29">
        <f t="shared" si="15"/>
        <v>5.1507915049480726E-4</v>
      </c>
      <c r="X29">
        <f t="shared" si="7"/>
        <v>1017.5309502228889</v>
      </c>
    </row>
    <row r="30" spans="1:24" x14ac:dyDescent="0.35">
      <c r="D30">
        <v>15</v>
      </c>
      <c r="E30">
        <f t="shared" si="8"/>
        <v>138.85534591194966</v>
      </c>
      <c r="F30" s="7">
        <f>[1]!crv_interpolation($H$11:$H$13,$I$11:$I$13,E30)</f>
        <v>129.52201257861634</v>
      </c>
      <c r="H30">
        <f t="shared" si="10"/>
        <v>0.93278376664552765</v>
      </c>
      <c r="I30">
        <f>[1]!crv_interpolation($K$11:$K$13,$L$11:$L$13,F30)</f>
        <v>50</v>
      </c>
      <c r="J30">
        <f t="shared" si="11"/>
        <v>40.102987367071833</v>
      </c>
      <c r="K30" s="5">
        <f t="shared" si="0"/>
        <v>229190.11039520343</v>
      </c>
      <c r="L30" s="5">
        <f t="shared" si="1"/>
        <v>4.6826276990028686E-3</v>
      </c>
      <c r="M30">
        <f t="shared" si="2"/>
        <v>1.0865137006543268</v>
      </c>
      <c r="N30">
        <f t="shared" si="12"/>
        <v>9284.4826161818255</v>
      </c>
      <c r="O30">
        <f t="shared" si="13"/>
        <v>27.379563301937029</v>
      </c>
      <c r="P30" s="5">
        <f t="shared" si="3"/>
        <v>5.1132005448736395E-4</v>
      </c>
      <c r="Q30">
        <f t="shared" si="4"/>
        <v>1017.5309502228889</v>
      </c>
      <c r="R30" s="5">
        <f t="shared" si="14"/>
        <v>9284.4955059833719</v>
      </c>
      <c r="S30">
        <f t="shared" si="16"/>
        <v>4049201.8351012636</v>
      </c>
      <c r="T30" s="6">
        <f t="shared" si="17"/>
        <v>40.492013892505241</v>
      </c>
      <c r="U30">
        <f t="shared" si="5"/>
        <v>227388.08207591865</v>
      </c>
      <c r="V30">
        <f t="shared" si="6"/>
        <v>4.6850797940755241E-3</v>
      </c>
      <c r="W30">
        <f t="shared" si="15"/>
        <v>5.1537221592868709E-4</v>
      </c>
      <c r="X30">
        <f t="shared" si="7"/>
        <v>1017.5309502228889</v>
      </c>
    </row>
    <row r="31" spans="1:24" x14ac:dyDescent="0.35">
      <c r="D31">
        <v>16</v>
      </c>
      <c r="E31">
        <f t="shared" si="8"/>
        <v>148.77358490566036</v>
      </c>
      <c r="F31" s="7">
        <f>[1]!crv_interpolation($H$11:$H$13,$I$11:$I$13,E31)</f>
        <v>138.77358490566036</v>
      </c>
      <c r="G31" s="8"/>
      <c r="H31" s="8">
        <f t="shared" si="10"/>
        <v>0.93278376664553053</v>
      </c>
      <c r="I31" s="8">
        <f>[1]!crv_interpolation($K$11:$K$13,$L$11:$L$13,F31)</f>
        <v>50</v>
      </c>
      <c r="J31" s="8">
        <f t="shared" si="11"/>
        <v>41.024629321862676</v>
      </c>
      <c r="K31" s="8">
        <f t="shared" si="0"/>
        <v>229190.11039520343</v>
      </c>
      <c r="L31" s="8">
        <f t="shared" si="1"/>
        <v>4.6826276990028686E-3</v>
      </c>
      <c r="M31" s="8">
        <f t="shared" si="2"/>
        <v>1.0865137006543268</v>
      </c>
      <c r="N31" s="8">
        <f t="shared" si="12"/>
        <v>9284.4816122331576</v>
      </c>
      <c r="O31" s="8">
        <f t="shared" si="13"/>
        <v>27.392389983470128</v>
      </c>
      <c r="P31" s="8">
        <f t="shared" si="3"/>
        <v>5.1132005448736395E-4</v>
      </c>
      <c r="Q31" s="8">
        <f t="shared" si="4"/>
        <v>1017.5309502228889</v>
      </c>
      <c r="R31" s="8">
        <f t="shared" si="14"/>
        <v>9284.4955059833428</v>
      </c>
      <c r="S31" s="8">
        <f t="shared" si="16"/>
        <v>4141287.6804656396</v>
      </c>
      <c r="T31" s="6">
        <f t="shared" si="17"/>
        <v>41.412871657141324</v>
      </c>
      <c r="U31">
        <f t="shared" si="5"/>
        <v>227258.6059578</v>
      </c>
      <c r="V31">
        <f t="shared" si="6"/>
        <v>4.6852572926810131E-3</v>
      </c>
      <c r="W31">
        <f t="shared" si="15"/>
        <v>5.1566583910578714E-4</v>
      </c>
      <c r="X31">
        <f t="shared" si="7"/>
        <v>1017.5309502228889</v>
      </c>
    </row>
    <row r="32" spans="1:24" x14ac:dyDescent="0.35">
      <c r="D32">
        <v>17</v>
      </c>
      <c r="E32">
        <f t="shared" si="8"/>
        <v>158.69182389937106</v>
      </c>
      <c r="F32" s="7">
        <f>[1]!crv_interpolation($H$11:$H$13,$I$11:$I$13,E32)</f>
        <v>148.0251572327044</v>
      </c>
      <c r="H32">
        <f t="shared" si="10"/>
        <v>0.93278376664553053</v>
      </c>
      <c r="I32">
        <f>[1]!crv_interpolation($K$11:$K$13,$L$11:$L$13,F32)</f>
        <v>50</v>
      </c>
      <c r="J32">
        <f t="shared" si="11"/>
        <v>41.946271276653519</v>
      </c>
      <c r="K32" s="5">
        <f t="shared" si="0"/>
        <v>229190.11039520343</v>
      </c>
      <c r="L32" s="5">
        <f t="shared" si="1"/>
        <v>4.6826276990028686E-3</v>
      </c>
      <c r="M32">
        <f t="shared" si="2"/>
        <v>1.0865137006543268</v>
      </c>
      <c r="N32">
        <f t="shared" si="12"/>
        <v>9284.4806065130961</v>
      </c>
      <c r="O32">
        <f t="shared" si="13"/>
        <v>27.40521676344855</v>
      </c>
      <c r="P32" s="5">
        <f t="shared" si="3"/>
        <v>5.1132005448736395E-4</v>
      </c>
      <c r="Q32">
        <f t="shared" si="4"/>
        <v>1017.5309502228889</v>
      </c>
      <c r="R32" s="5">
        <f t="shared" si="14"/>
        <v>9284.4955059833719</v>
      </c>
      <c r="S32">
        <f t="shared" si="16"/>
        <v>4233373.5258300155</v>
      </c>
      <c r="T32" s="6">
        <f t="shared" si="17"/>
        <v>42.33372937190255</v>
      </c>
      <c r="U32">
        <f t="shared" si="5"/>
        <v>227129.0316821656</v>
      </c>
      <c r="V32">
        <f t="shared" si="6"/>
        <v>4.6854351038010797E-3</v>
      </c>
      <c r="W32">
        <f t="shared" si="15"/>
        <v>5.1596002002610663E-4</v>
      </c>
      <c r="X32">
        <f t="shared" si="7"/>
        <v>1017.5309502228889</v>
      </c>
    </row>
    <row r="33" spans="4:24" x14ac:dyDescent="0.35">
      <c r="D33">
        <v>18</v>
      </c>
      <c r="E33">
        <f t="shared" si="8"/>
        <v>168.61006289308176</v>
      </c>
      <c r="F33" s="7">
        <f>[1]!crv_interpolation($H$11:$H$13,$I$11:$I$13,E33)</f>
        <v>157.27672955974845</v>
      </c>
      <c r="H33">
        <f t="shared" si="10"/>
        <v>0.93278376664552765</v>
      </c>
      <c r="I33">
        <f>[1]!crv_interpolation($K$11:$K$13,$L$11:$L$13,F33)</f>
        <v>50</v>
      </c>
      <c r="J33">
        <f t="shared" si="11"/>
        <v>42.867913231444369</v>
      </c>
      <c r="K33" s="5">
        <f t="shared" si="0"/>
        <v>229190.11039520343</v>
      </c>
      <c r="L33" s="5">
        <f t="shared" si="1"/>
        <v>4.6826276990028686E-3</v>
      </c>
      <c r="M33">
        <f t="shared" si="2"/>
        <v>1.0865137006543268</v>
      </c>
      <c r="N33">
        <f t="shared" si="12"/>
        <v>9284.4795990222719</v>
      </c>
      <c r="O33">
        <f t="shared" si="13"/>
        <v>27.418043642045621</v>
      </c>
      <c r="P33" s="5">
        <f t="shared" si="3"/>
        <v>5.1132005448736395E-4</v>
      </c>
      <c r="Q33">
        <f t="shared" si="4"/>
        <v>1017.5309502228889</v>
      </c>
      <c r="R33" s="5">
        <f t="shared" si="14"/>
        <v>9284.4955059833719</v>
      </c>
      <c r="S33">
        <f t="shared" si="16"/>
        <v>4325459.3711943915</v>
      </c>
      <c r="T33" s="6">
        <f t="shared" si="17"/>
        <v>43.254587036701103</v>
      </c>
      <c r="U33">
        <f t="shared" si="5"/>
        <v>226999.35983677878</v>
      </c>
      <c r="V33">
        <f t="shared" si="6"/>
        <v>4.6856132273076735E-3</v>
      </c>
      <c r="W33">
        <f t="shared" si="15"/>
        <v>5.1625475868964611E-4</v>
      </c>
      <c r="X33">
        <f t="shared" si="7"/>
        <v>1017.5309502228889</v>
      </c>
    </row>
    <row r="34" spans="4:24" x14ac:dyDescent="0.35">
      <c r="D34">
        <v>19</v>
      </c>
      <c r="E34">
        <f t="shared" si="8"/>
        <v>178.52830188679246</v>
      </c>
      <c r="F34" s="7">
        <f>[1]!crv_interpolation($H$11:$H$13,$I$11:$I$13,E34)</f>
        <v>166.52830188679246</v>
      </c>
      <c r="H34">
        <f t="shared" si="10"/>
        <v>0.93278376664553053</v>
      </c>
      <c r="I34">
        <f>[1]!crv_interpolation($K$11:$K$13,$L$11:$L$13,F34)</f>
        <v>50</v>
      </c>
      <c r="J34">
        <f t="shared" si="11"/>
        <v>43.789555186235219</v>
      </c>
      <c r="K34" s="5">
        <f t="shared" si="0"/>
        <v>229190.11039520343</v>
      </c>
      <c r="L34" s="5">
        <f t="shared" si="1"/>
        <v>4.6826276990028686E-3</v>
      </c>
      <c r="M34">
        <f t="shared" si="2"/>
        <v>1.0865137006543268</v>
      </c>
      <c r="N34">
        <f t="shared" si="12"/>
        <v>9284.4785897614165</v>
      </c>
      <c r="O34">
        <f t="shared" si="13"/>
        <v>27.4308706194346</v>
      </c>
      <c r="P34" s="5">
        <f t="shared" si="3"/>
        <v>5.1132005448736395E-4</v>
      </c>
      <c r="Q34">
        <f t="shared" si="4"/>
        <v>1017.5309502228889</v>
      </c>
      <c r="R34" s="5">
        <f t="shared" si="14"/>
        <v>9284.4955059833428</v>
      </c>
      <c r="S34">
        <f t="shared" si="16"/>
        <v>4417545.2165587675</v>
      </c>
      <c r="T34" s="6">
        <f t="shared" si="17"/>
        <v>44.175444651449205</v>
      </c>
      <c r="U34">
        <f t="shared" si="5"/>
        <v>226869.59100869519</v>
      </c>
      <c r="V34">
        <f t="shared" si="6"/>
        <v>4.6857916630726098E-3</v>
      </c>
      <c r="W34">
        <f t="shared" si="15"/>
        <v>5.1655005509640504E-4</v>
      </c>
      <c r="X34">
        <f t="shared" si="7"/>
        <v>1017.5309502228889</v>
      </c>
    </row>
    <row r="35" spans="4:24" x14ac:dyDescent="0.35">
      <c r="D35">
        <v>20</v>
      </c>
      <c r="E35">
        <f t="shared" si="8"/>
        <v>188.44654088050316</v>
      </c>
      <c r="F35" s="7">
        <f>[1]!crv_interpolation($H$11:$H$13,$I$11:$I$13,E35)</f>
        <v>175.77987421383651</v>
      </c>
      <c r="H35">
        <f t="shared" si="10"/>
        <v>0.93278376664553053</v>
      </c>
      <c r="I35">
        <f>[1]!crv_interpolation($K$11:$K$13,$L$11:$L$13,F35)</f>
        <v>50</v>
      </c>
      <c r="J35">
        <f t="shared" si="11"/>
        <v>44.711197141026062</v>
      </c>
      <c r="K35" s="5">
        <f t="shared" si="0"/>
        <v>229190.11039520343</v>
      </c>
      <c r="L35" s="5">
        <f t="shared" si="1"/>
        <v>4.6826276990028686E-3</v>
      </c>
      <c r="M35">
        <f t="shared" si="2"/>
        <v>1.0865137006543268</v>
      </c>
      <c r="N35">
        <f t="shared" si="12"/>
        <v>9284.4775787313392</v>
      </c>
      <c r="O35">
        <f t="shared" si="13"/>
        <v>27.443697695788675</v>
      </c>
      <c r="P35" s="5">
        <f t="shared" si="3"/>
        <v>5.1132005448736395E-4</v>
      </c>
      <c r="Q35">
        <f t="shared" si="4"/>
        <v>1017.5309502228889</v>
      </c>
      <c r="R35" s="5">
        <f t="shared" si="14"/>
        <v>9284.4955059833719</v>
      </c>
      <c r="S35">
        <f t="shared" si="16"/>
        <v>4509631.0619231435</v>
      </c>
      <c r="T35" s="6">
        <f t="shared" si="17"/>
        <v>45.096302216059115</v>
      </c>
      <c r="U35">
        <f t="shared" si="5"/>
        <v>226739.72578425752</v>
      </c>
      <c r="V35">
        <f t="shared" si="6"/>
        <v>4.6859704109675588E-3</v>
      </c>
      <c r="W35">
        <f t="shared" si="15"/>
        <v>5.1684590924638407E-4</v>
      </c>
      <c r="X35">
        <f t="shared" si="7"/>
        <v>1017.5309502228889</v>
      </c>
    </row>
    <row r="36" spans="4:24" x14ac:dyDescent="0.35">
      <c r="D36">
        <v>21</v>
      </c>
      <c r="E36">
        <f t="shared" si="8"/>
        <v>198.36477987421387</v>
      </c>
      <c r="F36" s="7">
        <f>[1]!crv_interpolation($H$11:$H$13,$I$11:$I$13,E36)</f>
        <v>185.03144654088055</v>
      </c>
      <c r="H36">
        <f t="shared" si="10"/>
        <v>0.93278376664552765</v>
      </c>
      <c r="I36">
        <f>[1]!crv_interpolation($K$11:$K$13,$L$11:$L$13,F36)</f>
        <v>50</v>
      </c>
      <c r="J36">
        <f t="shared" si="11"/>
        <v>45.632839095816905</v>
      </c>
      <c r="K36" s="5">
        <f t="shared" si="0"/>
        <v>229190.11039520343</v>
      </c>
      <c r="L36" s="5">
        <f t="shared" si="1"/>
        <v>4.6826276990028686E-3</v>
      </c>
      <c r="M36">
        <f t="shared" si="2"/>
        <v>1.0865137006543268</v>
      </c>
      <c r="N36">
        <f t="shared" si="12"/>
        <v>9284.4765659326804</v>
      </c>
      <c r="O36">
        <f t="shared" si="13"/>
        <v>27.456524871280958</v>
      </c>
      <c r="P36" s="5">
        <f t="shared" si="3"/>
        <v>5.1132005448736395E-4</v>
      </c>
      <c r="Q36">
        <f t="shared" si="4"/>
        <v>1017.5309502228889</v>
      </c>
      <c r="R36" s="5">
        <f t="shared" si="14"/>
        <v>9284.4955059833719</v>
      </c>
      <c r="S36">
        <f t="shared" si="16"/>
        <v>4601716.9072875194</v>
      </c>
      <c r="T36" s="6">
        <f t="shared" si="17"/>
        <v>46.017159730443126</v>
      </c>
      <c r="U36">
        <f t="shared" si="5"/>
        <v>226609.76474909225</v>
      </c>
      <c r="V36">
        <f t="shared" si="6"/>
        <v>4.6861494708640549E-3</v>
      </c>
      <c r="W36">
        <f t="shared" si="15"/>
        <v>5.1714232113958276E-4</v>
      </c>
      <c r="X36">
        <f t="shared" si="7"/>
        <v>1017.5309502228889</v>
      </c>
    </row>
    <row r="37" spans="4:24" x14ac:dyDescent="0.35">
      <c r="D37">
        <v>22</v>
      </c>
      <c r="E37">
        <f t="shared" si="8"/>
        <v>208.28301886792457</v>
      </c>
      <c r="F37" s="7">
        <f>[1]!crv_interpolation($H$11:$H$13,$I$11:$I$13,E37)</f>
        <v>194.28301886792457</v>
      </c>
      <c r="H37">
        <f t="shared" si="10"/>
        <v>0.93278376664553053</v>
      </c>
      <c r="I37">
        <f>[1]!crv_interpolation($K$11:$K$13,$L$11:$L$13,F37)</f>
        <v>50</v>
      </c>
      <c r="J37">
        <f t="shared" si="11"/>
        <v>46.554481050607748</v>
      </c>
      <c r="K37" s="5">
        <f t="shared" si="0"/>
        <v>229190.11039520343</v>
      </c>
      <c r="L37" s="5">
        <f t="shared" si="1"/>
        <v>4.6826276990028686E-3</v>
      </c>
      <c r="M37">
        <f t="shared" si="2"/>
        <v>1.0865137006543268</v>
      </c>
      <c r="N37">
        <f t="shared" si="12"/>
        <v>9284.4755513661712</v>
      </c>
      <c r="O37">
        <f t="shared" si="13"/>
        <v>27.469352146084496</v>
      </c>
      <c r="P37" s="5">
        <f t="shared" si="3"/>
        <v>5.1132005448736395E-4</v>
      </c>
      <c r="Q37">
        <f t="shared" si="4"/>
        <v>1017.5309502228889</v>
      </c>
      <c r="R37" s="5">
        <f t="shared" si="14"/>
        <v>9284.4955059833428</v>
      </c>
      <c r="S37">
        <f t="shared" si="16"/>
        <v>4693802.7526518954</v>
      </c>
      <c r="T37" s="6">
        <f t="shared" si="17"/>
        <v>46.93801719451357</v>
      </c>
      <c r="U37">
        <f t="shared" si="5"/>
        <v>226479.70848810469</v>
      </c>
      <c r="V37">
        <f t="shared" si="6"/>
        <v>4.6863288426335003E-3</v>
      </c>
      <c r="W37">
        <f t="shared" si="15"/>
        <v>5.1743929077600111E-4</v>
      </c>
      <c r="X37">
        <f t="shared" si="7"/>
        <v>1017.5309502228889</v>
      </c>
    </row>
    <row r="38" spans="4:24" x14ac:dyDescent="0.35">
      <c r="D38">
        <v>23</v>
      </c>
      <c r="E38">
        <f t="shared" si="8"/>
        <v>218.20125786163527</v>
      </c>
      <c r="F38" s="7">
        <f>[1]!crv_interpolation($H$11:$H$13,$I$11:$I$13,E38)</f>
        <v>203.53459119496861</v>
      </c>
      <c r="H38">
        <f t="shared" si="10"/>
        <v>0.93278376664553053</v>
      </c>
      <c r="I38">
        <f>[1]!crv_interpolation($K$11:$K$13,$L$11:$L$13,F38)</f>
        <v>50</v>
      </c>
      <c r="J38">
        <f t="shared" si="11"/>
        <v>47.476123005398605</v>
      </c>
      <c r="K38" s="5">
        <f t="shared" si="0"/>
        <v>229190.11039520343</v>
      </c>
      <c r="L38" s="5">
        <f t="shared" si="1"/>
        <v>4.6826276990028686E-3</v>
      </c>
      <c r="M38">
        <f t="shared" si="2"/>
        <v>1.0865137006543268</v>
      </c>
      <c r="N38">
        <f t="shared" si="12"/>
        <v>9284.474535032623</v>
      </c>
      <c r="O38">
        <f t="shared" si="13"/>
        <v>27.482179520372263</v>
      </c>
      <c r="P38" s="5">
        <f t="shared" si="3"/>
        <v>5.1132005448736395E-4</v>
      </c>
      <c r="Q38">
        <f t="shared" si="4"/>
        <v>1017.5309502228889</v>
      </c>
      <c r="R38" s="5">
        <f t="shared" si="14"/>
        <v>9284.4955059833719</v>
      </c>
      <c r="S38">
        <f t="shared" si="16"/>
        <v>4785888.5980162714</v>
      </c>
      <c r="T38" s="6">
        <f t="shared" si="17"/>
        <v>47.858874608182823</v>
      </c>
      <c r="U38">
        <f t="shared" si="5"/>
        <v>226349.55758547477</v>
      </c>
      <c r="V38">
        <f t="shared" si="6"/>
        <v>4.6865085261471517E-3</v>
      </c>
      <c r="W38">
        <f t="shared" si="15"/>
        <v>5.1773681815563935E-4</v>
      </c>
      <c r="X38">
        <f t="shared" si="7"/>
        <v>1017.5309502228889</v>
      </c>
    </row>
    <row r="39" spans="4:24" x14ac:dyDescent="0.35">
      <c r="D39">
        <v>24</v>
      </c>
      <c r="E39">
        <f t="shared" si="8"/>
        <v>228.11949685534597</v>
      </c>
      <c r="F39" s="7">
        <f>[1]!crv_interpolation($H$11:$H$13,$I$11:$I$13,E39)</f>
        <v>212.78616352201266</v>
      </c>
      <c r="H39">
        <f t="shared" si="10"/>
        <v>0.93278376664552765</v>
      </c>
      <c r="I39">
        <f>[1]!crv_interpolation($K$11:$K$13,$L$11:$L$13,F39)</f>
        <v>50</v>
      </c>
      <c r="J39">
        <f t="shared" si="11"/>
        <v>48.397764960189448</v>
      </c>
      <c r="K39" s="5">
        <f t="shared" si="0"/>
        <v>229190.11039520343</v>
      </c>
      <c r="L39" s="5">
        <f t="shared" si="1"/>
        <v>4.6826276990028686E-3</v>
      </c>
      <c r="M39">
        <f t="shared" si="2"/>
        <v>1.0865137006543268</v>
      </c>
      <c r="N39">
        <f t="shared" si="12"/>
        <v>9284.4735169326814</v>
      </c>
      <c r="O39">
        <f t="shared" si="13"/>
        <v>27.495006994317158</v>
      </c>
      <c r="P39" s="5">
        <f t="shared" si="3"/>
        <v>5.1132005448736395E-4</v>
      </c>
      <c r="Q39">
        <f t="shared" si="4"/>
        <v>1017.5309502228889</v>
      </c>
      <c r="R39" s="5">
        <f t="shared" si="14"/>
        <v>9284.4955059833719</v>
      </c>
      <c r="S39">
        <f t="shared" si="16"/>
        <v>4877974.4433806473</v>
      </c>
      <c r="T39" s="6">
        <f t="shared" si="17"/>
        <v>48.779731971363283</v>
      </c>
      <c r="U39">
        <f t="shared" si="5"/>
        <v>226219.31262465322</v>
      </c>
      <c r="V39">
        <f t="shared" si="6"/>
        <v>4.6866885212761373E-3</v>
      </c>
      <c r="W39">
        <f t="shared" si="15"/>
        <v>5.1803490327849725E-4</v>
      </c>
      <c r="X39">
        <f t="shared" si="7"/>
        <v>1017.5309502228889</v>
      </c>
    </row>
    <row r="40" spans="4:24" x14ac:dyDescent="0.35">
      <c r="D40">
        <v>25</v>
      </c>
      <c r="E40">
        <f t="shared" si="8"/>
        <v>238.03773584905667</v>
      </c>
      <c r="F40" s="7">
        <f>[1]!crv_interpolation($H$11:$H$13,$I$11:$I$13,E40)</f>
        <v>222.03773584905667</v>
      </c>
      <c r="H40">
        <f t="shared" si="10"/>
        <v>0.93278376664553053</v>
      </c>
      <c r="I40">
        <f>[1]!crv_interpolation($K$11:$K$13,$L$11:$L$13,F40)</f>
        <v>50</v>
      </c>
      <c r="J40">
        <f t="shared" si="11"/>
        <v>49.319406914980291</v>
      </c>
      <c r="K40" s="5">
        <f t="shared" si="0"/>
        <v>229190.11039520343</v>
      </c>
      <c r="L40" s="5">
        <f t="shared" si="1"/>
        <v>4.6826276990028686E-3</v>
      </c>
      <c r="M40">
        <f t="shared" si="2"/>
        <v>1.0865137006543268</v>
      </c>
      <c r="N40">
        <f t="shared" si="12"/>
        <v>9284.4724970670741</v>
      </c>
      <c r="O40">
        <f t="shared" si="13"/>
        <v>27.507834568092012</v>
      </c>
      <c r="P40" s="5">
        <f t="shared" si="3"/>
        <v>5.1132005448736395E-4</v>
      </c>
      <c r="Q40">
        <f t="shared" si="4"/>
        <v>1017.5309502228889</v>
      </c>
      <c r="R40" s="5">
        <f t="shared" si="14"/>
        <v>9284.4955059833428</v>
      </c>
      <c r="S40">
        <f t="shared" si="16"/>
        <v>4970060.2887450233</v>
      </c>
      <c r="T40" s="6">
        <f t="shared" si="17"/>
        <v>49.700589283967389</v>
      </c>
      <c r="U40">
        <f t="shared" si="5"/>
        <v>226088.97418835707</v>
      </c>
      <c r="V40">
        <f t="shared" si="6"/>
        <v>4.6868688278914423E-3</v>
      </c>
      <c r="W40">
        <f t="shared" si="15"/>
        <v>5.1833354614457482E-4</v>
      </c>
      <c r="X40">
        <f t="shared" si="7"/>
        <v>1017.5309502228889</v>
      </c>
    </row>
    <row r="41" spans="4:24" x14ac:dyDescent="0.35">
      <c r="D41">
        <v>26</v>
      </c>
      <c r="E41">
        <f t="shared" si="8"/>
        <v>247.95597484276738</v>
      </c>
      <c r="F41" s="7">
        <f>[1]!crv_interpolation($H$11:$H$13,$I$11:$I$13,E41)</f>
        <v>231.28930817610072</v>
      </c>
      <c r="H41">
        <f t="shared" si="10"/>
        <v>0.93278376664553053</v>
      </c>
      <c r="I41">
        <f>[1]!crv_interpolation($K$11:$K$13,$L$11:$L$13,F41)</f>
        <v>50</v>
      </c>
      <c r="J41">
        <f t="shared" si="11"/>
        <v>50.241048869771134</v>
      </c>
      <c r="K41" s="5">
        <f t="shared" si="0"/>
        <v>229190.11039520343</v>
      </c>
      <c r="L41" s="5">
        <f t="shared" si="1"/>
        <v>4.6826276990028686E-3</v>
      </c>
      <c r="M41">
        <f t="shared" si="2"/>
        <v>1.0865137006543268</v>
      </c>
      <c r="N41">
        <f t="shared" si="12"/>
        <v>9284.4714754366232</v>
      </c>
      <c r="O41">
        <f t="shared" si="13"/>
        <v>27.52066224186958</v>
      </c>
      <c r="P41" s="5">
        <f t="shared" si="3"/>
        <v>5.1132005448736395E-4</v>
      </c>
      <c r="Q41">
        <f t="shared" si="4"/>
        <v>1017.5309502228889</v>
      </c>
      <c r="R41" s="5">
        <f t="shared" si="14"/>
        <v>9284.4955059833719</v>
      </c>
      <c r="S41">
        <f t="shared" si="16"/>
        <v>5062146.1341093993</v>
      </c>
      <c r="T41" s="6">
        <f t="shared" si="17"/>
        <v>50.621446545907624</v>
      </c>
      <c r="U41">
        <f t="shared" si="5"/>
        <v>225958.5428585654</v>
      </c>
      <c r="V41">
        <f t="shared" si="6"/>
        <v>4.68704944586392E-3</v>
      </c>
      <c r="W41">
        <f t="shared" si="15"/>
        <v>5.1863274675387238E-4</v>
      </c>
      <c r="X41">
        <f t="shared" si="7"/>
        <v>1017.5309502228889</v>
      </c>
    </row>
    <row r="42" spans="4:24" x14ac:dyDescent="0.35">
      <c r="D42">
        <v>27</v>
      </c>
      <c r="E42">
        <f t="shared" si="8"/>
        <v>257.87421383647808</v>
      </c>
      <c r="F42" s="7">
        <f>[1]!crv_interpolation($H$11:$H$13,$I$11:$I$13,E42)</f>
        <v>240.54088050314476</v>
      </c>
      <c r="G42" s="8"/>
      <c r="H42" s="8">
        <f t="shared" si="10"/>
        <v>0.93278376664552765</v>
      </c>
      <c r="I42" s="8">
        <f>[1]!crv_interpolation($K$11:$K$13,$L$11:$L$13,F42)</f>
        <v>50</v>
      </c>
      <c r="J42" s="8">
        <f t="shared" si="11"/>
        <v>51.162690824561984</v>
      </c>
      <c r="K42" s="8">
        <f t="shared" si="0"/>
        <v>229190.11039520343</v>
      </c>
      <c r="L42" s="8">
        <f t="shared" si="1"/>
        <v>4.6826276990028686E-3</v>
      </c>
      <c r="M42" s="8">
        <f t="shared" si="2"/>
        <v>1.0865137006543268</v>
      </c>
      <c r="N42" s="8">
        <f t="shared" si="12"/>
        <v>9284.4704520419691</v>
      </c>
      <c r="O42" s="8">
        <f t="shared" si="13"/>
        <v>27.533490015822554</v>
      </c>
      <c r="P42" s="8">
        <f t="shared" si="3"/>
        <v>5.1132005448736395E-4</v>
      </c>
      <c r="Q42" s="8">
        <f t="shared" si="4"/>
        <v>1017.5309502228889</v>
      </c>
      <c r="R42" s="8">
        <f t="shared" si="14"/>
        <v>9284.4955059833719</v>
      </c>
      <c r="S42" s="8">
        <f t="shared" si="16"/>
        <v>5154231.9794737753</v>
      </c>
      <c r="T42" s="6">
        <f t="shared" si="17"/>
        <v>51.542303757096491</v>
      </c>
      <c r="U42">
        <f t="shared" si="5"/>
        <v>225828.01921651565</v>
      </c>
      <c r="V42">
        <f t="shared" si="6"/>
        <v>4.6872303750642901E-3</v>
      </c>
      <c r="W42">
        <f t="shared" si="15"/>
        <v>5.189325051063896E-4</v>
      </c>
      <c r="X42">
        <f t="shared" si="7"/>
        <v>1017.5309502228889</v>
      </c>
    </row>
    <row r="43" spans="4:24" x14ac:dyDescent="0.35">
      <c r="D43">
        <v>28</v>
      </c>
      <c r="E43">
        <f t="shared" si="8"/>
        <v>267.79245283018878</v>
      </c>
      <c r="F43" s="7">
        <f>[1]!crv_interpolation($H$11:$H$13,$I$11:$I$13,E43)</f>
        <v>249.79245283018878</v>
      </c>
      <c r="H43">
        <f t="shared" si="10"/>
        <v>0.93278376664552765</v>
      </c>
      <c r="I43">
        <f>[1]!crv_interpolation($K$11:$K$13,$L$11:$L$13,F43)</f>
        <v>50</v>
      </c>
      <c r="J43">
        <f t="shared" si="11"/>
        <v>52.084332779352835</v>
      </c>
      <c r="K43" s="5">
        <f t="shared" si="0"/>
        <v>229190.11039520343</v>
      </c>
      <c r="L43" s="5">
        <f t="shared" si="1"/>
        <v>4.6826276990028686E-3</v>
      </c>
      <c r="M43">
        <f t="shared" si="2"/>
        <v>1.0865137006543268</v>
      </c>
      <c r="N43">
        <f t="shared" si="12"/>
        <v>9284.4694268838448</v>
      </c>
      <c r="O43">
        <f t="shared" si="13"/>
        <v>27.546317890123547</v>
      </c>
      <c r="P43" s="5">
        <f t="shared" si="3"/>
        <v>5.1132005448736395E-4</v>
      </c>
      <c r="Q43">
        <f t="shared" si="4"/>
        <v>1017.5309502228889</v>
      </c>
      <c r="R43" s="5">
        <f t="shared" si="14"/>
        <v>9284.4955059833428</v>
      </c>
      <c r="S43">
        <f t="shared" si="16"/>
        <v>5246317.8248381512</v>
      </c>
      <c r="T43" s="6">
        <f t="shared" si="17"/>
        <v>52.463160917446544</v>
      </c>
      <c r="U43">
        <f t="shared" si="5"/>
        <v>225697.4038426991</v>
      </c>
      <c r="V43">
        <f t="shared" si="6"/>
        <v>4.6874116153631309E-3</v>
      </c>
      <c r="W43">
        <f t="shared" si="15"/>
        <v>5.192328212021267E-4</v>
      </c>
      <c r="X43">
        <f t="shared" si="7"/>
        <v>1017.5309502228889</v>
      </c>
    </row>
    <row r="44" spans="4:24" x14ac:dyDescent="0.35">
      <c r="D44">
        <v>29</v>
      </c>
      <c r="E44">
        <f t="shared" si="8"/>
        <v>277.71069182389948</v>
      </c>
      <c r="F44" s="7">
        <f>[1]!crv_interpolation($H$11:$H$13,$I$11:$I$13,E44)</f>
        <v>259.0440251572328</v>
      </c>
      <c r="H44">
        <f t="shared" si="10"/>
        <v>0.93278376664553342</v>
      </c>
      <c r="I44">
        <f>[1]!crv_interpolation($K$11:$K$13,$L$11:$L$13,F44)</f>
        <v>50</v>
      </c>
      <c r="J44">
        <f t="shared" si="11"/>
        <v>53.005974734143678</v>
      </c>
      <c r="K44" s="5">
        <f t="shared" si="0"/>
        <v>229190.11039520343</v>
      </c>
      <c r="L44" s="5">
        <f t="shared" si="1"/>
        <v>4.6826276990028686E-3</v>
      </c>
      <c r="M44">
        <f t="shared" si="2"/>
        <v>1.0865137006543268</v>
      </c>
      <c r="N44">
        <f t="shared" si="12"/>
        <v>9284.4683999630452</v>
      </c>
      <c r="O44">
        <f t="shared" si="13"/>
        <v>27.559145864945101</v>
      </c>
      <c r="P44" s="5">
        <f t="shared" si="3"/>
        <v>5.1132005448736395E-4</v>
      </c>
      <c r="Q44">
        <f t="shared" si="4"/>
        <v>1017.5309502228889</v>
      </c>
      <c r="R44" s="5">
        <f t="shared" si="14"/>
        <v>9284.4955059833428</v>
      </c>
      <c r="S44">
        <f t="shared" si="16"/>
        <v>5338403.6702025272</v>
      </c>
      <c r="T44" s="6">
        <f t="shared" si="17"/>
        <v>53.384018026870365</v>
      </c>
      <c r="U44">
        <f t="shared" si="5"/>
        <v>225566.69731685711</v>
      </c>
      <c r="V44">
        <f t="shared" si="6"/>
        <v>4.6875931666308943E-3</v>
      </c>
      <c r="W44">
        <f t="shared" si="15"/>
        <v>5.1953369504108326E-4</v>
      </c>
      <c r="X44">
        <f t="shared" si="7"/>
        <v>1017.5309502228889</v>
      </c>
    </row>
    <row r="45" spans="4:24" x14ac:dyDescent="0.35">
      <c r="D45">
        <v>30</v>
      </c>
      <c r="E45">
        <f t="shared" si="8"/>
        <v>287.62893081761018</v>
      </c>
      <c r="F45" s="7">
        <f>[1]!crv_interpolation($H$11:$H$13,$I$11:$I$13,E45)</f>
        <v>268.29559748427687</v>
      </c>
      <c r="H45">
        <f t="shared" si="10"/>
        <v>0.93278376664552765</v>
      </c>
      <c r="I45">
        <f>[1]!crv_interpolation($K$11:$K$13,$L$11:$L$13,F45)</f>
        <v>50</v>
      </c>
      <c r="J45">
        <f t="shared" si="11"/>
        <v>53.927616688934521</v>
      </c>
      <c r="K45" s="5">
        <f t="shared" si="0"/>
        <v>229190.11039520343</v>
      </c>
      <c r="L45" s="5">
        <f t="shared" si="1"/>
        <v>4.6826276990028686E-3</v>
      </c>
      <c r="M45">
        <f t="shared" si="2"/>
        <v>1.0865137006543268</v>
      </c>
      <c r="N45">
        <f t="shared" si="12"/>
        <v>9284.4673712803306</v>
      </c>
      <c r="O45">
        <f t="shared" si="13"/>
        <v>27.571973940459689</v>
      </c>
      <c r="P45" s="5">
        <f t="shared" si="3"/>
        <v>5.1132005448736395E-4</v>
      </c>
      <c r="Q45">
        <f t="shared" si="4"/>
        <v>1017.5309502228889</v>
      </c>
      <c r="R45" s="5">
        <f t="shared" si="14"/>
        <v>9284.495505983401</v>
      </c>
      <c r="S45">
        <f t="shared" si="16"/>
        <v>5430489.5155669032</v>
      </c>
      <c r="T45" s="6">
        <f t="shared" si="17"/>
        <v>54.304875085280585</v>
      </c>
      <c r="U45">
        <f t="shared" si="5"/>
        <v>225435.90021797651</v>
      </c>
      <c r="V45">
        <f t="shared" si="6"/>
        <v>4.6877750287378948E-3</v>
      </c>
      <c r="W45">
        <f t="shared" si="15"/>
        <v>5.198351266232598E-4</v>
      </c>
      <c r="X45">
        <f t="shared" si="7"/>
        <v>1017.5309502228889</v>
      </c>
    </row>
    <row r="46" spans="4:24" x14ac:dyDescent="0.35">
      <c r="D46">
        <v>31</v>
      </c>
      <c r="E46">
        <f t="shared" si="8"/>
        <v>297.54716981132088</v>
      </c>
      <c r="F46" s="7">
        <f>[1]!crv_interpolation($H$11:$H$13,$I$11:$I$13,E46)</f>
        <v>277.54716981132088</v>
      </c>
      <c r="H46">
        <f t="shared" si="10"/>
        <v>0.93278376664552765</v>
      </c>
      <c r="I46">
        <f>[1]!crv_interpolation($K$11:$K$13,$L$11:$L$13,F46)</f>
        <v>50</v>
      </c>
      <c r="J46">
        <f t="shared" si="11"/>
        <v>54.849258643725371</v>
      </c>
      <c r="K46" s="5">
        <f t="shared" si="0"/>
        <v>229190.11039520343</v>
      </c>
      <c r="L46" s="5">
        <f t="shared" si="1"/>
        <v>4.6826276990028686E-3</v>
      </c>
      <c r="M46">
        <f t="shared" si="2"/>
        <v>1.0865137006543268</v>
      </c>
      <c r="N46">
        <f t="shared" si="12"/>
        <v>9284.4663408362594</v>
      </c>
      <c r="O46">
        <f t="shared" si="13"/>
        <v>27.584802116839708</v>
      </c>
      <c r="P46" s="5">
        <f t="shared" si="3"/>
        <v>5.1132005448736395E-4</v>
      </c>
      <c r="Q46">
        <f t="shared" si="4"/>
        <v>1017.5309502228889</v>
      </c>
      <c r="R46" s="5">
        <f t="shared" si="14"/>
        <v>9284.4955059833428</v>
      </c>
      <c r="S46">
        <f t="shared" si="16"/>
        <v>5522575.3609312791</v>
      </c>
      <c r="T46" s="6">
        <f t="shared" si="17"/>
        <v>55.225732092589844</v>
      </c>
      <c r="U46">
        <f t="shared" si="5"/>
        <v>225305.01312428626</v>
      </c>
      <c r="V46">
        <f t="shared" si="6"/>
        <v>4.6879572015543101E-3</v>
      </c>
      <c r="W46">
        <f t="shared" si="15"/>
        <v>5.2013711594865611E-4</v>
      </c>
      <c r="X46">
        <f t="shared" si="7"/>
        <v>1017.5309502228889</v>
      </c>
    </row>
    <row r="47" spans="4:24" x14ac:dyDescent="0.35">
      <c r="D47">
        <v>32</v>
      </c>
      <c r="E47">
        <f t="shared" si="8"/>
        <v>307.46540880503159</v>
      </c>
      <c r="F47" s="7">
        <f>[1]!crv_interpolation($H$11:$H$13,$I$11:$I$13,E47)</f>
        <v>286.7987421383649</v>
      </c>
      <c r="H47">
        <f t="shared" si="10"/>
        <v>0.93278376664553342</v>
      </c>
      <c r="I47">
        <f>[1]!crv_interpolation($K$11:$K$13,$L$11:$L$13,F47)</f>
        <v>50</v>
      </c>
      <c r="J47">
        <f t="shared" si="11"/>
        <v>55.770900598516214</v>
      </c>
      <c r="K47" s="5">
        <f t="shared" si="0"/>
        <v>229190.11039520343</v>
      </c>
      <c r="L47" s="5">
        <f t="shared" si="1"/>
        <v>4.6826276990028686E-3</v>
      </c>
      <c r="M47">
        <f t="shared" si="2"/>
        <v>1.0865137006543268</v>
      </c>
      <c r="N47">
        <f t="shared" si="12"/>
        <v>9284.4653086317467</v>
      </c>
      <c r="O47">
        <f t="shared" si="13"/>
        <v>27.597630394257486</v>
      </c>
      <c r="P47" s="5">
        <f t="shared" si="3"/>
        <v>5.1132005448736395E-4</v>
      </c>
      <c r="Q47">
        <f t="shared" si="4"/>
        <v>1017.5309502228889</v>
      </c>
      <c r="R47" s="5">
        <f t="shared" si="14"/>
        <v>9284.4955059833428</v>
      </c>
      <c r="S47">
        <f t="shared" si="16"/>
        <v>5614661.2062956551</v>
      </c>
      <c r="T47" s="6">
        <f t="shared" si="17"/>
        <v>56.146589048710851</v>
      </c>
      <c r="U47">
        <f t="shared" si="5"/>
        <v>225174.03661325312</v>
      </c>
      <c r="V47">
        <f t="shared" si="6"/>
        <v>4.6881396849501921E-3</v>
      </c>
      <c r="W47">
        <f t="shared" si="15"/>
        <v>5.204396630172722E-4</v>
      </c>
      <c r="X47">
        <f t="shared" si="7"/>
        <v>1017.5309502228889</v>
      </c>
    </row>
    <row r="48" spans="4:24" x14ac:dyDescent="0.35">
      <c r="D48">
        <v>33</v>
      </c>
      <c r="E48">
        <f t="shared" si="8"/>
        <v>317.38364779874229</v>
      </c>
      <c r="F48" s="7">
        <f>[1]!crv_interpolation($H$11:$H$13,$I$11:$I$13,E48)</f>
        <v>296.05031446540897</v>
      </c>
      <c r="H48">
        <f t="shared" si="10"/>
        <v>0.93278376664552765</v>
      </c>
      <c r="I48">
        <f>[1]!crv_interpolation($K$11:$K$13,$L$11:$L$13,F48)</f>
        <v>50</v>
      </c>
      <c r="J48">
        <f t="shared" si="11"/>
        <v>56.692542553307064</v>
      </c>
      <c r="K48" s="5">
        <f t="shared" ref="K48:K79" si="18">Q48*q_liq_m3sec*d_in_m/P48/A</f>
        <v>229190.11039520343</v>
      </c>
      <c r="L48" s="5">
        <f t="shared" ref="L48:L79" si="19">1/(1.14-2*LN(eps/d_in_m+21.25/K48^(0.9)))^2</f>
        <v>4.6826276990028686E-3</v>
      </c>
      <c r="M48">
        <f t="shared" si="2"/>
        <v>1.0865137006543268</v>
      </c>
      <c r="N48">
        <f t="shared" si="12"/>
        <v>9284.4642746675254</v>
      </c>
      <c r="O48">
        <f t="shared" si="13"/>
        <v>27.610458772885281</v>
      </c>
      <c r="P48" s="5">
        <f t="shared" ref="P48:P79" si="20">$V$8*(1.8*(I48+273)-460)^(-$V$9)*(0.9994+0.0058*pwh_mpa+0.6534/10000*pwh_mpa*pwh_mpa)/1000</f>
        <v>5.1132005448736395E-4</v>
      </c>
      <c r="Q48">
        <f t="shared" ref="Q48:Q79" si="21">rho/(1+(I48)/10000*(0.269*(I48)^0.637-0.8))</f>
        <v>1017.5309502228889</v>
      </c>
      <c r="R48" s="5">
        <f t="shared" si="14"/>
        <v>9284.495505983401</v>
      </c>
      <c r="S48">
        <f t="shared" si="16"/>
        <v>5706747.0516600311</v>
      </c>
      <c r="T48" s="6">
        <f t="shared" si="17"/>
        <v>57.067445953556337</v>
      </c>
      <c r="U48">
        <f t="shared" ref="U48:U79" si="22">X48*q_liq_m3sec*d_in_m/W48/A</f>
        <v>225042.97126157768</v>
      </c>
      <c r="V48">
        <f t="shared" ref="V48:V79" si="23">1/(1.14-2*LN(eps/d_in_m+21.25/U48^(0.9)))^2</f>
        <v>4.6883224787954529E-3</v>
      </c>
      <c r="W48">
        <f t="shared" si="15"/>
        <v>5.2074276782910795E-4</v>
      </c>
      <c r="X48">
        <f t="shared" ref="X48:X79" si="24">rho/(1+(I49)/10000*(0.269*(I49)^0.637-0.8))</f>
        <v>1017.5309502228889</v>
      </c>
    </row>
    <row r="49" spans="4:24" x14ac:dyDescent="0.35">
      <c r="D49">
        <v>34</v>
      </c>
      <c r="E49">
        <f t="shared" si="8"/>
        <v>327.30188679245299</v>
      </c>
      <c r="F49" s="7">
        <f>[1]!crv_interpolation($H$11:$H$13,$I$11:$I$13,E49)</f>
        <v>305.30188679245299</v>
      </c>
      <c r="H49">
        <f t="shared" si="10"/>
        <v>0.93278376664552765</v>
      </c>
      <c r="I49">
        <f>[1]!crv_interpolation($K$11:$K$13,$L$11:$L$13,F49)</f>
        <v>50</v>
      </c>
      <c r="J49">
        <f t="shared" si="11"/>
        <v>57.614184508097907</v>
      </c>
      <c r="K49" s="5">
        <f t="shared" si="18"/>
        <v>229190.11039520343</v>
      </c>
      <c r="L49" s="5">
        <f t="shared" si="19"/>
        <v>4.6826276990028686E-3</v>
      </c>
      <c r="M49">
        <f t="shared" si="2"/>
        <v>1.0865137006543268</v>
      </c>
      <c r="N49">
        <f t="shared" ref="N49:N80" si="25">Q48*9.81*H48-V48*Q48*M48*M48/2/d_in_m</f>
        <v>9284.4632389441595</v>
      </c>
      <c r="O49">
        <f t="shared" ref="O49:O80" si="26">O48-(E49-E48)*N49/101325+(F49-F48)*rho*9.8/101325</f>
        <v>27.623287252895274</v>
      </c>
      <c r="P49" s="5">
        <f t="shared" si="20"/>
        <v>5.1132005448736395E-4</v>
      </c>
      <c r="Q49">
        <f t="shared" si="21"/>
        <v>1017.5309502228889</v>
      </c>
      <c r="R49" s="5">
        <f t="shared" ref="R49:R80" si="27">Q48*9.81*H48-L48*Q48*M48*M48/2/d_in_m</f>
        <v>9284.4955059833428</v>
      </c>
      <c r="S49">
        <f t="shared" si="16"/>
        <v>5798832.8970244071</v>
      </c>
      <c r="T49" s="6">
        <f t="shared" si="17"/>
        <v>57.988302807039062</v>
      </c>
      <c r="U49">
        <f t="shared" si="22"/>
        <v>224911.81764519043</v>
      </c>
      <c r="V49">
        <f t="shared" si="23"/>
        <v>4.6885055829598773E-3</v>
      </c>
      <c r="W49">
        <f t="shared" si="15"/>
        <v>5.2104643038416336E-4</v>
      </c>
      <c r="X49">
        <f t="shared" si="24"/>
        <v>1017.5309502228889</v>
      </c>
    </row>
    <row r="50" spans="4:24" x14ac:dyDescent="0.35">
      <c r="D50">
        <v>35</v>
      </c>
      <c r="E50">
        <f t="shared" si="8"/>
        <v>337.22012578616369</v>
      </c>
      <c r="F50" s="7">
        <f>[1]!crv_interpolation($H$11:$H$13,$I$11:$I$13,E50)</f>
        <v>314.55345911949701</v>
      </c>
      <c r="H50">
        <f t="shared" si="10"/>
        <v>0.93278376664553342</v>
      </c>
      <c r="I50">
        <f>[1]!crv_interpolation($K$11:$K$13,$L$11:$L$13,F50)</f>
        <v>50</v>
      </c>
      <c r="J50">
        <f t="shared" si="11"/>
        <v>58.53582646288875</v>
      </c>
      <c r="K50" s="5">
        <f t="shared" si="18"/>
        <v>229190.11039520343</v>
      </c>
      <c r="L50" s="5">
        <f t="shared" si="19"/>
        <v>4.6826276990028686E-3</v>
      </c>
      <c r="M50">
        <f t="shared" si="2"/>
        <v>1.0865137006543268</v>
      </c>
      <c r="N50">
        <f t="shared" si="25"/>
        <v>9284.4622014625584</v>
      </c>
      <c r="O50">
        <f t="shared" si="26"/>
        <v>27.636115834459577</v>
      </c>
      <c r="P50" s="5">
        <f t="shared" si="20"/>
        <v>5.1132005448736395E-4</v>
      </c>
      <c r="Q50">
        <f t="shared" si="21"/>
        <v>1017.5309502228889</v>
      </c>
      <c r="R50" s="5">
        <f t="shared" si="27"/>
        <v>9284.4955059833428</v>
      </c>
      <c r="S50">
        <f t="shared" si="16"/>
        <v>5890918.742388783</v>
      </c>
      <c r="T50" s="6">
        <f t="shared" si="17"/>
        <v>58.909159609071835</v>
      </c>
      <c r="U50">
        <f t="shared" si="22"/>
        <v>224780.57633924769</v>
      </c>
      <c r="V50">
        <f t="shared" si="23"/>
        <v>4.6886889973131165E-3</v>
      </c>
      <c r="W50">
        <f t="shared" si="15"/>
        <v>5.2135065068243866E-4</v>
      </c>
      <c r="X50">
        <f t="shared" si="24"/>
        <v>1017.5309502228889</v>
      </c>
    </row>
    <row r="51" spans="4:24" x14ac:dyDescent="0.35">
      <c r="D51">
        <v>36</v>
      </c>
      <c r="E51">
        <f t="shared" si="8"/>
        <v>347.13836477987439</v>
      </c>
      <c r="F51" s="7">
        <f>[1]!crv_interpolation($H$11:$H$13,$I$11:$I$13,E51)</f>
        <v>323.80503144654108</v>
      </c>
      <c r="H51">
        <f t="shared" si="10"/>
        <v>0.93278376664552765</v>
      </c>
      <c r="I51">
        <f>[1]!crv_interpolation($K$11:$K$13,$L$11:$L$13,F51)</f>
        <v>50</v>
      </c>
      <c r="J51">
        <f t="shared" si="11"/>
        <v>59.457468417679593</v>
      </c>
      <c r="K51" s="5">
        <f t="shared" si="18"/>
        <v>229190.11039520343</v>
      </c>
      <c r="L51" s="5">
        <f t="shared" si="19"/>
        <v>4.6826276990028686E-3</v>
      </c>
      <c r="M51">
        <f t="shared" si="2"/>
        <v>1.0865137006543268</v>
      </c>
      <c r="N51">
        <f t="shared" si="25"/>
        <v>9284.4611622234661</v>
      </c>
      <c r="O51">
        <f t="shared" si="26"/>
        <v>27.64894451775023</v>
      </c>
      <c r="P51" s="5">
        <f t="shared" si="20"/>
        <v>5.1132005448736395E-4</v>
      </c>
      <c r="Q51">
        <f t="shared" si="21"/>
        <v>1017.5309502228889</v>
      </c>
      <c r="R51" s="5">
        <f t="shared" si="27"/>
        <v>9284.495505983401</v>
      </c>
      <c r="S51">
        <f t="shared" si="16"/>
        <v>5983004.587753159</v>
      </c>
      <c r="T51" s="6">
        <f t="shared" si="17"/>
        <v>59.830016359567502</v>
      </c>
      <c r="U51">
        <f t="shared" si="22"/>
        <v>224649.24791812807</v>
      </c>
      <c r="V51">
        <f t="shared" si="23"/>
        <v>4.6888727217246889E-3</v>
      </c>
      <c r="W51">
        <f t="shared" si="15"/>
        <v>5.2165542872393373E-4</v>
      </c>
      <c r="X51">
        <f t="shared" si="24"/>
        <v>1017.5309502228889</v>
      </c>
    </row>
    <row r="52" spans="4:24" x14ac:dyDescent="0.35">
      <c r="D52">
        <v>37</v>
      </c>
      <c r="E52">
        <f t="shared" si="8"/>
        <v>357.0566037735851</v>
      </c>
      <c r="F52" s="7">
        <f>[1]!crv_interpolation($H$11:$H$13,$I$11:$I$13,E52)</f>
        <v>333.0566037735851</v>
      </c>
      <c r="G52" s="8"/>
      <c r="H52" s="8">
        <f t="shared" si="10"/>
        <v>0.93278376664552765</v>
      </c>
      <c r="I52" s="8">
        <f>[1]!crv_interpolation($K$11:$K$13,$L$11:$L$13,F52)</f>
        <v>50</v>
      </c>
      <c r="J52" s="8">
        <f t="shared" si="11"/>
        <v>60.37911037247045</v>
      </c>
      <c r="K52" s="8">
        <f t="shared" si="18"/>
        <v>229190.11039520343</v>
      </c>
      <c r="L52" s="8">
        <f t="shared" si="19"/>
        <v>4.6826276990028686E-3</v>
      </c>
      <c r="M52" s="8">
        <f t="shared" si="2"/>
        <v>1.0865137006543268</v>
      </c>
      <c r="N52" s="8">
        <f t="shared" si="25"/>
        <v>9284.460121227441</v>
      </c>
      <c r="O52" s="8">
        <f t="shared" si="26"/>
        <v>27.661773302939199</v>
      </c>
      <c r="P52" s="8">
        <f t="shared" si="20"/>
        <v>5.1132005448736395E-4</v>
      </c>
      <c r="Q52" s="8">
        <f t="shared" si="21"/>
        <v>1017.5309502228889</v>
      </c>
      <c r="R52" s="8">
        <f t="shared" si="27"/>
        <v>9284.4955059833428</v>
      </c>
      <c r="S52" s="8">
        <f t="shared" si="16"/>
        <v>6075090.433117535</v>
      </c>
      <c r="T52" s="6">
        <f t="shared" si="17"/>
        <v>60.750873058438927</v>
      </c>
      <c r="U52">
        <f t="shared" si="22"/>
        <v>224517.83295542822</v>
      </c>
      <c r="V52">
        <f t="shared" si="23"/>
        <v>4.6890567560639879E-3</v>
      </c>
      <c r="W52">
        <f t="shared" si="15"/>
        <v>5.2196076450864858E-4</v>
      </c>
      <c r="X52">
        <f t="shared" si="24"/>
        <v>1017.5309502228889</v>
      </c>
    </row>
    <row r="53" spans="4:24" x14ac:dyDescent="0.35">
      <c r="D53">
        <v>38</v>
      </c>
      <c r="E53">
        <f t="shared" si="8"/>
        <v>366.9748427672958</v>
      </c>
      <c r="F53" s="7">
        <f>[1]!crv_interpolation($H$11:$H$13,$I$11:$I$13,E53)</f>
        <v>342.30817610062911</v>
      </c>
      <c r="H53">
        <f t="shared" si="10"/>
        <v>0.93278376664553342</v>
      </c>
      <c r="I53">
        <f>[1]!crv_interpolation($K$11:$K$13,$L$11:$L$13,F53)</f>
        <v>50</v>
      </c>
      <c r="J53">
        <f t="shared" si="11"/>
        <v>61.300752327261293</v>
      </c>
      <c r="K53" s="5">
        <f t="shared" si="18"/>
        <v>229190.11039520343</v>
      </c>
      <c r="L53" s="5">
        <f t="shared" si="19"/>
        <v>4.6826276990028686E-3</v>
      </c>
      <c r="M53">
        <f t="shared" si="2"/>
        <v>1.0865137006543268</v>
      </c>
      <c r="N53">
        <f t="shared" si="25"/>
        <v>9284.4590784754037</v>
      </c>
      <c r="O53">
        <f t="shared" si="26"/>
        <v>27.674602190198375</v>
      </c>
      <c r="P53" s="5">
        <f t="shared" si="20"/>
        <v>5.1132005448736395E-4</v>
      </c>
      <c r="Q53">
        <f t="shared" si="21"/>
        <v>1017.5309502228889</v>
      </c>
      <c r="R53" s="5">
        <f t="shared" si="27"/>
        <v>9284.4955059833428</v>
      </c>
      <c r="S53">
        <f t="shared" si="16"/>
        <v>6167176.2784819109</v>
      </c>
      <c r="T53" s="6">
        <f t="shared" si="17"/>
        <v>61.671729705599034</v>
      </c>
      <c r="U53">
        <f t="shared" si="22"/>
        <v>224386.33202395934</v>
      </c>
      <c r="V53">
        <f t="shared" si="23"/>
        <v>4.6892411002002693E-3</v>
      </c>
      <c r="W53">
        <f t="shared" si="15"/>
        <v>5.2226665803658309E-4</v>
      </c>
      <c r="X53">
        <f t="shared" si="24"/>
        <v>1017.5309502228889</v>
      </c>
    </row>
    <row r="54" spans="4:24" x14ac:dyDescent="0.35">
      <c r="D54">
        <v>39</v>
      </c>
      <c r="E54">
        <f t="shared" si="8"/>
        <v>376.8930817610065</v>
      </c>
      <c r="F54" s="7">
        <f>[1]!crv_interpolation($H$11:$H$13,$I$11:$I$13,E54)</f>
        <v>351.55974842767318</v>
      </c>
      <c r="H54">
        <f t="shared" si="10"/>
        <v>0.93278376664552765</v>
      </c>
      <c r="I54">
        <f>[1]!crv_interpolation($K$11:$K$13,$L$11:$L$13,F54)</f>
        <v>50</v>
      </c>
      <c r="J54">
        <f t="shared" si="11"/>
        <v>62.222394282052136</v>
      </c>
      <c r="K54" s="5">
        <f t="shared" si="18"/>
        <v>229190.11039520343</v>
      </c>
      <c r="L54" s="5">
        <f t="shared" si="19"/>
        <v>4.6826276990028686E-3</v>
      </c>
      <c r="M54">
        <f t="shared" si="2"/>
        <v>1.0865137006543268</v>
      </c>
      <c r="N54">
        <f t="shared" si="25"/>
        <v>9284.4580339680906</v>
      </c>
      <c r="O54">
        <f t="shared" si="26"/>
        <v>27.687431179699583</v>
      </c>
      <c r="P54" s="5">
        <f t="shared" si="20"/>
        <v>5.1132005448736395E-4</v>
      </c>
      <c r="Q54">
        <f t="shared" si="21"/>
        <v>1017.5309502228889</v>
      </c>
      <c r="R54" s="5">
        <f t="shared" si="27"/>
        <v>9284.495505983401</v>
      </c>
      <c r="S54">
        <f t="shared" si="16"/>
        <v>6259262.1238462869</v>
      </c>
      <c r="T54" s="6">
        <f t="shared" si="17"/>
        <v>62.592586300960782</v>
      </c>
      <c r="U54">
        <f t="shared" si="22"/>
        <v>224254.74569574304</v>
      </c>
      <c r="V54">
        <f t="shared" si="23"/>
        <v>4.6894257540026638E-3</v>
      </c>
      <c r="W54">
        <f t="shared" si="15"/>
        <v>5.2257310930773737E-4</v>
      </c>
      <c r="X54">
        <f t="shared" si="24"/>
        <v>1017.5309502228889</v>
      </c>
    </row>
    <row r="55" spans="4:24" x14ac:dyDescent="0.35">
      <c r="D55">
        <v>40</v>
      </c>
      <c r="E55">
        <f t="shared" si="8"/>
        <v>386.8113207547172</v>
      </c>
      <c r="F55" s="7">
        <f>[1]!crv_interpolation($H$11:$H$13,$I$11:$I$13,E55)</f>
        <v>360.8113207547172</v>
      </c>
      <c r="H55">
        <f t="shared" si="10"/>
        <v>0.93278376664552765</v>
      </c>
      <c r="I55">
        <f>[1]!crv_interpolation($K$11:$K$13,$L$11:$L$13,F55)</f>
        <v>50</v>
      </c>
      <c r="J55">
        <f t="shared" si="11"/>
        <v>63.144036236842979</v>
      </c>
      <c r="K55" s="5">
        <f t="shared" si="18"/>
        <v>229190.11039520343</v>
      </c>
      <c r="L55" s="5">
        <f t="shared" si="19"/>
        <v>4.6826276990028686E-3</v>
      </c>
      <c r="M55">
        <f t="shared" si="2"/>
        <v>1.0865137006543268</v>
      </c>
      <c r="N55">
        <f t="shared" si="25"/>
        <v>9284.4569877060712</v>
      </c>
      <c r="O55">
        <f t="shared" si="26"/>
        <v>27.700260271614571</v>
      </c>
      <c r="P55" s="5">
        <f t="shared" si="20"/>
        <v>5.1132005448736395E-4</v>
      </c>
      <c r="Q55">
        <f t="shared" si="21"/>
        <v>1017.5309502228889</v>
      </c>
      <c r="R55" s="5">
        <f t="shared" si="27"/>
        <v>9284.4955059833428</v>
      </c>
      <c r="S55">
        <f t="shared" si="16"/>
        <v>6351347.9692106629</v>
      </c>
      <c r="T55" s="6">
        <f t="shared" si="17"/>
        <v>63.513442844437144</v>
      </c>
      <c r="U55">
        <f t="shared" si="22"/>
        <v>224123.07454200755</v>
      </c>
      <c r="V55">
        <f t="shared" si="23"/>
        <v>4.6896107173401719E-3</v>
      </c>
      <c r="W55">
        <f t="shared" si="15"/>
        <v>5.2288011832211164E-4</v>
      </c>
      <c r="X55">
        <f t="shared" si="24"/>
        <v>1017.5309502228889</v>
      </c>
    </row>
    <row r="56" spans="4:24" x14ac:dyDescent="0.35">
      <c r="D56">
        <v>41</v>
      </c>
      <c r="E56">
        <f t="shared" si="8"/>
        <v>396.7295597484279</v>
      </c>
      <c r="F56" s="7">
        <f>[1]!crv_interpolation($H$11:$H$13,$I$11:$I$13,E56)</f>
        <v>370.06289308176122</v>
      </c>
      <c r="H56">
        <f t="shared" si="10"/>
        <v>0.93278376664553342</v>
      </c>
      <c r="I56">
        <f>[1]!crv_interpolation($K$11:$K$13,$L$11:$L$13,F56)</f>
        <v>50</v>
      </c>
      <c r="J56">
        <f t="shared" si="11"/>
        <v>64.065678191633822</v>
      </c>
      <c r="K56" s="5">
        <f t="shared" si="18"/>
        <v>229190.11039520343</v>
      </c>
      <c r="L56" s="5">
        <f t="shared" si="19"/>
        <v>4.6826276990028686E-3</v>
      </c>
      <c r="M56">
        <f t="shared" si="2"/>
        <v>1.0865137006543268</v>
      </c>
      <c r="N56">
        <f t="shared" si="25"/>
        <v>9284.4559396902605</v>
      </c>
      <c r="O56">
        <f t="shared" si="26"/>
        <v>27.713089466115012</v>
      </c>
      <c r="P56" s="5">
        <f t="shared" si="20"/>
        <v>5.1132005448736395E-4</v>
      </c>
      <c r="Q56">
        <f t="shared" si="21"/>
        <v>1017.5309502228889</v>
      </c>
      <c r="R56" s="5">
        <f t="shared" si="27"/>
        <v>9284.4955059833428</v>
      </c>
      <c r="S56">
        <f t="shared" si="16"/>
        <v>6443433.8145750389</v>
      </c>
      <c r="T56" s="6">
        <f t="shared" si="17"/>
        <v>64.434299335941148</v>
      </c>
      <c r="U56">
        <f t="shared" si="22"/>
        <v>223991.31913318456</v>
      </c>
      <c r="V56">
        <f t="shared" si="23"/>
        <v>4.6897959900816617E-3</v>
      </c>
      <c r="W56">
        <f t="shared" si="15"/>
        <v>5.2318768507970547E-4</v>
      </c>
      <c r="X56">
        <f t="shared" si="24"/>
        <v>1017.5309502228889</v>
      </c>
    </row>
    <row r="57" spans="4:24" x14ac:dyDescent="0.35">
      <c r="D57">
        <v>42</v>
      </c>
      <c r="E57">
        <f t="shared" si="8"/>
        <v>406.6477987421386</v>
      </c>
      <c r="F57" s="7">
        <f>[1]!crv_interpolation($H$11:$H$13,$I$11:$I$13,E57)</f>
        <v>379.31446540880529</v>
      </c>
      <c r="H57">
        <f t="shared" si="10"/>
        <v>0.93278376664552765</v>
      </c>
      <c r="I57">
        <f>[1]!crv_interpolation($K$11:$K$13,$L$11:$L$13,F57)</f>
        <v>50</v>
      </c>
      <c r="J57">
        <f t="shared" si="11"/>
        <v>64.987320146424679</v>
      </c>
      <c r="K57" s="5">
        <f t="shared" si="18"/>
        <v>229190.11039520343</v>
      </c>
      <c r="L57" s="5">
        <f t="shared" si="19"/>
        <v>4.6826276990028686E-3</v>
      </c>
      <c r="M57">
        <f t="shared" si="2"/>
        <v>1.0865137006543268</v>
      </c>
      <c r="N57">
        <f t="shared" si="25"/>
        <v>9284.4548899214024</v>
      </c>
      <c r="O57">
        <f t="shared" si="26"/>
        <v>27.725918763372515</v>
      </c>
      <c r="P57" s="5">
        <f t="shared" si="20"/>
        <v>5.1132005448736395E-4</v>
      </c>
      <c r="Q57">
        <f t="shared" si="21"/>
        <v>1017.5309502228889</v>
      </c>
      <c r="R57" s="5">
        <f t="shared" si="27"/>
        <v>9284.495505983401</v>
      </c>
      <c r="S57">
        <f t="shared" si="16"/>
        <v>6535519.6599394148</v>
      </c>
      <c r="T57" s="6">
        <f t="shared" si="17"/>
        <v>65.355155775385867</v>
      </c>
      <c r="U57">
        <f t="shared" si="22"/>
        <v>223859.48003890456</v>
      </c>
      <c r="V57">
        <f t="shared" si="23"/>
        <v>4.6899815720958778E-3</v>
      </c>
      <c r="W57">
        <f t="shared" si="15"/>
        <v>5.2349580958051896E-4</v>
      </c>
      <c r="X57">
        <f t="shared" si="24"/>
        <v>1017.5309502228889</v>
      </c>
    </row>
    <row r="58" spans="4:24" x14ac:dyDescent="0.35">
      <c r="D58">
        <v>43</v>
      </c>
      <c r="E58">
        <f t="shared" si="8"/>
        <v>416.56603773584931</v>
      </c>
      <c r="F58" s="7">
        <f>[1]!crv_interpolation($H$11:$H$13,$I$11:$I$13,E58)</f>
        <v>388.56603773584931</v>
      </c>
      <c r="H58">
        <f t="shared" si="10"/>
        <v>0.93278376664552765</v>
      </c>
      <c r="I58">
        <f>[1]!crv_interpolation($K$11:$K$13,$L$11:$L$13,F58)</f>
        <v>50</v>
      </c>
      <c r="J58">
        <f t="shared" si="11"/>
        <v>65.908962101215522</v>
      </c>
      <c r="K58" s="5">
        <f t="shared" si="18"/>
        <v>229190.11039520343</v>
      </c>
      <c r="L58" s="5">
        <f t="shared" si="19"/>
        <v>4.6826276990028686E-3</v>
      </c>
      <c r="M58">
        <f t="shared" si="2"/>
        <v>1.0865137006543268</v>
      </c>
      <c r="N58">
        <f t="shared" si="25"/>
        <v>9284.4538384000662</v>
      </c>
      <c r="O58">
        <f t="shared" si="26"/>
        <v>27.738748163558608</v>
      </c>
      <c r="P58" s="5">
        <f t="shared" si="20"/>
        <v>5.1132005448736395E-4</v>
      </c>
      <c r="Q58">
        <f t="shared" si="21"/>
        <v>1017.5309502228889</v>
      </c>
      <c r="R58" s="5">
        <f t="shared" si="27"/>
        <v>9284.4955059833428</v>
      </c>
      <c r="S58">
        <f t="shared" si="16"/>
        <v>6627605.5053037908</v>
      </c>
      <c r="T58" s="6">
        <f t="shared" si="17"/>
        <v>66.276012162684381</v>
      </c>
      <c r="U58">
        <f t="shared" si="22"/>
        <v>223727.55782799367</v>
      </c>
      <c r="V58">
        <f t="shared" si="23"/>
        <v>4.6901674632514332E-3</v>
      </c>
      <c r="W58">
        <f t="shared" si="15"/>
        <v>5.2380449182455233E-4</v>
      </c>
      <c r="X58">
        <f t="shared" si="24"/>
        <v>1017.5309502228889</v>
      </c>
    </row>
    <row r="59" spans="4:24" x14ac:dyDescent="0.35">
      <c r="D59">
        <v>44</v>
      </c>
      <c r="E59">
        <f t="shared" si="8"/>
        <v>426.48427672956001</v>
      </c>
      <c r="F59" s="7">
        <f>[1]!crv_interpolation($H$11:$H$13,$I$11:$I$13,E59)</f>
        <v>397.81761006289332</v>
      </c>
      <c r="H59">
        <f t="shared" si="10"/>
        <v>0.93278376664553342</v>
      </c>
      <c r="I59">
        <f>[1]!crv_interpolation($K$11:$K$13,$L$11:$L$13,F59)</f>
        <v>50</v>
      </c>
      <c r="J59">
        <f t="shared" si="11"/>
        <v>66.830604056006365</v>
      </c>
      <c r="K59" s="5">
        <f t="shared" si="18"/>
        <v>229190.11039520343</v>
      </c>
      <c r="L59" s="5">
        <f t="shared" si="19"/>
        <v>4.6826276990028686E-3</v>
      </c>
      <c r="M59">
        <f t="shared" si="2"/>
        <v>1.0865137006543268</v>
      </c>
      <c r="N59">
        <f t="shared" si="25"/>
        <v>9284.4527851271705</v>
      </c>
      <c r="O59">
        <f t="shared" si="26"/>
        <v>27.751577666844746</v>
      </c>
      <c r="P59" s="5">
        <f t="shared" si="20"/>
        <v>5.1132005448736395E-4</v>
      </c>
      <c r="Q59">
        <f t="shared" si="21"/>
        <v>1017.5309502228889</v>
      </c>
      <c r="R59" s="5">
        <f t="shared" si="27"/>
        <v>9284.4955059833428</v>
      </c>
      <c r="S59">
        <f t="shared" si="16"/>
        <v>6719691.3506681668</v>
      </c>
      <c r="T59" s="6">
        <f t="shared" si="17"/>
        <v>67.196868497749833</v>
      </c>
      <c r="U59">
        <f t="shared" si="22"/>
        <v>223595.55306846989</v>
      </c>
      <c r="V59">
        <f t="shared" si="23"/>
        <v>4.6903536634168141E-3</v>
      </c>
      <c r="W59">
        <f t="shared" si="15"/>
        <v>5.2411373181180559E-4</v>
      </c>
      <c r="X59">
        <f t="shared" si="24"/>
        <v>1017.5309502228889</v>
      </c>
    </row>
    <row r="60" spans="4:24" x14ac:dyDescent="0.35">
      <c r="D60">
        <v>45</v>
      </c>
      <c r="E60">
        <f t="shared" si="8"/>
        <v>436.40251572327071</v>
      </c>
      <c r="F60" s="7">
        <f>[1]!crv_interpolation($H$11:$H$13,$I$11:$I$13,E60)</f>
        <v>407.0691823899374</v>
      </c>
      <c r="H60">
        <f t="shared" si="10"/>
        <v>0.93278376664552765</v>
      </c>
      <c r="I60">
        <f>[1]!crv_interpolation($K$11:$K$13,$L$11:$L$13,F60)</f>
        <v>50</v>
      </c>
      <c r="J60">
        <f t="shared" si="11"/>
        <v>67.752246010797208</v>
      </c>
      <c r="K60" s="5">
        <f t="shared" si="18"/>
        <v>229190.11039520343</v>
      </c>
      <c r="L60" s="5">
        <f t="shared" si="19"/>
        <v>4.6826276990028686E-3</v>
      </c>
      <c r="M60">
        <f t="shared" si="2"/>
        <v>1.0865137006543268</v>
      </c>
      <c r="N60">
        <f t="shared" si="25"/>
        <v>9284.4517301034612</v>
      </c>
      <c r="O60">
        <f t="shared" si="26"/>
        <v>27.764407273402316</v>
      </c>
      <c r="P60" s="5">
        <f t="shared" si="20"/>
        <v>5.1132005448736395E-4</v>
      </c>
      <c r="Q60">
        <f t="shared" si="21"/>
        <v>1017.5309502228889</v>
      </c>
      <c r="R60" s="5">
        <f t="shared" si="27"/>
        <v>9284.495505983401</v>
      </c>
      <c r="S60">
        <f t="shared" si="16"/>
        <v>6811777.1960325427</v>
      </c>
      <c r="T60" s="6">
        <f t="shared" si="17"/>
        <v>68.117724780495394</v>
      </c>
      <c r="U60">
        <f t="shared" si="22"/>
        <v>223463.46632753953</v>
      </c>
      <c r="V60">
        <f t="shared" si="23"/>
        <v>4.6905401724603802E-3</v>
      </c>
      <c r="W60">
        <f t="shared" si="15"/>
        <v>5.244235295422784E-4</v>
      </c>
      <c r="X60">
        <f t="shared" si="24"/>
        <v>1017.5309502228889</v>
      </c>
    </row>
    <row r="61" spans="4:24" x14ac:dyDescent="0.35">
      <c r="D61">
        <v>46</v>
      </c>
      <c r="E61">
        <f t="shared" si="8"/>
        <v>446.32075471698141</v>
      </c>
      <c r="F61" s="7">
        <f>[1]!crv_interpolation($H$11:$H$13,$I$11:$I$13,E61)</f>
        <v>416.32075471698141</v>
      </c>
      <c r="H61">
        <f t="shared" si="10"/>
        <v>0.93278376664552765</v>
      </c>
      <c r="I61">
        <f>[1]!crv_interpolation($K$11:$K$13,$L$11:$L$13,F61)</f>
        <v>50</v>
      </c>
      <c r="J61">
        <f t="shared" si="11"/>
        <v>68.673887965588065</v>
      </c>
      <c r="K61" s="5">
        <f t="shared" si="18"/>
        <v>229190.11039520343</v>
      </c>
      <c r="L61" s="5">
        <f t="shared" si="19"/>
        <v>4.6826276990028686E-3</v>
      </c>
      <c r="M61">
        <f t="shared" si="2"/>
        <v>1.0865137006543268</v>
      </c>
      <c r="N61">
        <f t="shared" si="25"/>
        <v>9284.4506733295093</v>
      </c>
      <c r="O61">
        <f t="shared" si="26"/>
        <v>27.777236983402631</v>
      </c>
      <c r="P61" s="5">
        <f t="shared" si="20"/>
        <v>5.1132005448736395E-4</v>
      </c>
      <c r="Q61">
        <f t="shared" si="21"/>
        <v>1017.5309502228889</v>
      </c>
      <c r="R61" s="5">
        <f t="shared" si="27"/>
        <v>9284.4955059833428</v>
      </c>
      <c r="S61">
        <f t="shared" si="16"/>
        <v>6903863.0413969187</v>
      </c>
      <c r="T61" s="6">
        <f t="shared" si="17"/>
        <v>69.038581010834278</v>
      </c>
      <c r="U61">
        <f t="shared" si="22"/>
        <v>223331.29817159325</v>
      </c>
      <c r="V61">
        <f t="shared" si="23"/>
        <v>4.6907269902503627E-3</v>
      </c>
      <c r="W61">
        <f t="shared" si="15"/>
        <v>5.2473388501597109E-4</v>
      </c>
      <c r="X61">
        <f t="shared" si="24"/>
        <v>1017.5309502228889</v>
      </c>
    </row>
    <row r="62" spans="4:24" x14ac:dyDescent="0.35">
      <c r="D62">
        <v>47</v>
      </c>
      <c r="E62">
        <f t="shared" si="8"/>
        <v>456.23899371069211</v>
      </c>
      <c r="F62" s="7">
        <f>[1]!crv_interpolation($H$11:$H$13,$I$11:$I$13,E62)</f>
        <v>425.57232704402543</v>
      </c>
      <c r="H62">
        <f t="shared" si="10"/>
        <v>0.93278376664553342</v>
      </c>
      <c r="I62">
        <f>[1]!crv_interpolation($K$11:$K$13,$L$11:$L$13,F62)</f>
        <v>50</v>
      </c>
      <c r="J62">
        <f t="shared" si="11"/>
        <v>69.595529920378894</v>
      </c>
      <c r="K62" s="5">
        <f t="shared" si="18"/>
        <v>229190.11039520343</v>
      </c>
      <c r="L62" s="5">
        <f t="shared" si="19"/>
        <v>4.6826276990028686E-3</v>
      </c>
      <c r="M62">
        <f t="shared" si="2"/>
        <v>1.0865137006543268</v>
      </c>
      <c r="N62">
        <f t="shared" si="25"/>
        <v>9284.4496148062353</v>
      </c>
      <c r="O62">
        <f t="shared" si="26"/>
        <v>27.790066797016927</v>
      </c>
      <c r="P62" s="5">
        <f t="shared" si="20"/>
        <v>5.1132005448736395E-4</v>
      </c>
      <c r="Q62">
        <f t="shared" si="21"/>
        <v>1017.5309502228889</v>
      </c>
      <c r="R62" s="5">
        <f t="shared" si="27"/>
        <v>9284.4955059833428</v>
      </c>
      <c r="S62">
        <f t="shared" si="16"/>
        <v>6995948.8867612947</v>
      </c>
      <c r="T62" s="6">
        <f t="shared" si="17"/>
        <v>69.959437188679729</v>
      </c>
      <c r="U62">
        <f t="shared" si="22"/>
        <v>223199.04916620272</v>
      </c>
      <c r="V62">
        <f t="shared" si="23"/>
        <v>4.6909141166548681E-3</v>
      </c>
      <c r="W62">
        <f t="shared" si="15"/>
        <v>5.2504479823288356E-4</v>
      </c>
      <c r="X62">
        <f t="shared" si="24"/>
        <v>1017.5309502228889</v>
      </c>
    </row>
    <row r="63" spans="4:24" x14ac:dyDescent="0.35">
      <c r="D63">
        <v>48</v>
      </c>
      <c r="E63">
        <f t="shared" si="8"/>
        <v>466.15723270440282</v>
      </c>
      <c r="F63" s="7">
        <f>[1]!crv_interpolation($H$11:$H$13,$I$11:$I$13,E63)</f>
        <v>434.8238993710695</v>
      </c>
      <c r="H63">
        <f t="shared" si="10"/>
        <v>0.93278376664552765</v>
      </c>
      <c r="I63">
        <f>[1]!crv_interpolation($K$11:$K$13,$L$11:$L$13,F63)</f>
        <v>50</v>
      </c>
      <c r="J63">
        <f t="shared" si="11"/>
        <v>70.517171875169751</v>
      </c>
      <c r="K63" s="5">
        <f t="shared" si="18"/>
        <v>229190.11039520343</v>
      </c>
      <c r="L63" s="5">
        <f t="shared" si="19"/>
        <v>4.6826276990028686E-3</v>
      </c>
      <c r="M63">
        <f t="shared" si="2"/>
        <v>1.0865137006543268</v>
      </c>
      <c r="N63">
        <f t="shared" si="25"/>
        <v>9284.4485545343869</v>
      </c>
      <c r="O63">
        <f t="shared" si="26"/>
        <v>27.802896714416374</v>
      </c>
      <c r="P63" s="5">
        <f t="shared" si="20"/>
        <v>5.1132005448736395E-4</v>
      </c>
      <c r="Q63">
        <f t="shared" si="21"/>
        <v>1017.5309502228889</v>
      </c>
      <c r="R63" s="5">
        <f t="shared" si="27"/>
        <v>9284.495505983401</v>
      </c>
      <c r="S63">
        <f t="shared" si="16"/>
        <v>7088034.7321256706</v>
      </c>
      <c r="T63" s="6">
        <f t="shared" si="17"/>
        <v>70.880293313945032</v>
      </c>
      <c r="U63">
        <f t="shared" si="22"/>
        <v>223066.71987611704</v>
      </c>
      <c r="V63">
        <f t="shared" si="23"/>
        <v>4.6911015515418751E-3</v>
      </c>
      <c r="W63">
        <f t="shared" si="15"/>
        <v>5.2535626919301569E-4</v>
      </c>
      <c r="X63">
        <f t="shared" si="24"/>
        <v>1017.5309502228889</v>
      </c>
    </row>
    <row r="64" spans="4:24" x14ac:dyDescent="0.35">
      <c r="D64">
        <v>49</v>
      </c>
      <c r="E64">
        <f t="shared" si="8"/>
        <v>476.07547169811352</v>
      </c>
      <c r="F64" s="7">
        <f>[1]!crv_interpolation($H$11:$H$13,$I$11:$I$13,E64)</f>
        <v>444.07547169811352</v>
      </c>
      <c r="H64">
        <f t="shared" si="10"/>
        <v>0.93278376664552765</v>
      </c>
      <c r="I64">
        <f>[1]!crv_interpolation($K$11:$K$13,$L$11:$L$13,F64)</f>
        <v>50</v>
      </c>
      <c r="J64">
        <f t="shared" si="11"/>
        <v>71.438813829960594</v>
      </c>
      <c r="K64" s="5">
        <f t="shared" si="18"/>
        <v>229190.11039520343</v>
      </c>
      <c r="L64" s="5">
        <f t="shared" si="19"/>
        <v>4.6826276990028686E-3</v>
      </c>
      <c r="M64">
        <f t="shared" si="2"/>
        <v>1.0865137006543268</v>
      </c>
      <c r="N64">
        <f t="shared" si="25"/>
        <v>9284.4474925145387</v>
      </c>
      <c r="O64">
        <f t="shared" si="26"/>
        <v>27.81572673577206</v>
      </c>
      <c r="P64" s="5">
        <f t="shared" si="20"/>
        <v>5.1132005448736395E-4</v>
      </c>
      <c r="Q64">
        <f t="shared" si="21"/>
        <v>1017.5309502228889</v>
      </c>
      <c r="R64" s="5">
        <f t="shared" si="27"/>
        <v>9284.4955059833428</v>
      </c>
      <c r="S64">
        <f t="shared" si="16"/>
        <v>7180120.5774900466</v>
      </c>
      <c r="T64" s="6">
        <f t="shared" si="17"/>
        <v>71.8011493865435</v>
      </c>
      <c r="U64">
        <f t="shared" si="22"/>
        <v>222934.31086525894</v>
      </c>
      <c r="V64">
        <f t="shared" si="23"/>
        <v>4.6912892947792405E-3</v>
      </c>
      <c r="W64">
        <f t="shared" si="15"/>
        <v>5.2566829789636759E-4</v>
      </c>
      <c r="X64">
        <f t="shared" si="24"/>
        <v>1017.5309502228889</v>
      </c>
    </row>
    <row r="65" spans="4:24" x14ac:dyDescent="0.35">
      <c r="D65">
        <v>50</v>
      </c>
      <c r="E65">
        <f t="shared" si="8"/>
        <v>485.99371069182422</v>
      </c>
      <c r="F65" s="7">
        <f>[1]!crv_interpolation($H$11:$H$13,$I$11:$I$13,E65)</f>
        <v>453.32704402515753</v>
      </c>
      <c r="H65">
        <f t="shared" si="10"/>
        <v>0.93278376664553342</v>
      </c>
      <c r="I65">
        <f>[1]!crv_interpolation($K$11:$K$13,$L$11:$L$13,F65)</f>
        <v>50</v>
      </c>
      <c r="J65">
        <f t="shared" si="11"/>
        <v>72.360455784751437</v>
      </c>
      <c r="K65" s="5">
        <f t="shared" si="18"/>
        <v>229190.11039520343</v>
      </c>
      <c r="L65" s="5">
        <f t="shared" si="19"/>
        <v>4.6826276990028686E-3</v>
      </c>
      <c r="M65">
        <f t="shared" si="2"/>
        <v>1.0865137006543268</v>
      </c>
      <c r="N65">
        <f t="shared" si="25"/>
        <v>9284.446428747613</v>
      </c>
      <c r="O65">
        <f t="shared" si="26"/>
        <v>27.828556861255006</v>
      </c>
      <c r="P65" s="5">
        <f t="shared" si="20"/>
        <v>5.1132005448736395E-4</v>
      </c>
      <c r="Q65">
        <f t="shared" si="21"/>
        <v>1017.5309502228889</v>
      </c>
      <c r="R65" s="5">
        <f t="shared" si="27"/>
        <v>9284.4955059833428</v>
      </c>
      <c r="S65">
        <f t="shared" si="16"/>
        <v>7272206.4228544226</v>
      </c>
      <c r="T65" s="6">
        <f t="shared" si="17"/>
        <v>72.72200540638849</v>
      </c>
      <c r="U65">
        <f t="shared" si="22"/>
        <v>222801.82269672153</v>
      </c>
      <c r="V65">
        <f t="shared" si="23"/>
        <v>4.6914773462346923E-3</v>
      </c>
      <c r="W65">
        <f t="shared" si="15"/>
        <v>5.2598088434293937E-4</v>
      </c>
      <c r="X65">
        <f t="shared" si="24"/>
        <v>1017.5309502228889</v>
      </c>
    </row>
    <row r="66" spans="4:24" s="8" customFormat="1" x14ac:dyDescent="0.35">
      <c r="D66" s="8">
        <v>51</v>
      </c>
      <c r="E66" s="8">
        <f t="shared" si="8"/>
        <v>495.91194968553492</v>
      </c>
      <c r="F66" s="7">
        <f>[1]!crv_interpolation($H$11:$H$13,$I$11:$I$13,E66)</f>
        <v>462.57861635220161</v>
      </c>
      <c r="H66" s="8">
        <f t="shared" si="10"/>
        <v>0.93278376664552765</v>
      </c>
      <c r="I66" s="8">
        <f>[1]!crv_interpolation($K$11:$K$13,$L$11:$L$13,F66)</f>
        <v>50</v>
      </c>
      <c r="J66" s="8">
        <f t="shared" si="11"/>
        <v>73.282097739542294</v>
      </c>
      <c r="K66" s="8">
        <f t="shared" si="18"/>
        <v>229190.11039520343</v>
      </c>
      <c r="L66" s="8">
        <f t="shared" si="19"/>
        <v>4.6826276990028686E-3</v>
      </c>
      <c r="M66" s="8">
        <f t="shared" si="2"/>
        <v>1.0865137006543268</v>
      </c>
      <c r="N66" s="8">
        <f t="shared" si="25"/>
        <v>9284.4453632343575</v>
      </c>
      <c r="O66" s="8">
        <f t="shared" si="26"/>
        <v>27.841387091036161</v>
      </c>
      <c r="P66" s="8">
        <f t="shared" si="20"/>
        <v>5.1132005448736395E-4</v>
      </c>
      <c r="Q66" s="8">
        <f t="shared" si="21"/>
        <v>1017.5309502228889</v>
      </c>
      <c r="R66" s="8">
        <f t="shared" si="27"/>
        <v>9284.495505983401</v>
      </c>
      <c r="S66" s="8">
        <f t="shared" si="16"/>
        <v>7364292.2682187986</v>
      </c>
      <c r="T66" s="6">
        <f t="shared" si="17"/>
        <v>73.642861373393416</v>
      </c>
      <c r="U66" s="8">
        <f t="shared" si="22"/>
        <v>222669.25593276464</v>
      </c>
      <c r="V66" s="8">
        <f t="shared" si="23"/>
        <v>4.691665705775833E-3</v>
      </c>
      <c r="W66" s="8">
        <f t="shared" si="15"/>
        <v>5.2629402853273082E-4</v>
      </c>
      <c r="X66" s="8">
        <f t="shared" si="24"/>
        <v>1017.5309502228889</v>
      </c>
    </row>
    <row r="67" spans="4:24" x14ac:dyDescent="0.35">
      <c r="D67">
        <v>52</v>
      </c>
      <c r="E67">
        <f t="shared" si="8"/>
        <v>505.83018867924562</v>
      </c>
      <c r="F67" s="7">
        <f>[1]!crv_interpolation($H$11:$H$13,$I$11:$I$13,E67)</f>
        <v>471.83018867924562</v>
      </c>
      <c r="H67">
        <f t="shared" si="10"/>
        <v>0.93278376664552731</v>
      </c>
      <c r="I67">
        <f>[1]!crv_interpolation($K$11:$K$13,$L$11:$L$13,F67)</f>
        <v>50</v>
      </c>
      <c r="J67">
        <f t="shared" si="11"/>
        <v>74.203739694333137</v>
      </c>
      <c r="K67" s="5">
        <f t="shared" si="18"/>
        <v>229190.11039520343</v>
      </c>
      <c r="L67" s="5">
        <f t="shared" si="19"/>
        <v>4.6826276990028686E-3</v>
      </c>
      <c r="M67">
        <f t="shared" si="2"/>
        <v>1.0865137006543268</v>
      </c>
      <c r="N67">
        <f t="shared" si="25"/>
        <v>9284.4442959753505</v>
      </c>
      <c r="O67">
        <f t="shared" si="26"/>
        <v>27.854217425286389</v>
      </c>
      <c r="P67" s="5">
        <f t="shared" si="20"/>
        <v>5.1132005448736395E-4</v>
      </c>
      <c r="Q67">
        <f t="shared" si="21"/>
        <v>1017.5309502228889</v>
      </c>
      <c r="R67" s="5">
        <f t="shared" si="27"/>
        <v>9284.4955059833428</v>
      </c>
      <c r="S67">
        <f t="shared" si="16"/>
        <v>7456378.1135831745</v>
      </c>
      <c r="T67" s="6">
        <f t="shared" si="17"/>
        <v>74.56371728747169</v>
      </c>
      <c r="U67">
        <f t="shared" si="22"/>
        <v>222536.61113481136</v>
      </c>
      <c r="V67">
        <f t="shared" si="23"/>
        <v>4.6918543732701462E-3</v>
      </c>
      <c r="W67">
        <f t="shared" si="15"/>
        <v>5.2660773046574194E-4</v>
      </c>
      <c r="X67">
        <f t="shared" si="24"/>
        <v>1017.5309502228889</v>
      </c>
    </row>
    <row r="68" spans="4:24" x14ac:dyDescent="0.35">
      <c r="D68">
        <v>53</v>
      </c>
      <c r="E68">
        <f t="shared" si="8"/>
        <v>515.74842767295627</v>
      </c>
      <c r="F68" s="7">
        <f>[1]!crv_interpolation($H$11:$H$13,$I$11:$I$13,E68)</f>
        <v>481.08176100628958</v>
      </c>
      <c r="H68">
        <f t="shared" si="10"/>
        <v>0.93278376664553342</v>
      </c>
      <c r="I68">
        <f>[1]!crv_interpolation($K$11:$K$13,$L$11:$L$13,F68)</f>
        <v>50</v>
      </c>
      <c r="J68">
        <f t="shared" si="11"/>
        <v>75.12538164912398</v>
      </c>
      <c r="K68" s="5">
        <f t="shared" si="18"/>
        <v>229190.11039520343</v>
      </c>
      <c r="L68" s="5">
        <f t="shared" si="19"/>
        <v>4.6826276990028686E-3</v>
      </c>
      <c r="M68">
        <f t="shared" si="2"/>
        <v>1.0865137006543268</v>
      </c>
      <c r="N68">
        <f t="shared" si="25"/>
        <v>9284.4432269715144</v>
      </c>
      <c r="O68">
        <f t="shared" si="26"/>
        <v>27.867047864176499</v>
      </c>
      <c r="P68" s="5">
        <f t="shared" si="20"/>
        <v>5.1132005448736395E-4</v>
      </c>
      <c r="Q68">
        <f t="shared" si="21"/>
        <v>1017.5309502228889</v>
      </c>
      <c r="R68" s="5">
        <f t="shared" si="27"/>
        <v>9284.495505983341</v>
      </c>
      <c r="S68">
        <f t="shared" si="16"/>
        <v>7548463.9589475496</v>
      </c>
      <c r="T68" s="6">
        <f t="shared" si="17"/>
        <v>75.484573148536768</v>
      </c>
      <c r="U68">
        <f t="shared" si="22"/>
        <v>222403.88886344456</v>
      </c>
      <c r="V68">
        <f t="shared" si="23"/>
        <v>4.692043348584988E-3</v>
      </c>
      <c r="W68">
        <f t="shared" si="15"/>
        <v>5.2692199014197293E-4</v>
      </c>
      <c r="X68">
        <f t="shared" si="24"/>
        <v>1017.5309502228889</v>
      </c>
    </row>
    <row r="69" spans="4:24" x14ac:dyDescent="0.35">
      <c r="D69">
        <v>54</v>
      </c>
      <c r="E69">
        <f t="shared" si="8"/>
        <v>525.66666666666697</v>
      </c>
      <c r="F69" s="7">
        <f>[1]!crv_interpolation($H$11:$H$13,$I$11:$I$13,E69)</f>
        <v>490.33333333333366</v>
      </c>
      <c r="H69">
        <f t="shared" si="10"/>
        <v>0.93278376664552765</v>
      </c>
      <c r="I69">
        <f>[1]!crv_interpolation($K$11:$K$13,$L$11:$L$13,F69)</f>
        <v>50</v>
      </c>
      <c r="J69">
        <f t="shared" si="11"/>
        <v>76.047023603914823</v>
      </c>
      <c r="K69" s="5">
        <f t="shared" si="18"/>
        <v>229190.11039520343</v>
      </c>
      <c r="L69" s="5">
        <f t="shared" si="19"/>
        <v>4.6826276990028686E-3</v>
      </c>
      <c r="M69">
        <f t="shared" si="2"/>
        <v>1.0865137006543268</v>
      </c>
      <c r="N69">
        <f t="shared" si="25"/>
        <v>9284.4421562236075</v>
      </c>
      <c r="O69">
        <f t="shared" si="26"/>
        <v>27.879878407877207</v>
      </c>
      <c r="P69" s="5">
        <f t="shared" si="20"/>
        <v>5.1132005448736395E-4</v>
      </c>
      <c r="Q69">
        <f t="shared" si="21"/>
        <v>1017.5309502228889</v>
      </c>
      <c r="R69" s="5">
        <f t="shared" si="27"/>
        <v>9284.495505983401</v>
      </c>
      <c r="S69">
        <f t="shared" si="16"/>
        <v>7640549.8043119255</v>
      </c>
      <c r="T69" s="6">
        <f t="shared" si="17"/>
        <v>76.405428956502192</v>
      </c>
      <c r="U69">
        <f t="shared" si="22"/>
        <v>222271.08967840348</v>
      </c>
      <c r="V69">
        <f t="shared" si="23"/>
        <v>4.6922326315875897E-3</v>
      </c>
      <c r="W69">
        <f t="shared" si="15"/>
        <v>5.272368075614237E-4</v>
      </c>
      <c r="X69">
        <f t="shared" si="24"/>
        <v>1017.5309502228889</v>
      </c>
    </row>
    <row r="70" spans="4:24" x14ac:dyDescent="0.35">
      <c r="D70">
        <v>55</v>
      </c>
      <c r="E70">
        <f t="shared" si="8"/>
        <v>535.58490566037767</v>
      </c>
      <c r="F70" s="7">
        <f>[1]!crv_interpolation($H$11:$H$13,$I$11:$I$13,E70)</f>
        <v>499.58490566037767</v>
      </c>
      <c r="H70">
        <f t="shared" si="10"/>
        <v>0.93278376664552765</v>
      </c>
      <c r="I70">
        <f>[1]!crv_interpolation($K$11:$K$13,$L$11:$L$13,F70)</f>
        <v>50</v>
      </c>
      <c r="J70">
        <f t="shared" si="11"/>
        <v>76.968665558705666</v>
      </c>
      <c r="K70" s="5">
        <f t="shared" si="18"/>
        <v>229190.11039520343</v>
      </c>
      <c r="L70" s="5">
        <f t="shared" si="19"/>
        <v>4.6826276990028686E-3</v>
      </c>
      <c r="M70">
        <f t="shared" si="2"/>
        <v>1.0865137006543268</v>
      </c>
      <c r="N70">
        <f t="shared" si="25"/>
        <v>9284.4410837322012</v>
      </c>
      <c r="O70">
        <f t="shared" si="26"/>
        <v>27.89270905655917</v>
      </c>
      <c r="P70" s="5">
        <f t="shared" si="20"/>
        <v>5.1132005448736395E-4</v>
      </c>
      <c r="Q70">
        <f t="shared" si="21"/>
        <v>1017.5309502228889</v>
      </c>
      <c r="R70" s="5">
        <f t="shared" si="27"/>
        <v>9284.4955059833428</v>
      </c>
      <c r="S70">
        <f t="shared" si="16"/>
        <v>7732635.6496763015</v>
      </c>
      <c r="T70" s="6">
        <f t="shared" si="17"/>
        <v>77.326284711281488</v>
      </c>
      <c r="U70">
        <f t="shared" si="22"/>
        <v>222138.21413858049</v>
      </c>
      <c r="V70">
        <f t="shared" si="23"/>
        <v>4.6924222221450635E-3</v>
      </c>
      <c r="W70">
        <f t="shared" si="15"/>
        <v>5.2755218272409414E-4</v>
      </c>
      <c r="X70">
        <f t="shared" si="24"/>
        <v>1017.5309502228889</v>
      </c>
    </row>
    <row r="71" spans="4:24" x14ac:dyDescent="0.35">
      <c r="D71">
        <v>56</v>
      </c>
      <c r="E71">
        <f t="shared" si="8"/>
        <v>545.50314465408837</v>
      </c>
      <c r="F71" s="7">
        <f>[1]!crv_interpolation($H$11:$H$13,$I$11:$I$13,E71)</f>
        <v>508.83647798742169</v>
      </c>
      <c r="H71">
        <f t="shared" si="10"/>
        <v>0.93278376664552765</v>
      </c>
      <c r="I71">
        <f>[1]!crv_interpolation($K$11:$K$13,$L$11:$L$13,F71)</f>
        <v>50</v>
      </c>
      <c r="J71">
        <f t="shared" si="11"/>
        <v>77.890307513496509</v>
      </c>
      <c r="K71" s="5">
        <f t="shared" si="18"/>
        <v>229190.11039520343</v>
      </c>
      <c r="L71" s="5">
        <f t="shared" si="19"/>
        <v>4.6826276990028686E-3</v>
      </c>
      <c r="M71">
        <f t="shared" si="2"/>
        <v>1.0865137006543268</v>
      </c>
      <c r="N71">
        <f t="shared" si="25"/>
        <v>9284.4400094982229</v>
      </c>
      <c r="O71">
        <f t="shared" si="26"/>
        <v>27.905539810392963</v>
      </c>
      <c r="P71" s="5">
        <f t="shared" si="20"/>
        <v>5.1132005448736395E-4</v>
      </c>
      <c r="Q71">
        <f t="shared" si="21"/>
        <v>1017.5309502228889</v>
      </c>
      <c r="R71" s="5">
        <f t="shared" si="27"/>
        <v>9284.4955059833428</v>
      </c>
      <c r="S71">
        <f t="shared" si="16"/>
        <v>7824721.4950406775</v>
      </c>
      <c r="T71" s="6">
        <f t="shared" si="17"/>
        <v>78.247140412788227</v>
      </c>
      <c r="U71">
        <f t="shared" si="22"/>
        <v>222005.26280201736</v>
      </c>
      <c r="V71">
        <f t="shared" si="23"/>
        <v>4.6926121201243979E-3</v>
      </c>
      <c r="W71">
        <f t="shared" si="15"/>
        <v>5.2786811562998434E-4</v>
      </c>
      <c r="X71">
        <f t="shared" si="24"/>
        <v>1017.5309502228889</v>
      </c>
    </row>
    <row r="72" spans="4:24" x14ac:dyDescent="0.35">
      <c r="D72">
        <v>57</v>
      </c>
      <c r="E72">
        <f t="shared" si="8"/>
        <v>555.42138364779908</v>
      </c>
      <c r="F72" s="7">
        <f>[1]!crv_interpolation($H$11:$H$13,$I$11:$I$13,E72)</f>
        <v>518.0880503144657</v>
      </c>
      <c r="H72">
        <f t="shared" si="10"/>
        <v>0.93278376664553342</v>
      </c>
      <c r="I72">
        <f>[1]!crv_interpolation($K$11:$K$13,$L$11:$L$13,F72)</f>
        <v>50</v>
      </c>
      <c r="J72">
        <f t="shared" si="11"/>
        <v>78.811949468287366</v>
      </c>
      <c r="K72" s="5">
        <f t="shared" si="18"/>
        <v>229190.11039520343</v>
      </c>
      <c r="L72" s="5">
        <f t="shared" si="19"/>
        <v>4.6826276990028686E-3</v>
      </c>
      <c r="M72">
        <f t="shared" si="2"/>
        <v>1.0865137006543268</v>
      </c>
      <c r="N72">
        <f t="shared" si="25"/>
        <v>9284.4389335223714</v>
      </c>
      <c r="O72">
        <f t="shared" si="26"/>
        <v>27.918370669549091</v>
      </c>
      <c r="P72" s="5">
        <f t="shared" si="20"/>
        <v>5.1132005448736395E-4</v>
      </c>
      <c r="Q72">
        <f t="shared" si="21"/>
        <v>1017.5309502228889</v>
      </c>
      <c r="R72" s="5">
        <f t="shared" si="27"/>
        <v>9284.4955059833428</v>
      </c>
      <c r="S72">
        <f t="shared" si="16"/>
        <v>7916807.3404050535</v>
      </c>
      <c r="T72" s="6">
        <f t="shared" si="17"/>
        <v>79.167996060936048</v>
      </c>
      <c r="U72">
        <f t="shared" si="22"/>
        <v>221872.23622590222</v>
      </c>
      <c r="V72">
        <f t="shared" si="23"/>
        <v>4.6928023253924572E-3</v>
      </c>
      <c r="W72">
        <f t="shared" si="15"/>
        <v>5.2818460627909432E-4</v>
      </c>
      <c r="X72">
        <f t="shared" si="24"/>
        <v>1017.5309502228889</v>
      </c>
    </row>
    <row r="73" spans="4:24" x14ac:dyDescent="0.35">
      <c r="D73">
        <v>58</v>
      </c>
      <c r="E73">
        <f t="shared" si="8"/>
        <v>565.33962264150978</v>
      </c>
      <c r="F73" s="7">
        <f>[1]!crv_interpolation($H$11:$H$13,$I$11:$I$13,E73)</f>
        <v>527.33962264150978</v>
      </c>
      <c r="H73">
        <f t="shared" si="10"/>
        <v>0.93278376664553342</v>
      </c>
      <c r="I73">
        <f>[1]!crv_interpolation($K$11:$K$13,$L$11:$L$13,F73)</f>
        <v>50</v>
      </c>
      <c r="J73">
        <f t="shared" si="11"/>
        <v>79.733591423078209</v>
      </c>
      <c r="K73" s="5">
        <f t="shared" si="18"/>
        <v>229190.11039520343</v>
      </c>
      <c r="L73" s="5">
        <f t="shared" si="19"/>
        <v>4.6826276990028686E-3</v>
      </c>
      <c r="M73">
        <f t="shared" si="2"/>
        <v>1.0865137006543268</v>
      </c>
      <c r="N73">
        <f t="shared" si="25"/>
        <v>9284.4378558054559</v>
      </c>
      <c r="O73">
        <f t="shared" si="26"/>
        <v>27.931201634197986</v>
      </c>
      <c r="P73" s="5">
        <f t="shared" si="20"/>
        <v>5.1132005448736395E-4</v>
      </c>
      <c r="Q73">
        <f t="shared" si="21"/>
        <v>1017.5309502228889</v>
      </c>
      <c r="R73" s="5">
        <f t="shared" si="27"/>
        <v>9284.495505983401</v>
      </c>
      <c r="S73">
        <f t="shared" si="16"/>
        <v>8008893.1857694294</v>
      </c>
      <c r="T73" s="6">
        <f t="shared" si="17"/>
        <v>80.088851655638592</v>
      </c>
      <c r="U73">
        <f t="shared" si="22"/>
        <v>221739.13496656597</v>
      </c>
      <c r="V73">
        <f t="shared" si="23"/>
        <v>4.6929928378159885E-3</v>
      </c>
      <c r="W73">
        <f t="shared" si="15"/>
        <v>5.2850165467142418E-4</v>
      </c>
      <c r="X73">
        <f t="shared" si="24"/>
        <v>1017.5309502228889</v>
      </c>
    </row>
    <row r="74" spans="4:24" x14ac:dyDescent="0.35">
      <c r="D74">
        <v>59</v>
      </c>
      <c r="E74">
        <f t="shared" si="8"/>
        <v>575.25786163522048</v>
      </c>
      <c r="F74" s="7">
        <f>[1]!crv_interpolation($H$11:$H$13,$I$11:$I$13,E74)</f>
        <v>536.59119496855385</v>
      </c>
      <c r="H74">
        <f t="shared" si="10"/>
        <v>0.93278376664552187</v>
      </c>
      <c r="I74">
        <f>[1]!crv_interpolation($K$11:$K$13,$L$11:$L$13,F74)</f>
        <v>50</v>
      </c>
      <c r="J74">
        <f t="shared" si="11"/>
        <v>80.655233377869067</v>
      </c>
      <c r="K74" s="5">
        <f t="shared" si="18"/>
        <v>229190.11039520343</v>
      </c>
      <c r="L74" s="5">
        <f t="shared" si="19"/>
        <v>4.6826276990028686E-3</v>
      </c>
      <c r="M74">
        <f t="shared" si="2"/>
        <v>1.0865137006543268</v>
      </c>
      <c r="N74">
        <f t="shared" si="25"/>
        <v>9284.4367763481187</v>
      </c>
      <c r="O74">
        <f t="shared" si="26"/>
        <v>27.944032704510004</v>
      </c>
      <c r="P74" s="5">
        <f t="shared" si="20"/>
        <v>5.1132005448736395E-4</v>
      </c>
      <c r="Q74">
        <f t="shared" si="21"/>
        <v>1017.5309502228889</v>
      </c>
      <c r="R74" s="5">
        <f t="shared" si="27"/>
        <v>9284.495505983401</v>
      </c>
      <c r="S74">
        <f t="shared" si="16"/>
        <v>8100979.0311338054</v>
      </c>
      <c r="T74" s="6">
        <f t="shared" si="17"/>
        <v>81.009707196809558</v>
      </c>
      <c r="U74">
        <f t="shared" si="22"/>
        <v>221605.95957947936</v>
      </c>
      <c r="V74">
        <f t="shared" si="23"/>
        <v>4.6931836572616124E-3</v>
      </c>
      <c r="W74">
        <f t="shared" si="15"/>
        <v>5.2881926080697371E-4</v>
      </c>
      <c r="X74">
        <f t="shared" si="24"/>
        <v>1017.5309502228889</v>
      </c>
    </row>
    <row r="75" spans="4:24" x14ac:dyDescent="0.35">
      <c r="D75">
        <v>60</v>
      </c>
      <c r="E75">
        <f t="shared" si="8"/>
        <v>585.17610062893118</v>
      </c>
      <c r="F75" s="7">
        <f>[1]!crv_interpolation($H$11:$H$13,$I$11:$I$13,E75)</f>
        <v>545.84276729559781</v>
      </c>
      <c r="H75">
        <f t="shared" si="10"/>
        <v>0.93278376664553342</v>
      </c>
      <c r="I75">
        <f>[1]!crv_interpolation($K$11:$K$13,$L$11:$L$13,F75)</f>
        <v>50</v>
      </c>
      <c r="J75">
        <f t="shared" si="11"/>
        <v>81.576875332659895</v>
      </c>
      <c r="K75" s="5">
        <f t="shared" si="18"/>
        <v>229190.11039520343</v>
      </c>
      <c r="L75" s="5">
        <f t="shared" si="19"/>
        <v>4.6826276990028686E-3</v>
      </c>
      <c r="M75">
        <f t="shared" si="2"/>
        <v>1.0865137006543268</v>
      </c>
      <c r="N75">
        <f t="shared" si="25"/>
        <v>9284.4356951510563</v>
      </c>
      <c r="O75">
        <f t="shared" si="26"/>
        <v>27.95686388065543</v>
      </c>
      <c r="P75" s="5">
        <f t="shared" si="20"/>
        <v>5.1132005448736395E-4</v>
      </c>
      <c r="Q75">
        <f t="shared" si="21"/>
        <v>1017.5309502228889</v>
      </c>
      <c r="R75" s="5">
        <f t="shared" si="27"/>
        <v>9284.4955059832864</v>
      </c>
      <c r="S75">
        <f t="shared" si="16"/>
        <v>8193064.8764981804</v>
      </c>
      <c r="T75" s="6">
        <f t="shared" si="17"/>
        <v>81.93056268436267</v>
      </c>
      <c r="U75">
        <f t="shared" si="22"/>
        <v>221472.71061924924</v>
      </c>
      <c r="V75">
        <f t="shared" si="23"/>
        <v>4.6933747835958333E-3</v>
      </c>
      <c r="W75">
        <f t="shared" si="15"/>
        <v>5.2913742468574311E-4</v>
      </c>
      <c r="X75">
        <f t="shared" si="24"/>
        <v>1017.5309502228889</v>
      </c>
    </row>
    <row r="76" spans="4:24" x14ac:dyDescent="0.35">
      <c r="D76">
        <v>61</v>
      </c>
      <c r="E76">
        <f t="shared" si="8"/>
        <v>595.09433962264188</v>
      </c>
      <c r="F76" s="7">
        <f>[1]!crv_interpolation($H$11:$H$13,$I$11:$I$13,E76)</f>
        <v>555.09433962264188</v>
      </c>
      <c r="H76">
        <f t="shared" si="10"/>
        <v>0.93278376664553342</v>
      </c>
      <c r="I76">
        <f>[1]!crv_interpolation($K$11:$K$13,$L$11:$L$13,F76)</f>
        <v>50</v>
      </c>
      <c r="J76">
        <f t="shared" si="11"/>
        <v>82.498517287450753</v>
      </c>
      <c r="K76" s="5">
        <f t="shared" si="18"/>
        <v>229190.11039520343</v>
      </c>
      <c r="L76" s="5">
        <f t="shared" si="19"/>
        <v>4.6826276990028686E-3</v>
      </c>
      <c r="M76">
        <f t="shared" si="2"/>
        <v>1.0865137006543268</v>
      </c>
      <c r="N76">
        <f t="shared" si="25"/>
        <v>9284.4346122153693</v>
      </c>
      <c r="O76">
        <f t="shared" si="26"/>
        <v>27.969695162804467</v>
      </c>
      <c r="P76" s="5">
        <f t="shared" si="20"/>
        <v>5.1132005448736395E-4</v>
      </c>
      <c r="Q76">
        <f t="shared" si="21"/>
        <v>1017.5309502228889</v>
      </c>
      <c r="R76" s="5">
        <f t="shared" si="27"/>
        <v>9284.495505983401</v>
      </c>
      <c r="S76">
        <f t="shared" si="16"/>
        <v>8285150.7218625564</v>
      </c>
      <c r="T76" s="6">
        <f t="shared" si="17"/>
        <v>82.851418118211711</v>
      </c>
      <c r="U76">
        <f t="shared" si="22"/>
        <v>221339.38863961579</v>
      </c>
      <c r="V76">
        <f t="shared" si="23"/>
        <v>4.6935662166850325E-3</v>
      </c>
      <c r="W76">
        <f t="shared" si="15"/>
        <v>5.2945614630773197E-4</v>
      </c>
      <c r="X76">
        <f t="shared" si="24"/>
        <v>1017.5309502228889</v>
      </c>
    </row>
    <row r="77" spans="4:24" s="8" customFormat="1" x14ac:dyDescent="0.35">
      <c r="D77" s="8">
        <v>62</v>
      </c>
      <c r="E77" s="8">
        <f t="shared" si="8"/>
        <v>605.01257861635258</v>
      </c>
      <c r="F77" s="7">
        <f>[1]!crv_interpolation($H$11:$H$13,$I$11:$I$13,E77)</f>
        <v>564.34591194968596</v>
      </c>
      <c r="H77" s="8">
        <f t="shared" si="10"/>
        <v>0.93278376664552187</v>
      </c>
      <c r="I77" s="8">
        <f>[1]!crv_interpolation($K$11:$K$13,$L$11:$L$13,F77)</f>
        <v>50</v>
      </c>
      <c r="J77" s="8">
        <f t="shared" si="11"/>
        <v>83.420159242241596</v>
      </c>
      <c r="K77" s="8">
        <f t="shared" si="18"/>
        <v>229190.11039520343</v>
      </c>
      <c r="L77" s="8">
        <f t="shared" si="19"/>
        <v>4.6826276990028686E-3</v>
      </c>
      <c r="M77" s="8">
        <f t="shared" si="2"/>
        <v>1.0865137006543268</v>
      </c>
      <c r="N77" s="8">
        <f t="shared" si="25"/>
        <v>9284.4335275414724</v>
      </c>
      <c r="O77" s="8">
        <f t="shared" si="26"/>
        <v>27.982526551127251</v>
      </c>
      <c r="P77" s="8">
        <f t="shared" si="20"/>
        <v>5.1132005448736395E-4</v>
      </c>
      <c r="Q77" s="8">
        <f t="shared" si="21"/>
        <v>1017.5309502228889</v>
      </c>
      <c r="R77" s="8">
        <f t="shared" si="27"/>
        <v>9284.495505983401</v>
      </c>
      <c r="S77" s="8">
        <f t="shared" si="16"/>
        <v>8377236.5672269324</v>
      </c>
      <c r="T77" s="6">
        <f t="shared" si="17"/>
        <v>83.772273498270479</v>
      </c>
      <c r="U77" s="8">
        <f t="shared" si="22"/>
        <v>221205.99419344869</v>
      </c>
      <c r="V77" s="8">
        <f t="shared" si="23"/>
        <v>4.6937579563954739E-3</v>
      </c>
      <c r="W77" s="8">
        <f t="shared" si="15"/>
        <v>5.2977542567294092E-4</v>
      </c>
      <c r="X77" s="8">
        <f t="shared" si="24"/>
        <v>1017.5309502228889</v>
      </c>
    </row>
    <row r="78" spans="4:24" x14ac:dyDescent="0.35">
      <c r="D78">
        <v>63</v>
      </c>
      <c r="E78">
        <f t="shared" si="8"/>
        <v>614.93081761006329</v>
      </c>
      <c r="F78" s="7">
        <f>[1]!crv_interpolation($H$11:$H$13,$I$11:$I$13,E78)</f>
        <v>573.59748427672992</v>
      </c>
      <c r="H78">
        <f t="shared" si="10"/>
        <v>0.93278376664553342</v>
      </c>
      <c r="I78">
        <f>[1]!crv_interpolation($K$11:$K$13,$L$11:$L$13,F78)</f>
        <v>50</v>
      </c>
      <c r="J78">
        <f t="shared" si="11"/>
        <v>84.341801197032439</v>
      </c>
      <c r="K78" s="5">
        <f t="shared" si="18"/>
        <v>229190.11039520343</v>
      </c>
      <c r="L78" s="5">
        <f t="shared" si="19"/>
        <v>4.6826276990028686E-3</v>
      </c>
      <c r="M78">
        <f t="shared" si="2"/>
        <v>1.0865137006543268</v>
      </c>
      <c r="N78">
        <f t="shared" si="25"/>
        <v>9284.4324411301222</v>
      </c>
      <c r="O78">
        <f t="shared" si="26"/>
        <v>27.995358045793843</v>
      </c>
      <c r="P78" s="5">
        <f t="shared" si="20"/>
        <v>5.1132005448736395E-4</v>
      </c>
      <c r="Q78">
        <f t="shared" si="21"/>
        <v>1017.5309502228889</v>
      </c>
      <c r="R78" s="5">
        <f t="shared" si="27"/>
        <v>9284.4955059832864</v>
      </c>
      <c r="S78">
        <f t="shared" si="16"/>
        <v>8469322.4125913084</v>
      </c>
      <c r="T78" s="6">
        <f t="shared" si="17"/>
        <v>84.693128824452799</v>
      </c>
      <c r="U78">
        <f t="shared" si="22"/>
        <v>221072.52783274461</v>
      </c>
      <c r="V78">
        <f t="shared" si="23"/>
        <v>4.6939500025932985E-3</v>
      </c>
      <c r="W78">
        <f t="shared" si="15"/>
        <v>5.3009526278136943E-4</v>
      </c>
      <c r="X78">
        <f t="shared" si="24"/>
        <v>1017.5309502228889</v>
      </c>
    </row>
    <row r="79" spans="4:24" x14ac:dyDescent="0.35">
      <c r="D79">
        <v>64</v>
      </c>
      <c r="E79">
        <f t="shared" si="8"/>
        <v>624.84905660377399</v>
      </c>
      <c r="F79" s="7">
        <f>[1]!crv_interpolation($H$11:$H$13,$I$11:$I$13,E79)</f>
        <v>582.84905660377399</v>
      </c>
      <c r="H79">
        <f t="shared" si="10"/>
        <v>0.93278376664553342</v>
      </c>
      <c r="I79">
        <f>[1]!crv_interpolation($K$11:$K$13,$L$11:$L$13,F79)</f>
        <v>50</v>
      </c>
      <c r="J79">
        <f t="shared" si="11"/>
        <v>85.263443151823282</v>
      </c>
      <c r="K79" s="5">
        <f t="shared" si="18"/>
        <v>229190.11039520343</v>
      </c>
      <c r="L79" s="5">
        <f t="shared" si="19"/>
        <v>4.6826276990028686E-3</v>
      </c>
      <c r="M79">
        <f t="shared" si="2"/>
        <v>1.0865137006543268</v>
      </c>
      <c r="N79">
        <f t="shared" si="25"/>
        <v>9284.431352982423</v>
      </c>
      <c r="O79">
        <f t="shared" si="26"/>
        <v>28.008189646974227</v>
      </c>
      <c r="P79" s="5">
        <f t="shared" si="20"/>
        <v>5.1132005448736395E-4</v>
      </c>
      <c r="Q79">
        <f t="shared" si="21"/>
        <v>1017.5309502228889</v>
      </c>
      <c r="R79" s="5">
        <f t="shared" si="27"/>
        <v>9284.495505983401</v>
      </c>
      <c r="S79">
        <f t="shared" si="16"/>
        <v>8561408.2579556853</v>
      </c>
      <c r="T79" s="6">
        <f t="shared" si="17"/>
        <v>85.613984096672581</v>
      </c>
      <c r="U79">
        <f t="shared" si="22"/>
        <v>220938.99010862352</v>
      </c>
      <c r="V79">
        <f t="shared" si="23"/>
        <v>4.6941423551445328E-3</v>
      </c>
      <c r="W79">
        <f t="shared" si="15"/>
        <v>5.3041565763301782E-4</v>
      </c>
      <c r="X79">
        <f t="shared" si="24"/>
        <v>1017.5309502228889</v>
      </c>
    </row>
    <row r="80" spans="4:24" x14ac:dyDescent="0.35">
      <c r="D80">
        <v>65</v>
      </c>
      <c r="E80">
        <f t="shared" si="8"/>
        <v>634.76729559748469</v>
      </c>
      <c r="F80" s="7">
        <f>[1]!crv_interpolation($H$11:$H$13,$I$11:$I$13,E80)</f>
        <v>592.10062893081806</v>
      </c>
      <c r="H80">
        <f t="shared" si="10"/>
        <v>0.93278376664552187</v>
      </c>
      <c r="I80">
        <f>[1]!crv_interpolation($K$11:$K$13,$L$11:$L$13,F80)</f>
        <v>50</v>
      </c>
      <c r="J80">
        <f t="shared" si="11"/>
        <v>86.185085106614139</v>
      </c>
      <c r="K80" s="5">
        <f t="shared" ref="K80:K111" si="28">Q80*q_liq_m3sec*d_in_m/P80/A</f>
        <v>229190.11039520343</v>
      </c>
      <c r="L80" s="5">
        <f t="shared" ref="L80:L111" si="29">1/(1.14-2*LN(eps/d_in_m+21.25/K80^(0.9)))^2</f>
        <v>4.6826276990028686E-3</v>
      </c>
      <c r="M80">
        <f t="shared" ref="M80:M143" si="30">q_liq_m3sec/A</f>
        <v>1.0865137006543268</v>
      </c>
      <c r="N80">
        <f t="shared" si="25"/>
        <v>9284.4302630987859</v>
      </c>
      <c r="O80">
        <f t="shared" si="26"/>
        <v>28.021021354838314</v>
      </c>
      <c r="P80" s="5">
        <f t="shared" ref="P80:P111" si="31">$V$8*(1.8*(I80+273)-460)^(-$V$9)*(0.9994+0.0058*pwh_mpa+0.6534/10000*pwh_mpa*pwh_mpa)/1000</f>
        <v>5.1132005448736395E-4</v>
      </c>
      <c r="Q80">
        <f t="shared" ref="Q80:Q111" si="32">rho/(1+(I80)/10000*(0.269*(I80)^0.637-0.8))</f>
        <v>1017.5309502228889</v>
      </c>
      <c r="R80" s="5">
        <f t="shared" si="27"/>
        <v>9284.495505983401</v>
      </c>
      <c r="S80">
        <f t="shared" si="16"/>
        <v>8653494.1033200622</v>
      </c>
      <c r="T80" s="6">
        <f t="shared" si="17"/>
        <v>86.534839314843737</v>
      </c>
      <c r="U80">
        <f t="shared" ref="U80:U111" si="33">X80*q_liq_m3sec*d_in_m/W80/A</f>
        <v>220805.38157132582</v>
      </c>
      <c r="V80">
        <f t="shared" ref="V80:V111" si="34">1/(1.14-2*LN(eps/d_in_m+21.25/U80^(0.9)))^2</f>
        <v>4.6943350139150809E-3</v>
      </c>
      <c r="W80">
        <f t="shared" si="15"/>
        <v>5.3073661022788588E-4</v>
      </c>
      <c r="X80">
        <f t="shared" ref="X80:X111" si="35">rho/(1+(I81)/10000*(0.269*(I81)^0.637-0.8))</f>
        <v>1017.5309502228889</v>
      </c>
    </row>
    <row r="81" spans="4:24" x14ac:dyDescent="0.35">
      <c r="D81">
        <v>66</v>
      </c>
      <c r="E81">
        <f t="shared" ref="E81:E144" si="36">E80+(D81-D80)*h/(n-1)</f>
        <v>644.68553459119539</v>
      </c>
      <c r="F81" s="7">
        <f>[1]!crv_interpolation($H$11:$H$13,$I$11:$I$13,E81)</f>
        <v>601.35220125786202</v>
      </c>
      <c r="H81">
        <f t="shared" ref="H81:H144" si="37">(F82-F81)/(E82-E81)</f>
        <v>0.93278376664553342</v>
      </c>
      <c r="I81">
        <f>[1]!crv_interpolation($K$11:$K$13,$L$11:$L$13,F81)</f>
        <v>50</v>
      </c>
      <c r="J81">
        <f t="shared" ref="J81:J144" si="38">$J$16+(gamma_w*1000*9.8*F81)/101325</f>
        <v>87.106727061404982</v>
      </c>
      <c r="K81" s="5">
        <f t="shared" si="28"/>
        <v>229190.11039520343</v>
      </c>
      <c r="L81" s="5">
        <f t="shared" si="29"/>
        <v>4.6826276990028686E-3</v>
      </c>
      <c r="M81">
        <f t="shared" si="30"/>
        <v>1.0865137006543268</v>
      </c>
      <c r="N81">
        <f t="shared" ref="N81:N112" si="39">Q80*9.81*H80-V80*Q80*M80*M80/2/d_in_m</f>
        <v>9284.4291714799747</v>
      </c>
      <c r="O81">
        <f t="shared" ref="O81:O112" si="40">O80-(E81-E80)*N81/101325+(F81-F80)*rho*9.8/101325</f>
        <v>28.033853169555947</v>
      </c>
      <c r="P81" s="5">
        <f t="shared" si="31"/>
        <v>5.1132005448736395E-4</v>
      </c>
      <c r="Q81">
        <f t="shared" si="32"/>
        <v>1017.5309502228889</v>
      </c>
      <c r="R81" s="5">
        <f t="shared" ref="R81:R112" si="41">Q80*9.81*H80-L80*Q80*M80*M80/2/d_in_m</f>
        <v>9284.4955059832864</v>
      </c>
      <c r="S81">
        <f t="shared" si="16"/>
        <v>8745579.9486844372</v>
      </c>
      <c r="T81" s="6">
        <f t="shared" si="17"/>
        <v>87.455694478880204</v>
      </c>
      <c r="U81">
        <f t="shared" si="33"/>
        <v>220671.70277020903</v>
      </c>
      <c r="V81">
        <f t="shared" si="34"/>
        <v>4.6945279787707307E-3</v>
      </c>
      <c r="W81">
        <f t="shared" ref="W81:W144" si="42">$V$8*(1.8*(I81+273)-460)^(-$V$9)*(0.9994+0.0058*S81/10^6+0.6534/10000*S81/10^6*S81/10^6)/1000</f>
        <v>5.3105812056597371E-4</v>
      </c>
      <c r="X81">
        <f t="shared" si="35"/>
        <v>1017.5309502228889</v>
      </c>
    </row>
    <row r="82" spans="4:24" x14ac:dyDescent="0.35">
      <c r="D82">
        <v>67</v>
      </c>
      <c r="E82">
        <f t="shared" si="36"/>
        <v>654.60377358490609</v>
      </c>
      <c r="F82" s="7">
        <f>[1]!crv_interpolation($H$11:$H$13,$I$11:$I$13,E82)</f>
        <v>610.60377358490609</v>
      </c>
      <c r="H82">
        <f t="shared" si="37"/>
        <v>0.93278376664553342</v>
      </c>
      <c r="I82">
        <f>[1]!crv_interpolation($K$11:$K$13,$L$11:$L$13,F82)</f>
        <v>50</v>
      </c>
      <c r="J82">
        <f t="shared" si="38"/>
        <v>88.028369016195825</v>
      </c>
      <c r="K82" s="5">
        <f t="shared" si="28"/>
        <v>229190.11039520343</v>
      </c>
      <c r="L82" s="5">
        <f t="shared" si="29"/>
        <v>4.6826276990028686E-3</v>
      </c>
      <c r="M82">
        <f t="shared" si="30"/>
        <v>1.0865137006543268</v>
      </c>
      <c r="N82">
        <f t="shared" si="39"/>
        <v>9284.4280781270918</v>
      </c>
      <c r="O82">
        <f t="shared" si="40"/>
        <v>28.046685091296883</v>
      </c>
      <c r="P82" s="5">
        <f t="shared" si="31"/>
        <v>5.1132005448736395E-4</v>
      </c>
      <c r="Q82">
        <f t="shared" si="32"/>
        <v>1017.5309502228889</v>
      </c>
      <c r="R82" s="5">
        <f t="shared" si="41"/>
        <v>9284.495505983401</v>
      </c>
      <c r="S82">
        <f t="shared" ref="S82:S145" si="43">S81+(E82-E81)*R82</f>
        <v>8837665.7940488141</v>
      </c>
      <c r="T82" s="6">
        <f t="shared" ref="T82:T145" si="44">T81+(E82-E81)/2*(R82+N82)/10^5</f>
        <v>88.376549588695994</v>
      </c>
      <c r="U82">
        <f t="shared" si="33"/>
        <v>220537.95425374471</v>
      </c>
      <c r="V82">
        <f t="shared" si="34"/>
        <v>4.6947212495771539E-3</v>
      </c>
      <c r="W82">
        <f t="shared" si="42"/>
        <v>5.3138018864728131E-4</v>
      </c>
      <c r="X82">
        <f t="shared" si="35"/>
        <v>1017.5309502228889</v>
      </c>
    </row>
    <row r="83" spans="4:24" x14ac:dyDescent="0.35">
      <c r="D83">
        <v>68</v>
      </c>
      <c r="E83">
        <f t="shared" si="36"/>
        <v>664.5220125786168</v>
      </c>
      <c r="F83" s="7">
        <f>[1]!crv_interpolation($H$11:$H$13,$I$11:$I$13,E83)</f>
        <v>619.85534591195017</v>
      </c>
      <c r="H83">
        <f t="shared" si="37"/>
        <v>0.93278376664552187</v>
      </c>
      <c r="I83">
        <f>[1]!crv_interpolation($K$11:$K$13,$L$11:$L$13,F83)</f>
        <v>50</v>
      </c>
      <c r="J83">
        <f t="shared" si="38"/>
        <v>88.950010970986668</v>
      </c>
      <c r="K83" s="5">
        <f t="shared" si="28"/>
        <v>229190.11039520343</v>
      </c>
      <c r="L83" s="5">
        <f t="shared" si="29"/>
        <v>4.6826276990028686E-3</v>
      </c>
      <c r="M83">
        <f t="shared" si="30"/>
        <v>1.0865137006543268</v>
      </c>
      <c r="N83">
        <f t="shared" si="39"/>
        <v>9284.4269830405538</v>
      </c>
      <c r="O83">
        <f t="shared" si="40"/>
        <v>28.059517120230812</v>
      </c>
      <c r="P83" s="5">
        <f t="shared" si="31"/>
        <v>5.1132005448736395E-4</v>
      </c>
      <c r="Q83">
        <f t="shared" si="32"/>
        <v>1017.5309502228889</v>
      </c>
      <c r="R83" s="5">
        <f t="shared" si="41"/>
        <v>9284.495505983401</v>
      </c>
      <c r="S83">
        <f t="shared" si="43"/>
        <v>8929751.639413191</v>
      </c>
      <c r="T83" s="6">
        <f t="shared" si="44"/>
        <v>89.297404644205145</v>
      </c>
      <c r="U83">
        <f t="shared" si="33"/>
        <v>220404.13656951566</v>
      </c>
      <c r="V83">
        <f t="shared" si="34"/>
        <v>4.6949148261999016E-3</v>
      </c>
      <c r="W83">
        <f t="shared" si="42"/>
        <v>5.3170281447180868E-4</v>
      </c>
      <c r="X83">
        <f t="shared" si="35"/>
        <v>1017.5309502228889</v>
      </c>
    </row>
    <row r="84" spans="4:24" x14ac:dyDescent="0.35">
      <c r="D84">
        <v>69</v>
      </c>
      <c r="E84">
        <f t="shared" si="36"/>
        <v>674.4402515723275</v>
      </c>
      <c r="F84" s="7">
        <f>[1]!crv_interpolation($H$11:$H$13,$I$11:$I$13,E84)</f>
        <v>629.10691823899413</v>
      </c>
      <c r="H84">
        <f t="shared" si="37"/>
        <v>0.93278376664553342</v>
      </c>
      <c r="I84">
        <f>[1]!crv_interpolation($K$11:$K$13,$L$11:$L$13,F84)</f>
        <v>50</v>
      </c>
      <c r="J84">
        <f t="shared" si="38"/>
        <v>89.871652925777511</v>
      </c>
      <c r="K84" s="5">
        <f t="shared" si="28"/>
        <v>229190.11039520343</v>
      </c>
      <c r="L84" s="5">
        <f t="shared" si="29"/>
        <v>4.6826276990028686E-3</v>
      </c>
      <c r="M84">
        <f t="shared" si="30"/>
        <v>1.0865137006543268</v>
      </c>
      <c r="N84">
        <f t="shared" si="39"/>
        <v>9284.4258862211245</v>
      </c>
      <c r="O84">
        <f t="shared" si="40"/>
        <v>28.072349256527346</v>
      </c>
      <c r="P84" s="5">
        <f t="shared" si="31"/>
        <v>5.1132005448736395E-4</v>
      </c>
      <c r="Q84">
        <f t="shared" si="32"/>
        <v>1017.5309502228889</v>
      </c>
      <c r="R84" s="5">
        <f t="shared" si="41"/>
        <v>9284.4955059832864</v>
      </c>
      <c r="S84">
        <f t="shared" si="43"/>
        <v>9021837.484777566</v>
      </c>
      <c r="T84" s="6">
        <f t="shared" si="44"/>
        <v>90.218259645321695</v>
      </c>
      <c r="U84">
        <f t="shared" si="33"/>
        <v>220200.67749279746</v>
      </c>
      <c r="V84">
        <f t="shared" si="34"/>
        <v>4.6952095392714804E-3</v>
      </c>
      <c r="W84">
        <f t="shared" si="42"/>
        <v>5.3202599803955583E-4</v>
      </c>
      <c r="X84">
        <f t="shared" si="35"/>
        <v>1017.2095611650266</v>
      </c>
    </row>
    <row r="85" spans="4:24" x14ac:dyDescent="0.35">
      <c r="D85">
        <v>70</v>
      </c>
      <c r="E85">
        <f t="shared" si="36"/>
        <v>684.3584905660382</v>
      </c>
      <c r="F85" s="7">
        <f>[1]!crv_interpolation($H$11:$H$13,$I$11:$I$13,E85)</f>
        <v>638.3584905660382</v>
      </c>
      <c r="H85">
        <f t="shared" si="37"/>
        <v>0.93278376664553342</v>
      </c>
      <c r="I85">
        <f>[1]!crv_interpolation($K$11:$K$13,$L$11:$L$13,F85)</f>
        <v>50.70361323002686</v>
      </c>
      <c r="J85">
        <f t="shared" si="38"/>
        <v>90.793294880568368</v>
      </c>
      <c r="K85" s="5">
        <f t="shared" si="28"/>
        <v>231800.58012491313</v>
      </c>
      <c r="L85" s="5">
        <f t="shared" si="29"/>
        <v>4.6791350226515161E-3</v>
      </c>
      <c r="M85">
        <f t="shared" si="30"/>
        <v>1.0865137006543268</v>
      </c>
      <c r="N85">
        <f t="shared" si="39"/>
        <v>9284.4242163554009</v>
      </c>
      <c r="O85">
        <f t="shared" si="40"/>
        <v>28.08518155627938</v>
      </c>
      <c r="P85" s="5">
        <f t="shared" si="31"/>
        <v>5.0540203630621016E-4</v>
      </c>
      <c r="Q85">
        <f t="shared" si="32"/>
        <v>1017.2095611650266</v>
      </c>
      <c r="R85" s="5">
        <f t="shared" si="41"/>
        <v>9284.495505983401</v>
      </c>
      <c r="S85">
        <f t="shared" si="43"/>
        <v>9113923.3301419429</v>
      </c>
      <c r="T85" s="6">
        <f t="shared" si="44"/>
        <v>91.139114563627615</v>
      </c>
      <c r="U85">
        <f t="shared" si="33"/>
        <v>222569.44093992095</v>
      </c>
      <c r="V85">
        <f t="shared" si="34"/>
        <v>4.6918076593808157E-3</v>
      </c>
      <c r="W85">
        <f t="shared" si="42"/>
        <v>5.2618832360208797E-4</v>
      </c>
      <c r="X85">
        <f t="shared" si="35"/>
        <v>1016.8705488741858</v>
      </c>
    </row>
    <row r="86" spans="4:24" x14ac:dyDescent="0.35">
      <c r="D86">
        <v>71</v>
      </c>
      <c r="E86">
        <f t="shared" si="36"/>
        <v>694.2767295597489</v>
      </c>
      <c r="F86" s="7">
        <f>[1]!crv_interpolation($H$11:$H$13,$I$11:$I$13,E86)</f>
        <v>647.61006289308227</v>
      </c>
      <c r="H86">
        <f t="shared" si="37"/>
        <v>0.93278376664552187</v>
      </c>
      <c r="I86">
        <f>[1]!crv_interpolation($K$11:$K$13,$L$11:$L$13,F86)</f>
        <v>51.438448204375078</v>
      </c>
      <c r="J86">
        <f t="shared" si="38"/>
        <v>91.714936835359225</v>
      </c>
      <c r="K86" s="5">
        <f t="shared" si="28"/>
        <v>234527.89958680779</v>
      </c>
      <c r="L86" s="5">
        <f t="shared" si="29"/>
        <v>4.6755591355960137E-3</v>
      </c>
      <c r="M86">
        <f t="shared" si="30"/>
        <v>1.0865137006543268</v>
      </c>
      <c r="N86">
        <f t="shared" si="39"/>
        <v>9281.5109827765245</v>
      </c>
      <c r="O86">
        <f t="shared" si="40"/>
        <v>28.098299019089691</v>
      </c>
      <c r="P86" s="5">
        <f t="shared" si="31"/>
        <v>4.9935824786544322E-4</v>
      </c>
      <c r="Q86">
        <f t="shared" si="32"/>
        <v>1016.8705488741858</v>
      </c>
      <c r="R86" s="5">
        <f t="shared" si="41"/>
        <v>9281.5827641844626</v>
      </c>
      <c r="S86">
        <f t="shared" si="43"/>
        <v>9205980.2862370312</v>
      </c>
      <c r="T86" s="6">
        <f t="shared" si="44"/>
        <v>92.059680564852698</v>
      </c>
      <c r="U86">
        <f t="shared" si="33"/>
        <v>225050.31432574798</v>
      </c>
      <c r="V86">
        <f t="shared" si="34"/>
        <v>4.6883122326489973E-3</v>
      </c>
      <c r="W86">
        <f t="shared" si="42"/>
        <v>5.2021257785353373E-4</v>
      </c>
      <c r="X86">
        <f t="shared" si="35"/>
        <v>1016.5281272694386</v>
      </c>
    </row>
    <row r="87" spans="4:24" x14ac:dyDescent="0.35">
      <c r="D87">
        <v>72</v>
      </c>
      <c r="E87">
        <f t="shared" si="36"/>
        <v>704.1949685534596</v>
      </c>
      <c r="F87" s="7">
        <f>[1]!crv_interpolation($H$11:$H$13,$I$11:$I$13,E87)</f>
        <v>656.86163522012623</v>
      </c>
      <c r="H87">
        <f t="shared" si="37"/>
        <v>0.93278376664553342</v>
      </c>
      <c r="I87">
        <f>[1]!crv_interpolation($K$11:$K$13,$L$11:$L$13,F87)</f>
        <v>52.173283178723288</v>
      </c>
      <c r="J87">
        <f t="shared" si="38"/>
        <v>92.636578790150054</v>
      </c>
      <c r="K87" s="5">
        <f t="shared" si="28"/>
        <v>237256.19564011035</v>
      </c>
      <c r="L87" s="5">
        <f t="shared" si="29"/>
        <v>4.6720544390121419E-3</v>
      </c>
      <c r="M87">
        <f t="shared" si="30"/>
        <v>1.0865137006543268</v>
      </c>
      <c r="N87">
        <f t="shared" si="39"/>
        <v>9278.4374635032673</v>
      </c>
      <c r="O87">
        <f t="shared" si="40"/>
        <v>28.111717334588899</v>
      </c>
      <c r="P87" s="5">
        <f t="shared" si="31"/>
        <v>4.9344972360482783E-4</v>
      </c>
      <c r="Q87">
        <f t="shared" si="32"/>
        <v>1016.5281272694386</v>
      </c>
      <c r="R87" s="5">
        <f t="shared" si="41"/>
        <v>9278.5096765863291</v>
      </c>
      <c r="S87">
        <f t="shared" si="43"/>
        <v>9298006.7627148721</v>
      </c>
      <c r="T87" s="6">
        <f t="shared" si="44"/>
        <v>92.979941748498021</v>
      </c>
      <c r="U87">
        <f t="shared" si="33"/>
        <v>227528.90112828111</v>
      </c>
      <c r="V87">
        <f t="shared" si="34"/>
        <v>4.684886946927971E-3</v>
      </c>
      <c r="W87">
        <f t="shared" si="42"/>
        <v>5.1437060103915572E-4</v>
      </c>
      <c r="X87">
        <f t="shared" si="35"/>
        <v>1016.1823221238647</v>
      </c>
    </row>
    <row r="88" spans="4:24" x14ac:dyDescent="0.35">
      <c r="D88">
        <v>73</v>
      </c>
      <c r="E88">
        <f t="shared" si="36"/>
        <v>714.1132075471703</v>
      </c>
      <c r="F88" s="7">
        <f>[1]!crv_interpolation($H$11:$H$13,$I$11:$I$13,E88)</f>
        <v>666.1132075471703</v>
      </c>
      <c r="H88">
        <f t="shared" si="37"/>
        <v>0.93278376664553342</v>
      </c>
      <c r="I88">
        <f>[1]!crv_interpolation($K$11:$K$13,$L$11:$L$13,F88)</f>
        <v>52.908118153071513</v>
      </c>
      <c r="J88">
        <f t="shared" si="38"/>
        <v>93.558220744940911</v>
      </c>
      <c r="K88" s="5">
        <f t="shared" si="28"/>
        <v>239985.40866649788</v>
      </c>
      <c r="L88" s="5">
        <f t="shared" si="29"/>
        <v>4.6686188475544392E-3</v>
      </c>
      <c r="M88">
        <f t="shared" si="30"/>
        <v>1.0865137006543268</v>
      </c>
      <c r="N88">
        <f t="shared" si="39"/>
        <v>9275.3324256423948</v>
      </c>
      <c r="O88">
        <f t="shared" si="40"/>
        <v>28.125439587986847</v>
      </c>
      <c r="P88" s="5">
        <f t="shared" si="31"/>
        <v>4.8767205588641532E-4</v>
      </c>
      <c r="Q88">
        <f t="shared" si="32"/>
        <v>1016.1823221238647</v>
      </c>
      <c r="R88" s="5">
        <f t="shared" si="41"/>
        <v>9275.4050639126963</v>
      </c>
      <c r="S88">
        <f t="shared" si="43"/>
        <v>9390002.4469022322</v>
      </c>
      <c r="T88" s="6">
        <f t="shared" si="44"/>
        <v>93.899894988153008</v>
      </c>
      <c r="U88">
        <f t="shared" si="33"/>
        <v>230005.14291271966</v>
      </c>
      <c r="V88">
        <f t="shared" si="34"/>
        <v>4.6815297456163146E-3</v>
      </c>
      <c r="W88">
        <f t="shared" si="42"/>
        <v>5.0865803631807013E-4</v>
      </c>
      <c r="X88">
        <f t="shared" si="35"/>
        <v>1015.8331588680195</v>
      </c>
    </row>
    <row r="89" spans="4:24" x14ac:dyDescent="0.35">
      <c r="D89">
        <v>74</v>
      </c>
      <c r="E89">
        <f t="shared" si="36"/>
        <v>724.03144654088101</v>
      </c>
      <c r="F89" s="7">
        <f>[1]!crv_interpolation($H$11:$H$13,$I$11:$I$13,E89)</f>
        <v>675.36477987421438</v>
      </c>
      <c r="H89">
        <f t="shared" si="37"/>
        <v>0.93278376664552187</v>
      </c>
      <c r="I89">
        <f>[1]!crv_interpolation($K$11:$K$13,$L$11:$L$13,F89)</f>
        <v>53.64295312741973</v>
      </c>
      <c r="J89">
        <f t="shared" si="38"/>
        <v>94.479862699731754</v>
      </c>
      <c r="K89" s="5">
        <f t="shared" si="28"/>
        <v>242715.47988730535</v>
      </c>
      <c r="L89" s="5">
        <f t="shared" si="29"/>
        <v>4.6652503567776293E-3</v>
      </c>
      <c r="M89">
        <f t="shared" si="30"/>
        <v>1.0865137006543268</v>
      </c>
      <c r="N89">
        <f t="shared" si="39"/>
        <v>9272.1961162046046</v>
      </c>
      <c r="O89">
        <f t="shared" si="40"/>
        <v>28.139468840314599</v>
      </c>
      <c r="P89" s="5">
        <f t="shared" si="31"/>
        <v>4.8202102474618531E-4</v>
      </c>
      <c r="Q89">
        <f t="shared" si="32"/>
        <v>1015.8331588680195</v>
      </c>
      <c r="R89" s="5">
        <f t="shared" si="41"/>
        <v>9272.2691733402462</v>
      </c>
      <c r="S89">
        <f t="shared" si="43"/>
        <v>9481967.0285774376</v>
      </c>
      <c r="T89" s="6">
        <f t="shared" si="44"/>
        <v>94.819537181914399</v>
      </c>
      <c r="U89">
        <f t="shared" si="33"/>
        <v>232478.98223280531</v>
      </c>
      <c r="V89">
        <f t="shared" si="34"/>
        <v>4.6782386519875901E-3</v>
      </c>
      <c r="W89">
        <f t="shared" si="42"/>
        <v>5.0307071228246716E-4</v>
      </c>
      <c r="X89">
        <f t="shared" si="35"/>
        <v>1015.4806626011324</v>
      </c>
    </row>
    <row r="90" spans="4:24" s="8" customFormat="1" x14ac:dyDescent="0.35">
      <c r="D90" s="8">
        <v>75</v>
      </c>
      <c r="E90" s="8">
        <f t="shared" si="36"/>
        <v>733.94968553459171</v>
      </c>
      <c r="F90" s="7">
        <f>[1]!crv_interpolation($H$11:$H$13,$I$11:$I$13,E90)</f>
        <v>684.61635220125834</v>
      </c>
      <c r="H90" s="8">
        <f t="shared" si="37"/>
        <v>0.93278376664553342</v>
      </c>
      <c r="I90" s="8">
        <f>[1]!crv_interpolation($K$11:$K$13,$L$11:$L$13,F90)</f>
        <v>54.377788101767941</v>
      </c>
      <c r="J90" s="8">
        <f t="shared" si="38"/>
        <v>95.401504654522597</v>
      </c>
      <c r="K90" s="8">
        <f t="shared" si="28"/>
        <v>245446.35134263456</v>
      </c>
      <c r="L90" s="8">
        <f t="shared" si="29"/>
        <v>4.6619470392356794E-3</v>
      </c>
      <c r="M90" s="8">
        <f t="shared" si="30"/>
        <v>1.0865137006543268</v>
      </c>
      <c r="N90" s="8">
        <f t="shared" si="39"/>
        <v>9269.0287786176159</v>
      </c>
      <c r="O90" s="8">
        <f t="shared" si="40"/>
        <v>28.153808128775196</v>
      </c>
      <c r="P90" s="8">
        <f t="shared" si="31"/>
        <v>4.7649258806580332E-4</v>
      </c>
      <c r="Q90" s="8">
        <f t="shared" si="32"/>
        <v>1015.4806626011324</v>
      </c>
      <c r="R90" s="8">
        <f t="shared" si="41"/>
        <v>9269.1022484568002</v>
      </c>
      <c r="S90" s="8">
        <f t="shared" si="43"/>
        <v>9573900.1999347731</v>
      </c>
      <c r="T90" s="6">
        <f t="shared" si="44"/>
        <v>95.738865252030635</v>
      </c>
      <c r="U90" s="8">
        <f t="shared" si="33"/>
        <v>234950.36260820943</v>
      </c>
      <c r="V90" s="8">
        <f t="shared" si="34"/>
        <v>4.6750117653350807E-3</v>
      </c>
      <c r="W90" s="8">
        <f t="shared" si="42"/>
        <v>4.9760463324930858E-4</v>
      </c>
      <c r="X90" s="8">
        <f t="shared" si="35"/>
        <v>1015.1248581017766</v>
      </c>
    </row>
    <row r="91" spans="4:24" x14ac:dyDescent="0.35">
      <c r="D91">
        <v>76</v>
      </c>
      <c r="E91">
        <f t="shared" si="36"/>
        <v>743.86792452830241</v>
      </c>
      <c r="F91" s="7">
        <f>[1]!crv_interpolation($H$11:$H$13,$I$11:$I$13,E91)</f>
        <v>693.86792452830241</v>
      </c>
      <c r="H91">
        <f t="shared" si="37"/>
        <v>0.93278376664553342</v>
      </c>
      <c r="I91">
        <f>[1]!crv_interpolation($K$11:$K$13,$L$11:$L$13,F91)</f>
        <v>55.112623076116158</v>
      </c>
      <c r="J91">
        <f t="shared" si="38"/>
        <v>96.32314660931344</v>
      </c>
      <c r="K91" s="5">
        <f t="shared" si="28"/>
        <v>248177.96587127692</v>
      </c>
      <c r="L91" s="5">
        <f t="shared" si="29"/>
        <v>4.6587070408053164E-3</v>
      </c>
      <c r="M91">
        <f t="shared" si="30"/>
        <v>1.0865137006543268</v>
      </c>
      <c r="N91">
        <f t="shared" si="39"/>
        <v>9265.8306528504254</v>
      </c>
      <c r="O91">
        <f t="shared" si="40"/>
        <v>28.168460467082248</v>
      </c>
      <c r="P91" s="5">
        <f t="shared" si="31"/>
        <v>4.7108287235333914E-4</v>
      </c>
      <c r="Q91">
        <f t="shared" si="32"/>
        <v>1015.1248581017766</v>
      </c>
      <c r="R91" s="5">
        <f t="shared" si="41"/>
        <v>9265.9045293858271</v>
      </c>
      <c r="S91">
        <f t="shared" si="43"/>
        <v>9665801.6555501278</v>
      </c>
      <c r="T91" s="6">
        <f t="shared" si="44"/>
        <v>96.657876144558514</v>
      </c>
      <c r="U91">
        <f t="shared" si="33"/>
        <v>237419.22850276431</v>
      </c>
      <c r="V91">
        <f t="shared" si="34"/>
        <v>4.6718472573385357E-3</v>
      </c>
      <c r="W91">
        <f t="shared" si="42"/>
        <v>4.9225597015344655E-4</v>
      </c>
      <c r="X91">
        <f t="shared" si="35"/>
        <v>1014.7657698380408</v>
      </c>
    </row>
    <row r="92" spans="4:24" x14ac:dyDescent="0.35">
      <c r="D92">
        <v>77</v>
      </c>
      <c r="E92">
        <f t="shared" si="36"/>
        <v>753.78616352201311</v>
      </c>
      <c r="F92" s="7">
        <f>[1]!crv_interpolation($H$11:$H$13,$I$11:$I$13,E92)</f>
        <v>703.11949685534648</v>
      </c>
      <c r="H92">
        <f t="shared" si="37"/>
        <v>0.93278376664552187</v>
      </c>
      <c r="I92">
        <f>[1]!crv_interpolation($K$11:$K$13,$L$11:$L$13,F92)</f>
        <v>55.847458050464375</v>
      </c>
      <c r="J92">
        <f t="shared" si="38"/>
        <v>97.244788564104297</v>
      </c>
      <c r="K92" s="5">
        <f t="shared" si="28"/>
        <v>250910.26709141099</v>
      </c>
      <c r="L92" s="5">
        <f t="shared" si="29"/>
        <v>4.6555285772190138E-3</v>
      </c>
      <c r="M92">
        <f t="shared" si="30"/>
        <v>1.0865137006543268</v>
      </c>
      <c r="N92">
        <f t="shared" si="39"/>
        <v>9262.6019755304187</v>
      </c>
      <c r="O92">
        <f t="shared" si="40"/>
        <v>28.183428845786963</v>
      </c>
      <c r="P92" s="5">
        <f t="shared" si="31"/>
        <v>4.6578816408948659E-4</v>
      </c>
      <c r="Q92">
        <f t="shared" si="32"/>
        <v>1014.7657698380408</v>
      </c>
      <c r="R92" s="5">
        <f t="shared" si="41"/>
        <v>9262.6762529038187</v>
      </c>
      <c r="S92">
        <f t="shared" si="43"/>
        <v>9757671.092347797</v>
      </c>
      <c r="T92" s="6">
        <f t="shared" si="44"/>
        <v>97.576566829031492</v>
      </c>
      <c r="U92">
        <f t="shared" si="33"/>
        <v>239885.52530350105</v>
      </c>
      <c r="V92">
        <f t="shared" si="34"/>
        <v>4.6687433686380909E-3</v>
      </c>
      <c r="W92">
        <f t="shared" si="42"/>
        <v>4.8702105199924706E-4</v>
      </c>
      <c r="X92">
        <f t="shared" si="35"/>
        <v>1014.403421977234</v>
      </c>
    </row>
    <row r="93" spans="4:24" x14ac:dyDescent="0.35">
      <c r="D93">
        <v>78</v>
      </c>
      <c r="E93">
        <f t="shared" si="36"/>
        <v>763.70440251572381</v>
      </c>
      <c r="F93" s="7">
        <f>[1]!crv_interpolation($H$11:$H$13,$I$11:$I$13,E93)</f>
        <v>712.37106918239044</v>
      </c>
      <c r="H93">
        <f t="shared" si="37"/>
        <v>0.93278376664553342</v>
      </c>
      <c r="I93">
        <f>[1]!crv_interpolation($K$11:$K$13,$L$11:$L$13,F93)</f>
        <v>56.582293024812586</v>
      </c>
      <c r="J93">
        <f t="shared" si="38"/>
        <v>98.16643051889514</v>
      </c>
      <c r="K93" s="5">
        <f t="shared" si="28"/>
        <v>253643.19938203896</v>
      </c>
      <c r="L93" s="5">
        <f t="shared" si="29"/>
        <v>4.6524099307936034E-3</v>
      </c>
      <c r="M93">
        <f t="shared" si="30"/>
        <v>1.0865137006543268</v>
      </c>
      <c r="N93">
        <f t="shared" si="39"/>
        <v>9259.3429800568392</v>
      </c>
      <c r="O93">
        <f t="shared" si="40"/>
        <v>28.198716232594172</v>
      </c>
      <c r="P93" s="5">
        <f t="shared" si="31"/>
        <v>4.6060490159932925E-4</v>
      </c>
      <c r="Q93">
        <f t="shared" si="32"/>
        <v>1014.403421977234</v>
      </c>
      <c r="R93" s="5">
        <f t="shared" si="41"/>
        <v>9259.4176525539842</v>
      </c>
      <c r="S93">
        <f t="shared" si="43"/>
        <v>9849508.2095684111</v>
      </c>
      <c r="T93" s="6">
        <f t="shared" si="44"/>
        <v>98.49493429813927</v>
      </c>
      <c r="U93">
        <f t="shared" si="33"/>
        <v>242349.1993004551</v>
      </c>
      <c r="V93">
        <f t="shared" si="34"/>
        <v>4.6656984056016723E-3</v>
      </c>
      <c r="W93">
        <f t="shared" si="42"/>
        <v>4.8189635783126152E-4</v>
      </c>
      <c r="X93">
        <f t="shared" si="35"/>
        <v>1014.0378383951464</v>
      </c>
    </row>
    <row r="94" spans="4:24" x14ac:dyDescent="0.35">
      <c r="D94">
        <v>79</v>
      </c>
      <c r="E94">
        <f t="shared" si="36"/>
        <v>773.62264150943452</v>
      </c>
      <c r="F94" s="7">
        <f>[1]!crv_interpolation($H$11:$H$13,$I$11:$I$13,E94)</f>
        <v>721.62264150943452</v>
      </c>
      <c r="H94">
        <f t="shared" si="37"/>
        <v>0.93278376664553342</v>
      </c>
      <c r="I94">
        <f>[1]!crv_interpolation($K$11:$K$13,$L$11:$L$13,F94)</f>
        <v>57.317127999160803</v>
      </c>
      <c r="J94">
        <f t="shared" si="38"/>
        <v>99.088072473685983</v>
      </c>
      <c r="K94" s="5">
        <f t="shared" si="28"/>
        <v>256376.70786512046</v>
      </c>
      <c r="L94" s="5">
        <f t="shared" si="29"/>
        <v>4.6493494473417224E-3</v>
      </c>
      <c r="M94">
        <f t="shared" si="30"/>
        <v>1.0865137006543268</v>
      </c>
      <c r="N94">
        <f t="shared" si="39"/>
        <v>9256.0538967078592</v>
      </c>
      <c r="O94">
        <f t="shared" si="40"/>
        <v>28.214325572667867</v>
      </c>
      <c r="P94" s="5">
        <f t="shared" si="31"/>
        <v>4.5552966741289723E-4</v>
      </c>
      <c r="Q94">
        <f t="shared" si="32"/>
        <v>1014.0378383951464</v>
      </c>
      <c r="R94" s="5">
        <f t="shared" si="41"/>
        <v>9256.1289587535375</v>
      </c>
      <c r="S94">
        <f t="shared" si="43"/>
        <v>9941312.7087379359</v>
      </c>
      <c r="T94" s="6">
        <f t="shared" si="44"/>
        <v>99.412975567417973</v>
      </c>
      <c r="U94">
        <f t="shared" si="33"/>
        <v>244810.19766719689</v>
      </c>
      <c r="V94">
        <f t="shared" si="34"/>
        <v>4.6627107372731944E-3</v>
      </c>
      <c r="W94">
        <f t="shared" si="42"/>
        <v>4.768785091876523E-4</v>
      </c>
      <c r="X94">
        <f t="shared" si="35"/>
        <v>1013.6690426848962</v>
      </c>
    </row>
    <row r="95" spans="4:24" x14ac:dyDescent="0.35">
      <c r="D95">
        <v>80</v>
      </c>
      <c r="E95">
        <f t="shared" si="36"/>
        <v>783.54088050314522</v>
      </c>
      <c r="F95" s="7">
        <f>[1]!crv_interpolation($H$11:$H$13,$I$11:$I$13,E95)</f>
        <v>730.87421383647859</v>
      </c>
      <c r="H95">
        <f t="shared" si="37"/>
        <v>0.79835129993656573</v>
      </c>
      <c r="I95">
        <f>[1]!crv_interpolation($K$11:$K$13,$L$11:$L$13,F95)</f>
        <v>58.051962973509021</v>
      </c>
      <c r="J95">
        <f t="shared" si="38"/>
        <v>100.00971442847683</v>
      </c>
      <c r="K95" s="5">
        <f t="shared" si="28"/>
        <v>259110.73838837826</v>
      </c>
      <c r="L95" s="5">
        <f t="shared" si="29"/>
        <v>4.6463455332542199E-3</v>
      </c>
      <c r="M95">
        <f t="shared" si="30"/>
        <v>1.0865137006543268</v>
      </c>
      <c r="N95">
        <f t="shared" si="39"/>
        <v>9252.7349527415026</v>
      </c>
      <c r="O95">
        <f t="shared" si="40"/>
        <v>28.230259788926759</v>
      </c>
      <c r="P95" s="5">
        <f t="shared" si="31"/>
        <v>4.5055918108063872E-4</v>
      </c>
      <c r="Q95">
        <f t="shared" si="32"/>
        <v>1013.6690426848962</v>
      </c>
      <c r="R95" s="5">
        <f t="shared" si="41"/>
        <v>9252.8103988948442</v>
      </c>
      <c r="S95">
        <f t="shared" si="43"/>
        <v>10033084.293637667</v>
      </c>
      <c r="T95" s="6">
        <f t="shared" si="44"/>
        <v>100.33068767495038</v>
      </c>
      <c r="U95">
        <f t="shared" si="33"/>
        <v>247281.59839523715</v>
      </c>
      <c r="V95">
        <f t="shared" si="34"/>
        <v>4.6597632706809958E-3</v>
      </c>
      <c r="W95">
        <f t="shared" si="42"/>
        <v>4.7196426300291769E-4</v>
      </c>
      <c r="X95">
        <f t="shared" si="35"/>
        <v>1013.3508642289322</v>
      </c>
    </row>
    <row r="96" spans="4:24" x14ac:dyDescent="0.35">
      <c r="D96">
        <v>81</v>
      </c>
      <c r="E96">
        <f t="shared" si="36"/>
        <v>793.45911949685592</v>
      </c>
      <c r="F96" s="7">
        <f>[1]!crv_interpolation($H$11:$H$13,$I$11:$I$13,E96)</f>
        <v>738.79245283018906</v>
      </c>
      <c r="H96">
        <f t="shared" si="37"/>
        <v>0.663918833227644</v>
      </c>
      <c r="I96">
        <f>[1]!crv_interpolation($K$11:$K$13,$L$11:$L$13,F96)</f>
        <v>58.680893791119068</v>
      </c>
      <c r="J96">
        <f t="shared" si="38"/>
        <v>100.79852967054457</v>
      </c>
      <c r="K96" s="5">
        <f t="shared" si="28"/>
        <v>261451.11558168728</v>
      </c>
      <c r="L96" s="5">
        <f t="shared" si="29"/>
        <v>4.6438183072624933E-3</v>
      </c>
      <c r="M96">
        <f t="shared" si="30"/>
        <v>1.0865137006543268</v>
      </c>
      <c r="N96">
        <f t="shared" si="39"/>
        <v>7912.5774674300528</v>
      </c>
      <c r="O96">
        <f t="shared" si="40"/>
        <v>28.244549155068306</v>
      </c>
      <c r="P96" s="5">
        <f t="shared" si="31"/>
        <v>4.463858457101421E-4</v>
      </c>
      <c r="Q96">
        <f t="shared" si="32"/>
        <v>1013.3508642289322</v>
      </c>
      <c r="R96" s="5">
        <f t="shared" si="41"/>
        <v>7912.6532047661067</v>
      </c>
      <c r="S96">
        <f t="shared" si="43"/>
        <v>10111563.879196888</v>
      </c>
      <c r="T96" s="6">
        <f t="shared" si="44"/>
        <v>101.11547977463759</v>
      </c>
      <c r="U96">
        <f t="shared" si="33"/>
        <v>249396.98229910198</v>
      </c>
      <c r="V96">
        <f t="shared" si="34"/>
        <v>4.6572813752511193E-3</v>
      </c>
      <c r="W96">
        <f t="shared" si="42"/>
        <v>4.6783805617905391E-4</v>
      </c>
      <c r="X96">
        <f t="shared" si="35"/>
        <v>1013.0844944747694</v>
      </c>
    </row>
    <row r="97" spans="4:24" x14ac:dyDescent="0.35">
      <c r="D97">
        <v>82</v>
      </c>
      <c r="E97">
        <f t="shared" si="36"/>
        <v>803.37735849056662</v>
      </c>
      <c r="F97" s="7">
        <f>[1]!crv_interpolation($H$11:$H$13,$I$11:$I$13,E97)</f>
        <v>745.37735849056639</v>
      </c>
      <c r="H97">
        <f t="shared" si="37"/>
        <v>0.66391883322765544</v>
      </c>
      <c r="I97">
        <f>[1]!crv_interpolation($K$11:$K$13,$L$11:$L$13,F97)</f>
        <v>59.203920451990975</v>
      </c>
      <c r="J97">
        <f t="shared" si="38"/>
        <v>101.45451819988924</v>
      </c>
      <c r="K97" s="5">
        <f t="shared" si="28"/>
        <v>263397.63986615086</v>
      </c>
      <c r="L97" s="5">
        <f t="shared" si="29"/>
        <v>4.6417466670889843E-3</v>
      </c>
      <c r="M97">
        <f t="shared" si="30"/>
        <v>1.0865137006543268</v>
      </c>
      <c r="N97">
        <f t="shared" si="39"/>
        <v>6573.7184253687738</v>
      </c>
      <c r="O97">
        <f t="shared" si="40"/>
        <v>28.257066572444884</v>
      </c>
      <c r="P97" s="5">
        <f t="shared" si="31"/>
        <v>4.4297055765201614E-4</v>
      </c>
      <c r="Q97">
        <f t="shared" si="32"/>
        <v>1013.0844944747694</v>
      </c>
      <c r="R97" s="5">
        <f t="shared" si="41"/>
        <v>6573.7943947229332</v>
      </c>
      <c r="S97">
        <f t="shared" si="43"/>
        <v>10176764.343099266</v>
      </c>
      <c r="T97" s="6">
        <f t="shared" si="44"/>
        <v>101.76748064625032</v>
      </c>
      <c r="U97">
        <f t="shared" si="33"/>
        <v>251143.76217736647</v>
      </c>
      <c r="V97">
        <f t="shared" si="34"/>
        <v>4.6552597870027114E-3</v>
      </c>
      <c r="W97">
        <f t="shared" si="42"/>
        <v>4.6446121746509649E-4</v>
      </c>
      <c r="X97">
        <f t="shared" si="35"/>
        <v>1012.8165275139618</v>
      </c>
    </row>
    <row r="98" spans="4:24" x14ac:dyDescent="0.35">
      <c r="D98">
        <v>83</v>
      </c>
      <c r="E98">
        <f t="shared" si="36"/>
        <v>813.29559748427732</v>
      </c>
      <c r="F98" s="7">
        <f>[1]!crv_interpolation($H$11:$H$13,$I$11:$I$13,E98)</f>
        <v>751.96226415094384</v>
      </c>
      <c r="H98">
        <f t="shared" si="37"/>
        <v>0.663918833227644</v>
      </c>
      <c r="I98">
        <f>[1]!crv_interpolation($K$11:$K$13,$L$11:$L$13,F98)</f>
        <v>59.726947112862895</v>
      </c>
      <c r="J98">
        <f t="shared" si="38"/>
        <v>102.11050672923392</v>
      </c>
      <c r="K98" s="5">
        <f t="shared" si="28"/>
        <v>265344.35979034984</v>
      </c>
      <c r="L98" s="5">
        <f t="shared" si="29"/>
        <v>4.6397017421707498E-3</v>
      </c>
      <c r="M98">
        <f t="shared" si="30"/>
        <v>1.0865137006543268</v>
      </c>
      <c r="N98">
        <f t="shared" si="39"/>
        <v>6572.0018599118321</v>
      </c>
      <c r="O98">
        <f t="shared" si="40"/>
        <v>28.26975201653206</v>
      </c>
      <c r="P98" s="5">
        <f t="shared" si="31"/>
        <v>4.3960436028045755E-4</v>
      </c>
      <c r="Q98">
        <f t="shared" si="32"/>
        <v>1012.8165275139618</v>
      </c>
      <c r="R98" s="5">
        <f t="shared" si="41"/>
        <v>6572.078091655253</v>
      </c>
      <c r="S98">
        <f t="shared" si="43"/>
        <v>10241947.784297634</v>
      </c>
      <c r="T98" s="6">
        <f t="shared" si="44"/>
        <v>102.41931127781073</v>
      </c>
      <c r="U98">
        <f t="shared" si="33"/>
        <v>252889.09803713611</v>
      </c>
      <c r="V98">
        <f t="shared" si="34"/>
        <v>4.6532645152443253E-3</v>
      </c>
      <c r="W98">
        <f t="shared" si="42"/>
        <v>4.611329375598343E-4</v>
      </c>
      <c r="X98">
        <f t="shared" si="35"/>
        <v>1012.5469715268914</v>
      </c>
    </row>
    <row r="99" spans="4:24" x14ac:dyDescent="0.35">
      <c r="D99">
        <v>84</v>
      </c>
      <c r="E99">
        <f t="shared" si="36"/>
        <v>823.21383647798802</v>
      </c>
      <c r="F99" s="7">
        <f>[1]!crv_interpolation($H$11:$H$13,$I$11:$I$13,E99)</f>
        <v>758.54716981132117</v>
      </c>
      <c r="H99">
        <f t="shared" si="37"/>
        <v>0.663918833227644</v>
      </c>
      <c r="I99">
        <f>[1]!crv_interpolation($K$11:$K$13,$L$11:$L$13,F99)</f>
        <v>60.249973773734801</v>
      </c>
      <c r="J99">
        <f t="shared" si="38"/>
        <v>102.76649525857859</v>
      </c>
      <c r="K99" s="5">
        <f t="shared" si="28"/>
        <v>267291.25668038474</v>
      </c>
      <c r="L99" s="5">
        <f t="shared" si="29"/>
        <v>4.6376830255094349E-3</v>
      </c>
      <c r="M99">
        <f t="shared" si="30"/>
        <v>1.0865137006543268</v>
      </c>
      <c r="N99">
        <f t="shared" si="39"/>
        <v>6570.2747787462522</v>
      </c>
      <c r="O99">
        <f t="shared" si="40"/>
        <v>28.282606516664245</v>
      </c>
      <c r="P99" s="5">
        <f t="shared" si="31"/>
        <v>4.3628622238910429E-4</v>
      </c>
      <c r="Q99">
        <f t="shared" si="32"/>
        <v>1012.5469715268914</v>
      </c>
      <c r="R99" s="5">
        <f t="shared" si="41"/>
        <v>6570.3512703608594</v>
      </c>
      <c r="S99">
        <f t="shared" si="43"/>
        <v>10307114.098469704</v>
      </c>
      <c r="T99" s="6">
        <f t="shared" si="44"/>
        <v>103.07097062622086</v>
      </c>
      <c r="U99">
        <f t="shared" si="33"/>
        <v>254632.97214959835</v>
      </c>
      <c r="V99">
        <f t="shared" si="34"/>
        <v>4.6512950601417793E-3</v>
      </c>
      <c r="W99">
        <f t="shared" si="42"/>
        <v>4.5785219687570776E-4</v>
      </c>
      <c r="X99">
        <f t="shared" si="35"/>
        <v>1012.2758346300426</v>
      </c>
    </row>
    <row r="100" spans="4:24" s="8" customFormat="1" x14ac:dyDescent="0.35">
      <c r="D100" s="8">
        <v>85</v>
      </c>
      <c r="E100" s="8">
        <f t="shared" si="36"/>
        <v>833.13207547169873</v>
      </c>
      <c r="F100" s="7">
        <f>[1]!crv_interpolation($H$11:$H$13,$I$11:$I$13,E100)</f>
        <v>765.1320754716985</v>
      </c>
      <c r="H100" s="8">
        <f t="shared" si="37"/>
        <v>0.663918833227644</v>
      </c>
      <c r="I100" s="8">
        <f>[1]!crv_interpolation($K$11:$K$13,$L$11:$L$13,F100)</f>
        <v>60.773000434606715</v>
      </c>
      <c r="J100" s="8">
        <f t="shared" si="38"/>
        <v>103.42248378792326</v>
      </c>
      <c r="K100" s="8">
        <f t="shared" si="28"/>
        <v>269238.31203147501</v>
      </c>
      <c r="L100" s="8">
        <f t="shared" si="29"/>
        <v>4.6356900228798504E-3</v>
      </c>
      <c r="M100" s="8">
        <f t="shared" si="30"/>
        <v>1.0865137006543268</v>
      </c>
      <c r="N100" s="8">
        <f t="shared" si="39"/>
        <v>6568.5372378224793</v>
      </c>
      <c r="O100" s="8">
        <f t="shared" si="40"/>
        <v>28.295631096699154</v>
      </c>
      <c r="P100" s="8">
        <f t="shared" si="31"/>
        <v>4.3301514118115317E-4</v>
      </c>
      <c r="Q100" s="8">
        <f t="shared" si="32"/>
        <v>1012.2758346300426</v>
      </c>
      <c r="R100" s="8">
        <f t="shared" si="41"/>
        <v>6568.6139868316695</v>
      </c>
      <c r="S100" s="8">
        <f t="shared" si="43"/>
        <v>10372263.181848532</v>
      </c>
      <c r="T100" s="6">
        <f t="shared" si="44"/>
        <v>103.72245765393406</v>
      </c>
      <c r="U100" s="8">
        <f t="shared" si="33"/>
        <v>256375.36698905512</v>
      </c>
      <c r="V100" s="8">
        <f t="shared" si="34"/>
        <v>4.6493509344673386E-3</v>
      </c>
      <c r="W100" s="8">
        <f t="shared" si="42"/>
        <v>4.5461800390166589E-4</v>
      </c>
      <c r="X100" s="8">
        <f t="shared" si="35"/>
        <v>1012.0031248772864</v>
      </c>
    </row>
    <row r="101" spans="4:24" x14ac:dyDescent="0.35">
      <c r="D101">
        <v>86</v>
      </c>
      <c r="E101">
        <f t="shared" si="36"/>
        <v>843.05031446540943</v>
      </c>
      <c r="F101" s="7">
        <f>[1]!crv_interpolation($H$11:$H$13,$I$11:$I$13,E101)</f>
        <v>771.71698113207583</v>
      </c>
      <c r="H101">
        <f t="shared" si="37"/>
        <v>0.66391883322765544</v>
      </c>
      <c r="I101">
        <f>[1]!crv_interpolation($K$11:$K$13,$L$11:$L$13,F101)</f>
        <v>61.296027095478621</v>
      </c>
      <c r="J101">
        <f t="shared" si="38"/>
        <v>104.07847231726794</v>
      </c>
      <c r="K101" s="5">
        <f t="shared" si="28"/>
        <v>271185.50750535971</v>
      </c>
      <c r="L101" s="5">
        <f t="shared" si="29"/>
        <v>4.6337222524289326E-3</v>
      </c>
      <c r="M101">
        <f t="shared" si="30"/>
        <v>1.0865137006543268</v>
      </c>
      <c r="N101">
        <f t="shared" si="39"/>
        <v>6566.7892926036657</v>
      </c>
      <c r="O101">
        <f t="shared" si="40"/>
        <v>28.308826775065452</v>
      </c>
      <c r="P101" s="5">
        <f t="shared" si="31"/>
        <v>4.2979014130324693E-4</v>
      </c>
      <c r="Q101">
        <f t="shared" si="32"/>
        <v>1012.0031248772864</v>
      </c>
      <c r="R101" s="5">
        <f t="shared" si="41"/>
        <v>6566.8662965713556</v>
      </c>
      <c r="S101">
        <f t="shared" si="43"/>
        <v>10437394.93121767</v>
      </c>
      <c r="T101" s="6">
        <f t="shared" si="44"/>
        <v>104.37377132890667</v>
      </c>
      <c r="U101">
        <f t="shared" si="33"/>
        <v>258116.26523005959</v>
      </c>
      <c r="V101">
        <f t="shared" si="34"/>
        <v>4.6474316632035073E-3</v>
      </c>
      <c r="W101">
        <f t="shared" si="42"/>
        <v>4.5142939424866143E-4</v>
      </c>
      <c r="X101">
        <f t="shared" si="35"/>
        <v>1011.7288502611306</v>
      </c>
    </row>
    <row r="102" spans="4:24" x14ac:dyDescent="0.35">
      <c r="D102">
        <v>87</v>
      </c>
      <c r="E102">
        <f t="shared" si="36"/>
        <v>852.96855345912013</v>
      </c>
      <c r="F102" s="7">
        <f>[1]!crv_interpolation($H$11:$H$13,$I$11:$I$13,E102)</f>
        <v>778.30188679245327</v>
      </c>
      <c r="H102">
        <f t="shared" si="37"/>
        <v>0.663918833227644</v>
      </c>
      <c r="I102">
        <f>[1]!crv_interpolation($K$11:$K$13,$L$11:$L$13,F102)</f>
        <v>61.819053756350542</v>
      </c>
      <c r="J102">
        <f t="shared" si="38"/>
        <v>104.73446084661262</v>
      </c>
      <c r="K102" s="5">
        <f t="shared" si="28"/>
        <v>273132.82492776756</v>
      </c>
      <c r="L102" s="5">
        <f t="shared" si="29"/>
        <v>4.6317792442897585E-3</v>
      </c>
      <c r="M102">
        <f t="shared" si="30"/>
        <v>1.0865137006543268</v>
      </c>
      <c r="N102">
        <f t="shared" si="39"/>
        <v>6565.0309980769634</v>
      </c>
      <c r="O102">
        <f t="shared" si="40"/>
        <v>28.322194564809379</v>
      </c>
      <c r="P102" s="5">
        <f t="shared" si="31"/>
        <v>4.266102739183682E-4</v>
      </c>
      <c r="Q102">
        <f t="shared" si="32"/>
        <v>1011.7288502611306</v>
      </c>
      <c r="R102" s="5">
        <f t="shared" si="41"/>
        <v>6565.1082546066527</v>
      </c>
      <c r="S102">
        <f t="shared" si="43"/>
        <v>10502509.243906442</v>
      </c>
      <c r="T102" s="6">
        <f t="shared" si="44"/>
        <v>105.02491062455076</v>
      </c>
      <c r="U102">
        <f t="shared" si="33"/>
        <v>259855.64974462058</v>
      </c>
      <c r="V102">
        <f t="shared" si="34"/>
        <v>4.6455367831617217E-3</v>
      </c>
      <c r="W102">
        <f t="shared" si="42"/>
        <v>4.482854297336769E-4</v>
      </c>
      <c r="X102">
        <f t="shared" si="35"/>
        <v>1011.4530187139272</v>
      </c>
    </row>
    <row r="103" spans="4:24" x14ac:dyDescent="0.35">
      <c r="D103">
        <v>88</v>
      </c>
      <c r="E103">
        <f t="shared" si="36"/>
        <v>862.88679245283083</v>
      </c>
      <c r="F103" s="7">
        <f>[1]!crv_interpolation($H$11:$H$13,$I$11:$I$13,E103)</f>
        <v>784.8867924528306</v>
      </c>
      <c r="H103">
        <f t="shared" si="37"/>
        <v>0.663918833227644</v>
      </c>
      <c r="I103">
        <f>[1]!crv_interpolation($K$11:$K$13,$L$11:$L$13,F103)</f>
        <v>62.342080417222448</v>
      </c>
      <c r="J103">
        <f t="shared" si="38"/>
        <v>105.39044937595729</v>
      </c>
      <c r="K103" s="5">
        <f t="shared" si="28"/>
        <v>275080.24628594331</v>
      </c>
      <c r="L103" s="5">
        <f t="shared" si="29"/>
        <v>4.6298605402099761E-3</v>
      </c>
      <c r="M103">
        <f t="shared" si="30"/>
        <v>1.0865137006543268</v>
      </c>
      <c r="N103">
        <f t="shared" si="39"/>
        <v>6563.2624087631239</v>
      </c>
      <c r="O103">
        <f t="shared" si="40"/>
        <v>28.335735473640359</v>
      </c>
      <c r="P103" s="5">
        <f t="shared" si="31"/>
        <v>4.2347461581592936E-4</v>
      </c>
      <c r="Q103">
        <f t="shared" si="32"/>
        <v>1011.4530187139272</v>
      </c>
      <c r="R103" s="5">
        <f t="shared" si="41"/>
        <v>6563.3399154969975</v>
      </c>
      <c r="S103">
        <f t="shared" si="43"/>
        <v>10567606.017785301</v>
      </c>
      <c r="T103" s="6">
        <f t="shared" si="44"/>
        <v>105.67587451968781</v>
      </c>
      <c r="U103">
        <f t="shared" si="33"/>
        <v>261593.50359947086</v>
      </c>
      <c r="V103">
        <f t="shared" si="34"/>
        <v>4.6436658426153056E-3</v>
      </c>
      <c r="W103">
        <f t="shared" si="42"/>
        <v>4.4518519750049351E-4</v>
      </c>
      <c r="X103">
        <f t="shared" si="35"/>
        <v>1011.175638109049</v>
      </c>
    </row>
    <row r="104" spans="4:24" x14ac:dyDescent="0.35">
      <c r="D104">
        <v>89</v>
      </c>
      <c r="E104">
        <f t="shared" si="36"/>
        <v>872.80503144654153</v>
      </c>
      <c r="F104" s="7">
        <f>[1]!crv_interpolation($H$11:$H$13,$I$11:$I$13,E104)</f>
        <v>791.47169811320794</v>
      </c>
      <c r="H104">
        <f t="shared" si="37"/>
        <v>0.66391883322765544</v>
      </c>
      <c r="I104">
        <f>[1]!crv_interpolation($K$11:$K$13,$L$11:$L$13,F104)</f>
        <v>62.865107078094354</v>
      </c>
      <c r="J104">
        <f t="shared" si="38"/>
        <v>106.04643790530196</v>
      </c>
      <c r="K104" s="5">
        <f t="shared" si="28"/>
        <v>277027.75372623955</v>
      </c>
      <c r="L104" s="5">
        <f t="shared" si="29"/>
        <v>4.6279656931940139E-3</v>
      </c>
      <c r="M104">
        <f t="shared" si="30"/>
        <v>1.0865137006543268</v>
      </c>
      <c r="N104">
        <f t="shared" si="39"/>
        <v>6561.4835787275779</v>
      </c>
      <c r="O104">
        <f t="shared" si="40"/>
        <v>28.349450503975621</v>
      </c>
      <c r="P104" s="5">
        <f t="shared" si="31"/>
        <v>4.2038226855732488E-4</v>
      </c>
      <c r="Q104">
        <f t="shared" si="32"/>
        <v>1011.175638109049</v>
      </c>
      <c r="R104" s="5">
        <f t="shared" si="41"/>
        <v>6561.5613333456258</v>
      </c>
      <c r="S104">
        <f t="shared" si="43"/>
        <v>10632685.151261315</v>
      </c>
      <c r="T104" s="6">
        <f t="shared" si="44"/>
        <v>106.32666199850351</v>
      </c>
      <c r="U104">
        <f t="shared" si="33"/>
        <v>263329.81005340046</v>
      </c>
      <c r="V104">
        <f t="shared" si="34"/>
        <v>4.6418184009460314E-3</v>
      </c>
      <c r="W104">
        <f t="shared" si="42"/>
        <v>4.4212780917548817E-4</v>
      </c>
      <c r="X104">
        <f t="shared" si="35"/>
        <v>1010.896716262029</v>
      </c>
    </row>
    <row r="105" spans="4:24" x14ac:dyDescent="0.35">
      <c r="D105">
        <v>90</v>
      </c>
      <c r="E105">
        <f t="shared" si="36"/>
        <v>882.72327044025224</v>
      </c>
      <c r="F105" s="7">
        <f>[1]!crv_interpolation($H$11:$H$13,$I$11:$I$13,E105)</f>
        <v>798.05660377358538</v>
      </c>
      <c r="H105">
        <f t="shared" si="37"/>
        <v>0.663918833227644</v>
      </c>
      <c r="I105">
        <f>[1]!crv_interpolation($K$11:$K$13,$L$11:$L$13,F105)</f>
        <v>63.388133738966275</v>
      </c>
      <c r="J105">
        <f t="shared" si="38"/>
        <v>106.70242643464664</v>
      </c>
      <c r="K105" s="5">
        <f t="shared" si="28"/>
        <v>278975.3295517689</v>
      </c>
      <c r="L105" s="5">
        <f t="shared" si="29"/>
        <v>4.6260942671584836E-3</v>
      </c>
      <c r="M105">
        <f t="shared" si="30"/>
        <v>1.0865137006543268</v>
      </c>
      <c r="N105">
        <f t="shared" si="39"/>
        <v>6559.69456158907</v>
      </c>
      <c r="O105">
        <f t="shared" si="40"/>
        <v>28.363340652983915</v>
      </c>
      <c r="P105" s="5">
        <f t="shared" si="31"/>
        <v>4.1733235765531213E-4</v>
      </c>
      <c r="Q105">
        <f t="shared" si="32"/>
        <v>1010.896716262029</v>
      </c>
      <c r="R105" s="5">
        <f t="shared" si="41"/>
        <v>6559.7725618082377</v>
      </c>
      <c r="S105">
        <f t="shared" si="43"/>
        <v>10697746.543273715</v>
      </c>
      <c r="T105" s="6">
        <f t="shared" si="44"/>
        <v>106.97727205050343</v>
      </c>
      <c r="U105">
        <f t="shared" si="33"/>
        <v>265064.55255465268</v>
      </c>
      <c r="V105">
        <f t="shared" si="34"/>
        <v>4.6399940283037341E-3</v>
      </c>
      <c r="W105">
        <f t="shared" si="42"/>
        <v>4.3911240005684791E-4</v>
      </c>
      <c r="X105">
        <f t="shared" si="35"/>
        <v>1010.6162609316651</v>
      </c>
    </row>
    <row r="106" spans="4:24" x14ac:dyDescent="0.35">
      <c r="D106">
        <v>91</v>
      </c>
      <c r="E106">
        <f t="shared" si="36"/>
        <v>892.64150943396294</v>
      </c>
      <c r="F106" s="7">
        <f>[1]!crv_interpolation($H$11:$H$13,$I$11:$I$13,E106)</f>
        <v>804.64150943396271</v>
      </c>
      <c r="H106">
        <f t="shared" si="37"/>
        <v>0.663918833227644</v>
      </c>
      <c r="I106">
        <f>[1]!crv_interpolation($K$11:$K$13,$L$11:$L$13,F106)</f>
        <v>63.911160399838181</v>
      </c>
      <c r="J106">
        <f t="shared" si="38"/>
        <v>107.35841496399131</v>
      </c>
      <c r="K106" s="5">
        <f t="shared" si="28"/>
        <v>280922.95622010896</v>
      </c>
      <c r="L106" s="5">
        <f t="shared" si="29"/>
        <v>4.6242458366002031E-3</v>
      </c>
      <c r="M106">
        <f t="shared" si="30"/>
        <v>1.0865137006543268</v>
      </c>
      <c r="N106">
        <f t="shared" si="39"/>
        <v>6557.8954105289968</v>
      </c>
      <c r="O106">
        <f t="shared" si="40"/>
        <v>28.377406912628263</v>
      </c>
      <c r="P106" s="5">
        <f t="shared" si="31"/>
        <v>4.1432403178568155E-4</v>
      </c>
      <c r="Q106">
        <f t="shared" si="32"/>
        <v>1010.6162609316651</v>
      </c>
      <c r="R106" s="5">
        <f t="shared" si="41"/>
        <v>6557.9736541023531</v>
      </c>
      <c r="S106">
        <f t="shared" si="43"/>
        <v>10762790.093289562</v>
      </c>
      <c r="T106" s="6">
        <f t="shared" si="44"/>
        <v>107.62770367046959</v>
      </c>
      <c r="U106">
        <f t="shared" si="33"/>
        <v>266797.71473837731</v>
      </c>
      <c r="V106">
        <f t="shared" si="34"/>
        <v>4.6381923052783982E-3</v>
      </c>
      <c r="W106">
        <f t="shared" si="42"/>
        <v>4.3613812833568E-4</v>
      </c>
      <c r="X106">
        <f t="shared" si="35"/>
        <v>1010.3342798210975</v>
      </c>
    </row>
    <row r="107" spans="4:24" x14ac:dyDescent="0.35">
      <c r="D107">
        <v>92</v>
      </c>
      <c r="E107">
        <f t="shared" si="36"/>
        <v>902.55974842767364</v>
      </c>
      <c r="F107" s="7">
        <f>[1]!crv_interpolation($H$11:$H$13,$I$11:$I$13,E107)</f>
        <v>811.22641509434004</v>
      </c>
      <c r="H107">
        <f t="shared" si="37"/>
        <v>0.66391883322765544</v>
      </c>
      <c r="I107">
        <f>[1]!crv_interpolation($K$11:$K$13,$L$11:$L$13,F107)</f>
        <v>64.434187060710087</v>
      </c>
      <c r="J107">
        <f t="shared" si="38"/>
        <v>108.01440349333599</v>
      </c>
      <c r="K107" s="5">
        <f t="shared" si="28"/>
        <v>282870.61634106765</v>
      </c>
      <c r="L107" s="5">
        <f t="shared" si="29"/>
        <v>4.6224199862763046E-3</v>
      </c>
      <c r="M107">
        <f t="shared" si="30"/>
        <v>1.0865137006543268</v>
      </c>
      <c r="N107">
        <f t="shared" si="39"/>
        <v>6556.0861783014734</v>
      </c>
      <c r="O107">
        <f t="shared" si="40"/>
        <v>28.391650269707874</v>
      </c>
      <c r="P107" s="5">
        <f t="shared" si="31"/>
        <v>4.113564620297365E-4</v>
      </c>
      <c r="Q107">
        <f t="shared" si="32"/>
        <v>1010.3342798210975</v>
      </c>
      <c r="R107" s="5">
        <f t="shared" si="41"/>
        <v>6556.1646630174082</v>
      </c>
      <c r="S107">
        <f t="shared" si="43"/>
        <v>10827815.701299489</v>
      </c>
      <c r="T107" s="6">
        <f t="shared" si="44"/>
        <v>108.27795585841801</v>
      </c>
      <c r="U107">
        <f t="shared" si="33"/>
        <v>268529.28042414511</v>
      </c>
      <c r="V107">
        <f t="shared" si="34"/>
        <v>4.6364128225841973E-3</v>
      </c>
      <c r="W107">
        <f t="shared" si="42"/>
        <v>4.3320417434755497E-4</v>
      </c>
      <c r="X107">
        <f t="shared" si="35"/>
        <v>1010.0507805788498</v>
      </c>
    </row>
    <row r="108" spans="4:24" x14ac:dyDescent="0.35">
      <c r="D108">
        <v>93</v>
      </c>
      <c r="E108">
        <f t="shared" si="36"/>
        <v>912.47798742138434</v>
      </c>
      <c r="F108" s="7">
        <f>[1]!crv_interpolation($H$11:$H$13,$I$11:$I$13,E108)</f>
        <v>817.81132075471749</v>
      </c>
      <c r="H108">
        <f t="shared" si="37"/>
        <v>0.663918833227644</v>
      </c>
      <c r="I108">
        <f>[1]!crv_interpolation($K$11:$K$13,$L$11:$L$13,F108)</f>
        <v>64.957213721582008</v>
      </c>
      <c r="J108">
        <f t="shared" si="38"/>
        <v>108.67039202268067</v>
      </c>
      <c r="K108" s="5">
        <f t="shared" si="28"/>
        <v>284818.29267449968</v>
      </c>
      <c r="L108" s="5">
        <f t="shared" si="29"/>
        <v>4.6206163108959142E-3</v>
      </c>
      <c r="M108">
        <f t="shared" si="30"/>
        <v>1.0865137006543268</v>
      </c>
      <c r="N108">
        <f t="shared" si="39"/>
        <v>6554.2669172411161</v>
      </c>
      <c r="O108">
        <f t="shared" si="40"/>
        <v>28.406071705899151</v>
      </c>
      <c r="P108" s="5">
        <f t="shared" si="31"/>
        <v>4.0842884114619899E-4</v>
      </c>
      <c r="Q108">
        <f t="shared" si="32"/>
        <v>1010.0507805788498</v>
      </c>
      <c r="R108" s="5">
        <f t="shared" si="41"/>
        <v>6554.3456409225591</v>
      </c>
      <c r="S108">
        <f t="shared" si="43"/>
        <v>10892823.267813545</v>
      </c>
      <c r="T108" s="6">
        <f t="shared" si="44"/>
        <v>108.92802761955713</v>
      </c>
      <c r="U108">
        <f t="shared" si="33"/>
        <v>270259.23361351568</v>
      </c>
      <c r="V108">
        <f t="shared" si="34"/>
        <v>4.6346551807549662E-3</v>
      </c>
      <c r="W108">
        <f t="shared" si="42"/>
        <v>4.303097398531201E-4</v>
      </c>
      <c r="X108">
        <f t="shared" si="35"/>
        <v>1009.7657707998438</v>
      </c>
    </row>
    <row r="109" spans="4:24" s="8" customFormat="1" x14ac:dyDescent="0.35">
      <c r="D109" s="8">
        <v>94</v>
      </c>
      <c r="E109" s="8">
        <f t="shared" si="36"/>
        <v>922.39622641509504</v>
      </c>
      <c r="F109" s="7">
        <f>[1]!crv_interpolation($H$11:$H$13,$I$11:$I$13,E109)</f>
        <v>824.39622641509482</v>
      </c>
      <c r="H109" s="8">
        <f t="shared" si="37"/>
        <v>0.663918833227644</v>
      </c>
      <c r="I109" s="8">
        <f>[1]!crv_interpolation($K$11:$K$13,$L$11:$L$13,F109)</f>
        <v>65.480240382453914</v>
      </c>
      <c r="J109" s="8">
        <f t="shared" si="38"/>
        <v>109.32638055202534</v>
      </c>
      <c r="K109" s="8">
        <f t="shared" si="28"/>
        <v>286765.9681281767</v>
      </c>
      <c r="L109" s="8">
        <f t="shared" si="29"/>
        <v>4.6188344148229256E-3</v>
      </c>
      <c r="M109" s="8">
        <f t="shared" si="30"/>
        <v>1.0865137006543268</v>
      </c>
      <c r="N109" s="8">
        <f t="shared" si="39"/>
        <v>6552.437679271532</v>
      </c>
      <c r="O109" s="8">
        <f t="shared" si="40"/>
        <v>28.420672197795906</v>
      </c>
      <c r="P109" s="8">
        <f t="shared" si="31"/>
        <v>4.0554038287121555E-4</v>
      </c>
      <c r="Q109" s="8">
        <f t="shared" si="32"/>
        <v>1009.7657707998438</v>
      </c>
      <c r="R109" s="8">
        <f t="shared" si="41"/>
        <v>6552.51663977519</v>
      </c>
      <c r="S109" s="8">
        <f t="shared" si="43"/>
        <v>10957812.693857102</v>
      </c>
      <c r="T109" s="6">
        <f t="shared" si="44"/>
        <v>109.57791796424696</v>
      </c>
      <c r="U109" s="8">
        <f t="shared" si="33"/>
        <v>271987.55848766171</v>
      </c>
      <c r="V109" s="8">
        <f t="shared" si="34"/>
        <v>4.6329189898506413E-3</v>
      </c>
      <c r="W109" s="8">
        <f t="shared" si="42"/>
        <v>4.2745404734646872E-4</v>
      </c>
      <c r="X109" s="8">
        <f t="shared" si="35"/>
        <v>1009.4792580263853</v>
      </c>
    </row>
    <row r="110" spans="4:24" x14ac:dyDescent="0.35">
      <c r="D110">
        <v>95</v>
      </c>
      <c r="E110">
        <f t="shared" si="36"/>
        <v>932.31446540880575</v>
      </c>
      <c r="F110" s="7">
        <f>[1]!crv_interpolation($H$11:$H$13,$I$11:$I$13,E110)</f>
        <v>830.98113207547215</v>
      </c>
      <c r="H110">
        <f t="shared" si="37"/>
        <v>0.66391883322765544</v>
      </c>
      <c r="I110">
        <f>[1]!crv_interpolation($K$11:$K$13,$L$11:$L$13,F110)</f>
        <v>66.00326704332582</v>
      </c>
      <c r="J110">
        <f t="shared" si="38"/>
        <v>109.98236908137001</v>
      </c>
      <c r="K110" s="5">
        <f t="shared" si="28"/>
        <v>288713.62575570541</v>
      </c>
      <c r="L110" s="5">
        <f t="shared" si="29"/>
        <v>4.6170739117893881E-3</v>
      </c>
      <c r="M110">
        <f t="shared" si="30"/>
        <v>1.0865137006543268</v>
      </c>
      <c r="N110">
        <f t="shared" si="39"/>
        <v>6550.5985159146176</v>
      </c>
      <c r="O110">
        <f t="shared" si="40"/>
        <v>28.435452716948742</v>
      </c>
      <c r="P110" s="5">
        <f t="shared" si="31"/>
        <v>4.0269032124521357E-4</v>
      </c>
      <c r="Q110">
        <f t="shared" si="32"/>
        <v>1009.4792580263853</v>
      </c>
      <c r="R110" s="5">
        <f t="shared" si="41"/>
        <v>6550.6777111302354</v>
      </c>
      <c r="S110">
        <f t="shared" si="43"/>
        <v>11022783.880966865</v>
      </c>
      <c r="T110" s="6">
        <f t="shared" si="44"/>
        <v>110.22762590795922</v>
      </c>
      <c r="U110">
        <f t="shared" si="33"/>
        <v>273714.23940504377</v>
      </c>
      <c r="V110">
        <f t="shared" si="34"/>
        <v>4.6312038691741931E-3</v>
      </c>
      <c r="W110">
        <f t="shared" si="42"/>
        <v>4.2463633939003435E-4</v>
      </c>
      <c r="X110">
        <f t="shared" si="35"/>
        <v>1009.191249749119</v>
      </c>
    </row>
    <row r="111" spans="4:24" x14ac:dyDescent="0.35">
      <c r="D111">
        <v>96</v>
      </c>
      <c r="E111">
        <f t="shared" si="36"/>
        <v>942.23270440251645</v>
      </c>
      <c r="F111" s="7">
        <f>[1]!crv_interpolation($H$11:$H$13,$I$11:$I$13,E111)</f>
        <v>837.56603773584959</v>
      </c>
      <c r="H111">
        <f t="shared" si="37"/>
        <v>0.663918833227644</v>
      </c>
      <c r="I111">
        <f>[1]!crv_interpolation($K$11:$K$13,$L$11:$L$13,F111)</f>
        <v>66.526293704197741</v>
      </c>
      <c r="J111">
        <f t="shared" si="38"/>
        <v>110.63835761071469</v>
      </c>
      <c r="K111" s="5">
        <f t="shared" si="28"/>
        <v>290661.24875449884</v>
      </c>
      <c r="L111" s="5">
        <f t="shared" si="29"/>
        <v>4.6153344246190756E-3</v>
      </c>
      <c r="M111">
        <f t="shared" si="30"/>
        <v>1.0865137006543268</v>
      </c>
      <c r="N111">
        <f t="shared" si="39"/>
        <v>6548.7494782975418</v>
      </c>
      <c r="O111">
        <f t="shared" si="40"/>
        <v>28.450414229903657</v>
      </c>
      <c r="P111" s="5">
        <f t="shared" si="31"/>
        <v>3.9987790996541062E-4</v>
      </c>
      <c r="Q111">
        <f t="shared" si="32"/>
        <v>1009.191249749119</v>
      </c>
      <c r="R111" s="5">
        <f t="shared" si="41"/>
        <v>6548.8289061471842</v>
      </c>
      <c r="S111">
        <f t="shared" si="43"/>
        <v>11087736.731186952</v>
      </c>
      <c r="T111" s="6">
        <f t="shared" si="44"/>
        <v>110.87715047123814</v>
      </c>
      <c r="U111">
        <f t="shared" si="33"/>
        <v>275439.26089913916</v>
      </c>
      <c r="V111">
        <f t="shared" si="34"/>
        <v>4.6295094469986304E-3</v>
      </c>
      <c r="W111">
        <f t="shared" si="42"/>
        <v>4.2185587797482734E-4</v>
      </c>
      <c r="X111">
        <f t="shared" si="35"/>
        <v>1008.9017534079618</v>
      </c>
    </row>
    <row r="112" spans="4:24" x14ac:dyDescent="0.35">
      <c r="D112">
        <v>97</v>
      </c>
      <c r="E112">
        <f t="shared" si="36"/>
        <v>952.15094339622715</v>
      </c>
      <c r="F112" s="7">
        <f>[1]!crv_interpolation($H$11:$H$13,$I$11:$I$13,E112)</f>
        <v>844.15094339622692</v>
      </c>
      <c r="H112">
        <f t="shared" si="37"/>
        <v>0.663918833227644</v>
      </c>
      <c r="I112">
        <f>[1]!crv_interpolation($K$11:$K$13,$L$11:$L$13,F112)</f>
        <v>67.049320365069647</v>
      </c>
      <c r="J112">
        <f t="shared" si="38"/>
        <v>111.29434614005936</v>
      </c>
      <c r="K112" s="5">
        <f t="shared" ref="K112:K143" si="45">Q112*q_liq_m3sec*d_in_m/P112/A</f>
        <v>292608.82046379166</v>
      </c>
      <c r="L112" s="5">
        <f t="shared" ref="L112:L143" si="46">1/(1.14-2*LN(eps/d_in_m+21.25/K112^(0.9)))^2</f>
        <v>4.6136155849608243E-3</v>
      </c>
      <c r="M112">
        <f t="shared" si="30"/>
        <v>1.0865137006543268</v>
      </c>
      <c r="N112">
        <f t="shared" si="39"/>
        <v>6546.8906171605149</v>
      </c>
      <c r="O112">
        <f t="shared" si="40"/>
        <v>28.465557698239891</v>
      </c>
      <c r="P112" s="5">
        <f t="shared" ref="P112:P143" si="47">$V$8*(1.8*(I112+273)-460)^(-$V$9)*(0.9994+0.0058*pwh_mpa+0.6534/10000*pwh_mpa*pwh_mpa)/1000</f>
        <v>3.9710242176285422E-4</v>
      </c>
      <c r="Q112">
        <f t="shared" ref="Q112:Q143" si="48">rho/(1+(I112)/10000*(0.269*(I112)^0.637-0.8))</f>
        <v>1008.9017534079618</v>
      </c>
      <c r="R112" s="5">
        <f t="shared" si="41"/>
        <v>6546.9702755978642</v>
      </c>
      <c r="S112">
        <f t="shared" si="43"/>
        <v>11152671.147065053</v>
      </c>
      <c r="T112" s="6">
        <f t="shared" si="44"/>
        <v>111.52649067966203</v>
      </c>
      <c r="U112">
        <f t="shared" ref="U112:U143" si="49">X112*q_liq_m3sec*d_in_m/W112/A</f>
        <v>277162.60767621809</v>
      </c>
      <c r="V112">
        <f t="shared" ref="V112:V143" si="50">1/(1.14-2*LN(eps/d_in_m+21.25/U112^(0.9)))^2</f>
        <v>4.6278353603036457E-3</v>
      </c>
      <c r="W112">
        <f t="shared" si="42"/>
        <v>4.1911194390490162E-4</v>
      </c>
      <c r="X112">
        <f t="shared" ref="X112:X143" si="51">rho/(1+(I113)/10000*(0.269*(I113)^0.637-0.8))</f>
        <v>1008.6107763930052</v>
      </c>
    </row>
    <row r="113" spans="4:24" x14ac:dyDescent="0.35">
      <c r="D113">
        <v>98</v>
      </c>
      <c r="E113">
        <f t="shared" si="36"/>
        <v>962.06918238993785</v>
      </c>
      <c r="F113" s="7">
        <f>[1]!crv_interpolation($H$11:$H$13,$I$11:$I$13,E113)</f>
        <v>850.73584905660425</v>
      </c>
      <c r="H113">
        <f t="shared" si="37"/>
        <v>0.663918833227644</v>
      </c>
      <c r="I113">
        <f>[1]!crv_interpolation($K$11:$K$13,$L$11:$L$13,F113)</f>
        <v>67.572347025941568</v>
      </c>
      <c r="J113">
        <f t="shared" si="38"/>
        <v>111.95033466940403</v>
      </c>
      <c r="K113" s="5">
        <f t="shared" si="45"/>
        <v>294556.32436270308</v>
      </c>
      <c r="L113" s="5">
        <f t="shared" si="46"/>
        <v>4.6119170330312202E-3</v>
      </c>
      <c r="M113">
        <f t="shared" si="30"/>
        <v>1.0865137006543268</v>
      </c>
      <c r="N113">
        <f t="shared" ref="N113:N144" si="52">Q112*9.81*H112-V112*Q112*M112*M112/2/d_in_m</f>
        <v>6545.0219828653644</v>
      </c>
      <c r="O113">
        <f t="shared" ref="O113:O144" si="53">O112-(E113-E112)*N113/101325+(F113-F112)*rho*9.8/101325</f>
        <v>28.480884078607026</v>
      </c>
      <c r="P113" s="5">
        <f t="shared" si="47"/>
        <v>3.9436314780291266E-4</v>
      </c>
      <c r="Q113">
        <f t="shared" si="48"/>
        <v>1008.6107763930052</v>
      </c>
      <c r="R113" s="5">
        <f t="shared" ref="R113:R144" si="54">Q112*9.81*H112-L112*Q112*M112*M112/2/d_in_m</f>
        <v>6545.101869875044</v>
      </c>
      <c r="S113">
        <f t="shared" si="43"/>
        <v>11217587.031648656</v>
      </c>
      <c r="T113" s="6">
        <f t="shared" si="44"/>
        <v>112.1756455638058</v>
      </c>
      <c r="U113">
        <f t="shared" si="49"/>
        <v>278884.26461316808</v>
      </c>
      <c r="V113">
        <f t="shared" si="50"/>
        <v>4.6261812545215107E-3</v>
      </c>
      <c r="W113">
        <f t="shared" si="42"/>
        <v>4.1640383620499059E-4</v>
      </c>
      <c r="X113">
        <f t="shared" si="51"/>
        <v>1008.3183260453961</v>
      </c>
    </row>
    <row r="114" spans="4:24" x14ac:dyDescent="0.35">
      <c r="D114">
        <v>99</v>
      </c>
      <c r="E114">
        <f t="shared" si="36"/>
        <v>971.98742138364855</v>
      </c>
      <c r="F114" s="7">
        <f>[1]!crv_interpolation($H$11:$H$13,$I$11:$I$13,E114)</f>
        <v>857.32075471698158</v>
      </c>
      <c r="H114">
        <f t="shared" si="37"/>
        <v>0.66391883322765544</v>
      </c>
      <c r="I114">
        <f>[1]!crv_interpolation($K$11:$K$13,$L$11:$L$13,F114)</f>
        <v>68.095373686813474</v>
      </c>
      <c r="J114">
        <f t="shared" si="38"/>
        <v>112.60632319874871</v>
      </c>
      <c r="K114" s="5">
        <f t="shared" si="45"/>
        <v>296503.74406834587</v>
      </c>
      <c r="L114" s="5">
        <f t="shared" si="46"/>
        <v>4.6102384173662683E-3</v>
      </c>
      <c r="M114">
        <f t="shared" si="30"/>
        <v>1.0865137006543268</v>
      </c>
      <c r="N114">
        <f t="shared" si="52"/>
        <v>6543.1436254017162</v>
      </c>
      <c r="O114">
        <f t="shared" si="53"/>
        <v>28.496394322761383</v>
      </c>
      <c r="P114" s="5">
        <f t="shared" si="47"/>
        <v>3.91659397108195E-4</v>
      </c>
      <c r="Q114">
        <f t="shared" si="48"/>
        <v>1008.3183260453961</v>
      </c>
      <c r="R114" s="5">
        <f t="shared" si="54"/>
        <v>6543.2237389986258</v>
      </c>
      <c r="S114">
        <f t="shared" si="43"/>
        <v>11282484.288481366</v>
      </c>
      <c r="T114" s="6">
        <f t="shared" si="44"/>
        <v>112.82461415920389</v>
      </c>
      <c r="U114">
        <f t="shared" si="49"/>
        <v>280604.21675536881</v>
      </c>
      <c r="V114">
        <f t="shared" si="50"/>
        <v>4.6245467832918465E-3</v>
      </c>
      <c r="W114">
        <f t="shared" si="42"/>
        <v>4.1373087155029733E-4</v>
      </c>
      <c r="X114">
        <f t="shared" si="51"/>
        <v>1008.0244096581924</v>
      </c>
    </row>
    <row r="115" spans="4:24" x14ac:dyDescent="0.35">
      <c r="D115">
        <v>100</v>
      </c>
      <c r="E115">
        <f t="shared" si="36"/>
        <v>981.90566037735925</v>
      </c>
      <c r="F115" s="7">
        <f>[1]!crv_interpolation($H$11:$H$13,$I$11:$I$13,E115)</f>
        <v>863.90566037735903</v>
      </c>
      <c r="H115">
        <f t="shared" si="37"/>
        <v>0.663918833227644</v>
      </c>
      <c r="I115">
        <f>[1]!crv_interpolation($K$11:$K$13,$L$11:$L$13,F115)</f>
        <v>68.618400347685395</v>
      </c>
      <c r="J115">
        <f t="shared" si="38"/>
        <v>113.26231172809338</v>
      </c>
      <c r="K115" s="5">
        <f t="shared" si="45"/>
        <v>298451.06333397393</v>
      </c>
      <c r="L115" s="5">
        <f t="shared" si="46"/>
        <v>4.6085793945816718E-3</v>
      </c>
      <c r="M115">
        <f t="shared" si="30"/>
        <v>1.0865137006543268</v>
      </c>
      <c r="N115">
        <f t="shared" si="52"/>
        <v>6541.2555943947982</v>
      </c>
      <c r="O115">
        <f t="shared" si="53"/>
        <v>28.512089377601701</v>
      </c>
      <c r="P115" s="5">
        <f t="shared" si="47"/>
        <v>3.8899049600293965E-4</v>
      </c>
      <c r="Q115">
        <f t="shared" si="48"/>
        <v>1008.0244096581924</v>
      </c>
      <c r="R115" s="5">
        <f t="shared" si="54"/>
        <v>6541.3359326234695</v>
      </c>
      <c r="S115">
        <f t="shared" si="43"/>
        <v>11347362.821599273</v>
      </c>
      <c r="T115" s="6">
        <f t="shared" si="44"/>
        <v>113.4733955063142</v>
      </c>
      <c r="U115">
        <f t="shared" si="49"/>
        <v>282322.44931460428</v>
      </c>
      <c r="V115">
        <f t="shared" si="50"/>
        <v>4.6229316082249117E-3</v>
      </c>
      <c r="W115">
        <f t="shared" si="42"/>
        <v>4.1109238371749604E-4</v>
      </c>
      <c r="X115">
        <f t="shared" si="51"/>
        <v>1007.7290344771947</v>
      </c>
    </row>
    <row r="116" spans="4:24" x14ac:dyDescent="0.35">
      <c r="D116">
        <v>101</v>
      </c>
      <c r="E116">
        <f t="shared" si="36"/>
        <v>991.82389937106996</v>
      </c>
      <c r="F116" s="7">
        <f>[1]!crv_interpolation($H$11:$H$13,$I$11:$I$13,E116)</f>
        <v>870.49056603773636</v>
      </c>
      <c r="H116">
        <f t="shared" si="37"/>
        <v>0.663918833227644</v>
      </c>
      <c r="I116">
        <f>[1]!crv_interpolation($K$11:$K$13,$L$11:$L$13,F116)</f>
        <v>69.141427008557301</v>
      </c>
      <c r="J116">
        <f t="shared" si="38"/>
        <v>113.91830025743806</v>
      </c>
      <c r="K116" s="5">
        <f t="shared" si="45"/>
        <v>300398.26604717918</v>
      </c>
      <c r="L116" s="5">
        <f t="shared" si="46"/>
        <v>4.6069396291413883E-3</v>
      </c>
      <c r="M116">
        <f t="shared" si="30"/>
        <v>1.0865137006543268</v>
      </c>
      <c r="N116">
        <f t="shared" si="52"/>
        <v>6539.3579391116509</v>
      </c>
      <c r="O116">
        <f t="shared" si="53"/>
        <v>28.527970185204168</v>
      </c>
      <c r="P116" s="5">
        <f t="shared" si="47"/>
        <v>3.8635578757793051E-4</v>
      </c>
      <c r="Q116">
        <f t="shared" si="48"/>
        <v>1007.7290344771947</v>
      </c>
      <c r="R116" s="5">
        <f t="shared" si="54"/>
        <v>6539.4385000456223</v>
      </c>
      <c r="S116">
        <f t="shared" si="43"/>
        <v>11412222.535527399</v>
      </c>
      <c r="T116" s="6">
        <f t="shared" si="44"/>
        <v>114.12198865048248</v>
      </c>
      <c r="U116">
        <f t="shared" si="49"/>
        <v>284038.94766702893</v>
      </c>
      <c r="V116">
        <f t="shared" si="50"/>
        <v>4.6213353986730519E-3</v>
      </c>
      <c r="W116">
        <f t="shared" si="42"/>
        <v>4.0848772305600973E-4</v>
      </c>
      <c r="X116">
        <f t="shared" si="51"/>
        <v>1007.4322077017566</v>
      </c>
    </row>
    <row r="117" spans="4:24" s="8" customFormat="1" x14ac:dyDescent="0.35">
      <c r="D117" s="8">
        <v>102</v>
      </c>
      <c r="E117" s="8">
        <f t="shared" si="36"/>
        <v>1001.7421383647807</v>
      </c>
      <c r="F117" s="7">
        <f>[1]!crv_interpolation($H$11:$H$13,$I$11:$I$13,E117)</f>
        <v>877.07547169811369</v>
      </c>
      <c r="H117" s="8">
        <f t="shared" si="37"/>
        <v>0.66391883322765544</v>
      </c>
      <c r="I117" s="8">
        <f>[1]!crv_interpolation($K$11:$K$13,$L$11:$L$13,F117)</f>
        <v>69.664453669429207</v>
      </c>
      <c r="J117" s="8">
        <f t="shared" si="38"/>
        <v>114.57428878678273</v>
      </c>
      <c r="K117" s="8">
        <f t="shared" si="45"/>
        <v>302345.33622812305</v>
      </c>
      <c r="L117" s="8">
        <f t="shared" si="46"/>
        <v>4.6053187931340972E-3</v>
      </c>
      <c r="M117" s="8">
        <f t="shared" si="30"/>
        <v>1.0865137006543268</v>
      </c>
      <c r="N117" s="8">
        <f t="shared" si="52"/>
        <v>6537.4507084689867</v>
      </c>
      <c r="O117" s="8">
        <f t="shared" si="53"/>
        <v>28.544037682856771</v>
      </c>
      <c r="P117" s="8">
        <f t="shared" si="47"/>
        <v>3.8375463117508278E-4</v>
      </c>
      <c r="Q117" s="8">
        <f t="shared" si="48"/>
        <v>1007.4322077017566</v>
      </c>
      <c r="R117" s="8">
        <f t="shared" si="54"/>
        <v>6537.53149021019</v>
      </c>
      <c r="S117" s="8">
        <f t="shared" si="43"/>
        <v>11477063.335276213</v>
      </c>
      <c r="T117" s="6">
        <f t="shared" si="44"/>
        <v>114.77039264190755</v>
      </c>
      <c r="U117" s="8">
        <f t="shared" si="49"/>
        <v>285753.69735116849</v>
      </c>
      <c r="V117" s="8">
        <f t="shared" si="50"/>
        <v>4.6197578315099862E-3</v>
      </c>
      <c r="W117" s="8">
        <f t="shared" si="42"/>
        <v>4.0591625597872117E-4</v>
      </c>
      <c r="X117" s="8">
        <f t="shared" si="51"/>
        <v>1007.1339364855727</v>
      </c>
    </row>
    <row r="118" spans="4:24" x14ac:dyDescent="0.35">
      <c r="D118">
        <v>103</v>
      </c>
      <c r="E118">
        <f t="shared" si="36"/>
        <v>1011.6603773584914</v>
      </c>
      <c r="F118" s="7">
        <f>[1]!crv_interpolation($H$11:$H$13,$I$11:$I$13,E118)</f>
        <v>883.66037735849113</v>
      </c>
      <c r="H118">
        <f t="shared" si="37"/>
        <v>0.663918833227644</v>
      </c>
      <c r="I118">
        <f>[1]!crv_interpolation($K$11:$K$13,$L$11:$L$13,F118)</f>
        <v>70.187480330301128</v>
      </c>
      <c r="J118">
        <f t="shared" si="38"/>
        <v>115.2302773161274</v>
      </c>
      <c r="K118" s="5">
        <f t="shared" si="45"/>
        <v>304292.25802780985</v>
      </c>
      <c r="L118" s="5">
        <f t="shared" si="46"/>
        <v>4.6037165660573085E-3</v>
      </c>
      <c r="M118">
        <f t="shared" si="30"/>
        <v>1.0865137006543268</v>
      </c>
      <c r="N118">
        <f t="shared" si="52"/>
        <v>6535.5339510386775</v>
      </c>
      <c r="O118">
        <f t="shared" si="53"/>
        <v>28.56029280309302</v>
      </c>
      <c r="P118" s="5">
        <f t="shared" si="47"/>
        <v>3.8118640189084991E-4</v>
      </c>
      <c r="Q118">
        <f t="shared" si="48"/>
        <v>1007.1339364855727</v>
      </c>
      <c r="R118" s="5">
        <f t="shared" si="54"/>
        <v>6535.6149517168469</v>
      </c>
      <c r="S118">
        <f t="shared" si="43"/>
        <v>11541885.12633821</v>
      </c>
      <c r="T118" s="6">
        <f t="shared" si="44"/>
        <v>115.4186065356071</v>
      </c>
      <c r="U118">
        <f t="shared" si="49"/>
        <v>287466.68406596506</v>
      </c>
      <c r="V118">
        <f t="shared" si="50"/>
        <v>4.6181985909176373E-3</v>
      </c>
      <c r="W118">
        <f t="shared" si="42"/>
        <v>4.0337736447127663E-4</v>
      </c>
      <c r="X118">
        <f t="shared" si="51"/>
        <v>1006.8342279374456</v>
      </c>
    </row>
    <row r="119" spans="4:24" x14ac:dyDescent="0.35">
      <c r="D119">
        <v>104</v>
      </c>
      <c r="E119">
        <f t="shared" si="36"/>
        <v>1021.5786163522021</v>
      </c>
      <c r="F119" s="7">
        <f>[1]!crv_interpolation($H$11:$H$13,$I$11:$I$13,E119)</f>
        <v>890.24528301886846</v>
      </c>
      <c r="H119">
        <f t="shared" si="37"/>
        <v>0.663918833227644</v>
      </c>
      <c r="I119">
        <f>[1]!crv_interpolation($K$11:$K$13,$L$11:$L$13,F119)</f>
        <v>70.710506991173034</v>
      </c>
      <c r="J119">
        <f t="shared" si="38"/>
        <v>115.88626584547208</v>
      </c>
      <c r="K119" s="5">
        <f t="shared" si="45"/>
        <v>306239.01572640048</v>
      </c>
      <c r="L119" s="5">
        <f t="shared" si="46"/>
        <v>4.6021326346087684E-3</v>
      </c>
      <c r="M119">
        <f t="shared" si="30"/>
        <v>1.0865137006543268</v>
      </c>
      <c r="N119">
        <f t="shared" si="52"/>
        <v>6533.6077150540923</v>
      </c>
      <c r="O119">
        <f t="shared" si="53"/>
        <v>28.576736473725049</v>
      </c>
      <c r="P119" s="5">
        <f t="shared" si="47"/>
        <v>3.7865049009765865E-4</v>
      </c>
      <c r="Q119">
        <f t="shared" si="48"/>
        <v>1006.8342279374456</v>
      </c>
      <c r="R119" s="5">
        <f t="shared" si="54"/>
        <v>6533.6889328261814</v>
      </c>
      <c r="S119">
        <f t="shared" si="43"/>
        <v>11606687.814684542</v>
      </c>
      <c r="T119" s="6">
        <f t="shared" si="44"/>
        <v>116.06662939138405</v>
      </c>
      <c r="U119">
        <f t="shared" si="49"/>
        <v>289177.89366886439</v>
      </c>
      <c r="V119">
        <f t="shared" si="50"/>
        <v>4.6166573681801736E-3</v>
      </c>
      <c r="W119">
        <f t="shared" si="42"/>
        <v>4.0087044561919947E-4</v>
      </c>
      <c r="X119">
        <f t="shared" si="51"/>
        <v>1006.5330891220325</v>
      </c>
    </row>
    <row r="120" spans="4:24" x14ac:dyDescent="0.35">
      <c r="D120">
        <v>105</v>
      </c>
      <c r="E120">
        <f t="shared" si="36"/>
        <v>1031.4968553459128</v>
      </c>
      <c r="F120" s="7">
        <f>[1]!crv_interpolation($H$11:$H$13,$I$11:$I$13,E120)</f>
        <v>896.83018867924579</v>
      </c>
      <c r="H120">
        <f t="shared" si="37"/>
        <v>0.66391883322765544</v>
      </c>
      <c r="I120">
        <f>[1]!crv_interpolation($K$11:$K$13,$L$11:$L$13,F120)</f>
        <v>71.23353365204494</v>
      </c>
      <c r="J120">
        <f t="shared" si="38"/>
        <v>116.54225437481675</v>
      </c>
      <c r="K120" s="5">
        <f t="shared" si="45"/>
        <v>308185.59373156144</v>
      </c>
      <c r="L120" s="5">
        <f t="shared" si="46"/>
        <v>4.6005666924849014E-3</v>
      </c>
      <c r="M120">
        <f t="shared" si="30"/>
        <v>1.0865137006543268</v>
      </c>
      <c r="N120">
        <f t="shared" si="52"/>
        <v>6531.6720484172711</v>
      </c>
      <c r="O120">
        <f t="shared" si="53"/>
        <v>28.59336961787611</v>
      </c>
      <c r="P120" s="5">
        <f t="shared" si="47"/>
        <v>3.7614630098261931E-4</v>
      </c>
      <c r="Q120">
        <f t="shared" si="48"/>
        <v>1006.5330891220325</v>
      </c>
      <c r="R120" s="5">
        <f t="shared" si="54"/>
        <v>6531.7534814668952</v>
      </c>
      <c r="S120">
        <f t="shared" si="43"/>
        <v>11671471.306761732</v>
      </c>
      <c r="T120" s="6">
        <f t="shared" si="44"/>
        <v>116.71446027379372</v>
      </c>
      <c r="U120">
        <f t="shared" si="49"/>
        <v>290887.31217394007</v>
      </c>
      <c r="V120">
        <f t="shared" si="50"/>
        <v>4.6151338614850044E-3</v>
      </c>
      <c r="W120">
        <f t="shared" si="42"/>
        <v>3.9839491115206964E-4</v>
      </c>
      <c r="X120">
        <f t="shared" si="51"/>
        <v>1006.2305270605721</v>
      </c>
    </row>
    <row r="121" spans="4:24" x14ac:dyDescent="0.35">
      <c r="D121">
        <v>106</v>
      </c>
      <c r="E121">
        <f t="shared" si="36"/>
        <v>1041.4150943396235</v>
      </c>
      <c r="F121" s="7">
        <f>[1]!crv_interpolation($H$11:$H$13,$I$11:$I$13,E121)</f>
        <v>903.41509433962324</v>
      </c>
      <c r="H121">
        <f t="shared" si="37"/>
        <v>0.663918833227644</v>
      </c>
      <c r="I121">
        <f>[1]!crv_interpolation($K$11:$K$13,$L$11:$L$13,F121)</f>
        <v>71.756560312916861</v>
      </c>
      <c r="J121">
        <f t="shared" si="38"/>
        <v>117.19824290416145</v>
      </c>
      <c r="K121" s="5">
        <f t="shared" si="45"/>
        <v>310131.97657685028</v>
      </c>
      <c r="L121" s="5">
        <f t="shared" si="46"/>
        <v>4.599018440186009E-3</v>
      </c>
      <c r="M121">
        <f t="shared" si="30"/>
        <v>1.0865137006543268</v>
      </c>
      <c r="N121">
        <f t="shared" si="52"/>
        <v>6529.7269987038944</v>
      </c>
      <c r="O121">
        <f t="shared" si="53"/>
        <v>28.610193154012499</v>
      </c>
      <c r="P121" s="5">
        <f t="shared" si="47"/>
        <v>3.7367325410278779E-4</v>
      </c>
      <c r="Q121">
        <f t="shared" si="48"/>
        <v>1006.2305270605721</v>
      </c>
      <c r="R121" s="5">
        <f t="shared" si="54"/>
        <v>6529.8086452407761</v>
      </c>
      <c r="S121">
        <f t="shared" si="43"/>
        <v>11736235.509488428</v>
      </c>
      <c r="T121" s="6">
        <f t="shared" si="44"/>
        <v>117.36209825211135</v>
      </c>
      <c r="U121">
        <f t="shared" si="49"/>
        <v>292594.92575005547</v>
      </c>
      <c r="V121">
        <f t="shared" si="50"/>
        <v>4.6136277757304446E-3</v>
      </c>
      <c r="W121">
        <f t="shared" si="42"/>
        <v>3.9595018700405699E-4</v>
      </c>
      <c r="X121">
        <f t="shared" si="51"/>
        <v>1005.9265487315934</v>
      </c>
    </row>
    <row r="122" spans="4:24" x14ac:dyDescent="0.35">
      <c r="D122">
        <v>107</v>
      </c>
      <c r="E122">
        <f t="shared" si="36"/>
        <v>1051.3333333333342</v>
      </c>
      <c r="F122" s="7">
        <f>[1]!crv_interpolation($H$11:$H$13,$I$11:$I$13,E122)</f>
        <v>910.00000000000057</v>
      </c>
      <c r="H122">
        <f t="shared" si="37"/>
        <v>0.663918833227644</v>
      </c>
      <c r="I122">
        <f>[1]!crv_interpolation($K$11:$K$13,$L$11:$L$13,F122)</f>
        <v>72.279586973788767</v>
      </c>
      <c r="J122">
        <f t="shared" si="38"/>
        <v>117.8542314335061</v>
      </c>
      <c r="K122" s="5">
        <f t="shared" si="45"/>
        <v>312078.14892013499</v>
      </c>
      <c r="L122" s="5">
        <f t="shared" si="46"/>
        <v>4.5974875848279429E-3</v>
      </c>
      <c r="M122">
        <f t="shared" si="30"/>
        <v>1.0865137006543268</v>
      </c>
      <c r="N122">
        <f t="shared" si="52"/>
        <v>6527.7726131690952</v>
      </c>
      <c r="O122">
        <f t="shared" si="53"/>
        <v>28.627207995974882</v>
      </c>
      <c r="P122" s="5">
        <f t="shared" si="47"/>
        <v>3.7123078295629399E-4</v>
      </c>
      <c r="Q122">
        <f t="shared" si="48"/>
        <v>1005.9265487315934</v>
      </c>
      <c r="R122" s="5">
        <f t="shared" si="54"/>
        <v>6527.8544714285335</v>
      </c>
      <c r="S122">
        <f t="shared" si="43"/>
        <v>11800980.330252219</v>
      </c>
      <c r="T122" s="6">
        <f t="shared" si="44"/>
        <v>118.00954240030036</v>
      </c>
      <c r="U122">
        <f t="shared" si="49"/>
        <v>294300.72071906191</v>
      </c>
      <c r="V122">
        <f t="shared" si="50"/>
        <v>4.612138822339797E-3</v>
      </c>
      <c r="W122">
        <f t="shared" si="42"/>
        <v>3.9353571289012712E-4</v>
      </c>
      <c r="X122">
        <f t="shared" si="51"/>
        <v>1005.6211610716043</v>
      </c>
    </row>
    <row r="123" spans="4:24" x14ac:dyDescent="0.35">
      <c r="D123">
        <v>108</v>
      </c>
      <c r="E123">
        <f t="shared" si="36"/>
        <v>1061.2515723270449</v>
      </c>
      <c r="F123" s="7">
        <f>[1]!crv_interpolation($H$11:$H$13,$I$11:$I$13,E123)</f>
        <v>916.5849056603779</v>
      </c>
      <c r="H123">
        <f t="shared" si="37"/>
        <v>0.66391883322765544</v>
      </c>
      <c r="I123">
        <f>[1]!crv_interpolation($K$11:$K$13,$L$11:$L$13,F123)</f>
        <v>72.802613634660673</v>
      </c>
      <c r="J123">
        <f t="shared" si="38"/>
        <v>118.51021996285078</v>
      </c>
      <c r="K123" s="5">
        <f t="shared" si="45"/>
        <v>314024.09554205486</v>
      </c>
      <c r="L123" s="5">
        <f t="shared" si="46"/>
        <v>4.5959738399600223E-3</v>
      </c>
      <c r="M123">
        <f t="shared" si="30"/>
        <v>1.0865137006543268</v>
      </c>
      <c r="N123">
        <f t="shared" si="52"/>
        <v>6525.8089387541459</v>
      </c>
      <c r="O123">
        <f t="shared" si="53"/>
        <v>28.644415053009094</v>
      </c>
      <c r="P123" s="5">
        <f t="shared" si="47"/>
        <v>3.6881833456867206E-4</v>
      </c>
      <c r="Q123">
        <f t="shared" si="48"/>
        <v>1005.6211610716043</v>
      </c>
      <c r="R123" s="5">
        <f t="shared" si="54"/>
        <v>6525.8910069964923</v>
      </c>
      <c r="S123">
        <f t="shared" si="43"/>
        <v>11865705.676906517</v>
      </c>
      <c r="T123" s="6">
        <f t="shared" si="44"/>
        <v>118.65679179698114</v>
      </c>
      <c r="U123">
        <f t="shared" si="49"/>
        <v>296004.68355403881</v>
      </c>
      <c r="V123">
        <f t="shared" si="50"/>
        <v>4.6106667190815836E-3</v>
      </c>
      <c r="W123">
        <f t="shared" si="42"/>
        <v>3.911509418972665E-4</v>
      </c>
      <c r="X123">
        <f t="shared" si="51"/>
        <v>1005.3143709757645</v>
      </c>
    </row>
    <row r="124" spans="4:24" x14ac:dyDescent="0.35">
      <c r="D124">
        <v>109</v>
      </c>
      <c r="E124">
        <f t="shared" si="36"/>
        <v>1071.1698113207556</v>
      </c>
      <c r="F124" s="7">
        <f>[1]!crv_interpolation($H$11:$H$13,$I$11:$I$13,E124)</f>
        <v>923.16981132075534</v>
      </c>
      <c r="H124">
        <f t="shared" si="37"/>
        <v>0.663918833227644</v>
      </c>
      <c r="I124">
        <f>[1]!crv_interpolation($K$11:$K$13,$L$11:$L$13,F124)</f>
        <v>73.325640295532594</v>
      </c>
      <c r="J124">
        <f t="shared" si="38"/>
        <v>119.16620849219547</v>
      </c>
      <c r="K124" s="5">
        <f t="shared" si="45"/>
        <v>315969.80134450085</v>
      </c>
      <c r="L124" s="5">
        <f t="shared" si="46"/>
        <v>4.5944769253889566E-3</v>
      </c>
      <c r="M124">
        <f t="shared" si="30"/>
        <v>1.0865137006543268</v>
      </c>
      <c r="N124">
        <f t="shared" si="52"/>
        <v>6523.8360220909353</v>
      </c>
      <c r="O124">
        <f t="shared" si="53"/>
        <v>28.661815229796392</v>
      </c>
      <c r="P124" s="5">
        <f t="shared" si="47"/>
        <v>3.6643536909379293E-4</v>
      </c>
      <c r="Q124">
        <f t="shared" si="48"/>
        <v>1005.3143709757645</v>
      </c>
      <c r="R124" s="5">
        <f t="shared" si="54"/>
        <v>6523.9182986010874</v>
      </c>
      <c r="S124">
        <f t="shared" si="43"/>
        <v>11930411.457767485</v>
      </c>
      <c r="T124" s="6">
        <f t="shared" si="44"/>
        <v>119.30384552540036</v>
      </c>
      <c r="U124">
        <f t="shared" si="49"/>
        <v>297706.80087755661</v>
      </c>
      <c r="V124">
        <f t="shared" si="50"/>
        <v>4.6092111898957174E-3</v>
      </c>
      <c r="W124">
        <f t="shared" si="42"/>
        <v>3.8879534009013443E-4</v>
      </c>
      <c r="X124">
        <f t="shared" si="51"/>
        <v>1005.0061852985389</v>
      </c>
    </row>
    <row r="125" spans="4:24" s="9" customFormat="1" x14ac:dyDescent="0.35">
      <c r="D125" s="9">
        <v>110</v>
      </c>
      <c r="E125" s="9">
        <f t="shared" si="36"/>
        <v>1081.0880503144663</v>
      </c>
      <c r="F125" s="7">
        <f>[1]!crv_interpolation($H$11:$H$13,$I$11:$I$13,E125)</f>
        <v>929.75471698113267</v>
      </c>
      <c r="H125" s="9">
        <f t="shared" si="37"/>
        <v>0.663918833227644</v>
      </c>
      <c r="I125" s="9">
        <f>[1]!crv_interpolation($K$11:$K$13,$L$11:$L$13,F125)</f>
        <v>73.8486669564045</v>
      </c>
      <c r="J125" s="9">
        <f t="shared" si="38"/>
        <v>119.82219702154012</v>
      </c>
      <c r="K125" s="9">
        <f t="shared" si="45"/>
        <v>317915.25134914456</v>
      </c>
      <c r="L125" s="9">
        <f t="shared" si="46"/>
        <v>4.5929965670085168E-3</v>
      </c>
      <c r="M125" s="9">
        <f t="shared" si="30"/>
        <v>1.0865137006543268</v>
      </c>
      <c r="N125" s="9">
        <f t="shared" si="52"/>
        <v>6521.8539095073284</v>
      </c>
      <c r="O125" s="9">
        <f t="shared" si="53"/>
        <v>28.679409426483179</v>
      </c>
      <c r="P125" s="9">
        <f t="shared" si="47"/>
        <v>3.6408135942876972E-4</v>
      </c>
      <c r="Q125" s="9">
        <f t="shared" si="48"/>
        <v>1005.0061852985389</v>
      </c>
      <c r="R125" s="9">
        <f t="shared" si="54"/>
        <v>6521.9363925942362</v>
      </c>
      <c r="S125" s="9">
        <f t="shared" si="43"/>
        <v>11995097.581611013</v>
      </c>
      <c r="T125" s="6">
        <f t="shared" si="44"/>
        <v>119.95070267340081</v>
      </c>
      <c r="U125" s="9">
        <f t="shared" si="49"/>
        <v>299407.05945998791</v>
      </c>
      <c r="V125" s="9">
        <f t="shared" si="50"/>
        <v>4.6077719647253587E-3</v>
      </c>
      <c r="W125" s="9">
        <f t="shared" si="42"/>
        <v>3.8646838613051835E-4</v>
      </c>
      <c r="X125" s="9">
        <f t="shared" si="51"/>
        <v>1004.6966108543356</v>
      </c>
    </row>
    <row r="126" spans="4:24" x14ac:dyDescent="0.35">
      <c r="D126">
        <v>111</v>
      </c>
      <c r="E126">
        <f t="shared" si="36"/>
        <v>1091.006289308177</v>
      </c>
      <c r="F126" s="7">
        <f>[1]!crv_interpolation($H$11:$H$13,$I$11:$I$13,E126)</f>
        <v>936.33962264151</v>
      </c>
      <c r="H126">
        <f t="shared" si="37"/>
        <v>0.663918833227644</v>
      </c>
      <c r="I126">
        <f>[1]!crv_interpolation($K$11:$K$13,$L$11:$L$13,F126)</f>
        <v>74.371693617276406</v>
      </c>
      <c r="J126">
        <f t="shared" si="38"/>
        <v>120.4781855508848</v>
      </c>
      <c r="K126" s="5">
        <f t="shared" si="45"/>
        <v>319860.43069598707</v>
      </c>
      <c r="L126" s="5">
        <f t="shared" si="46"/>
        <v>4.5915324966347695E-3</v>
      </c>
      <c r="M126">
        <f t="shared" si="30"/>
        <v>1.0865137006543268</v>
      </c>
      <c r="N126">
        <f t="shared" si="52"/>
        <v>6519.8626470333911</v>
      </c>
      <c r="O126">
        <f t="shared" si="53"/>
        <v>28.697198538710214</v>
      </c>
      <c r="P126" s="5">
        <f t="shared" si="47"/>
        <v>3.6175579084230051E-4</v>
      </c>
      <c r="Q126">
        <f t="shared" si="48"/>
        <v>1004.6966108543356</v>
      </c>
      <c r="R126" s="5">
        <f t="shared" si="54"/>
        <v>6519.9453350295735</v>
      </c>
      <c r="S126">
        <f t="shared" si="43"/>
        <v>12059763.957669765</v>
      </c>
      <c r="T126" s="6">
        <f t="shared" si="44"/>
        <v>120.5973623333918</v>
      </c>
      <c r="U126">
        <f t="shared" si="49"/>
        <v>301105.44621784089</v>
      </c>
      <c r="V126">
        <f t="shared" si="50"/>
        <v>4.6063487793542648E-3</v>
      </c>
      <c r="W126">
        <f t="shared" si="42"/>
        <v>3.8416957091006539E-4</v>
      </c>
      <c r="X126">
        <f t="shared" si="51"/>
        <v>1004.3856544181294</v>
      </c>
    </row>
    <row r="127" spans="4:24" x14ac:dyDescent="0.35">
      <c r="D127">
        <v>112</v>
      </c>
      <c r="E127">
        <f t="shared" si="36"/>
        <v>1100.9245283018877</v>
      </c>
      <c r="F127" s="7">
        <f>[1]!crv_interpolation($H$11:$H$13,$I$11:$I$13,E127)</f>
        <v>942.92452830188734</v>
      </c>
      <c r="H127">
        <f t="shared" si="37"/>
        <v>0.66391883322765544</v>
      </c>
      <c r="I127">
        <f>[1]!crv_interpolation($K$11:$K$13,$L$11:$L$13,F127)</f>
        <v>74.894720278148313</v>
      </c>
      <c r="J127">
        <f t="shared" si="38"/>
        <v>121.13417408022946</v>
      </c>
      <c r="K127" s="5">
        <f t="shared" si="45"/>
        <v>321805.32464194112</v>
      </c>
      <c r="L127" s="5">
        <f t="shared" si="46"/>
        <v>4.5900844518466421E-3</v>
      </c>
      <c r="M127">
        <f t="shared" si="30"/>
        <v>1.0865137006543268</v>
      </c>
      <c r="N127">
        <f t="shared" si="52"/>
        <v>6517.8622804053302</v>
      </c>
      <c r="O127">
        <f t="shared" si="53"/>
        <v>28.715183457641341</v>
      </c>
      <c r="P127" s="5">
        <f t="shared" si="47"/>
        <v>3.5945816061589065E-4</v>
      </c>
      <c r="Q127">
        <f t="shared" si="48"/>
        <v>1004.3856544181294</v>
      </c>
      <c r="R127" s="5">
        <f t="shared" si="54"/>
        <v>6517.9451716664053</v>
      </c>
      <c r="S127">
        <f t="shared" si="43"/>
        <v>12124410.495630255</v>
      </c>
      <c r="T127" s="6">
        <f t="shared" si="44"/>
        <v>121.24382360232001</v>
      </c>
      <c r="U127">
        <f t="shared" si="49"/>
        <v>302801.94821212802</v>
      </c>
      <c r="V127">
        <f t="shared" si="50"/>
        <v>4.6049413752494066E-3</v>
      </c>
      <c r="W127">
        <f t="shared" si="42"/>
        <v>3.8189839719573803E-4</v>
      </c>
      <c r="X127">
        <f t="shared" si="51"/>
        <v>1004.0733227260648</v>
      </c>
    </row>
    <row r="128" spans="4:24" x14ac:dyDescent="0.35">
      <c r="D128">
        <v>113</v>
      </c>
      <c r="E128">
        <f t="shared" si="36"/>
        <v>1110.8427672955984</v>
      </c>
      <c r="F128" s="7">
        <f>[1]!crv_interpolation($H$11:$H$13,$I$11:$I$13,E128)</f>
        <v>949.50943396226478</v>
      </c>
      <c r="H128">
        <f t="shared" si="37"/>
        <v>0.663918833227644</v>
      </c>
      <c r="I128">
        <f>[1]!crv_interpolation($K$11:$K$13,$L$11:$L$13,F128)</f>
        <v>75.417746939020233</v>
      </c>
      <c r="J128">
        <f t="shared" si="38"/>
        <v>121.79016260957415</v>
      </c>
      <c r="K128" s="5">
        <f t="shared" si="45"/>
        <v>323749.91855944658</v>
      </c>
      <c r="L128" s="5">
        <f t="shared" si="46"/>
        <v>4.5886521758316274E-3</v>
      </c>
      <c r="M128">
        <f t="shared" si="30"/>
        <v>1.0865137006543268</v>
      </c>
      <c r="N128">
        <f t="shared" si="52"/>
        <v>6515.8528550711108</v>
      </c>
      <c r="O128">
        <f t="shared" si="53"/>
        <v>28.733365069991724</v>
      </c>
      <c r="P128" s="5">
        <f t="shared" si="47"/>
        <v>3.5718797769743676E-4</v>
      </c>
      <c r="Q128">
        <f t="shared" si="48"/>
        <v>1004.0733227260648</v>
      </c>
      <c r="R128" s="5">
        <f t="shared" si="54"/>
        <v>6515.9359479753366</v>
      </c>
      <c r="S128">
        <f t="shared" si="43"/>
        <v>12189037.105629986</v>
      </c>
      <c r="T128" s="6">
        <f t="shared" si="44"/>
        <v>121.89008558164089</v>
      </c>
      <c r="U128">
        <f t="shared" si="49"/>
        <v>304496.5526467684</v>
      </c>
      <c r="V128">
        <f t="shared" si="50"/>
        <v>4.6035494994086526E-3</v>
      </c>
      <c r="W128">
        <f t="shared" si="42"/>
        <v>3.796543792874832E-4</v>
      </c>
      <c r="X128">
        <f t="shared" si="51"/>
        <v>1003.7596224760495</v>
      </c>
    </row>
    <row r="129" spans="4:24" x14ac:dyDescent="0.35">
      <c r="D129">
        <v>114</v>
      </c>
      <c r="E129">
        <f t="shared" si="36"/>
        <v>1120.7610062893091</v>
      </c>
      <c r="F129" s="7">
        <f>[1]!crv_interpolation($H$11:$H$13,$I$11:$I$13,E129)</f>
        <v>956.09433962264211</v>
      </c>
      <c r="H129">
        <f t="shared" si="37"/>
        <v>0.663918833227644</v>
      </c>
      <c r="I129">
        <f>[1]!crv_interpolation($K$11:$K$13,$L$11:$L$13,F129)</f>
        <v>75.94077359989214</v>
      </c>
      <c r="J129">
        <f t="shared" si="38"/>
        <v>122.44615113891882</v>
      </c>
      <c r="K129" s="5">
        <f t="shared" si="45"/>
        <v>325694.19793511124</v>
      </c>
      <c r="L129" s="5">
        <f t="shared" si="46"/>
        <v>4.5872354172364228E-3</v>
      </c>
      <c r="M129">
        <f t="shared" si="30"/>
        <v>1.0865137006543268</v>
      </c>
      <c r="N129">
        <f t="shared" si="52"/>
        <v>6513.8344161945779</v>
      </c>
      <c r="O129">
        <f t="shared" si="53"/>
        <v>28.751744258055606</v>
      </c>
      <c r="P129" s="5">
        <f t="shared" si="47"/>
        <v>3.549447623666886E-4</v>
      </c>
      <c r="Q129">
        <f t="shared" si="48"/>
        <v>1003.7596224760495</v>
      </c>
      <c r="R129" s="5">
        <f t="shared" si="54"/>
        <v>6513.917709142409</v>
      </c>
      <c r="S129">
        <f t="shared" si="43"/>
        <v>12253643.698254624</v>
      </c>
      <c r="T129" s="6">
        <f t="shared" si="44"/>
        <v>122.53614737729046</v>
      </c>
      <c r="U129">
        <f t="shared" si="49"/>
        <v>306189.2468670173</v>
      </c>
      <c r="V129">
        <f t="shared" si="50"/>
        <v>4.6021729042133516E-3</v>
      </c>
      <c r="W129">
        <f t="shared" si="42"/>
        <v>3.7743704268763549E-4</v>
      </c>
      <c r="X129">
        <f t="shared" si="51"/>
        <v>1003.4445603283287</v>
      </c>
    </row>
    <row r="130" spans="4:24" x14ac:dyDescent="0.35">
      <c r="D130">
        <v>115</v>
      </c>
      <c r="E130">
        <f t="shared" si="36"/>
        <v>1130.6792452830198</v>
      </c>
      <c r="F130" s="7">
        <f>[1]!crv_interpolation($H$11:$H$13,$I$11:$I$13,E130)</f>
        <v>962.67924528301944</v>
      </c>
      <c r="H130">
        <f t="shared" si="37"/>
        <v>0.66391883322765544</v>
      </c>
      <c r="I130">
        <f>[1]!crv_interpolation($K$11:$K$13,$L$11:$L$13,F130)</f>
        <v>76.46380026076406</v>
      </c>
      <c r="J130">
        <f t="shared" si="38"/>
        <v>123.1021396682635</v>
      </c>
      <c r="K130" s="5">
        <f t="shared" si="45"/>
        <v>327638.14836837823</v>
      </c>
      <c r="L130" s="5">
        <f t="shared" si="46"/>
        <v>4.5858339300223379E-3</v>
      </c>
      <c r="M130">
        <f t="shared" si="30"/>
        <v>1.0865137006543268</v>
      </c>
      <c r="N130">
        <f t="shared" si="52"/>
        <v>6511.8070086612679</v>
      </c>
      <c r="O130">
        <f t="shared" si="53"/>
        <v>28.770321899733631</v>
      </c>
      <c r="P130" s="5">
        <f t="shared" si="47"/>
        <v>3.5272804591211413E-4</v>
      </c>
      <c r="Q130">
        <f t="shared" si="48"/>
        <v>1003.4445603283287</v>
      </c>
      <c r="R130" s="5">
        <f t="shared" si="54"/>
        <v>6511.8905000749146</v>
      </c>
      <c r="S130">
        <f t="shared" si="43"/>
        <v>12318230.184535241</v>
      </c>
      <c r="T130" s="6">
        <f t="shared" si="44"/>
        <v>123.18200809965766</v>
      </c>
      <c r="U130">
        <f t="shared" si="49"/>
        <v>307880.01835792378</v>
      </c>
      <c r="V130">
        <f t="shared" si="50"/>
        <v>4.6008113472856046E-3</v>
      </c>
      <c r="W130">
        <f t="shared" si="42"/>
        <v>3.7524592378158792E-4</v>
      </c>
      <c r="X130">
        <f t="shared" si="51"/>
        <v>1003.1281429060479</v>
      </c>
    </row>
    <row r="131" spans="4:24" x14ac:dyDescent="0.35">
      <c r="D131">
        <v>116</v>
      </c>
      <c r="E131">
        <f t="shared" si="36"/>
        <v>1140.5974842767305</v>
      </c>
      <c r="F131" s="7">
        <f>[1]!crv_interpolation($H$11:$H$13,$I$11:$I$13,E131)</f>
        <v>969.26415094339688</v>
      </c>
      <c r="H131">
        <f t="shared" si="37"/>
        <v>0.663918833227644</v>
      </c>
      <c r="I131">
        <f>[1]!crv_interpolation($K$11:$K$13,$L$11:$L$13,F131)</f>
        <v>76.986826921635966</v>
      </c>
      <c r="J131">
        <f t="shared" si="38"/>
        <v>123.75812819760817</v>
      </c>
      <c r="K131" s="5">
        <f t="shared" si="45"/>
        <v>329581.75557022664</v>
      </c>
      <c r="L131" s="5">
        <f t="shared" si="46"/>
        <v>4.5844474733252871E-3</v>
      </c>
      <c r="M131">
        <f t="shared" si="30"/>
        <v>1.0865137006543268</v>
      </c>
      <c r="N131">
        <f t="shared" si="52"/>
        <v>6509.7706770819423</v>
      </c>
      <c r="O131">
        <f t="shared" si="53"/>
        <v>28.789098868559698</v>
      </c>
      <c r="P131" s="5">
        <f t="shared" si="47"/>
        <v>3.505373703187108E-4</v>
      </c>
      <c r="Q131">
        <f t="shared" si="48"/>
        <v>1003.1281429060479</v>
      </c>
      <c r="R131" s="5">
        <f t="shared" si="54"/>
        <v>6509.854365404949</v>
      </c>
      <c r="S131">
        <f t="shared" si="43"/>
        <v>12382796.475945577</v>
      </c>
      <c r="T131" s="6">
        <f t="shared" si="44"/>
        <v>123.8276668635571</v>
      </c>
      <c r="U131">
        <f t="shared" si="49"/>
        <v>309568.85474282369</v>
      </c>
      <c r="V131">
        <f t="shared" si="50"/>
        <v>4.5994645913500706E-3</v>
      </c>
      <c r="W131">
        <f t="shared" si="42"/>
        <v>3.7308056952927571E-4</v>
      </c>
      <c r="X131">
        <f t="shared" si="51"/>
        <v>1002.8103767958005</v>
      </c>
    </row>
    <row r="132" spans="4:24" x14ac:dyDescent="0.35">
      <c r="D132">
        <v>117</v>
      </c>
      <c r="E132">
        <f t="shared" si="36"/>
        <v>1150.5157232704412</v>
      </c>
      <c r="F132" s="7">
        <f>[1]!crv_interpolation($H$11:$H$13,$I$11:$I$13,E132)</f>
        <v>975.84905660377422</v>
      </c>
      <c r="H132">
        <f t="shared" si="37"/>
        <v>0.663918833227644</v>
      </c>
      <c r="I132">
        <f>[1]!crv_interpolation($K$11:$K$13,$L$11:$L$13,F132)</f>
        <v>77.509853582507887</v>
      </c>
      <c r="J132">
        <f t="shared" si="38"/>
        <v>124.41411672695284</v>
      </c>
      <c r="K132" s="5">
        <f t="shared" si="45"/>
        <v>331525.00536189502</v>
      </c>
      <c r="L132" s="5">
        <f t="shared" si="46"/>
        <v>4.5830758113201793E-3</v>
      </c>
      <c r="M132">
        <f t="shared" si="30"/>
        <v>1.0865137006543268</v>
      </c>
      <c r="N132">
        <f t="shared" si="52"/>
        <v>6507.7254657970307</v>
      </c>
      <c r="O132">
        <f t="shared" si="53"/>
        <v>28.808076033727392</v>
      </c>
      <c r="P132" s="5">
        <f t="shared" si="47"/>
        <v>3.4837228796634538E-4</v>
      </c>
      <c r="Q132">
        <f t="shared" si="48"/>
        <v>1002.8103767958005</v>
      </c>
      <c r="R132" s="5">
        <f t="shared" si="54"/>
        <v>6507.8093494938603</v>
      </c>
      <c r="S132">
        <f t="shared" si="43"/>
        <v>12447342.484399362</v>
      </c>
      <c r="T132" s="6">
        <f t="shared" si="44"/>
        <v>124.47312278820219</v>
      </c>
      <c r="U132">
        <f t="shared" si="49"/>
        <v>311255.74378185393</v>
      </c>
      <c r="V132">
        <f t="shared" si="50"/>
        <v>4.5981324041001297E-3</v>
      </c>
      <c r="W132">
        <f t="shared" si="42"/>
        <v>3.7094053716706397E-4</v>
      </c>
      <c r="X132">
        <f t="shared" si="51"/>
        <v>1002.4912685481625</v>
      </c>
    </row>
    <row r="133" spans="4:24" x14ac:dyDescent="0.35">
      <c r="D133">
        <v>118</v>
      </c>
      <c r="E133">
        <f t="shared" si="36"/>
        <v>1160.4339622641519</v>
      </c>
      <c r="F133" s="7">
        <f>[1]!crv_interpolation($H$11:$H$13,$I$11:$I$13,E133)</f>
        <v>982.43396226415155</v>
      </c>
      <c r="H133">
        <f t="shared" si="37"/>
        <v>0.66391883322765544</v>
      </c>
      <c r="I133">
        <f>[1]!crv_interpolation($K$11:$K$13,$L$11:$L$13,F133)</f>
        <v>78.032880243379793</v>
      </c>
      <c r="J133">
        <f t="shared" si="38"/>
        <v>125.07010525629752</v>
      </c>
      <c r="K133" s="5">
        <f t="shared" si="45"/>
        <v>333467.88367362879</v>
      </c>
      <c r="L133" s="5">
        <f t="shared" si="46"/>
        <v>4.5817187130895798E-3</v>
      </c>
      <c r="M133">
        <f t="shared" si="30"/>
        <v>1.0865137006543268</v>
      </c>
      <c r="N133">
        <f t="shared" si="52"/>
        <v>6505.6714188819633</v>
      </c>
      <c r="O133">
        <f t="shared" si="53"/>
        <v>28.827254260115989</v>
      </c>
      <c r="P133" s="5">
        <f t="shared" si="47"/>
        <v>3.4623236133820673E-4</v>
      </c>
      <c r="Q133">
        <f t="shared" si="48"/>
        <v>1002.4912685481625</v>
      </c>
      <c r="R133" s="5">
        <f t="shared" si="54"/>
        <v>6505.7554964375931</v>
      </c>
      <c r="S133">
        <f t="shared" si="43"/>
        <v>12511868.122247677</v>
      </c>
      <c r="T133" s="6">
        <f t="shared" si="44"/>
        <v>125.11837499717889</v>
      </c>
      <c r="U133">
        <f t="shared" si="49"/>
        <v>312940.6733704959</v>
      </c>
      <c r="V133">
        <f t="shared" si="50"/>
        <v>4.5968145580682429E-3</v>
      </c>
      <c r="W133">
        <f t="shared" si="42"/>
        <v>3.6882539391962569E-4</v>
      </c>
      <c r="X133">
        <f t="shared" si="51"/>
        <v>1002.1708246782142</v>
      </c>
    </row>
    <row r="134" spans="4:24" x14ac:dyDescent="0.35">
      <c r="D134">
        <v>119</v>
      </c>
      <c r="E134">
        <f t="shared" si="36"/>
        <v>1170.3522012578626</v>
      </c>
      <c r="F134" s="7">
        <f>[1]!crv_interpolation($H$11:$H$13,$I$11:$I$13,E134)</f>
        <v>989.01886792452899</v>
      </c>
      <c r="H134">
        <f t="shared" si="37"/>
        <v>0.663918833227644</v>
      </c>
      <c r="I134">
        <f>[1]!crv_interpolation($K$11:$K$13,$L$11:$L$13,F134)</f>
        <v>78.555906904251714</v>
      </c>
      <c r="J134">
        <f t="shared" si="38"/>
        <v>125.72609378564219</v>
      </c>
      <c r="K134" s="5">
        <f t="shared" si="45"/>
        <v>335410.37654345745</v>
      </c>
      <c r="L134" s="5">
        <f t="shared" si="46"/>
        <v>4.5803759524964587E-3</v>
      </c>
      <c r="M134">
        <f t="shared" si="30"/>
        <v>1.0865137006543268</v>
      </c>
      <c r="N134">
        <f t="shared" si="52"/>
        <v>6503.6085801503741</v>
      </c>
      <c r="O134">
        <f t="shared" si="53"/>
        <v>28.846634408316049</v>
      </c>
      <c r="P134" s="5">
        <f t="shared" si="47"/>
        <v>3.4411716273897563E-4</v>
      </c>
      <c r="Q134">
        <f t="shared" si="48"/>
        <v>1002.1708246782142</v>
      </c>
      <c r="R134" s="5">
        <f t="shared" si="54"/>
        <v>6503.6928500699005</v>
      </c>
      <c r="S134">
        <f t="shared" si="43"/>
        <v>12576373.302276358</v>
      </c>
      <c r="T134" s="6">
        <f t="shared" si="44"/>
        <v>125.76342261841968</v>
      </c>
      <c r="U134">
        <f t="shared" si="49"/>
        <v>314623.63153814629</v>
      </c>
      <c r="V134">
        <f t="shared" si="50"/>
        <v>4.5955108305003696E-3</v>
      </c>
      <c r="W134">
        <f t="shared" si="42"/>
        <v>3.6673471672142121E-4</v>
      </c>
      <c r="X134">
        <f t="shared" si="51"/>
        <v>1001.8490516660488</v>
      </c>
    </row>
    <row r="135" spans="4:24" x14ac:dyDescent="0.35">
      <c r="D135">
        <v>120</v>
      </c>
      <c r="E135">
        <f t="shared" si="36"/>
        <v>1180.2704402515733</v>
      </c>
      <c r="F135" s="7">
        <f>[1]!crv_interpolation($H$11:$H$13,$I$11:$I$13,E135)</f>
        <v>995.60377358490632</v>
      </c>
      <c r="H135">
        <f t="shared" si="37"/>
        <v>0.663918833227644</v>
      </c>
      <c r="I135">
        <f>[1]!crv_interpolation($K$11:$K$13,$L$11:$L$13,F135)</f>
        <v>79.07893356512362</v>
      </c>
      <c r="J135">
        <f t="shared" si="38"/>
        <v>126.38208231498687</v>
      </c>
      <c r="K135" s="5">
        <f t="shared" si="45"/>
        <v>337352.47011599288</v>
      </c>
      <c r="L135" s="5">
        <f t="shared" si="46"/>
        <v>4.5790473080608842E-3</v>
      </c>
      <c r="M135">
        <f t="shared" si="30"/>
        <v>1.0865137006543268</v>
      </c>
      <c r="N135">
        <f t="shared" si="52"/>
        <v>6501.5369931581981</v>
      </c>
      <c r="O135">
        <f t="shared" si="53"/>
        <v>28.86621733465461</v>
      </c>
      <c r="P135" s="5">
        <f t="shared" si="47"/>
        <v>3.4202627402234306E-4</v>
      </c>
      <c r="Q135">
        <f t="shared" si="48"/>
        <v>1001.8490516660488</v>
      </c>
      <c r="R135" s="5">
        <f t="shared" si="54"/>
        <v>6501.6214539664534</v>
      </c>
      <c r="S135">
        <f t="shared" si="43"/>
        <v>12640857.937703434</v>
      </c>
      <c r="T135" s="6">
        <f t="shared" si="44"/>
        <v>126.40826478417803</v>
      </c>
      <c r="U135">
        <f t="shared" si="49"/>
        <v>316304.60644671362</v>
      </c>
      <c r="V135">
        <f t="shared" si="50"/>
        <v>4.5942210032342739E-3</v>
      </c>
      <c r="W135">
        <f t="shared" si="42"/>
        <v>3.6466809194741307E-4</v>
      </c>
      <c r="X135">
        <f t="shared" si="51"/>
        <v>1001.5259559572694</v>
      </c>
    </row>
    <row r="136" spans="4:24" x14ac:dyDescent="0.35">
      <c r="D136">
        <v>121</v>
      </c>
      <c r="E136">
        <f t="shared" si="36"/>
        <v>1190.188679245284</v>
      </c>
      <c r="F136" s="7">
        <f>[1]!crv_interpolation($H$11:$H$13,$I$11:$I$13,E136)</f>
        <v>1002.1886792452837</v>
      </c>
      <c r="H136">
        <f t="shared" si="37"/>
        <v>0.663918833227644</v>
      </c>
      <c r="I136">
        <f>[1]!crv_interpolation($K$11:$K$13,$L$11:$L$13,F136)</f>
        <v>79.601960225995526</v>
      </c>
      <c r="J136">
        <f t="shared" si="38"/>
        <v>127.03807084433154</v>
      </c>
      <c r="K136" s="5">
        <f t="shared" si="45"/>
        <v>339294.15064125322</v>
      </c>
      <c r="L136" s="5">
        <f t="shared" si="46"/>
        <v>4.5777325628405339E-3</v>
      </c>
      <c r="M136">
        <f t="shared" si="30"/>
        <v>1.0865137006543268</v>
      </c>
      <c r="N136">
        <f t="shared" si="52"/>
        <v>6499.4567012086873</v>
      </c>
      <c r="O136">
        <f t="shared" si="53"/>
        <v>28.886003891219985</v>
      </c>
      <c r="P136" s="5">
        <f t="shared" si="47"/>
        <v>3.3995928632751403E-4</v>
      </c>
      <c r="Q136">
        <f t="shared" si="48"/>
        <v>1001.5259559572694</v>
      </c>
      <c r="R136" s="5">
        <f t="shared" si="54"/>
        <v>6499.5413514498587</v>
      </c>
      <c r="S136">
        <f t="shared" si="43"/>
        <v>12705321.94217662</v>
      </c>
      <c r="T136" s="6">
        <f t="shared" si="44"/>
        <v>127.05290063100327</v>
      </c>
      <c r="U136">
        <f t="shared" si="49"/>
        <v>317983.58638923871</v>
      </c>
      <c r="V136">
        <f t="shared" si="50"/>
        <v>4.5929448625815954E-3</v>
      </c>
      <c r="W136">
        <f t="shared" si="42"/>
        <v>3.6262511515265981E-4</v>
      </c>
      <c r="X136">
        <f t="shared" si="51"/>
        <v>1001.2015439634738</v>
      </c>
    </row>
    <row r="137" spans="4:24" x14ac:dyDescent="0.35">
      <c r="D137">
        <v>122</v>
      </c>
      <c r="E137">
        <f t="shared" si="36"/>
        <v>1200.1069182389947</v>
      </c>
      <c r="F137" s="7">
        <f>[1]!crv_interpolation($H$11:$H$13,$I$11:$I$13,E137)</f>
        <v>1008.773584905661</v>
      </c>
      <c r="H137">
        <f t="shared" si="37"/>
        <v>0.66391883322765544</v>
      </c>
      <c r="I137">
        <f>[1]!crv_interpolation($K$11:$K$13,$L$11:$L$13,F137)</f>
        <v>80.124986886867433</v>
      </c>
      <c r="J137">
        <f t="shared" si="38"/>
        <v>127.69405937367621</v>
      </c>
      <c r="K137" s="5">
        <f t="shared" si="45"/>
        <v>341235.4044735083</v>
      </c>
      <c r="L137" s="5">
        <f t="shared" si="46"/>
        <v>4.5764315043148596E-3</v>
      </c>
      <c r="M137">
        <f t="shared" si="30"/>
        <v>1.0865137006543268</v>
      </c>
      <c r="N137">
        <f t="shared" si="52"/>
        <v>6497.3677473551825</v>
      </c>
      <c r="O137">
        <f t="shared" si="53"/>
        <v>28.905994925886183</v>
      </c>
      <c r="P137" s="5">
        <f t="shared" si="47"/>
        <v>3.3791579982435675E-4</v>
      </c>
      <c r="Q137">
        <f t="shared" si="48"/>
        <v>1001.2015439634738</v>
      </c>
      <c r="R137" s="5">
        <f t="shared" si="54"/>
        <v>6497.452585592453</v>
      </c>
      <c r="S137">
        <f t="shared" si="43"/>
        <v>12769765.22977083</v>
      </c>
      <c r="T137" s="6">
        <f t="shared" si="44"/>
        <v>127.6973292997158</v>
      </c>
      <c r="U137">
        <f t="shared" si="49"/>
        <v>319660.55978853925</v>
      </c>
      <c r="V137">
        <f t="shared" si="50"/>
        <v>4.5916821992135412E-3</v>
      </c>
      <c r="W137">
        <f t="shared" si="42"/>
        <v>3.6060539082045131E-4</v>
      </c>
      <c r="X137">
        <f t="shared" si="51"/>
        <v>1000.8758220627275</v>
      </c>
    </row>
    <row r="138" spans="4:24" x14ac:dyDescent="0.35">
      <c r="D138">
        <v>123</v>
      </c>
      <c r="E138">
        <f t="shared" si="36"/>
        <v>1210.0251572327054</v>
      </c>
      <c r="F138" s="7">
        <f>[1]!crv_interpolation($H$11:$H$13,$I$11:$I$13,E138)</f>
        <v>1015.3584905660384</v>
      </c>
      <c r="H138">
        <f t="shared" si="37"/>
        <v>0.663918833227644</v>
      </c>
      <c r="I138">
        <f>[1]!crv_interpolation($K$11:$K$13,$L$11:$L$13,F138)</f>
        <v>80.648013547739353</v>
      </c>
      <c r="J138">
        <f t="shared" si="38"/>
        <v>128.35004790302088</v>
      </c>
      <c r="K138" s="5">
        <f t="shared" si="45"/>
        <v>343176.21807015088</v>
      </c>
      <c r="L138" s="5">
        <f t="shared" si="46"/>
        <v>4.5751439242728018E-3</v>
      </c>
      <c r="M138">
        <f t="shared" si="30"/>
        <v>1.0865137006543268</v>
      </c>
      <c r="N138">
        <f t="shared" si="52"/>
        <v>6495.2701744055921</v>
      </c>
      <c r="O138">
        <f t="shared" si="53"/>
        <v>28.926191282336955</v>
      </c>
      <c r="P138" s="5">
        <f t="shared" si="47"/>
        <v>3.3589542346686472E-4</v>
      </c>
      <c r="Q138">
        <f t="shared" si="48"/>
        <v>1000.8758220627275</v>
      </c>
      <c r="R138" s="5">
        <f t="shared" si="54"/>
        <v>6495.355199220774</v>
      </c>
      <c r="S138">
        <f t="shared" si="43"/>
        <v>12834187.714985743</v>
      </c>
      <c r="T138" s="6">
        <f t="shared" si="44"/>
        <v>128.34154993538274</v>
      </c>
      <c r="U138">
        <f t="shared" si="49"/>
        <v>321335.51519588148</v>
      </c>
      <c r="V138">
        <f t="shared" si="50"/>
        <v>4.5904328080500741E-3</v>
      </c>
      <c r="W138">
        <f t="shared" si="42"/>
        <v>3.5860853211865747E-4</v>
      </c>
      <c r="X138">
        <f t="shared" si="51"/>
        <v>1000.5487966000268</v>
      </c>
    </row>
    <row r="139" spans="4:24" x14ac:dyDescent="0.35">
      <c r="D139">
        <v>124</v>
      </c>
      <c r="E139">
        <f t="shared" si="36"/>
        <v>1219.9433962264161</v>
      </c>
      <c r="F139" s="7">
        <f>[1]!crv_interpolation($H$11:$H$13,$I$11:$I$13,E139)</f>
        <v>1021.9433962264158</v>
      </c>
      <c r="H139">
        <f t="shared" si="37"/>
        <v>0.663918833227644</v>
      </c>
      <c r="I139">
        <f>[1]!crv_interpolation($K$11:$K$13,$L$11:$L$13,F139)</f>
        <v>81.171040208611259</v>
      </c>
      <c r="J139">
        <f t="shared" si="38"/>
        <v>129.00603643236556</v>
      </c>
      <c r="K139" s="5">
        <f t="shared" si="45"/>
        <v>345116.57799058594</v>
      </c>
      <c r="L139" s="5">
        <f t="shared" si="46"/>
        <v>4.5738696187039149E-3</v>
      </c>
      <c r="M139">
        <f t="shared" si="30"/>
        <v>1.0865137006543268</v>
      </c>
      <c r="N139">
        <f t="shared" si="52"/>
        <v>6493.1640249254142</v>
      </c>
      <c r="O139">
        <f t="shared" si="53"/>
        <v>28.946593800089474</v>
      </c>
      <c r="P139" s="5">
        <f t="shared" si="47"/>
        <v>3.3389777475462487E-4</v>
      </c>
      <c r="Q139">
        <f t="shared" si="48"/>
        <v>1000.5487966000268</v>
      </c>
      <c r="R139" s="5">
        <f t="shared" si="54"/>
        <v>6493.2492349186077</v>
      </c>
      <c r="S139">
        <f t="shared" si="43"/>
        <v>12898589.312743396</v>
      </c>
      <c r="T139" s="6">
        <f t="shared" si="44"/>
        <v>128.98556168729388</v>
      </c>
      <c r="U139">
        <f t="shared" si="49"/>
        <v>323008.44128966966</v>
      </c>
      <c r="V139">
        <f t="shared" si="50"/>
        <v>4.5891964881524709E-3</v>
      </c>
      <c r="W139">
        <f t="shared" si="42"/>
        <v>3.5663416066398726E-4</v>
      </c>
      <c r="X139">
        <f t="shared" si="51"/>
        <v>1000.2204738877477</v>
      </c>
    </row>
    <row r="140" spans="4:24" x14ac:dyDescent="0.35">
      <c r="D140">
        <v>125</v>
      </c>
      <c r="E140">
        <f t="shared" si="36"/>
        <v>1229.8616352201268</v>
      </c>
      <c r="F140" s="7">
        <f>[1]!crv_interpolation($H$11:$H$13,$I$11:$I$13,E140)</f>
        <v>1028.5283018867931</v>
      </c>
      <c r="H140">
        <f t="shared" si="37"/>
        <v>0.66391883322765544</v>
      </c>
      <c r="I140">
        <f>[1]!crv_interpolation($K$11:$K$13,$L$11:$L$13,F140)</f>
        <v>81.694066869483166</v>
      </c>
      <c r="J140">
        <f t="shared" si="38"/>
        <v>129.66202496171022</v>
      </c>
      <c r="K140" s="5">
        <f t="shared" si="45"/>
        <v>347056.47089514579</v>
      </c>
      <c r="L140" s="5">
        <f t="shared" si="46"/>
        <v>4.57260838769277E-3</v>
      </c>
      <c r="M140">
        <f t="shared" si="30"/>
        <v>1.0865137006543268</v>
      </c>
      <c r="N140">
        <f t="shared" si="52"/>
        <v>6491.0493412424958</v>
      </c>
      <c r="O140">
        <f t="shared" si="53"/>
        <v>28.967203314517675</v>
      </c>
      <c r="P140" s="5">
        <f t="shared" si="47"/>
        <v>3.319224795019817E-4</v>
      </c>
      <c r="Q140">
        <f t="shared" si="48"/>
        <v>1000.2204738877477</v>
      </c>
      <c r="R140" s="5">
        <f t="shared" si="54"/>
        <v>6491.1347350317401</v>
      </c>
      <c r="S140">
        <f t="shared" si="43"/>
        <v>12962969.938385818</v>
      </c>
      <c r="T140" s="6">
        <f t="shared" si="44"/>
        <v>129.62936370893806</v>
      </c>
      <c r="U140">
        <f t="shared" si="49"/>
        <v>324679.32687416516</v>
      </c>
      <c r="V140">
        <f t="shared" si="50"/>
        <v>4.5879730426191317E-3</v>
      </c>
      <c r="W140">
        <f t="shared" si="42"/>
        <v>3.5468190629385157E-4</v>
      </c>
      <c r="X140">
        <f t="shared" si="51"/>
        <v>999.89086020609011</v>
      </c>
    </row>
    <row r="141" spans="4:24" x14ac:dyDescent="0.35">
      <c r="D141">
        <v>126</v>
      </c>
      <c r="E141">
        <f t="shared" si="36"/>
        <v>1239.7798742138375</v>
      </c>
      <c r="F141" s="7">
        <f>[1]!crv_interpolation($H$11:$H$13,$I$11:$I$13,E141)</f>
        <v>1035.1132075471705</v>
      </c>
      <c r="H141">
        <f t="shared" si="37"/>
        <v>0.66391883322763245</v>
      </c>
      <c r="I141">
        <f>[1]!crv_interpolation($K$11:$K$13,$L$11:$L$13,F141)</f>
        <v>82.217093530355086</v>
      </c>
      <c r="J141">
        <f t="shared" si="38"/>
        <v>130.3180134910549</v>
      </c>
      <c r="K141" s="5">
        <f t="shared" si="45"/>
        <v>348995.8835440207</v>
      </c>
      <c r="L141" s="5">
        <f t="shared" si="46"/>
        <v>4.5713600353165639E-3</v>
      </c>
      <c r="M141">
        <f t="shared" si="30"/>
        <v>1.0865137006543268</v>
      </c>
      <c r="N141">
        <f t="shared" si="52"/>
        <v>6488.9261654495103</v>
      </c>
      <c r="O141">
        <f t="shared" si="53"/>
        <v>28.988020656875229</v>
      </c>
      <c r="P141" s="5">
        <f t="shared" si="47"/>
        <v>3.2996917161462155E-4</v>
      </c>
      <c r="Q141">
        <f t="shared" si="48"/>
        <v>999.89086020609011</v>
      </c>
      <c r="R141" s="5">
        <f t="shared" si="54"/>
        <v>6489.0117416704561</v>
      </c>
      <c r="S141">
        <f t="shared" si="43"/>
        <v>13027329.507672701</v>
      </c>
      <c r="T141" s="6">
        <f t="shared" si="44"/>
        <v>130.27295515797982</v>
      </c>
      <c r="U141">
        <f t="shared" si="49"/>
        <v>326348.16087821923</v>
      </c>
      <c r="V141">
        <f t="shared" si="50"/>
        <v>4.5867622784845239E-3</v>
      </c>
      <c r="W141">
        <f t="shared" si="42"/>
        <v>3.5275140684555849E-4</v>
      </c>
      <c r="X141">
        <f t="shared" si="51"/>
        <v>999.55996180350473</v>
      </c>
    </row>
    <row r="142" spans="4:24" x14ac:dyDescent="0.35">
      <c r="D142">
        <v>127</v>
      </c>
      <c r="E142">
        <f t="shared" si="36"/>
        <v>1249.6981132075482</v>
      </c>
      <c r="F142" s="7">
        <f>[1]!crv_interpolation($H$11:$H$13,$I$11:$I$13,E142)</f>
        <v>1041.6981132075477</v>
      </c>
      <c r="H142">
        <f t="shared" si="37"/>
        <v>0.66391883322765544</v>
      </c>
      <c r="I142">
        <f>[1]!crv_interpolation($K$11:$K$13,$L$11:$L$13,F142)</f>
        <v>82.740120191226993</v>
      </c>
      <c r="J142">
        <f t="shared" si="38"/>
        <v>130.97400202039958</v>
      </c>
      <c r="K142" s="5">
        <f t="shared" si="45"/>
        <v>350934.80279621418</v>
      </c>
      <c r="L142" s="5">
        <f t="shared" si="46"/>
        <v>4.5701243695457517E-3</v>
      </c>
      <c r="M142">
        <f t="shared" si="30"/>
        <v>1.0865137006543268</v>
      </c>
      <c r="N142">
        <f t="shared" si="52"/>
        <v>6486.7945394073258</v>
      </c>
      <c r="O142">
        <f t="shared" si="53"/>
        <v>29.009046654318194</v>
      </c>
      <c r="P142" s="5">
        <f t="shared" si="47"/>
        <v>3.2803749287328981E-4</v>
      </c>
      <c r="Q142">
        <f t="shared" si="48"/>
        <v>999.55996180350473</v>
      </c>
      <c r="R142" s="5">
        <f t="shared" si="54"/>
        <v>6486.8802967129068</v>
      </c>
      <c r="S142">
        <f t="shared" si="43"/>
        <v>13091667.936779093</v>
      </c>
      <c r="T142" s="6">
        <f t="shared" si="44"/>
        <v>130.91633519623647</v>
      </c>
      <c r="U142">
        <f t="shared" si="49"/>
        <v>328014.93235403328</v>
      </c>
      <c r="V142">
        <f t="shared" si="50"/>
        <v>4.5855640066211501E-3</v>
      </c>
      <c r="W142">
        <f t="shared" si="42"/>
        <v>3.5084230794255538E-4</v>
      </c>
      <c r="X142">
        <f t="shared" si="51"/>
        <v>999.2277848971155</v>
      </c>
    </row>
    <row r="143" spans="4:24" x14ac:dyDescent="0.35">
      <c r="D143">
        <v>128</v>
      </c>
      <c r="E143">
        <f t="shared" si="36"/>
        <v>1259.6163522012589</v>
      </c>
      <c r="F143" s="7">
        <f>[1]!crv_interpolation($H$11:$H$13,$I$11:$I$13,E143)</f>
        <v>1048.2830188679252</v>
      </c>
      <c r="H143">
        <f t="shared" si="37"/>
        <v>0.66391883322765544</v>
      </c>
      <c r="I143">
        <f>[1]!crv_interpolation($K$11:$K$13,$L$11:$L$13,F143)</f>
        <v>83.263146852098899</v>
      </c>
      <c r="J143">
        <f t="shared" si="38"/>
        <v>131.62999054974424</v>
      </c>
      <c r="K143" s="5">
        <f t="shared" si="45"/>
        <v>352873.21560851863</v>
      </c>
      <c r="L143" s="5">
        <f t="shared" si="46"/>
        <v>4.568901202147679E-3</v>
      </c>
      <c r="M143">
        <f t="shared" si="30"/>
        <v>1.0865137006543268</v>
      </c>
      <c r="N143">
        <f t="shared" si="52"/>
        <v>6484.6545047500103</v>
      </c>
      <c r="O143">
        <f t="shared" si="53"/>
        <v>29.03028212992734</v>
      </c>
      <c r="P143" s="5">
        <f t="shared" si="47"/>
        <v>3.2612709272438205E-4</v>
      </c>
      <c r="Q143">
        <f t="shared" si="48"/>
        <v>999.2277848971155</v>
      </c>
      <c r="R143" s="5">
        <f t="shared" si="54"/>
        <v>6484.7404418101241</v>
      </c>
      <c r="S143">
        <f t="shared" si="43"/>
        <v>13155985.142293148</v>
      </c>
      <c r="T143" s="6">
        <f t="shared" si="44"/>
        <v>131.5595029896555</v>
      </c>
      <c r="U143">
        <f t="shared" si="49"/>
        <v>329679.63047594018</v>
      </c>
      <c r="V143">
        <f t="shared" si="50"/>
        <v>4.5843780416444492E-3</v>
      </c>
      <c r="W143">
        <f t="shared" si="42"/>
        <v>3.4895426278746308E-4</v>
      </c>
      <c r="X143">
        <f t="shared" si="51"/>
        <v>998.89433567313006</v>
      </c>
    </row>
    <row r="144" spans="4:24" x14ac:dyDescent="0.35">
      <c r="D144">
        <v>129</v>
      </c>
      <c r="E144">
        <f t="shared" si="36"/>
        <v>1269.5345911949696</v>
      </c>
      <c r="F144" s="7">
        <f>[1]!crv_interpolation($H$11:$H$13,$I$11:$I$13,E144)</f>
        <v>1054.8679245283026</v>
      </c>
      <c r="H144">
        <f t="shared" si="37"/>
        <v>0.66391883322763245</v>
      </c>
      <c r="I144">
        <f>[1]!crv_interpolation($K$11:$K$13,$L$11:$L$13,F144)</f>
        <v>83.786173512970819</v>
      </c>
      <c r="J144">
        <f t="shared" si="38"/>
        <v>132.28597907908892</v>
      </c>
      <c r="K144" s="5">
        <f t="shared" ref="K144:K175" si="55">Q144*q_liq_m3sec*d_in_m/P144/A</f>
        <v>354811.10903450521</v>
      </c>
      <c r="L144" s="5">
        <f t="shared" ref="L144:L175" si="56">1/(1.14-2*LN(eps/d_in_m+21.25/K144^(0.9)))^2</f>
        <v>4.5676903485930322E-3</v>
      </c>
      <c r="M144">
        <f t="shared" ref="M144:M175" si="57">q_liq_m3sec/A</f>
        <v>1.0865137006543268</v>
      </c>
      <c r="N144">
        <f t="shared" si="52"/>
        <v>6482.5061028854252</v>
      </c>
      <c r="O144">
        <f t="shared" si="53"/>
        <v>29.051727902730143</v>
      </c>
      <c r="P144" s="5">
        <f t="shared" ref="P144:P175" si="58">$V$8*(1.8*(I144+273)-460)^(-$V$9)*(0.9994+0.0058*pwh_mpa+0.6534/10000*pwh_mpa*pwh_mpa)/1000</f>
        <v>3.2423762807716109E-4</v>
      </c>
      <c r="Q144">
        <f t="shared" ref="Q144:Q175" si="59">rho/(1+(I144)/10000*(0.269*(I144)^0.637-0.8))</f>
        <v>998.89433567313006</v>
      </c>
      <c r="R144" s="5">
        <f t="shared" si="54"/>
        <v>6482.592218386626</v>
      </c>
      <c r="S144">
        <f t="shared" si="43"/>
        <v>13220281.041213876</v>
      </c>
      <c r="T144" s="6">
        <f t="shared" si="44"/>
        <v>132.20245770829217</v>
      </c>
      <c r="U144">
        <f t="shared" ref="U144:U175" si="60">X144*q_liq_m3sec*d_in_m/W144/A</f>
        <v>331342.24453920068</v>
      </c>
      <c r="V144">
        <f t="shared" ref="V144:V175" si="61">1/(1.14-2*LN(eps/d_in_m+21.25/U144^(0.9)))^2</f>
        <v>4.5832042018205017E-3</v>
      </c>
      <c r="W144">
        <f t="shared" si="42"/>
        <v>3.47086931961658E-4</v>
      </c>
      <c r="X144">
        <f t="shared" ref="X144:X175" si="62">rho/(1+(I145)/10000*(0.269*(I145)^0.637-0.8))</f>
        <v>998.55962028724105</v>
      </c>
    </row>
    <row r="145" spans="4:24" x14ac:dyDescent="0.35">
      <c r="D145">
        <v>130</v>
      </c>
      <c r="E145">
        <f t="shared" ref="E145:E175" si="63">E144+(D145-D144)*h/(n-1)</f>
        <v>1279.4528301886803</v>
      </c>
      <c r="F145" s="7">
        <f>[1]!crv_interpolation($H$11:$H$13,$I$11:$I$13,E145)</f>
        <v>1061.4528301886799</v>
      </c>
      <c r="H145">
        <f t="shared" ref="H145:H175" si="64">(F146-F145)/(E146-E145)</f>
        <v>0.66391883322765544</v>
      </c>
      <c r="I145">
        <f>[1]!crv_interpolation($K$11:$K$13,$L$11:$L$13,F145)</f>
        <v>84.309200173842726</v>
      </c>
      <c r="J145">
        <f t="shared" ref="J145:J175" si="65">$J$16+(gamma_w*1000*9.8*F145)/101325</f>
        <v>132.9419676084336</v>
      </c>
      <c r="K145" s="5">
        <f t="shared" si="55"/>
        <v>356748.47022353846</v>
      </c>
      <c r="L145" s="5">
        <f t="shared" si="56"/>
        <v>4.5664916279650799E-3</v>
      </c>
      <c r="M145">
        <f t="shared" si="57"/>
        <v>1.0865137006543268</v>
      </c>
      <c r="N145">
        <f t="shared" ref="N145:N175" si="66">Q144*9.81*H144-V144*Q144*M144*M144/2/d_in_m</f>
        <v>6480.3493750005509</v>
      </c>
      <c r="O145">
        <f t="shared" ref="O145:O175" si="67">O144-(E145-E144)*N145/101325+(F145-F144)*rho*9.8/101325</f>
        <v>29.073384787722478</v>
      </c>
      <c r="P145" s="5">
        <f t="shared" si="58"/>
        <v>3.2236876310734783E-4</v>
      </c>
      <c r="Q145">
        <f t="shared" si="59"/>
        <v>998.55962028724105</v>
      </c>
      <c r="R145" s="5">
        <f t="shared" ref="R145:R175" si="68">Q144*9.81*H144-L144*Q144*M144*M144/2/d_in_m</f>
        <v>6480.4356676457428</v>
      </c>
      <c r="S145">
        <f t="shared" si="43"/>
        <v>13284555.550948953</v>
      </c>
      <c r="T145" s="6">
        <f t="shared" si="44"/>
        <v>132.84519852628756</v>
      </c>
      <c r="U145">
        <f t="shared" si="60"/>
        <v>333002.76395882556</v>
      </c>
      <c r="V145">
        <f t="shared" si="61"/>
        <v>4.5820423089764674E-3</v>
      </c>
      <c r="W145">
        <f t="shared" ref="W145:W175" si="69">$V$8*(1.8*(I145+273)-460)^(-$V$9)*(0.9994+0.0058*S145/10^6+0.6534/10000*S145/10^6*S145/10^6)/1000</f>
        <v>3.4523998323115047E-4</v>
      </c>
      <c r="X145">
        <f t="shared" si="62"/>
        <v>998.22364486501738</v>
      </c>
    </row>
    <row r="146" spans="4:24" x14ac:dyDescent="0.35">
      <c r="D146">
        <v>131</v>
      </c>
      <c r="E146">
        <f t="shared" si="63"/>
        <v>1289.371069182391</v>
      </c>
      <c r="F146" s="7">
        <f>[1]!crv_interpolation($H$11:$H$13,$I$11:$I$13,E146)</f>
        <v>1068.0377358490573</v>
      </c>
      <c r="H146">
        <f t="shared" si="64"/>
        <v>0.66391883322765544</v>
      </c>
      <c r="I146">
        <f>[1]!crv_interpolation($K$11:$K$13,$L$11:$L$13,F146)</f>
        <v>84.832226834714632</v>
      </c>
      <c r="J146">
        <f t="shared" si="65"/>
        <v>133.59795613777828</v>
      </c>
      <c r="K146" s="5">
        <f t="shared" si="55"/>
        <v>358685.28641980625</v>
      </c>
      <c r="L146" s="5">
        <f t="shared" si="56"/>
        <v>4.565304862871546E-3</v>
      </c>
      <c r="M146">
        <f t="shared" si="57"/>
        <v>1.0865137006543268</v>
      </c>
      <c r="N146">
        <f t="shared" si="66"/>
        <v>6478.1843620646096</v>
      </c>
      <c r="O146">
        <f t="shared" si="67"/>
        <v>29.095253595889996</v>
      </c>
      <c r="P146" s="5">
        <f t="shared" si="58"/>
        <v>3.205201690668608E-4</v>
      </c>
      <c r="Q146">
        <f t="shared" si="59"/>
        <v>998.22364486501738</v>
      </c>
      <c r="R146" s="5">
        <f t="shared" si="68"/>
        <v>6478.2708305727519</v>
      </c>
      <c r="S146">
        <f t="shared" ref="S146:S175" si="70">S145+(E146-E145)*R146</f>
        <v>13348808.589312559</v>
      </c>
      <c r="T146" s="6">
        <f t="shared" ref="T146:T175" si="71">T145+(E146-E145)/2*(R146+N146)/10^5</f>
        <v>133.48772462184698</v>
      </c>
      <c r="U146">
        <f t="shared" si="60"/>
        <v>334661.17826841492</v>
      </c>
      <c r="V146">
        <f t="shared" si="61"/>
        <v>4.580892188413648E-3</v>
      </c>
      <c r="W146">
        <f t="shared" si="69"/>
        <v>3.4341309135854002E-4</v>
      </c>
      <c r="X146">
        <f t="shared" si="62"/>
        <v>997.88641550228942</v>
      </c>
    </row>
    <row r="147" spans="4:24" x14ac:dyDescent="0.35">
      <c r="D147">
        <v>132</v>
      </c>
      <c r="E147">
        <f t="shared" si="63"/>
        <v>1299.2893081761017</v>
      </c>
      <c r="F147" s="7">
        <f>[1]!crv_interpolation($H$11:$H$13,$I$11:$I$13,E147)</f>
        <v>1074.6226415094347</v>
      </c>
      <c r="H147">
        <f t="shared" si="64"/>
        <v>0.66391883322763245</v>
      </c>
      <c r="I147">
        <f>[1]!crv_interpolation($K$11:$K$13,$L$11:$L$13,F147)</f>
        <v>85.355253495586553</v>
      </c>
      <c r="J147">
        <f t="shared" si="65"/>
        <v>134.25394466712297</v>
      </c>
      <c r="K147" s="5">
        <f t="shared" si="55"/>
        <v>360621.54496136768</v>
      </c>
      <c r="L147" s="5">
        <f t="shared" si="56"/>
        <v>4.5641298793590813E-3</v>
      </c>
      <c r="M147">
        <f t="shared" si="57"/>
        <v>1.0865137006543268</v>
      </c>
      <c r="N147">
        <f t="shared" si="66"/>
        <v>6476.011104830066</v>
      </c>
      <c r="O147">
        <f t="shared" si="67"/>
        <v>29.117335134229211</v>
      </c>
      <c r="P147" s="5">
        <f t="shared" si="58"/>
        <v>3.1869152409948111E-4</v>
      </c>
      <c r="Q147">
        <f t="shared" si="59"/>
        <v>997.88641550228942</v>
      </c>
      <c r="R147" s="5">
        <f t="shared" si="68"/>
        <v>6476.0977479358835</v>
      </c>
      <c r="S147">
        <f t="shared" si="70"/>
        <v>13413040.074523218</v>
      </c>
      <c r="T147" s="6">
        <f t="shared" si="71"/>
        <v>134.13003517721842</v>
      </c>
      <c r="U147">
        <f t="shared" si="60"/>
        <v>336317.47711901442</v>
      </c>
      <c r="V147">
        <f t="shared" si="61"/>
        <v>4.5797536688230948E-3</v>
      </c>
      <c r="W147">
        <f t="shared" si="69"/>
        <v>3.4160593792082464E-4</v>
      </c>
      <c r="X147">
        <f t="shared" si="62"/>
        <v>997.54793826552179</v>
      </c>
    </row>
    <row r="148" spans="4:24" x14ac:dyDescent="0.35">
      <c r="D148">
        <v>133</v>
      </c>
      <c r="E148">
        <f t="shared" si="63"/>
        <v>1309.2075471698124</v>
      </c>
      <c r="F148" s="7">
        <f>[1]!crv_interpolation($H$11:$H$13,$I$11:$I$13,E148)</f>
        <v>1081.207547169812</v>
      </c>
      <c r="H148">
        <f t="shared" si="64"/>
        <v>0.66391883322765544</v>
      </c>
      <c r="I148">
        <f>[1]!crv_interpolation($K$11:$K$13,$L$11:$L$13,F148)</f>
        <v>85.878280156458459</v>
      </c>
      <c r="J148">
        <f t="shared" si="65"/>
        <v>134.90993319646762</v>
      </c>
      <c r="K148" s="5">
        <f t="shared" si="55"/>
        <v>362557.23327921773</v>
      </c>
      <c r="L148" s="5">
        <f t="shared" si="56"/>
        <v>4.5629665068301932E-3</v>
      </c>
      <c r="M148">
        <f t="shared" si="57"/>
        <v>1.0865137006543268</v>
      </c>
      <c r="N148">
        <f t="shared" si="66"/>
        <v>6473.8296438376492</v>
      </c>
      <c r="O148">
        <f t="shared" si="67"/>
        <v>29.139630205768288</v>
      </c>
      <c r="P148" s="5">
        <f t="shared" si="58"/>
        <v>3.1688251306222649E-4</v>
      </c>
      <c r="Q148">
        <f t="shared" si="59"/>
        <v>997.54793826552179</v>
      </c>
      <c r="R148" s="5">
        <f t="shared" si="68"/>
        <v>6473.9164602913461</v>
      </c>
      <c r="S148">
        <f t="shared" si="70"/>
        <v>13477249.925201705</v>
      </c>
      <c r="T148" s="6">
        <f t="shared" si="71"/>
        <v>134.77212937867159</v>
      </c>
      <c r="U148">
        <f t="shared" si="60"/>
        <v>337971.6502779923</v>
      </c>
      <c r="V148">
        <f t="shared" si="61"/>
        <v>4.57862658220366E-3</v>
      </c>
      <c r="W148">
        <f t="shared" si="69"/>
        <v>3.3981821113285212E-4</v>
      </c>
      <c r="X148">
        <f t="shared" si="62"/>
        <v>997.20821919218122</v>
      </c>
    </row>
    <row r="149" spans="4:24" x14ac:dyDescent="0.35">
      <c r="D149">
        <v>134</v>
      </c>
      <c r="E149">
        <f t="shared" si="63"/>
        <v>1319.1257861635231</v>
      </c>
      <c r="F149" s="7">
        <f>[1]!crv_interpolation($H$11:$H$13,$I$11:$I$13,E149)</f>
        <v>1087.7924528301894</v>
      </c>
      <c r="H149">
        <f t="shared" si="64"/>
        <v>0.66391883322765544</v>
      </c>
      <c r="I149">
        <f>[1]!crv_interpolation($K$11:$K$13,$L$11:$L$13,F149)</f>
        <v>86.401306817330379</v>
      </c>
      <c r="J149">
        <f t="shared" si="65"/>
        <v>135.5659217258123</v>
      </c>
      <c r="K149" s="5">
        <f t="shared" si="55"/>
        <v>364492.33889637212</v>
      </c>
      <c r="L149" s="5">
        <f t="shared" si="56"/>
        <v>4.5618145779626066E-3</v>
      </c>
      <c r="M149">
        <f t="shared" si="57"/>
        <v>1.0865137006543268</v>
      </c>
      <c r="N149">
        <f t="shared" si="66"/>
        <v>6471.6400194192311</v>
      </c>
      <c r="O149">
        <f t="shared" si="67"/>
        <v>29.162139609587559</v>
      </c>
      <c r="P149" s="5">
        <f t="shared" si="58"/>
        <v>3.150928273522304E-4</v>
      </c>
      <c r="Q149">
        <f t="shared" si="59"/>
        <v>997.20821919218122</v>
      </c>
      <c r="R149" s="5">
        <f t="shared" si="68"/>
        <v>6471.7270079862192</v>
      </c>
      <c r="S149">
        <f t="shared" si="70"/>
        <v>13541438.060368964</v>
      </c>
      <c r="T149" s="6">
        <f t="shared" si="71"/>
        <v>135.41400641647721</v>
      </c>
      <c r="U149">
        <f t="shared" si="60"/>
        <v>339623.68762793468</v>
      </c>
      <c r="V149">
        <f t="shared" si="61"/>
        <v>4.577510763782427E-3</v>
      </c>
      <c r="W149">
        <f t="shared" si="69"/>
        <v>3.3804960567620959E-4</v>
      </c>
      <c r="X149">
        <f t="shared" si="62"/>
        <v>996.86726429109331</v>
      </c>
    </row>
    <row r="150" spans="4:24" x14ac:dyDescent="0.35">
      <c r="D150">
        <v>135</v>
      </c>
      <c r="E150">
        <f t="shared" si="63"/>
        <v>1329.0440251572338</v>
      </c>
      <c r="F150" s="7">
        <f>[1]!crv_interpolation($H$11:$H$13,$I$11:$I$13,E150)</f>
        <v>1094.3773584905668</v>
      </c>
      <c r="H150">
        <f t="shared" si="64"/>
        <v>0.66391883322763245</v>
      </c>
      <c r="I150">
        <f>[1]!crv_interpolation($K$11:$K$13,$L$11:$L$13,F150)</f>
        <v>86.924333478202286</v>
      </c>
      <c r="J150">
        <f t="shared" si="65"/>
        <v>136.22191025515698</v>
      </c>
      <c r="K150" s="5">
        <f t="shared" si="55"/>
        <v>366426.8494269675</v>
      </c>
      <c r="L150" s="5">
        <f t="shared" si="56"/>
        <v>4.5606739286309077E-3</v>
      </c>
      <c r="M150">
        <f t="shared" si="57"/>
        <v>1.0865137006543268</v>
      </c>
      <c r="N150">
        <f t="shared" si="66"/>
        <v>6469.4422716986483</v>
      </c>
      <c r="O150">
        <f t="shared" si="67"/>
        <v>29.18486414083975</v>
      </c>
      <c r="P150" s="5">
        <f t="shared" si="58"/>
        <v>3.1332216473893023E-4</v>
      </c>
      <c r="Q150">
        <f t="shared" si="59"/>
        <v>996.86726429109331</v>
      </c>
      <c r="R150" s="5">
        <f t="shared" si="68"/>
        <v>6469.5294311592716</v>
      </c>
      <c r="S150">
        <f t="shared" si="70"/>
        <v>13605604.399444047</v>
      </c>
      <c r="T150" s="6">
        <f t="shared" si="71"/>
        <v>136.05566548488622</v>
      </c>
      <c r="U150">
        <f t="shared" si="60"/>
        <v>341273.57916555827</v>
      </c>
      <c r="V150">
        <f t="shared" si="61"/>
        <v>4.5764060519374273E-3</v>
      </c>
      <c r="W150">
        <f t="shared" si="69"/>
        <v>3.3629982253336073E-4</v>
      </c>
      <c r="X150">
        <f t="shared" si="62"/>
        <v>996.52507954279338</v>
      </c>
    </row>
    <row r="151" spans="4:24" x14ac:dyDescent="0.35">
      <c r="D151">
        <v>136</v>
      </c>
      <c r="E151">
        <f t="shared" si="63"/>
        <v>1338.9622641509445</v>
      </c>
      <c r="F151" s="7">
        <f>[1]!crv_interpolation($H$11:$H$13,$I$11:$I$13,E151)</f>
        <v>1100.9622641509441</v>
      </c>
      <c r="H151">
        <f t="shared" si="64"/>
        <v>0.66391883322765544</v>
      </c>
      <c r="I151">
        <f>[1]!crv_interpolation($K$11:$K$13,$L$11:$L$13,F151)</f>
        <v>87.447360139074192</v>
      </c>
      <c r="J151">
        <f t="shared" si="65"/>
        <v>136.87789878450164</v>
      </c>
      <c r="K151" s="5">
        <f t="shared" si="55"/>
        <v>368360.75257537246</v>
      </c>
      <c r="L151" s="5">
        <f t="shared" si="56"/>
        <v>4.5595443978304678E-3</v>
      </c>
      <c r="M151">
        <f t="shared" si="57"/>
        <v>1.0865137006543268</v>
      </c>
      <c r="N151">
        <f t="shared" si="66"/>
        <v>6467.2364405964845</v>
      </c>
      <c r="O151">
        <f t="shared" si="67"/>
        <v>29.207804590769943</v>
      </c>
      <c r="P151" s="5">
        <f t="shared" si="58"/>
        <v>3.1157022920138129E-4</v>
      </c>
      <c r="Q151">
        <f t="shared" si="59"/>
        <v>996.52507954279338</v>
      </c>
      <c r="R151" s="5">
        <f t="shared" si="68"/>
        <v>6467.323769745758</v>
      </c>
      <c r="S151">
        <f t="shared" si="70"/>
        <v>13669748.862242091</v>
      </c>
      <c r="T151" s="6">
        <f t="shared" si="71"/>
        <v>136.69710578210979</v>
      </c>
      <c r="U151">
        <f t="shared" si="60"/>
        <v>342921.31500063644</v>
      </c>
      <c r="V151">
        <f t="shared" si="61"/>
        <v>4.5753122881225725E-3</v>
      </c>
      <c r="W151">
        <f t="shared" si="69"/>
        <v>3.3456856882684699E-4</v>
      </c>
      <c r="X151">
        <f t="shared" si="62"/>
        <v>996.181670899869</v>
      </c>
    </row>
    <row r="152" spans="4:24" x14ac:dyDescent="0.35">
      <c r="D152">
        <v>137</v>
      </c>
      <c r="E152">
        <f t="shared" si="63"/>
        <v>1348.8805031446552</v>
      </c>
      <c r="F152" s="7">
        <f>[1]!crv_interpolation($H$11:$H$13,$I$11:$I$13,E152)</f>
        <v>1107.5471698113215</v>
      </c>
      <c r="H152">
        <f t="shared" si="64"/>
        <v>0.66391883322765544</v>
      </c>
      <c r="I152">
        <f>[1]!crv_interpolation($K$11:$K$13,$L$11:$L$13,F152)</f>
        <v>87.970386799946112</v>
      </c>
      <c r="J152">
        <f t="shared" si="65"/>
        <v>137.53388731384632</v>
      </c>
      <c r="K152" s="5">
        <f t="shared" si="55"/>
        <v>370294.03613532486</v>
      </c>
      <c r="L152" s="5">
        <f t="shared" si="56"/>
        <v>4.5584258276034993E-3</v>
      </c>
      <c r="M152">
        <f t="shared" si="57"/>
        <v>1.0865137006543268</v>
      </c>
      <c r="N152">
        <f t="shared" si="66"/>
        <v>6465.0225658327754</v>
      </c>
      <c r="O152">
        <f t="shared" si="67"/>
        <v>29.230961746735279</v>
      </c>
      <c r="P152" s="5">
        <f t="shared" si="58"/>
        <v>3.0983673077050234E-4</v>
      </c>
      <c r="Q152">
        <f t="shared" si="59"/>
        <v>996.181670899869</v>
      </c>
      <c r="R152" s="5">
        <f t="shared" si="68"/>
        <v>6465.1100634801242</v>
      </c>
      <c r="S152">
        <f t="shared" si="70"/>
        <v>13733871.368972331</v>
      </c>
      <c r="T152" s="6">
        <f t="shared" si="71"/>
        <v>137.33832651029931</v>
      </c>
      <c r="U152">
        <f t="shared" si="60"/>
        <v>344566.88535494852</v>
      </c>
      <c r="V152">
        <f t="shared" si="61"/>
        <v>4.574229316794718E-3</v>
      </c>
      <c r="W152">
        <f t="shared" si="69"/>
        <v>3.3285555766336173E-4</v>
      </c>
      <c r="X152">
        <f t="shared" si="62"/>
        <v>995.83704428729447</v>
      </c>
    </row>
    <row r="153" spans="4:24" x14ac:dyDescent="0.35">
      <c r="D153">
        <v>138</v>
      </c>
      <c r="E153">
        <f t="shared" si="63"/>
        <v>1358.7987421383659</v>
      </c>
      <c r="F153" s="7">
        <f>[1]!crv_interpolation($H$11:$H$13,$I$11:$I$13,E153)</f>
        <v>1114.132075471699</v>
      </c>
      <c r="H153">
        <f t="shared" si="64"/>
        <v>0.66391883322763245</v>
      </c>
      <c r="I153">
        <f>[1]!crv_interpolation($K$11:$K$13,$L$11:$L$13,F153)</f>
        <v>88.493413460818033</v>
      </c>
      <c r="J153">
        <f t="shared" si="65"/>
        <v>138.189875843191</v>
      </c>
      <c r="K153" s="5">
        <f t="shared" si="55"/>
        <v>372226.68798907404</v>
      </c>
      <c r="L153" s="5">
        <f t="shared" si="56"/>
        <v>4.5573180629672385E-3</v>
      </c>
      <c r="M153">
        <f t="shared" si="57"/>
        <v>1.0865137006543268</v>
      </c>
      <c r="N153">
        <f t="shared" si="66"/>
        <v>6462.8006869276305</v>
      </c>
      <c r="O153">
        <f t="shared" si="67"/>
        <v>29.254336392224388</v>
      </c>
      <c r="P153" s="5">
        <f t="shared" si="58"/>
        <v>3.081213853760952E-4</v>
      </c>
      <c r="Q153">
        <f t="shared" si="59"/>
        <v>995.83704428729447</v>
      </c>
      <c r="R153" s="5">
        <f t="shared" si="68"/>
        <v>6462.8883518966377</v>
      </c>
      <c r="S153">
        <f t="shared" si="70"/>
        <v>13797971.840236111</v>
      </c>
      <c r="T153" s="6">
        <f t="shared" si="71"/>
        <v>137.97932687552654</v>
      </c>
      <c r="U153">
        <f t="shared" si="60"/>
        <v>346210.2805612401</v>
      </c>
      <c r="V153">
        <f t="shared" si="61"/>
        <v>4.5731569853428126E-3</v>
      </c>
      <c r="W153">
        <f t="shared" si="69"/>
        <v>3.3116050798254247E-4</v>
      </c>
      <c r="X153">
        <f t="shared" si="62"/>
        <v>995.4912056027589</v>
      </c>
    </row>
    <row r="154" spans="4:24" x14ac:dyDescent="0.35">
      <c r="D154">
        <v>139</v>
      </c>
      <c r="E154">
        <f t="shared" si="63"/>
        <v>1368.7169811320766</v>
      </c>
      <c r="F154" s="7">
        <f>[1]!crv_interpolation($H$11:$H$13,$I$11:$I$13,E154)</f>
        <v>1120.7169811320762</v>
      </c>
      <c r="H154">
        <f t="shared" si="64"/>
        <v>0.66391883322765544</v>
      </c>
      <c r="I154">
        <f>[1]!crv_interpolation($K$11:$K$13,$L$11:$L$13,F154)</f>
        <v>89.016440121689925</v>
      </c>
      <c r="J154">
        <f t="shared" si="65"/>
        <v>138.84586437253566</v>
      </c>
      <c r="K154" s="5">
        <f t="shared" si="55"/>
        <v>374158.6961065447</v>
      </c>
      <c r="L154" s="5">
        <f t="shared" si="56"/>
        <v>4.556220951844131E-3</v>
      </c>
      <c r="M154">
        <f t="shared" si="57"/>
        <v>1.0865137006543268</v>
      </c>
      <c r="N154">
        <f t="shared" si="66"/>
        <v>6460.5708432058236</v>
      </c>
      <c r="O154">
        <f t="shared" si="67"/>
        <v>29.27792930687658</v>
      </c>
      <c r="P154" s="5">
        <f t="shared" si="58"/>
        <v>3.0642391469845994E-4</v>
      </c>
      <c r="Q154">
        <f t="shared" si="59"/>
        <v>995.4912056027589</v>
      </c>
      <c r="R154" s="5">
        <f t="shared" si="68"/>
        <v>6460.658674333984</v>
      </c>
      <c r="S154">
        <f t="shared" si="70"/>
        <v>13862050.197024945</v>
      </c>
      <c r="T154" s="6">
        <f t="shared" si="71"/>
        <v>138.62010608776427</v>
      </c>
      <c r="U154">
        <f t="shared" si="60"/>
        <v>347851.49106220063</v>
      </c>
      <c r="V154">
        <f t="shared" si="61"/>
        <v>4.5720951440190319E-3</v>
      </c>
      <c r="W154">
        <f t="shared" si="69"/>
        <v>3.2948314441030385E-4</v>
      </c>
      <c r="X154">
        <f t="shared" si="62"/>
        <v>995.14416071698577</v>
      </c>
    </row>
    <row r="155" spans="4:24" x14ac:dyDescent="0.35">
      <c r="D155">
        <v>140</v>
      </c>
      <c r="E155">
        <f t="shared" si="63"/>
        <v>1378.6352201257873</v>
      </c>
      <c r="F155" s="7">
        <f>[1]!crv_interpolation($H$11:$H$13,$I$11:$I$13,E155)</f>
        <v>1127.3018867924536</v>
      </c>
      <c r="H155">
        <f t="shared" si="64"/>
        <v>0.66391883322765544</v>
      </c>
      <c r="I155">
        <f>[1]!crv_interpolation($K$11:$K$13,$L$11:$L$13,F155)</f>
        <v>89.539466782561846</v>
      </c>
      <c r="J155">
        <f t="shared" si="65"/>
        <v>139.50185290188034</v>
      </c>
      <c r="K155" s="5">
        <f t="shared" si="55"/>
        <v>376090.04854451417</v>
      </c>
      <c r="L155" s="5">
        <f t="shared" si="56"/>
        <v>4.5551343449939906E-3</v>
      </c>
      <c r="M155">
        <f t="shared" si="57"/>
        <v>1.0865137006543268</v>
      </c>
      <c r="N155">
        <f t="shared" si="66"/>
        <v>6458.3330737993256</v>
      </c>
      <c r="O155">
        <f t="shared" si="67"/>
        <v>29.30174126650078</v>
      </c>
      <c r="P155" s="5">
        <f t="shared" si="58"/>
        <v>3.0474404602444871E-4</v>
      </c>
      <c r="Q155">
        <f t="shared" si="59"/>
        <v>995.14416071698577</v>
      </c>
      <c r="R155" s="5">
        <f t="shared" si="68"/>
        <v>6458.4210699378027</v>
      </c>
      <c r="S155">
        <f t="shared" si="70"/>
        <v>13926106.360718604</v>
      </c>
      <c r="T155" s="6">
        <f t="shared" si="71"/>
        <v>139.2606633608672</v>
      </c>
      <c r="U155">
        <f t="shared" si="60"/>
        <v>349490.50740945991</v>
      </c>
      <c r="V155">
        <f t="shared" si="61"/>
        <v>4.5710436458718563E-3</v>
      </c>
      <c r="W155">
        <f t="shared" si="69"/>
        <v>3.2782319711655651E-4</v>
      </c>
      <c r="X155">
        <f t="shared" si="62"/>
        <v>994.79591547404743</v>
      </c>
    </row>
    <row r="156" spans="4:24" x14ac:dyDescent="0.35">
      <c r="D156">
        <v>141</v>
      </c>
      <c r="E156">
        <f t="shared" si="63"/>
        <v>1388.553459119498</v>
      </c>
      <c r="F156" s="7">
        <f>[1]!crv_interpolation($H$11:$H$13,$I$11:$I$13,E156)</f>
        <v>1133.8867924528311</v>
      </c>
      <c r="H156">
        <f t="shared" si="64"/>
        <v>0.66391883322763245</v>
      </c>
      <c r="I156">
        <f>[1]!crv_interpolation($K$11:$K$13,$L$11:$L$13,F156)</f>
        <v>90.062493443433766</v>
      </c>
      <c r="J156">
        <f t="shared" si="65"/>
        <v>140.15784143122502</v>
      </c>
      <c r="K156" s="5">
        <f t="shared" si="55"/>
        <v>378020.73344580265</v>
      </c>
      <c r="L156" s="5">
        <f t="shared" si="56"/>
        <v>4.554058095948047E-3</v>
      </c>
      <c r="M156">
        <f t="shared" si="57"/>
        <v>1.0865137006543268</v>
      </c>
      <c r="N156">
        <f t="shared" si="66"/>
        <v>6456.0874176477328</v>
      </c>
      <c r="O156">
        <f t="shared" si="67"/>
        <v>29.32577304309423</v>
      </c>
      <c r="P156" s="5">
        <f t="shared" si="58"/>
        <v>3.030815121078086E-4</v>
      </c>
      <c r="Q156">
        <f t="shared" si="59"/>
        <v>994.79591547404743</v>
      </c>
      <c r="R156" s="5">
        <f t="shared" si="68"/>
        <v>6456.1755776611226</v>
      </c>
      <c r="S156">
        <f t="shared" si="70"/>
        <v>13990140.253083205</v>
      </c>
      <c r="T156" s="6">
        <f t="shared" si="71"/>
        <v>139.90099791255281</v>
      </c>
      <c r="U156">
        <f t="shared" si="60"/>
        <v>351127.32026259491</v>
      </c>
      <c r="V156">
        <f t="shared" si="61"/>
        <v>4.5700023466810191E-3</v>
      </c>
      <c r="W156">
        <f t="shared" si="69"/>
        <v>3.2618040167716437E-4</v>
      </c>
      <c r="X156">
        <f t="shared" si="62"/>
        <v>994.44647569167125</v>
      </c>
    </row>
    <row r="157" spans="4:24" x14ac:dyDescent="0.35">
      <c r="D157">
        <v>142</v>
      </c>
      <c r="E157">
        <f t="shared" si="63"/>
        <v>1398.4716981132087</v>
      </c>
      <c r="F157" s="7">
        <f>[1]!crv_interpolation($H$11:$H$13,$I$11:$I$13,E157)</f>
        <v>1140.4716981132083</v>
      </c>
      <c r="H157">
        <f t="shared" si="64"/>
        <v>0.66391883322765544</v>
      </c>
      <c r="I157">
        <f>[1]!crv_interpolation($K$11:$K$13,$L$11:$L$13,F157)</f>
        <v>90.585520104305658</v>
      </c>
      <c r="J157">
        <f t="shared" si="65"/>
        <v>140.81382996056968</v>
      </c>
      <c r="K157" s="5">
        <f t="shared" si="55"/>
        <v>379950.73903847637</v>
      </c>
      <c r="L157" s="5">
        <f t="shared" si="56"/>
        <v>4.5529920609448313E-3</v>
      </c>
      <c r="M157">
        <f t="shared" si="57"/>
        <v>1.0865137006543268</v>
      </c>
      <c r="N157">
        <f t="shared" si="66"/>
        <v>6453.8339135027099</v>
      </c>
      <c r="O157">
        <f t="shared" si="67"/>
        <v>29.350025404860947</v>
      </c>
      <c r="P157" s="5">
        <f t="shared" si="58"/>
        <v>3.0143605103366143E-4</v>
      </c>
      <c r="Q157">
        <f t="shared" si="59"/>
        <v>994.44647569167125</v>
      </c>
      <c r="R157" s="5">
        <f t="shared" si="68"/>
        <v>6453.922236268807</v>
      </c>
      <c r="S157">
        <f t="shared" si="70"/>
        <v>14054151.796269342</v>
      </c>
      <c r="T157" s="6">
        <f t="shared" si="71"/>
        <v>140.54110896438269</v>
      </c>
      <c r="U157">
        <f t="shared" si="60"/>
        <v>352761.92038815288</v>
      </c>
      <c r="V157">
        <f t="shared" si="61"/>
        <v>4.568971104894258E-3</v>
      </c>
      <c r="W157">
        <f t="shared" si="69"/>
        <v>3.2455449893999052E-4</v>
      </c>
      <c r="X157">
        <f t="shared" si="62"/>
        <v>994.09584716154018</v>
      </c>
    </row>
    <row r="158" spans="4:24" x14ac:dyDescent="0.35">
      <c r="D158">
        <v>143</v>
      </c>
      <c r="E158">
        <f t="shared" si="63"/>
        <v>1408.3899371069194</v>
      </c>
      <c r="F158" s="7">
        <f>[1]!crv_interpolation($H$11:$H$13,$I$11:$I$13,E158)</f>
        <v>1147.0566037735857</v>
      </c>
      <c r="H158">
        <f t="shared" si="64"/>
        <v>0.66391883322765544</v>
      </c>
      <c r="I158">
        <f>[1]!crv_interpolation($K$11:$K$13,$L$11:$L$13,F158)</f>
        <v>91.108546765177579</v>
      </c>
      <c r="J158">
        <f t="shared" si="65"/>
        <v>141.46981848991439</v>
      </c>
      <c r="K158" s="5">
        <f t="shared" si="55"/>
        <v>381880.05363506929</v>
      </c>
      <c r="L158" s="5">
        <f t="shared" si="56"/>
        <v>4.5519360988678387E-3</v>
      </c>
      <c r="M158">
        <f t="shared" si="57"/>
        <v>1.0865137006543268</v>
      </c>
      <c r="N158">
        <f t="shared" si="66"/>
        <v>6451.5725999303259</v>
      </c>
      <c r="O158">
        <f t="shared" si="67"/>
        <v>29.374499116229963</v>
      </c>
      <c r="P158" s="5">
        <f t="shared" si="58"/>
        <v>2.9980740608697706E-4</v>
      </c>
      <c r="Q158">
        <f t="shared" si="59"/>
        <v>994.09584716154018</v>
      </c>
      <c r="R158" s="5">
        <f t="shared" si="68"/>
        <v>6451.661084339903</v>
      </c>
      <c r="S158">
        <f t="shared" si="70"/>
        <v>14118140.912810247</v>
      </c>
      <c r="T158" s="6">
        <f t="shared" si="71"/>
        <v>141.18099574174414</v>
      </c>
      <c r="U158">
        <f t="shared" si="60"/>
        <v>354394.29865869228</v>
      </c>
      <c r="V158">
        <f t="shared" si="61"/>
        <v>4.5679497815658337E-3</v>
      </c>
      <c r="W158">
        <f t="shared" si="69"/>
        <v>3.2294523489488804E-4</v>
      </c>
      <c r="X158">
        <f t="shared" si="62"/>
        <v>993.74403564958618</v>
      </c>
    </row>
    <row r="159" spans="4:24" x14ac:dyDescent="0.35">
      <c r="D159">
        <v>144</v>
      </c>
      <c r="E159">
        <f t="shared" si="63"/>
        <v>1418.3081761006301</v>
      </c>
      <c r="F159" s="7">
        <f>[1]!crv_interpolation($H$11:$H$13,$I$11:$I$13,E159)</f>
        <v>1153.6415094339632</v>
      </c>
      <c r="H159">
        <f t="shared" si="64"/>
        <v>0.66391883322763245</v>
      </c>
      <c r="I159">
        <f>[1]!crv_interpolation($K$11:$K$13,$L$11:$L$13,F159)</f>
        <v>91.631573426049499</v>
      </c>
      <c r="J159">
        <f t="shared" si="65"/>
        <v>142.12580701925907</v>
      </c>
      <c r="K159" s="5">
        <f t="shared" si="55"/>
        <v>383808.66563181247</v>
      </c>
      <c r="L159" s="5">
        <f t="shared" si="56"/>
        <v>4.550890071184901E-3</v>
      </c>
      <c r="M159">
        <f t="shared" si="57"/>
        <v>1.0865137006543268</v>
      </c>
      <c r="N159">
        <f t="shared" si="66"/>
        <v>6449.3035153113524</v>
      </c>
      <c r="O159">
        <f t="shared" si="67"/>
        <v>29.399194937873322</v>
      </c>
      <c r="P159" s="5">
        <f t="shared" si="58"/>
        <v>2.9819532562490986E-4</v>
      </c>
      <c r="Q159">
        <f t="shared" si="59"/>
        <v>993.74403564958618</v>
      </c>
      <c r="R159" s="5">
        <f t="shared" si="68"/>
        <v>6449.3921602679329</v>
      </c>
      <c r="S159">
        <f t="shared" si="70"/>
        <v>14182107.525619948</v>
      </c>
      <c r="T159" s="6">
        <f t="shared" si="71"/>
        <v>141.82065747383183</v>
      </c>
      <c r="U159">
        <f t="shared" si="60"/>
        <v>356024.44605183206</v>
      </c>
      <c r="V159">
        <f t="shared" si="61"/>
        <v>4.5669382402967291E-3</v>
      </c>
      <c r="W159">
        <f t="shared" si="69"/>
        <v>3.2135236054751015E-4</v>
      </c>
      <c r="X159">
        <f t="shared" si="62"/>
        <v>993.39104689627732</v>
      </c>
    </row>
    <row r="160" spans="4:24" x14ac:dyDescent="0.35">
      <c r="D160">
        <v>145</v>
      </c>
      <c r="E160">
        <f t="shared" si="63"/>
        <v>1428.2264150943408</v>
      </c>
      <c r="F160" s="7">
        <f>[1]!crv_interpolation($H$11:$H$13,$I$11:$I$13,E160)</f>
        <v>1160.2264150943404</v>
      </c>
      <c r="H160">
        <f t="shared" si="64"/>
        <v>0.66391883322765544</v>
      </c>
      <c r="I160">
        <f>[1]!crv_interpolation($K$11:$K$13,$L$11:$L$13,F160)</f>
        <v>92.154600086921391</v>
      </c>
      <c r="J160">
        <f t="shared" si="65"/>
        <v>142.78179554860372</v>
      </c>
      <c r="K160" s="5">
        <f t="shared" si="55"/>
        <v>385736.56350787869</v>
      </c>
      <c r="L160" s="5">
        <f t="shared" si="56"/>
        <v>4.5498538418892315E-3</v>
      </c>
      <c r="M160">
        <f t="shared" si="57"/>
        <v>1.0865137006543268</v>
      </c>
      <c r="N160">
        <f t="shared" si="66"/>
        <v>6447.0266978455184</v>
      </c>
      <c r="O160">
        <f t="shared" si="67"/>
        <v>29.424113626723877</v>
      </c>
      <c r="P160" s="5">
        <f t="shared" si="58"/>
        <v>2.9659956295286248E-4</v>
      </c>
      <c r="Q160">
        <f t="shared" si="59"/>
        <v>993.39104689627732</v>
      </c>
      <c r="R160" s="5">
        <f t="shared" si="68"/>
        <v>6447.1155022651619</v>
      </c>
      <c r="S160">
        <f t="shared" si="70"/>
        <v>14246051.557991471</v>
      </c>
      <c r="T160" s="6">
        <f t="shared" si="71"/>
        <v>142.46009339362976</v>
      </c>
      <c r="U160">
        <f t="shared" si="60"/>
        <v>357652.35364931927</v>
      </c>
      <c r="V160">
        <f t="shared" si="61"/>
        <v>4.5659363471764981E-3</v>
      </c>
      <c r="W160">
        <f t="shared" si="69"/>
        <v>3.1977563179680184E-4</v>
      </c>
      <c r="X160">
        <f t="shared" si="62"/>
        <v>993.03688661690092</v>
      </c>
    </row>
    <row r="161" spans="4:24" x14ac:dyDescent="0.35">
      <c r="D161">
        <v>146</v>
      </c>
      <c r="E161">
        <f t="shared" si="63"/>
        <v>1438.1446540880515</v>
      </c>
      <c r="F161" s="7">
        <f>[1]!crv_interpolation($H$11:$H$13,$I$11:$I$13,E161)</f>
        <v>1166.8113207547178</v>
      </c>
      <c r="H161">
        <f t="shared" si="64"/>
        <v>0.66391883322765544</v>
      </c>
      <c r="I161">
        <f>[1]!crv_interpolation($K$11:$K$13,$L$11:$L$13,F161)</f>
        <v>92.677626747793312</v>
      </c>
      <c r="J161">
        <f t="shared" si="65"/>
        <v>143.43778407794841</v>
      </c>
      <c r="K161" s="5">
        <f t="shared" si="55"/>
        <v>387663.73582464363</v>
      </c>
      <c r="L161" s="5">
        <f t="shared" si="56"/>
        <v>4.5488272774420677E-3</v>
      </c>
      <c r="M161">
        <f t="shared" si="57"/>
        <v>1.0865137006543268</v>
      </c>
      <c r="N161">
        <f t="shared" si="66"/>
        <v>6444.742185553705</v>
      </c>
      <c r="O161">
        <f t="shared" si="67"/>
        <v>29.449255935992852</v>
      </c>
      <c r="P161" s="5">
        <f t="shared" si="58"/>
        <v>2.9501987620414899E-4</v>
      </c>
      <c r="Q161">
        <f t="shared" si="59"/>
        <v>993.03688661690092</v>
      </c>
      <c r="R161" s="5">
        <f t="shared" si="68"/>
        <v>6444.8311483647967</v>
      </c>
      <c r="S161">
        <f t="shared" si="70"/>
        <v>14309972.933595065</v>
      </c>
      <c r="T161" s="6">
        <f t="shared" si="71"/>
        <v>143.09930273789359</v>
      </c>
      <c r="U161">
        <f t="shared" si="60"/>
        <v>359278.01263611123</v>
      </c>
      <c r="V161">
        <f t="shared" si="61"/>
        <v>4.5649439707267014E-3</v>
      </c>
      <c r="W161">
        <f t="shared" si="69"/>
        <v>3.1821480931604917E-4</v>
      </c>
      <c r="X161">
        <f t="shared" si="62"/>
        <v>992.68156050183677</v>
      </c>
    </row>
    <row r="162" spans="4:24" x14ac:dyDescent="0.35">
      <c r="D162">
        <v>147</v>
      </c>
      <c r="E162">
        <f t="shared" si="63"/>
        <v>1448.0628930817622</v>
      </c>
      <c r="F162" s="7">
        <f>[1]!crv_interpolation($H$11:$H$13,$I$11:$I$13,E162)</f>
        <v>1173.3962264150953</v>
      </c>
      <c r="H162">
        <f t="shared" si="64"/>
        <v>0.66391883322763245</v>
      </c>
      <c r="I162">
        <f>[1]!crv_interpolation($K$11:$K$13,$L$11:$L$13,F162)</f>
        <v>93.200653408665232</v>
      </c>
      <c r="J162">
        <f t="shared" si="65"/>
        <v>144.09377260729309</v>
      </c>
      <c r="K162" s="5">
        <f t="shared" si="55"/>
        <v>389590.17122495075</v>
      </c>
      <c r="L162" s="5">
        <f t="shared" si="56"/>
        <v>4.5478102467168867E-3</v>
      </c>
      <c r="M162">
        <f t="shared" si="57"/>
        <v>1.0865137006543268</v>
      </c>
      <c r="N162">
        <f t="shared" si="66"/>
        <v>6442.4500162781042</v>
      </c>
      <c r="O162">
        <f t="shared" si="67"/>
        <v>29.474622615187211</v>
      </c>
      <c r="P162" s="5">
        <f t="shared" si="58"/>
        <v>2.9345602822314549E-4</v>
      </c>
      <c r="Q162">
        <f t="shared" si="59"/>
        <v>992.68156050183677</v>
      </c>
      <c r="R162" s="5">
        <f t="shared" si="68"/>
        <v>6442.5391364211437</v>
      </c>
      <c r="S162">
        <f t="shared" si="70"/>
        <v>14373871.576476425</v>
      </c>
      <c r="T162" s="6">
        <f t="shared" si="71"/>
        <v>143.73828474713281</v>
      </c>
      <c r="U162">
        <f t="shared" si="60"/>
        <v>360901.41429946409</v>
      </c>
      <c r="V162">
        <f t="shared" si="61"/>
        <v>4.5639609818458795E-3</v>
      </c>
      <c r="W162">
        <f t="shared" si="69"/>
        <v>3.1666965843737564E-4</v>
      </c>
      <c r="X162">
        <f t="shared" si="62"/>
        <v>992.32507421682908</v>
      </c>
    </row>
    <row r="163" spans="4:24" x14ac:dyDescent="0.35">
      <c r="D163">
        <v>148</v>
      </c>
      <c r="E163">
        <f t="shared" si="63"/>
        <v>1457.9811320754729</v>
      </c>
      <c r="F163" s="7">
        <f>[1]!crv_interpolation($H$11:$H$13,$I$11:$I$13,E163)</f>
        <v>1179.9811320754725</v>
      </c>
      <c r="H163">
        <f t="shared" si="64"/>
        <v>0.66391883322765544</v>
      </c>
      <c r="I163">
        <f>[1]!crv_interpolation($K$11:$K$13,$L$11:$L$13,F163)</f>
        <v>93.723680069537139</v>
      </c>
      <c r="J163">
        <f t="shared" si="65"/>
        <v>144.74976113663774</v>
      </c>
      <c r="K163" s="5">
        <f t="shared" si="55"/>
        <v>391515.85843239719</v>
      </c>
      <c r="L163" s="5">
        <f t="shared" si="56"/>
        <v>4.5468026209451191E-3</v>
      </c>
      <c r="M163">
        <f t="shared" si="57"/>
        <v>1.0865137006543268</v>
      </c>
      <c r="N163">
        <f t="shared" si="66"/>
        <v>6440.1502276863093</v>
      </c>
      <c r="O163">
        <f t="shared" si="67"/>
        <v>29.500214410126809</v>
      </c>
      <c r="P163" s="5">
        <f t="shared" si="58"/>
        <v>2.919077864517993E-4</v>
      </c>
      <c r="Q163">
        <f t="shared" si="59"/>
        <v>992.32507421682908</v>
      </c>
      <c r="R163" s="5">
        <f t="shared" si="68"/>
        <v>6440.2395041137115</v>
      </c>
      <c r="S163">
        <f t="shared" si="70"/>
        <v>14437747.411054961</v>
      </c>
      <c r="T163" s="6">
        <f t="shared" si="71"/>
        <v>144.37703866559346</v>
      </c>
      <c r="U163">
        <f t="shared" si="60"/>
        <v>362522.55002804176</v>
      </c>
      <c r="V163">
        <f t="shared" si="61"/>
        <v>4.5629872537560172E-3</v>
      </c>
      <c r="W163">
        <f t="shared" si="69"/>
        <v>3.1513994903955628E-4</v>
      </c>
      <c r="X163">
        <f t="shared" si="62"/>
        <v>991.96743340324906</v>
      </c>
    </row>
    <row r="164" spans="4:24" x14ac:dyDescent="0.35">
      <c r="D164">
        <v>149</v>
      </c>
      <c r="E164">
        <f t="shared" si="63"/>
        <v>1467.8993710691836</v>
      </c>
      <c r="F164" s="7">
        <f>[1]!crv_interpolation($H$11:$H$13,$I$11:$I$13,E164)</f>
        <v>1186.5660377358499</v>
      </c>
      <c r="H164">
        <f t="shared" si="64"/>
        <v>0.66391883322763245</v>
      </c>
      <c r="I164">
        <f>[1]!crv_interpolation($K$11:$K$13,$L$11:$L$13,F164)</f>
        <v>94.246706730409045</v>
      </c>
      <c r="J164">
        <f t="shared" si="65"/>
        <v>145.40574966598243</v>
      </c>
      <c r="K164" s="5">
        <f t="shared" si="55"/>
        <v>393440.78625062521</v>
      </c>
      <c r="L164" s="5">
        <f t="shared" si="56"/>
        <v>4.5458042736633252E-3</v>
      </c>
      <c r="M164">
        <f t="shared" si="57"/>
        <v>1.0865137006543268</v>
      </c>
      <c r="N164">
        <f t="shared" si="66"/>
        <v>6437.8428572733856</v>
      </c>
      <c r="O164">
        <f t="shared" si="67"/>
        <v>29.526032062961342</v>
      </c>
      <c r="P164" s="5">
        <f t="shared" si="58"/>
        <v>2.9037492281939423E-4</v>
      </c>
      <c r="Q164">
        <f t="shared" si="59"/>
        <v>991.96743340324906</v>
      </c>
      <c r="R164" s="5">
        <f t="shared" si="68"/>
        <v>6437.9322889492787</v>
      </c>
      <c r="S164">
        <f t="shared" si="70"/>
        <v>14501600.362122087</v>
      </c>
      <c r="T164" s="6">
        <f t="shared" si="71"/>
        <v>145.01556374124104</v>
      </c>
      <c r="U164">
        <f t="shared" si="60"/>
        <v>364141.41131103347</v>
      </c>
      <c r="V164">
        <f t="shared" si="61"/>
        <v>4.5620226619504508E-3</v>
      </c>
      <c r="W164">
        <f t="shared" si="69"/>
        <v>3.1362545543905002E-4</v>
      </c>
      <c r="X164">
        <f t="shared" si="62"/>
        <v>991.60864367835404</v>
      </c>
    </row>
    <row r="165" spans="4:24" x14ac:dyDescent="0.35">
      <c r="D165">
        <v>150</v>
      </c>
      <c r="E165">
        <f t="shared" si="63"/>
        <v>1477.8176100628943</v>
      </c>
      <c r="F165" s="7">
        <f>[1]!crv_interpolation($H$11:$H$13,$I$11:$I$13,E165)</f>
        <v>1193.1509433962271</v>
      </c>
      <c r="H165">
        <f t="shared" si="64"/>
        <v>0.66391883322765544</v>
      </c>
      <c r="I165">
        <f>[1]!crv_interpolation($K$11:$K$13,$L$11:$L$13,F165)</f>
        <v>94.769733391280951</v>
      </c>
      <c r="J165">
        <f t="shared" si="65"/>
        <v>146.06173819532708</v>
      </c>
      <c r="K165" s="5">
        <f t="shared" si="55"/>
        <v>395364.94356263068</v>
      </c>
      <c r="L165" s="5">
        <f t="shared" si="56"/>
        <v>4.5448150806617973E-3</v>
      </c>
      <c r="M165">
        <f t="shared" si="57"/>
        <v>1.0865137006543268</v>
      </c>
      <c r="N165">
        <f t="shared" si="66"/>
        <v>6435.5279423616466</v>
      </c>
      <c r="O165">
        <f t="shared" si="67"/>
        <v>29.552076312187118</v>
      </c>
      <c r="P165" s="5">
        <f t="shared" si="58"/>
        <v>2.8885721363545725E-4</v>
      </c>
      <c r="Q165">
        <f t="shared" si="59"/>
        <v>991.60864367835404</v>
      </c>
      <c r="R165" s="5">
        <f t="shared" si="68"/>
        <v>6435.6175282616787</v>
      </c>
      <c r="S165">
        <f t="shared" si="70"/>
        <v>14565430.3548395</v>
      </c>
      <c r="T165" s="6">
        <f t="shared" si="71"/>
        <v>145.65385922574333</v>
      </c>
      <c r="U165">
        <f t="shared" si="60"/>
        <v>365757.98973728629</v>
      </c>
      <c r="V165">
        <f t="shared" si="61"/>
        <v>4.5610670841431658E-3</v>
      </c>
      <c r="W165">
        <f t="shared" si="69"/>
        <v>3.1212595628413669E-4</v>
      </c>
      <c r="X165">
        <f t="shared" si="62"/>
        <v>991.24871063554167</v>
      </c>
    </row>
    <row r="166" spans="4:24" x14ac:dyDescent="0.35">
      <c r="D166">
        <v>151</v>
      </c>
      <c r="E166">
        <f t="shared" si="63"/>
        <v>1487.735849056605</v>
      </c>
      <c r="F166" s="7">
        <f>[1]!crv_interpolation($H$11:$H$13,$I$11:$I$13,E166)</f>
        <v>1199.7358490566046</v>
      </c>
      <c r="H166">
        <f t="shared" si="64"/>
        <v>0.66391883322765544</v>
      </c>
      <c r="I166">
        <f>[1]!crv_interpolation($K$11:$K$13,$L$11:$L$13,F166)</f>
        <v>95.292760052152872</v>
      </c>
      <c r="J166">
        <f t="shared" si="65"/>
        <v>146.71772672467176</v>
      </c>
      <c r="K166" s="5">
        <f t="shared" si="55"/>
        <v>397288.31933007471</v>
      </c>
      <c r="L166" s="5">
        <f t="shared" si="56"/>
        <v>4.5438349199345175E-3</v>
      </c>
      <c r="M166">
        <f t="shared" si="57"/>
        <v>1.0865137006543268</v>
      </c>
      <c r="N166">
        <f t="shared" si="66"/>
        <v>6433.2055201059738</v>
      </c>
      <c r="O166">
        <f t="shared" si="67"/>
        <v>29.578347892663604</v>
      </c>
      <c r="P166" s="5">
        <f t="shared" si="58"/>
        <v>2.8735443948571136E-4</v>
      </c>
      <c r="Q166">
        <f t="shared" si="59"/>
        <v>991.24871063554167</v>
      </c>
      <c r="R166" s="5">
        <f t="shared" si="68"/>
        <v>6433.2952592171223</v>
      </c>
      <c r="S166">
        <f t="shared" si="70"/>
        <v>14629237.314737521</v>
      </c>
      <c r="T166" s="6">
        <f t="shared" si="71"/>
        <v>146.2919243744538</v>
      </c>
      <c r="U166">
        <f t="shared" si="60"/>
        <v>367372.27699444338</v>
      </c>
      <c r="V166">
        <f t="shared" si="61"/>
        <v>4.5601204002194678E-3</v>
      </c>
      <c r="W166">
        <f t="shared" si="69"/>
        <v>3.1064123445206427E-4</v>
      </c>
      <c r="X166">
        <f t="shared" si="62"/>
        <v>990.88763984459683</v>
      </c>
    </row>
    <row r="167" spans="4:24" x14ac:dyDescent="0.35">
      <c r="D167">
        <v>152</v>
      </c>
      <c r="E167">
        <f t="shared" si="63"/>
        <v>1497.6540880503157</v>
      </c>
      <c r="F167" s="7">
        <f>[1]!crv_interpolation($H$11:$H$13,$I$11:$I$13,E167)</f>
        <v>1206.320754716982</v>
      </c>
      <c r="H167">
        <f t="shared" si="64"/>
        <v>0.66391883322763245</v>
      </c>
      <c r="I167">
        <f>[1]!crv_interpolation($K$11:$K$13,$L$11:$L$13,F167)</f>
        <v>95.815786713024792</v>
      </c>
      <c r="J167">
        <f t="shared" si="65"/>
        <v>147.37371525401645</v>
      </c>
      <c r="K167" s="5">
        <f t="shared" si="55"/>
        <v>399210.9025926186</v>
      </c>
      <c r="L167" s="5">
        <f t="shared" si="56"/>
        <v>4.5428636716304573E-3</v>
      </c>
      <c r="M167">
        <f t="shared" si="57"/>
        <v>1.0865137006543268</v>
      </c>
      <c r="N167">
        <f t="shared" si="66"/>
        <v>6430.8756274923944</v>
      </c>
      <c r="O167">
        <f t="shared" si="67"/>
        <v>29.604847535629812</v>
      </c>
      <c r="P167" s="5">
        <f t="shared" si="58"/>
        <v>2.8586638513095975E-4</v>
      </c>
      <c r="Q167">
        <f t="shared" si="59"/>
        <v>990.88763984459683</v>
      </c>
      <c r="R167" s="5">
        <f t="shared" si="68"/>
        <v>6430.9655188127781</v>
      </c>
      <c r="S167">
        <f t="shared" si="70"/>
        <v>14693021.167713419</v>
      </c>
      <c r="T167" s="6">
        <f t="shared" si="71"/>
        <v>146.92975844639477</v>
      </c>
      <c r="U167">
        <f t="shared" si="60"/>
        <v>368984.26486810623</v>
      </c>
      <c r="V167">
        <f t="shared" si="61"/>
        <v>4.5591824921879364E-3</v>
      </c>
      <c r="W167">
        <f t="shared" si="69"/>
        <v>3.0917107694909202E-4</v>
      </c>
      <c r="X167">
        <f t="shared" si="62"/>
        <v>990.52543685193518</v>
      </c>
    </row>
    <row r="168" spans="4:24" x14ac:dyDescent="0.35">
      <c r="D168">
        <v>153</v>
      </c>
      <c r="E168">
        <f t="shared" si="63"/>
        <v>1507.5723270440265</v>
      </c>
      <c r="F168" s="7">
        <f>[1]!crv_interpolation($H$11:$H$13,$I$11:$I$13,E168)</f>
        <v>1212.9056603773593</v>
      </c>
      <c r="H168">
        <f t="shared" si="64"/>
        <v>0.66391883322765544</v>
      </c>
      <c r="I168">
        <f>[1]!crv_interpolation($K$11:$K$13,$L$11:$L$13,F168)</f>
        <v>96.338813373896684</v>
      </c>
      <c r="J168">
        <f t="shared" si="65"/>
        <v>148.0297037833611</v>
      </c>
      <c r="K168" s="5">
        <f t="shared" si="55"/>
        <v>401132.68246725481</v>
      </c>
      <c r="L168" s="5">
        <f t="shared" si="56"/>
        <v>4.5419012180061627E-3</v>
      </c>
      <c r="M168">
        <f t="shared" si="57"/>
        <v>1.0865137006543268</v>
      </c>
      <c r="N168">
        <f t="shared" si="66"/>
        <v>6428.5383013421942</v>
      </c>
      <c r="O168">
        <f t="shared" si="67"/>
        <v>29.63157596872049</v>
      </c>
      <c r="P168" s="5">
        <f t="shared" si="58"/>
        <v>2.8439283940882555E-4</v>
      </c>
      <c r="Q168">
        <f t="shared" si="59"/>
        <v>990.52543685193518</v>
      </c>
      <c r="R168" s="5">
        <f t="shared" si="68"/>
        <v>6428.6283438808932</v>
      </c>
      <c r="S168">
        <f t="shared" si="70"/>
        <v>14756781.840029772</v>
      </c>
      <c r="T168" s="6">
        <f t="shared" si="71"/>
        <v>147.56736070424122</v>
      </c>
      <c r="U168">
        <f t="shared" si="60"/>
        <v>370593.94524099317</v>
      </c>
      <c r="V168">
        <f t="shared" si="61"/>
        <v>4.5582532441336768E-3</v>
      </c>
      <c r="W168">
        <f t="shared" si="69"/>
        <v>3.077152748133578E-4</v>
      </c>
      <c r="X168">
        <f t="shared" si="62"/>
        <v>990.16210718084142</v>
      </c>
    </row>
    <row r="169" spans="4:24" x14ac:dyDescent="0.35">
      <c r="D169">
        <v>154</v>
      </c>
      <c r="E169">
        <f t="shared" si="63"/>
        <v>1517.4905660377372</v>
      </c>
      <c r="F169" s="7">
        <f>[1]!crv_interpolation($H$11:$H$13,$I$11:$I$13,E169)</f>
        <v>1219.4905660377367</v>
      </c>
      <c r="H169">
        <f t="shared" si="64"/>
        <v>0.66391883322765544</v>
      </c>
      <c r="I169">
        <f>[1]!crv_interpolation($K$11:$K$13,$L$11:$L$13,F169)</f>
        <v>96.861840034768605</v>
      </c>
      <c r="J169">
        <f t="shared" si="65"/>
        <v>148.68569231270578</v>
      </c>
      <c r="K169" s="5">
        <f t="shared" si="55"/>
        <v>403053.64814766188</v>
      </c>
      <c r="L169" s="5">
        <f t="shared" si="56"/>
        <v>4.5409474433795874E-3</v>
      </c>
      <c r="M169">
        <f t="shared" si="57"/>
        <v>1.0865137006543268</v>
      </c>
      <c r="N169">
        <f t="shared" si="66"/>
        <v>6426.1935783137733</v>
      </c>
      <c r="O169">
        <f t="shared" si="67"/>
        <v>29.658533915982122</v>
      </c>
      <c r="P169" s="5">
        <f t="shared" si="58"/>
        <v>2.8293359513823375E-4</v>
      </c>
      <c r="Q169">
        <f t="shared" si="59"/>
        <v>990.16210718084142</v>
      </c>
      <c r="R169" s="5">
        <f t="shared" si="68"/>
        <v>6426.283771090647</v>
      </c>
      <c r="S169">
        <f t="shared" si="70"/>
        <v>14820519.258312853</v>
      </c>
      <c r="T169" s="6">
        <f t="shared" si="71"/>
        <v>148.20473041430446</v>
      </c>
      <c r="U169">
        <f t="shared" si="60"/>
        <v>372201.31009212259</v>
      </c>
      <c r="V169">
        <f t="shared" si="61"/>
        <v>4.5573325421727874E-3</v>
      </c>
      <c r="W169">
        <f t="shared" si="69"/>
        <v>3.0627362302045275E-4</v>
      </c>
      <c r="X169">
        <f t="shared" si="62"/>
        <v>989.79765633170246</v>
      </c>
    </row>
    <row r="170" spans="4:24" x14ac:dyDescent="0.35">
      <c r="D170">
        <v>155</v>
      </c>
      <c r="E170">
        <f t="shared" si="63"/>
        <v>1527.4088050314479</v>
      </c>
      <c r="F170" s="7">
        <f>[1]!crv_interpolation($H$11:$H$13,$I$11:$I$13,E170)</f>
        <v>1226.0754716981141</v>
      </c>
      <c r="H170">
        <f t="shared" si="64"/>
        <v>0.66391883322763245</v>
      </c>
      <c r="I170">
        <f>[1]!crv_interpolation($K$11:$K$13,$L$11:$L$13,F170)</f>
        <v>97.384866695640525</v>
      </c>
      <c r="J170">
        <f t="shared" si="65"/>
        <v>149.34168084205047</v>
      </c>
      <c r="K170" s="5">
        <f t="shared" si="55"/>
        <v>404973.78890356055</v>
      </c>
      <c r="L170" s="5">
        <f t="shared" si="56"/>
        <v>4.5400022340851259E-3</v>
      </c>
      <c r="M170">
        <f t="shared" si="57"/>
        <v>1.0865137006543268</v>
      </c>
      <c r="N170">
        <f t="shared" si="66"/>
        <v>6423.8414949024263</v>
      </c>
      <c r="O170">
        <f t="shared" si="67"/>
        <v>29.685722097888778</v>
      </c>
      <c r="P170" s="5">
        <f t="shared" si="58"/>
        <v>2.8148844902656152E-4</v>
      </c>
      <c r="Q170">
        <f t="shared" si="59"/>
        <v>989.79765633170246</v>
      </c>
      <c r="R170" s="5">
        <f t="shared" si="68"/>
        <v>6423.9318369479406</v>
      </c>
      <c r="S170">
        <f t="shared" si="70"/>
        <v>14884233.349551009</v>
      </c>
      <c r="T170" s="6">
        <f t="shared" si="71"/>
        <v>148.84186684651604</v>
      </c>
      <c r="U170">
        <f t="shared" si="60"/>
        <v>373806.35149599909</v>
      </c>
      <c r="V170">
        <f t="shared" si="61"/>
        <v>4.5564202744080321E-3</v>
      </c>
      <c r="W170">
        <f t="shared" si="69"/>
        <v>3.0484592039163485E-4</v>
      </c>
      <c r="X170">
        <f t="shared" si="62"/>
        <v>989.43208978223629</v>
      </c>
    </row>
    <row r="171" spans="4:24" x14ac:dyDescent="0.35">
      <c r="D171">
        <v>156</v>
      </c>
      <c r="E171">
        <f t="shared" si="63"/>
        <v>1537.3270440251586</v>
      </c>
      <c r="F171" s="7">
        <f>[1]!crv_interpolation($H$11:$H$13,$I$11:$I$13,E171)</f>
        <v>1232.6603773584914</v>
      </c>
      <c r="H171">
        <f t="shared" si="64"/>
        <v>0.66391883322765544</v>
      </c>
      <c r="I171">
        <f>[1]!crv_interpolation($K$11:$K$13,$L$11:$L$13,F171)</f>
        <v>97.907893356512417</v>
      </c>
      <c r="J171">
        <f t="shared" si="65"/>
        <v>149.99766937139515</v>
      </c>
      <c r="K171" s="5">
        <f t="shared" si="55"/>
        <v>406893.09408008435</v>
      </c>
      <c r="L171" s="5">
        <f t="shared" si="56"/>
        <v>4.539065478429841E-3</v>
      </c>
      <c r="M171">
        <f t="shared" si="57"/>
        <v>1.0865137006543268</v>
      </c>
      <c r="N171">
        <f t="shared" si="66"/>
        <v>6421.482087444143</v>
      </c>
      <c r="O171">
        <f t="shared" si="67"/>
        <v>29.71314123135776</v>
      </c>
      <c r="P171" s="5">
        <f t="shared" si="58"/>
        <v>2.800572015793628E-4</v>
      </c>
      <c r="Q171">
        <f t="shared" si="59"/>
        <v>989.43208978223629</v>
      </c>
      <c r="R171" s="5">
        <f t="shared" si="68"/>
        <v>6421.5725777991956</v>
      </c>
      <c r="S171">
        <f t="shared" si="70"/>
        <v>14947924.041093081</v>
      </c>
      <c r="T171" s="6">
        <f t="shared" si="71"/>
        <v>149.47876927441192</v>
      </c>
      <c r="U171">
        <f t="shared" si="60"/>
        <v>375409.06162181264</v>
      </c>
      <c r="V171">
        <f t="shared" si="61"/>
        <v>4.5555163308856599E-3</v>
      </c>
      <c r="W171">
        <f t="shared" si="69"/>
        <v>3.0343196950458626E-4</v>
      </c>
      <c r="X171">
        <f t="shared" si="62"/>
        <v>989.0654129877156</v>
      </c>
    </row>
    <row r="172" spans="4:24" x14ac:dyDescent="0.35">
      <c r="D172">
        <v>157</v>
      </c>
      <c r="E172">
        <f t="shared" si="63"/>
        <v>1547.2452830188693</v>
      </c>
      <c r="F172" s="7">
        <f>[1]!crv_interpolation($H$11:$H$13,$I$11:$I$13,E172)</f>
        <v>1239.2452830188688</v>
      </c>
      <c r="H172">
        <f t="shared" si="64"/>
        <v>0.66391883322765544</v>
      </c>
      <c r="I172">
        <f>[1]!crv_interpolation($K$11:$K$13,$L$11:$L$13,F172)</f>
        <v>98.430920017384338</v>
      </c>
      <c r="J172">
        <f t="shared" si="65"/>
        <v>150.65365790073983</v>
      </c>
      <c r="K172" s="5">
        <f t="shared" si="55"/>
        <v>408811.55309715983</v>
      </c>
      <c r="L172" s="5">
        <f t="shared" si="56"/>
        <v>4.5381370666508093E-3</v>
      </c>
      <c r="M172">
        <f t="shared" si="57"/>
        <v>1.0865137006543268</v>
      </c>
      <c r="N172">
        <f t="shared" si="66"/>
        <v>6419.1153921173154</v>
      </c>
      <c r="O172">
        <f t="shared" si="67"/>
        <v>29.740792029765096</v>
      </c>
      <c r="P172" s="5">
        <f t="shared" si="58"/>
        <v>2.7863965701258595E-4</v>
      </c>
      <c r="Q172">
        <f t="shared" si="59"/>
        <v>989.0654129877156</v>
      </c>
      <c r="R172" s="5">
        <f t="shared" si="68"/>
        <v>6419.2060298330716</v>
      </c>
      <c r="S172">
        <f t="shared" si="70"/>
        <v>15011591.260646835</v>
      </c>
      <c r="T172" s="6">
        <f t="shared" si="71"/>
        <v>150.11543697511681</v>
      </c>
      <c r="U172">
        <f t="shared" si="60"/>
        <v>377009.43273265049</v>
      </c>
      <c r="V172">
        <f t="shared" si="61"/>
        <v>4.5546206035533528E-3</v>
      </c>
      <c r="W172">
        <f t="shared" si="69"/>
        <v>3.020315766066335E-4</v>
      </c>
      <c r="X172">
        <f t="shared" si="62"/>
        <v>988.69763138118719</v>
      </c>
    </row>
    <row r="173" spans="4:24" x14ac:dyDescent="0.35">
      <c r="D173">
        <v>158</v>
      </c>
      <c r="E173">
        <f t="shared" si="63"/>
        <v>1557.16352201258</v>
      </c>
      <c r="F173" s="7">
        <f>[1]!crv_interpolation($H$11:$H$13,$I$11:$I$13,E173)</f>
        <v>1245.8301886792462</v>
      </c>
      <c r="H173">
        <f t="shared" si="64"/>
        <v>0.66391883322763245</v>
      </c>
      <c r="I173">
        <f>[1]!crv_interpolation($K$11:$K$13,$L$11:$L$13,F173)</f>
        <v>98.953946678256258</v>
      </c>
      <c r="J173">
        <f t="shared" si="65"/>
        <v>151.30964643008448</v>
      </c>
      <c r="K173" s="5">
        <f t="shared" si="55"/>
        <v>410729.1554488932</v>
      </c>
      <c r="L173" s="5">
        <f t="shared" si="56"/>
        <v>4.5372168908735808E-3</v>
      </c>
      <c r="M173">
        <f t="shared" si="57"/>
        <v>1.0865137006543268</v>
      </c>
      <c r="N173">
        <f t="shared" si="66"/>
        <v>6416.7414449424423</v>
      </c>
      <c r="O173">
        <f t="shared" si="67"/>
        <v>29.768675202960875</v>
      </c>
      <c r="P173" s="5">
        <f t="shared" si="58"/>
        <v>2.7723562316720802E-4</v>
      </c>
      <c r="Q173">
        <f t="shared" si="59"/>
        <v>988.69763138118719</v>
      </c>
      <c r="R173" s="5">
        <f t="shared" si="68"/>
        <v>6416.8322290801671</v>
      </c>
      <c r="S173">
        <f t="shared" si="70"/>
        <v>15075234.936277397</v>
      </c>
      <c r="T173" s="6">
        <f t="shared" si="71"/>
        <v>150.75186922932855</v>
      </c>
      <c r="U173">
        <f t="shared" si="60"/>
        <v>378607.45718471566</v>
      </c>
      <c r="V173">
        <f t="shared" si="61"/>
        <v>4.5537329862192681E-3</v>
      </c>
      <c r="W173">
        <f t="shared" si="69"/>
        <v>3.0064455153035711E-4</v>
      </c>
      <c r="X173">
        <f t="shared" si="62"/>
        <v>988.32875037368808</v>
      </c>
    </row>
    <row r="174" spans="4:24" x14ac:dyDescent="0.35">
      <c r="D174">
        <v>159</v>
      </c>
      <c r="E174">
        <f t="shared" si="63"/>
        <v>1567.0817610062907</v>
      </c>
      <c r="F174" s="7">
        <f>[1]!crv_interpolation($H$11:$H$13,$I$11:$I$13,E174)</f>
        <v>1252.4150943396235</v>
      </c>
      <c r="H174">
        <f t="shared" si="64"/>
        <v>0.66391883322765544</v>
      </c>
      <c r="I174">
        <f>[1]!crv_interpolation($K$11:$K$13,$L$11:$L$13,F174)</f>
        <v>99.476973339128151</v>
      </c>
      <c r="J174">
        <f t="shared" si="65"/>
        <v>151.96563495942917</v>
      </c>
      <c r="K174" s="5">
        <f t="shared" si="55"/>
        <v>412645.89070297073</v>
      </c>
      <c r="L174" s="5">
        <f t="shared" si="56"/>
        <v>4.5363048450717033E-3</v>
      </c>
      <c r="M174">
        <f t="shared" si="57"/>
        <v>1.0865137006543268</v>
      </c>
      <c r="N174">
        <f t="shared" si="66"/>
        <v>6414.3602817857827</v>
      </c>
      <c r="O174">
        <f t="shared" si="67"/>
        <v>29.796791457284396</v>
      </c>
      <c r="P174" s="5">
        <f t="shared" si="58"/>
        <v>2.7584491142620331E-4</v>
      </c>
      <c r="Q174">
        <f t="shared" si="59"/>
        <v>988.32875037368808</v>
      </c>
      <c r="R174" s="5">
        <f t="shared" si="68"/>
        <v>6414.4512114166801</v>
      </c>
      <c r="S174">
        <f t="shared" si="70"/>
        <v>15138854.996405724</v>
      </c>
      <c r="T174" s="6">
        <f t="shared" si="71"/>
        <v>151.38806532130278</v>
      </c>
      <c r="U174">
        <f t="shared" si="60"/>
        <v>380203.12742655777</v>
      </c>
      <c r="V174">
        <f t="shared" si="61"/>
        <v>4.552853374512127E-3</v>
      </c>
      <c r="W174">
        <f t="shared" si="69"/>
        <v>2.9927070761150793E-4</v>
      </c>
      <c r="X174">
        <f t="shared" si="62"/>
        <v>987.95877535445504</v>
      </c>
    </row>
    <row r="175" spans="4:24" x14ac:dyDescent="0.35">
      <c r="D175">
        <v>160</v>
      </c>
      <c r="E175">
        <f t="shared" si="63"/>
        <v>1577.0000000000014</v>
      </c>
      <c r="F175" s="7">
        <f>[1]!crv_interpolation($H$11:$H$13,$I$11:$I$13,E175)</f>
        <v>1259.0000000000009</v>
      </c>
      <c r="H175">
        <f t="shared" si="64"/>
        <v>0.79835129993658838</v>
      </c>
      <c r="I175">
        <f>[1]!crv_interpolation($K$11:$K$13,$L$11:$L$13,F175)</f>
        <v>100.00000000000007</v>
      </c>
      <c r="J175">
        <f t="shared" si="65"/>
        <v>152.62162348877385</v>
      </c>
      <c r="K175" s="5">
        <f t="shared" si="55"/>
        <v>414561.748500065</v>
      </c>
      <c r="L175" s="5">
        <f t="shared" si="56"/>
        <v>4.5354008250272906E-3</v>
      </c>
      <c r="M175">
        <f t="shared" si="57"/>
        <v>1.0865137006543268</v>
      </c>
      <c r="N175">
        <f t="shared" si="66"/>
        <v>6411.9719383609918</v>
      </c>
      <c r="O175">
        <f t="shared" si="67"/>
        <v>29.825141495579182</v>
      </c>
      <c r="P175" s="5">
        <f t="shared" si="58"/>
        <v>2.7446733663377633E-4</v>
      </c>
      <c r="Q175">
        <f t="shared" si="59"/>
        <v>987.95877535445504</v>
      </c>
      <c r="R175" s="5">
        <f t="shared" si="68"/>
        <v>6412.0630125660473</v>
      </c>
      <c r="S175">
        <f t="shared" si="70"/>
        <v>15202451.369807087</v>
      </c>
      <c r="T175" s="6">
        <f t="shared" si="71"/>
        <v>152.02402453883775</v>
      </c>
      <c r="U175">
        <f t="shared" si="60"/>
        <v>398192.81307669089</v>
      </c>
      <c r="V175">
        <f t="shared" si="61"/>
        <v>4.5433769361625754E-3</v>
      </c>
      <c r="W175">
        <f t="shared" si="69"/>
        <v>2.9790986160916076E-4</v>
      </c>
      <c r="X175">
        <f t="shared" si="62"/>
        <v>1030</v>
      </c>
    </row>
    <row r="176" spans="4:24" x14ac:dyDescent="0.35">
      <c r="T176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:A9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23</v>
      </c>
      <c r="B3">
        <f>1/rho*(1.36545*rho-(3838.77*rho-2.009*rho*rho)^(0.5))</f>
        <v>5.4739824160755519E-2</v>
      </c>
    </row>
    <row r="5" spans="1:2" x14ac:dyDescent="0.35">
      <c r="A5" t="s">
        <v>36</v>
      </c>
    </row>
    <row r="6" spans="1:2" x14ac:dyDescent="0.35">
      <c r="A6" t="s">
        <v>37</v>
      </c>
    </row>
    <row r="8" spans="1:2" x14ac:dyDescent="0.35">
      <c r="A8" t="s">
        <v>38</v>
      </c>
    </row>
    <row r="9" spans="1:2" x14ac:dyDescent="0.35">
      <c r="A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18</vt:i4>
      </vt:variant>
    </vt:vector>
  </HeadingPairs>
  <TitlesOfParts>
    <vt:vector size="21" baseType="lpstr">
      <vt:lpstr>Лист1</vt:lpstr>
      <vt:lpstr>Лист2</vt:lpstr>
      <vt:lpstr>Лист3</vt:lpstr>
      <vt:lpstr>A</vt:lpstr>
      <vt:lpstr>d_in</vt:lpstr>
      <vt:lpstr>d_in_m</vt:lpstr>
      <vt:lpstr>eps</vt:lpstr>
      <vt:lpstr>gamma_w</vt:lpstr>
      <vt:lpstr>h</vt:lpstr>
      <vt:lpstr>MD</vt:lpstr>
      <vt:lpstr>mu_Pas</vt:lpstr>
      <vt:lpstr>n</vt:lpstr>
      <vt:lpstr>p_Pa</vt:lpstr>
      <vt:lpstr>p_wh</vt:lpstr>
      <vt:lpstr>pwh_mpa</vt:lpstr>
      <vt:lpstr>q_liq</vt:lpstr>
      <vt:lpstr>q_liq_m3sec</vt:lpstr>
      <vt:lpstr>rho</vt:lpstr>
      <vt:lpstr>T0</vt:lpstr>
      <vt:lpstr>TVD</vt:lpstr>
      <vt:lpstr>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Свешникова</dc:creator>
  <cp:lastModifiedBy>Анастасия Свешникова</cp:lastModifiedBy>
  <dcterms:created xsi:type="dcterms:W3CDTF">2021-02-09T16:01:33Z</dcterms:created>
  <dcterms:modified xsi:type="dcterms:W3CDTF">2021-02-13T14:49:10Z</dcterms:modified>
</cp:coreProperties>
</file>