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734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7" i="1" l="1"/>
  <c r="A44" i="1" a="1"/>
  <c r="L2" i="1"/>
  <c r="A17" i="1"/>
  <c r="L1" i="1"/>
  <c r="A16" i="1"/>
  <c r="C13" i="1"/>
  <c r="C12" i="1"/>
  <c r="B13" i="1"/>
  <c r="B12" i="1"/>
  <c r="A13" i="1"/>
  <c r="A12" i="1"/>
  <c r="C9" i="1"/>
  <c r="C8" i="1"/>
  <c r="B9" i="1"/>
  <c r="B8" i="1"/>
  <c r="A9" i="1"/>
  <c r="A8" i="1"/>
  <c r="B3" i="1"/>
  <c r="B2" i="1"/>
  <c r="B17" i="1"/>
  <c r="C17" i="1"/>
  <c r="C33" i="1"/>
  <c r="C29" i="1"/>
  <c r="C25" i="1"/>
  <c r="C37" i="1"/>
  <c r="C40" i="1"/>
  <c r="C36" i="1"/>
  <c r="C32" i="1"/>
  <c r="C28" i="1"/>
  <c r="C24" i="1"/>
  <c r="C41" i="1"/>
  <c r="C39" i="1"/>
  <c r="C35" i="1"/>
  <c r="C31" i="1"/>
  <c r="C27" i="1"/>
  <c r="C23" i="1"/>
  <c r="C38" i="1"/>
  <c r="C34" i="1"/>
  <c r="C30" i="1"/>
  <c r="C26" i="1"/>
  <c r="C22" i="1"/>
  <c r="D37" i="1"/>
  <c r="D25" i="1"/>
  <c r="D40" i="1"/>
  <c r="D36" i="1"/>
  <c r="D32" i="1"/>
  <c r="D28" i="1"/>
  <c r="D24" i="1"/>
  <c r="D41" i="1"/>
  <c r="D33" i="1"/>
  <c r="D29" i="1"/>
  <c r="D39" i="1"/>
  <c r="D35" i="1"/>
  <c r="D31" i="1"/>
  <c r="D27" i="1"/>
  <c r="D23" i="1"/>
  <c r="D38" i="1"/>
  <c r="D34" i="1"/>
  <c r="D30" i="1"/>
  <c r="D26" i="1"/>
  <c r="D22" i="1"/>
  <c r="C21" i="1"/>
  <c r="D21" i="1"/>
  <c r="B16" i="1"/>
  <c r="C16" i="1"/>
  <c r="D44" i="1" l="1"/>
  <c r="H44" i="1"/>
  <c r="C45" i="1"/>
  <c r="G45" i="1"/>
  <c r="B46" i="1"/>
  <c r="F46" i="1"/>
  <c r="A47" i="1"/>
  <c r="E47" i="1"/>
  <c r="I47" i="1"/>
  <c r="D48" i="1"/>
  <c r="H48" i="1"/>
  <c r="C49" i="1"/>
  <c r="G49" i="1"/>
  <c r="B50" i="1"/>
  <c r="F50" i="1"/>
  <c r="A51" i="1"/>
  <c r="E51" i="1"/>
  <c r="I51" i="1"/>
  <c r="D52" i="1"/>
  <c r="H52" i="1"/>
  <c r="C53" i="1"/>
  <c r="G53" i="1"/>
  <c r="B54" i="1"/>
  <c r="F54" i="1"/>
  <c r="A55" i="1"/>
  <c r="E55" i="1"/>
  <c r="I55" i="1"/>
  <c r="D56" i="1"/>
  <c r="H56" i="1"/>
  <c r="C57" i="1"/>
  <c r="G57" i="1"/>
  <c r="B58" i="1"/>
  <c r="F58" i="1"/>
  <c r="A59" i="1"/>
  <c r="E59" i="1"/>
  <c r="I59" i="1"/>
  <c r="D60" i="1"/>
  <c r="H60" i="1"/>
  <c r="C61" i="1"/>
  <c r="G61" i="1"/>
  <c r="B62" i="1"/>
  <c r="F62" i="1"/>
  <c r="A63" i="1"/>
  <c r="E63" i="1"/>
  <c r="I63" i="1"/>
  <c r="D64" i="1"/>
  <c r="H64" i="1"/>
  <c r="C65" i="1"/>
  <c r="G65" i="1"/>
  <c r="B66" i="1"/>
  <c r="F66" i="1"/>
  <c r="A44" i="1"/>
  <c r="E44" i="1"/>
  <c r="I44" i="1"/>
  <c r="D45" i="1"/>
  <c r="H45" i="1"/>
  <c r="C46" i="1"/>
  <c r="G46" i="1"/>
  <c r="B47" i="1"/>
  <c r="F47" i="1"/>
  <c r="A48" i="1"/>
  <c r="E48" i="1"/>
  <c r="I48" i="1"/>
  <c r="D49" i="1"/>
  <c r="H49" i="1"/>
  <c r="C50" i="1"/>
  <c r="G50" i="1"/>
  <c r="B51" i="1"/>
  <c r="F51" i="1"/>
  <c r="A52" i="1"/>
  <c r="E52" i="1"/>
  <c r="I52" i="1"/>
  <c r="D53" i="1"/>
  <c r="H53" i="1"/>
  <c r="C54" i="1"/>
  <c r="G54" i="1"/>
  <c r="B55" i="1"/>
  <c r="F55" i="1"/>
  <c r="A56" i="1"/>
  <c r="E56" i="1"/>
  <c r="I56" i="1"/>
  <c r="D57" i="1"/>
  <c r="H57" i="1"/>
  <c r="C58" i="1"/>
  <c r="G58" i="1"/>
  <c r="B59" i="1"/>
  <c r="F59" i="1"/>
  <c r="A60" i="1"/>
  <c r="E60" i="1"/>
  <c r="I60" i="1"/>
  <c r="D61" i="1"/>
  <c r="H61" i="1"/>
  <c r="C62" i="1"/>
  <c r="G62" i="1"/>
  <c r="B63" i="1"/>
  <c r="F63" i="1"/>
  <c r="A64" i="1"/>
  <c r="E64" i="1"/>
  <c r="I64" i="1"/>
  <c r="D65" i="1"/>
  <c r="H65" i="1"/>
  <c r="C66" i="1"/>
  <c r="G66" i="1"/>
  <c r="B44" i="1"/>
  <c r="F44" i="1"/>
  <c r="A45" i="1"/>
  <c r="E45" i="1"/>
  <c r="I45" i="1"/>
  <c r="D46" i="1"/>
  <c r="H46" i="1"/>
  <c r="C47" i="1"/>
  <c r="G47" i="1"/>
  <c r="B48" i="1"/>
  <c r="F48" i="1"/>
  <c r="A49" i="1"/>
  <c r="E49" i="1"/>
  <c r="I49" i="1"/>
  <c r="D50" i="1"/>
  <c r="H50" i="1"/>
  <c r="C51" i="1"/>
  <c r="G51" i="1"/>
  <c r="B52" i="1"/>
  <c r="F52" i="1"/>
  <c r="A53" i="1"/>
  <c r="E53" i="1"/>
  <c r="I53" i="1"/>
  <c r="D54" i="1"/>
  <c r="H54" i="1"/>
  <c r="C55" i="1"/>
  <c r="G55" i="1"/>
  <c r="B56" i="1"/>
  <c r="F56" i="1"/>
  <c r="A57" i="1"/>
  <c r="E57" i="1"/>
  <c r="I57" i="1"/>
  <c r="D58" i="1"/>
  <c r="H58" i="1"/>
  <c r="C59" i="1"/>
  <c r="G59" i="1"/>
  <c r="B60" i="1"/>
  <c r="F60" i="1"/>
  <c r="A61" i="1"/>
  <c r="E61" i="1"/>
  <c r="I61" i="1"/>
  <c r="D62" i="1"/>
  <c r="H62" i="1"/>
  <c r="C63" i="1"/>
  <c r="G63" i="1"/>
  <c r="B64" i="1"/>
  <c r="F64" i="1"/>
  <c r="A65" i="1"/>
  <c r="E65" i="1"/>
  <c r="I65" i="1"/>
  <c r="D66" i="1"/>
  <c r="H66" i="1"/>
  <c r="C44" i="1"/>
  <c r="G44" i="1"/>
  <c r="B45" i="1"/>
  <c r="F45" i="1"/>
  <c r="A46" i="1"/>
  <c r="E46" i="1"/>
  <c r="I46" i="1"/>
  <c r="D47" i="1"/>
  <c r="H47" i="1"/>
  <c r="C48" i="1"/>
  <c r="G48" i="1"/>
  <c r="B49" i="1"/>
  <c r="F49" i="1"/>
  <c r="A50" i="1"/>
  <c r="E50" i="1"/>
  <c r="I50" i="1"/>
  <c r="D51" i="1"/>
  <c r="H51" i="1"/>
  <c r="C52" i="1"/>
  <c r="G52" i="1"/>
  <c r="B53" i="1"/>
  <c r="F53" i="1"/>
  <c r="A54" i="1"/>
  <c r="E54" i="1"/>
  <c r="I54" i="1"/>
  <c r="D55" i="1"/>
  <c r="H55" i="1"/>
  <c r="C56" i="1"/>
  <c r="G56" i="1"/>
  <c r="B57" i="1"/>
  <c r="F57" i="1"/>
  <c r="A58" i="1"/>
  <c r="E58" i="1"/>
  <c r="I58" i="1"/>
  <c r="D59" i="1"/>
  <c r="H59" i="1"/>
  <c r="C60" i="1"/>
  <c r="G60" i="1"/>
  <c r="B61" i="1"/>
  <c r="F61" i="1"/>
  <c r="A62" i="1"/>
  <c r="E62" i="1"/>
  <c r="I62" i="1"/>
  <c r="D63" i="1"/>
  <c r="H63" i="1"/>
  <c r="C64" i="1"/>
  <c r="G64" i="1"/>
  <c r="B65" i="1"/>
  <c r="F65" i="1"/>
  <c r="A66" i="1"/>
  <c r="E66" i="1"/>
  <c r="I66" i="1"/>
</calcChain>
</file>

<file path=xl/sharedStrings.xml><?xml version="1.0" encoding="utf-8"?>
<sst xmlns="http://schemas.openxmlformats.org/spreadsheetml/2006/main" count="61" uniqueCount="48">
  <si>
    <t>McCain</t>
  </si>
  <si>
    <t>Standing</t>
  </si>
  <si>
    <t>Параметры</t>
  </si>
  <si>
    <t>атм</t>
  </si>
  <si>
    <t>давление буферное</t>
  </si>
  <si>
    <t>температура буферная</t>
  </si>
  <si>
    <t>С</t>
  </si>
  <si>
    <t>удельная плотность газа</t>
  </si>
  <si>
    <t>удельная плотность нефти</t>
  </si>
  <si>
    <t>удельная плотность воды</t>
  </si>
  <si>
    <t>м3/м3</t>
  </si>
  <si>
    <t>газовый фактор</t>
  </si>
  <si>
    <t>давление насыщения</t>
  </si>
  <si>
    <t>пластовая температура</t>
  </si>
  <si>
    <t>обЪемный коэффциент нефти</t>
  </si>
  <si>
    <t>сП</t>
  </si>
  <si>
    <t>вязкость воды в пластовых условиях</t>
  </si>
  <si>
    <t>вязкость нефти в пластовых условиях</t>
  </si>
  <si>
    <t>1-McCain</t>
  </si>
  <si>
    <t>0-Standing</t>
  </si>
  <si>
    <t>коэффициент сепарации</t>
  </si>
  <si>
    <t>Дебит газожидкостной смеси</t>
  </si>
  <si>
    <t>дебит жидкости</t>
  </si>
  <si>
    <t>м3/сут</t>
  </si>
  <si>
    <t>%</t>
  </si>
  <si>
    <t>объемная обводнённость</t>
  </si>
  <si>
    <t>Вязкость нефти</t>
  </si>
  <si>
    <t>Вязкость газа</t>
  </si>
  <si>
    <t>Вязкость воды</t>
  </si>
  <si>
    <t>Плотность нефти</t>
  </si>
  <si>
    <t>Плотность газа</t>
  </si>
  <si>
    <t>Плотность воды</t>
  </si>
  <si>
    <t>Вязкость смеси</t>
  </si>
  <si>
    <t>Плотность смеси</t>
  </si>
  <si>
    <t>Корреляции получаются эмпирически, исходя из результатов опыта, разные эксперименты, разные коэффициенты в формулах корреляции</t>
  </si>
  <si>
    <t>VLP</t>
  </si>
  <si>
    <t>Дебит</t>
  </si>
  <si>
    <t>Буферное давление</t>
  </si>
  <si>
    <t>Забойное давление</t>
  </si>
  <si>
    <t>диаметр штуцера</t>
  </si>
  <si>
    <t>мм</t>
  </si>
  <si>
    <t>диаметр трубы</t>
  </si>
  <si>
    <t>линейное давление</t>
  </si>
  <si>
    <t>глубина спуска насоса</t>
  </si>
  <si>
    <t>м</t>
  </si>
  <si>
    <r>
      <rPr>
        <sz val="11"/>
        <color theme="3" tint="0.3999755851924192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. Доля газа</t>
    </r>
  </si>
  <si>
    <r>
      <rPr>
        <sz val="11"/>
        <color theme="3" tint="0.3999755851924192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. </t>
    </r>
  </si>
  <si>
    <r>
      <rPr>
        <sz val="11"/>
        <color theme="3" tint="0.3999755851924192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. Режим потока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</si>
</sst>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VLP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Лист1!$D$20</c:f>
              <c:strCache>
                <c:ptCount val="1"/>
                <c:pt idx="0">
                  <c:v>Забойное давление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Лист1!$B$21:$B$41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Лист1!$D$21:$D$41</c:f>
              <c:numCache>
                <c:formatCode>General</c:formatCode>
                <c:ptCount val="21"/>
                <c:pt idx="0">
                  <c:v>268.85487759475069</c:v>
                </c:pt>
                <c:pt idx="1">
                  <c:v>251.27472098737334</c:v>
                </c:pt>
                <c:pt idx="2">
                  <c:v>242.99811530380398</c:v>
                </c:pt>
                <c:pt idx="3">
                  <c:v>239.89159003259783</c:v>
                </c:pt>
                <c:pt idx="4">
                  <c:v>240.74545271551489</c:v>
                </c:pt>
                <c:pt idx="5">
                  <c:v>245.1367135041786</c:v>
                </c:pt>
                <c:pt idx="6">
                  <c:v>252.95007319238917</c:v>
                </c:pt>
                <c:pt idx="7">
                  <c:v>263.30394312608962</c:v>
                </c:pt>
                <c:pt idx="8">
                  <c:v>272.81816317790674</c:v>
                </c:pt>
                <c:pt idx="9">
                  <c:v>282.05852978257946</c:v>
                </c:pt>
                <c:pt idx="10">
                  <c:v>291.02402003666515</c:v>
                </c:pt>
                <c:pt idx="11">
                  <c:v>299.77413948384151</c:v>
                </c:pt>
                <c:pt idx="12">
                  <c:v>308.28802174089554</c:v>
                </c:pt>
                <c:pt idx="13">
                  <c:v>316.60622770102947</c:v>
                </c:pt>
                <c:pt idx="14">
                  <c:v>324.67901725749613</c:v>
                </c:pt>
                <c:pt idx="15">
                  <c:v>332.62695520328344</c:v>
                </c:pt>
                <c:pt idx="16">
                  <c:v>340.4720582926833</c:v>
                </c:pt>
                <c:pt idx="17">
                  <c:v>348.23820443801611</c:v>
                </c:pt>
                <c:pt idx="18">
                  <c:v>355.94118018387564</c:v>
                </c:pt>
                <c:pt idx="19">
                  <c:v>363.59687867899811</c:v>
                </c:pt>
                <c:pt idx="20">
                  <c:v>371.21921397580877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27136"/>
        <c:axId val="429963904"/>
      </c:scatterChart>
      <c:valAx>
        <c:axId val="43002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Дебит,</a:t>
                </a:r>
                <a:r>
                  <a:rPr lang="ru-RU" baseline="0"/>
                  <a:t> м3/сут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963904"/>
        <c:crosses val="autoZero"/>
        <c:crossBetween val="midCat"/>
      </c:valAx>
      <c:valAx>
        <c:axId val="429963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Забойное</a:t>
                </a:r>
                <a:r>
                  <a:rPr lang="ru-RU" baseline="0"/>
                  <a:t> давление, атм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02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587375</xdr:colOff>
      <xdr:row>25</xdr:row>
      <xdr:rowOff>85725</xdr:rowOff>
    </xdr:from>
    <xdr:to>
      <xdr:col>9</xdr:col>
      <xdr:colOff>568325</xdr:colOff>
      <xdr:row>40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MF_mu_mix_cP"/>
      <definedName name="MF_p_choke_atma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35" workbookViewId="0">
      <selection activeCell="A42" sqref="A42"/>
    </sheetView>
  </sheetViews>
  <sheetFormatPr defaultRowHeight="14.5" x14ac:dyDescent="0.35"/>
  <cols>
    <col min="1" max="1" width="26.26953125" customWidth="1"/>
    <col min="2" max="2" width="14.08984375" customWidth="1"/>
    <col min="3" max="3" width="14.54296875" customWidth="1"/>
    <col min="4" max="4" width="15.6328125" customWidth="1"/>
    <col min="7" max="7" width="39.54296875" customWidth="1"/>
    <col min="8" max="8" width="12.08984375" customWidth="1"/>
    <col min="9" max="9" width="12.453125" customWidth="1"/>
    <col min="11" max="11" width="12.453125" customWidth="1"/>
  </cols>
  <sheetData>
    <row r="1" spans="1:14" x14ac:dyDescent="0.35">
      <c r="A1" t="s">
        <v>45</v>
      </c>
      <c r="G1" s="1" t="s">
        <v>2</v>
      </c>
      <c r="K1" t="s">
        <v>18</v>
      </c>
      <c r="L1" t="str">
        <f>[1]!PVT_encode_string(H4,H5,H6,,H7,H8,H9,H10,H11,1,H12,H2,H3)</f>
        <v>{"gamma_gas":0.6,"gamma_oil":0.787,"gamma_wat":1,"rsb_m3m3":100,"rp_m3m3":366.034,"pb_atma":213.3,"t_res_C":110,"bob_m3m3":1.533,"muob_cP":0.2,"PVTcorr":1,"ksep_fr":0.7,"p_ksep_atma":44,"t_ksep_C":20}</v>
      </c>
    </row>
    <row r="2" spans="1:14" x14ac:dyDescent="0.35">
      <c r="A2" t="s">
        <v>0</v>
      </c>
      <c r="B2">
        <f>[1]!PVT_rs_m3m3(H2,H3,H4,H5,H6,,H7,H8,H9,H10,H11,1,H12,H2,H3)</f>
        <v>34.431068067455193</v>
      </c>
      <c r="G2" t="s">
        <v>4</v>
      </c>
      <c r="H2">
        <v>44</v>
      </c>
      <c r="I2" t="s">
        <v>3</v>
      </c>
      <c r="K2" t="s">
        <v>19</v>
      </c>
      <c r="L2" t="str">
        <f>[1]!PVT_encode_string(H4,H5,H6,,H7,H8,H9,H10,H11,0,H12,H2,H3)</f>
        <v>{"gamma_gas":0.6,"gamma_oil":0.787,"gamma_wat":1,"rsb_m3m3":100,"rp_m3m3":366.034,"pb_atma":213.3,"t_res_C":110,"bob_m3m3":1.533,"muob_cP":0.2,"PVTcorr":0,"ksep_fr":0.7,"p_ksep_atma":44,"t_ksep_C":20}</v>
      </c>
    </row>
    <row r="3" spans="1:14" x14ac:dyDescent="0.35">
      <c r="A3" t="s">
        <v>1</v>
      </c>
      <c r="B3">
        <f>[1]!PVT_rs_m3m3(H2,H3,H4,H5,H6,,H7,H8,H9,H10,H11,0,H12,H2,H3)</f>
        <v>22.415034197941949</v>
      </c>
      <c r="G3" t="s">
        <v>5</v>
      </c>
      <c r="H3">
        <v>20</v>
      </c>
      <c r="I3" t="s">
        <v>6</v>
      </c>
    </row>
    <row r="4" spans="1:14" x14ac:dyDescent="0.35">
      <c r="G4" t="s">
        <v>7</v>
      </c>
      <c r="H4">
        <v>0.6</v>
      </c>
    </row>
    <row r="5" spans="1:14" x14ac:dyDescent="0.35">
      <c r="A5" t="s">
        <v>34</v>
      </c>
      <c r="G5" t="s">
        <v>8</v>
      </c>
      <c r="H5">
        <v>0.78700000000000003</v>
      </c>
    </row>
    <row r="6" spans="1:14" x14ac:dyDescent="0.35">
      <c r="G6" t="s">
        <v>9</v>
      </c>
      <c r="H6">
        <v>1</v>
      </c>
    </row>
    <row r="7" spans="1:14" x14ac:dyDescent="0.35">
      <c r="A7" t="s">
        <v>26</v>
      </c>
      <c r="B7" t="s">
        <v>27</v>
      </c>
      <c r="C7" t="s">
        <v>28</v>
      </c>
      <c r="G7" t="s">
        <v>11</v>
      </c>
      <c r="H7">
        <f>461*0.794</f>
        <v>366.03399999999999</v>
      </c>
      <c r="I7" t="s">
        <v>10</v>
      </c>
    </row>
    <row r="8" spans="1:14" x14ac:dyDescent="0.35">
      <c r="A8">
        <f>[1]!PVT_mu_oil_cP(H2,H3,H4,H5,H6,,H7,H8,H9,H10,H11,1,H12,H2,H3)</f>
        <v>0.3721513334842031</v>
      </c>
      <c r="B8">
        <f>[1]!PVT_mu_gas_cP(H2,H3,H4,H5,H6,,H7,H8,H9,H10,H11,1,H12,H2,H3)</f>
        <v>1.1965294364443612E-2</v>
      </c>
      <c r="C8">
        <f>[1]!PVT_mu_wat_cP(H2,H3,H4,H5,H6,,H7,H8,H9,H10,H11,1,H12,H2,H3)</f>
        <v>1.0047406083544284</v>
      </c>
      <c r="D8" t="s">
        <v>0</v>
      </c>
      <c r="G8" t="s">
        <v>12</v>
      </c>
      <c r="H8">
        <v>213.3</v>
      </c>
      <c r="I8" t="s">
        <v>3</v>
      </c>
    </row>
    <row r="9" spans="1:14" x14ac:dyDescent="0.35">
      <c r="A9">
        <f>[1]!PVT_mu_oil_cP(H2,H3,H4,H5,H6,,H7,H8,H9,H10,H11,0,H12,H2,H3)</f>
        <v>0.5199318982573653</v>
      </c>
      <c r="B9">
        <f>[1]!PVT_mu_gas_cP(H2,H3,H4,H5,H6,,H7,H8,H9,H10,H11,0,H12,H2,H3)</f>
        <v>1.1965294364443612E-2</v>
      </c>
      <c r="C9">
        <f>[1]!PVT_mu_wat_cP(H2,H3,H4,H5,H6,,H7,H8,H9,H10,H11,0,H12,H2,H3)</f>
        <v>1.0047406083544284</v>
      </c>
      <c r="D9" t="s">
        <v>1</v>
      </c>
      <c r="G9" t="s">
        <v>13</v>
      </c>
      <c r="H9">
        <v>110</v>
      </c>
      <c r="I9" t="s">
        <v>6</v>
      </c>
    </row>
    <row r="10" spans="1:14" x14ac:dyDescent="0.35">
      <c r="G10" t="s">
        <v>14</v>
      </c>
      <c r="H10">
        <v>1.5329999999999999</v>
      </c>
      <c r="I10" t="s">
        <v>10</v>
      </c>
    </row>
    <row r="11" spans="1:14" x14ac:dyDescent="0.35">
      <c r="A11" t="s">
        <v>29</v>
      </c>
      <c r="B11" t="s">
        <v>30</v>
      </c>
      <c r="C11" t="s">
        <v>31</v>
      </c>
      <c r="G11" t="s">
        <v>17</v>
      </c>
      <c r="H11">
        <v>0.2</v>
      </c>
      <c r="I11" t="s">
        <v>15</v>
      </c>
    </row>
    <row r="12" spans="1:14" x14ac:dyDescent="0.35">
      <c r="A12">
        <f>[1]!PVT_rho_oil_kgm3(H2,H3,H4,H5,H6,,H7,H8,H9,H10,H11,1,H12,H2,H3)</f>
        <v>728.66917686509919</v>
      </c>
      <c r="B12">
        <f>[1]!PVT_rho_gas_kgm3(H2,H3,H4,H5,H6,,H7,H8,H9,H10,H11,1,H12,H2,H3)</f>
        <v>35.687737760243522</v>
      </c>
      <c r="C12">
        <f>[1]!PVT_rho_wat_kgm3(H2,H3,H4,H5,H6,,H7,H8,H9,H10,H11,1,H12,H2,H3)</f>
        <v>998.9270325306702</v>
      </c>
      <c r="D12" t="s">
        <v>0</v>
      </c>
      <c r="G12" t="s">
        <v>20</v>
      </c>
      <c r="H12">
        <v>0.7</v>
      </c>
      <c r="L12" t="s">
        <v>16</v>
      </c>
      <c r="M12">
        <v>0.5</v>
      </c>
      <c r="N12" t="s">
        <v>15</v>
      </c>
    </row>
    <row r="13" spans="1:14" x14ac:dyDescent="0.35">
      <c r="A13">
        <f>[1]!PVT_rho_oil_kgm3(H2,H3,H4,H5,H6,,H7,H8,H9,H10,H11,0,H12,H2,H3)</f>
        <v>751.5826206493017</v>
      </c>
      <c r="B13">
        <f>[1]!PVT_rho_gas_kgm3(H2,H3,H4,H5,H6,,H7,H8,H9,H10,H11,0,H12,H2,H3)</f>
        <v>35.687737760243522</v>
      </c>
      <c r="C13">
        <f>[1]!PVT_rho_wat_kgm3(H2,H3,H4,H5,H6,,H7,H8,H9,H10,H11,0,H12,H2,H3)</f>
        <v>998.9270325306702</v>
      </c>
      <c r="D13" t="s">
        <v>1</v>
      </c>
      <c r="G13" t="s">
        <v>22</v>
      </c>
      <c r="H13">
        <v>71.099999999999994</v>
      </c>
      <c r="I13" t="s">
        <v>23</v>
      </c>
    </row>
    <row r="14" spans="1:14" x14ac:dyDescent="0.35">
      <c r="G14" t="s">
        <v>25</v>
      </c>
      <c r="H14">
        <v>35</v>
      </c>
      <c r="I14" t="s">
        <v>24</v>
      </c>
    </row>
    <row r="15" spans="1:14" x14ac:dyDescent="0.35">
      <c r="A15" t="s">
        <v>21</v>
      </c>
      <c r="B15" t="s">
        <v>33</v>
      </c>
      <c r="C15" t="s">
        <v>32</v>
      </c>
    </row>
    <row r="16" spans="1:14" x14ac:dyDescent="0.35">
      <c r="A16">
        <f>[1]!MF_q_mix_rc_m3day(H13,H14,H2,H3,L1)</f>
        <v>170.85906901768672</v>
      </c>
      <c r="B16">
        <f>[1]!MF_rho_mix_kgm3(H13,H14,H2,H3,L1)</f>
        <v>387.97669366396747</v>
      </c>
      <c r="C16">
        <f>[1]!MF_mu_mix_cP(H13,H14,H2,H3,L1)</f>
        <v>0.26531351531567748</v>
      </c>
      <c r="D16" t="s">
        <v>0</v>
      </c>
    </row>
    <row r="17" spans="1:9" x14ac:dyDescent="0.35">
      <c r="A17">
        <f>[1]!MF_q_mix_rc_m3day(H13,H14,H2,H3,L2)</f>
        <v>172.16877967780687</v>
      </c>
      <c r="B17">
        <f>[1]!MF_rho_mix_kgm3(H13,H14,H2,H3,L2)</f>
        <v>382.06366583483083</v>
      </c>
      <c r="C17">
        <f>[1]!MF_mu_mix_cP(H13,H14,H2,H3,L2)</f>
        <v>0.30137258447946041</v>
      </c>
      <c r="D17" t="s">
        <v>1</v>
      </c>
    </row>
    <row r="19" spans="1:9" x14ac:dyDescent="0.35">
      <c r="A19" t="s">
        <v>46</v>
      </c>
      <c r="B19" t="s">
        <v>35</v>
      </c>
    </row>
    <row r="20" spans="1:9" x14ac:dyDescent="0.35">
      <c r="B20" t="s">
        <v>36</v>
      </c>
      <c r="C20" t="s">
        <v>37</v>
      </c>
      <c r="D20" t="s">
        <v>38</v>
      </c>
      <c r="G20" s="1" t="s">
        <v>2</v>
      </c>
    </row>
    <row r="21" spans="1:9" x14ac:dyDescent="0.35">
      <c r="B21">
        <v>0</v>
      </c>
      <c r="C21">
        <f>[1]!MF_p_choke_atma(B21,$H$14,$H$21,$H$23,0,$H$22,$H$3,,$L$2,)</f>
        <v>26</v>
      </c>
      <c r="D21">
        <f>[1]!MF_p_pipeline_atma(C21,$H$3,$H$9,$H$24,$H$22,B21,$H$14,0,$L$2,10,1)</f>
        <v>268.85487759475069</v>
      </c>
      <c r="G21" t="s">
        <v>39</v>
      </c>
      <c r="H21">
        <v>10</v>
      </c>
      <c r="I21" t="s">
        <v>40</v>
      </c>
    </row>
    <row r="22" spans="1:9" x14ac:dyDescent="0.35">
      <c r="B22">
        <v>25</v>
      </c>
      <c r="C22">
        <f>[1]!MF_p_choke_atma(B22,$H$14,$H$21,$H$23,0,$H$22,$H$3,,$L$2,)</f>
        <v>26.326606750488281</v>
      </c>
      <c r="D22">
        <f>[1]!MF_p_pipeline_atma(C22,$H$3,$H$9,$H$24,$H$22,B22,$H$14,0,$L$2,10,1)</f>
        <v>251.27472098737334</v>
      </c>
      <c r="G22" t="s">
        <v>41</v>
      </c>
      <c r="H22">
        <v>79</v>
      </c>
      <c r="I22" t="s">
        <v>40</v>
      </c>
    </row>
    <row r="23" spans="1:9" x14ac:dyDescent="0.35">
      <c r="B23">
        <v>50</v>
      </c>
      <c r="C23">
        <f>[1]!MF_p_choke_atma(B23,$H$14,$H$21,$H$23,0,$H$22,$H$3,,$L$2,)</f>
        <v>27.339157104492188</v>
      </c>
      <c r="D23">
        <f>[1]!MF_p_pipeline_atma(C23,$H$3,$H$9,$H$24,$H$22,B23,$H$14,0,$L$2,10,1)</f>
        <v>242.99811530380398</v>
      </c>
      <c r="G23" t="s">
        <v>42</v>
      </c>
      <c r="H23">
        <v>26</v>
      </c>
      <c r="I23" t="s">
        <v>3</v>
      </c>
    </row>
    <row r="24" spans="1:9" x14ac:dyDescent="0.35">
      <c r="B24">
        <v>75</v>
      </c>
      <c r="C24">
        <f>[1]!MF_p_choke_atma(B24,$H$14,$H$21,$H$23,0,$H$22,$H$3,,$L$2,)</f>
        <v>29.14129638671875</v>
      </c>
      <c r="D24">
        <f>[1]!MF_p_pipeline_atma(C24,$H$3,$H$9,$H$24,$H$22,B24,$H$14,0,$L$2,10,1)</f>
        <v>239.89159003259783</v>
      </c>
      <c r="G24" t="s">
        <v>43</v>
      </c>
      <c r="H24">
        <v>3316</v>
      </c>
      <c r="I24" t="s">
        <v>44</v>
      </c>
    </row>
    <row r="25" spans="1:9" x14ac:dyDescent="0.35">
      <c r="B25">
        <v>100</v>
      </c>
      <c r="C25">
        <f>[1]!MF_p_choke_atma(B25,$H$14,$H$21,$H$23,0,$H$22,$H$3,,$L$2,)</f>
        <v>31.91998291015625</v>
      </c>
      <c r="D25">
        <f>[1]!MF_p_pipeline_atma(C25,$H$3,$H$9,$H$24,$H$22,B25,$H$14,0,$L$2,10,1)</f>
        <v>240.74545271551489</v>
      </c>
    </row>
    <row r="26" spans="1:9" x14ac:dyDescent="0.35">
      <c r="B26">
        <v>125</v>
      </c>
      <c r="C26">
        <f>[1]!MF_p_choke_atma(B26,$H$14,$H$21,$H$23,0,$H$22,$H$3,,$L$2,)</f>
        <v>35.95709228515625</v>
      </c>
      <c r="D26">
        <f>[1]!MF_p_pipeline_atma(C26,$H$3,$H$9,$H$24,$H$22,B26,$H$14,0,$L$2,10,1)</f>
        <v>245.1367135041786</v>
      </c>
    </row>
    <row r="27" spans="1:9" x14ac:dyDescent="0.35">
      <c r="B27">
        <v>150</v>
      </c>
      <c r="C27">
        <f>[1]!MF_p_choke_atma(B27,$H$14,$H$21,$H$23,0,$H$22,$H$3,,$L$2,)</f>
        <v>41.63665771484375</v>
      </c>
      <c r="D27">
        <f>[1]!MF_p_pipeline_atma(C27,$H$3,$H$9,$H$24,$H$22,B27,$H$14,0,$L$2,10,1)</f>
        <v>252.95007319238917</v>
      </c>
    </row>
    <row r="28" spans="1:9" x14ac:dyDescent="0.35">
      <c r="B28">
        <v>175</v>
      </c>
      <c r="C28">
        <f>[1]!MF_p_choke_atma(B28,$H$14,$H$21,$H$23,0,$H$22,$H$3,,$L$2,)</f>
        <v>48.85235595703125</v>
      </c>
      <c r="D28">
        <f>[1]!MF_p_pipeline_atma(C28,$H$3,$H$9,$H$24,$H$22,B28,$H$14,0,$L$2,10,1)</f>
        <v>263.30394312608962</v>
      </c>
    </row>
    <row r="29" spans="1:9" x14ac:dyDescent="0.35">
      <c r="B29">
        <v>200</v>
      </c>
      <c r="C29">
        <f>[1]!MF_p_choke_atma(B29,$H$14,$H$21,$H$23,0,$H$22,$H$3,,$L$2,)</f>
        <v>55.63482666015625</v>
      </c>
      <c r="D29">
        <f>[1]!MF_p_pipeline_atma(C29,$H$3,$H$9,$H$24,$H$22,B29,$H$14,0,$L$2,10,1)</f>
        <v>272.81816317790674</v>
      </c>
    </row>
    <row r="30" spans="1:9" x14ac:dyDescent="0.35">
      <c r="B30">
        <v>225</v>
      </c>
      <c r="C30">
        <f>[1]!MF_p_choke_atma(B30,$H$14,$H$21,$H$23,0,$H$22,$H$3,,$L$2,)</f>
        <v>62.36492919921875</v>
      </c>
      <c r="D30">
        <f>[1]!MF_p_pipeline_atma(C30,$H$3,$H$9,$H$24,$H$22,B30,$H$14,0,$L$2,10,1)</f>
        <v>282.05852978257946</v>
      </c>
    </row>
    <row r="31" spans="1:9" x14ac:dyDescent="0.35">
      <c r="B31">
        <v>250</v>
      </c>
      <c r="C31">
        <f>[1]!MF_p_choke_atma(B31,$H$14,$H$21,$H$23,0,$H$22,$H$3,,$L$2,)</f>
        <v>69.04901123046875</v>
      </c>
      <c r="D31">
        <f>[1]!MF_p_pipeline_atma(C31,$H$3,$H$9,$H$24,$H$22,B31,$H$14,0,$L$2,10,1)</f>
        <v>291.02402003666515</v>
      </c>
    </row>
    <row r="32" spans="1:9" x14ac:dyDescent="0.35">
      <c r="B32">
        <v>275</v>
      </c>
      <c r="C32">
        <f>[1]!MF_p_choke_atma(B32,$H$14,$H$21,$H$23,0,$H$22,$H$3,,$L$2,)</f>
        <v>75.68865966796875</v>
      </c>
      <c r="D32">
        <f>[1]!MF_p_pipeline_atma(C32,$H$3,$H$9,$H$24,$H$22,B32,$H$14,0,$L$2,10,1)</f>
        <v>299.77413948384151</v>
      </c>
    </row>
    <row r="33" spans="1:9" x14ac:dyDescent="0.35">
      <c r="B33">
        <v>300</v>
      </c>
      <c r="C33">
        <f>[1]!MF_p_choke_atma(B33,$H$14,$H$21,$H$23,0,$H$22,$H$3,,$L$2,)</f>
        <v>82.29180908203125</v>
      </c>
      <c r="D33">
        <f>[1]!MF_p_pipeline_atma(C33,$H$3,$H$9,$H$24,$H$22,B33,$H$14,0,$L$2,10,1)</f>
        <v>308.28802174089554</v>
      </c>
    </row>
    <row r="34" spans="1:9" x14ac:dyDescent="0.35">
      <c r="B34">
        <v>325</v>
      </c>
      <c r="C34">
        <f>[1]!MF_p_choke_atma(B34,$H$14,$H$21,$H$23,0,$H$22,$H$3,,$L$2,)</f>
        <v>88.86163330078125</v>
      </c>
      <c r="D34">
        <f>[1]!MF_p_pipeline_atma(C34,$H$3,$H$9,$H$24,$H$22,B34,$H$14,0,$L$2,10,1)</f>
        <v>316.60622770102947</v>
      </c>
    </row>
    <row r="35" spans="1:9" x14ac:dyDescent="0.35">
      <c r="B35">
        <v>350</v>
      </c>
      <c r="C35">
        <f>[1]!MF_p_choke_atma(B35,$H$14,$H$21,$H$23,0,$H$22,$H$3,,$L$2,)</f>
        <v>95.40447998046875</v>
      </c>
      <c r="D35">
        <f>[1]!MF_p_pipeline_atma(C35,$H$3,$H$9,$H$24,$H$22,B35,$H$14,0,$L$2,10,1)</f>
        <v>324.67901725749613</v>
      </c>
    </row>
    <row r="36" spans="1:9" x14ac:dyDescent="0.35">
      <c r="B36">
        <v>375</v>
      </c>
      <c r="C36">
        <f>[1]!MF_p_choke_atma(B36,$H$14,$H$21,$H$23,0,$H$22,$H$3,,$L$2,)</f>
        <v>101.92510986328125</v>
      </c>
      <c r="D36">
        <f>[1]!MF_p_pipeline_atma(C36,$H$3,$H$9,$H$24,$H$22,B36,$H$14,0,$L$2,10,1)</f>
        <v>332.62695520328344</v>
      </c>
    </row>
    <row r="37" spans="1:9" x14ac:dyDescent="0.35">
      <c r="B37">
        <v>400</v>
      </c>
      <c r="C37">
        <f>[1]!MF_p_choke_atma(B37,$H$14,$H$21,$H$23,0,$H$22,$H$3,,$L$2,)</f>
        <v>108.42510986328125</v>
      </c>
      <c r="D37">
        <f>[1]!MF_p_pipeline_atma(C37,$H$3,$H$9,$H$24,$H$22,B37,$H$14,0,$L$2,10,1)</f>
        <v>340.4720582926833</v>
      </c>
    </row>
    <row r="38" spans="1:9" x14ac:dyDescent="0.35">
      <c r="B38">
        <v>425</v>
      </c>
      <c r="C38">
        <f>[1]!MF_p_choke_atma(B38,$H$14,$H$21,$H$23,0,$H$22,$H$3,,$L$2,)</f>
        <v>114.91082763671875</v>
      </c>
      <c r="D38">
        <f>[1]!MF_p_pipeline_atma(C38,$H$3,$H$9,$H$24,$H$22,B38,$H$14,0,$L$2,10,1)</f>
        <v>348.23820443801611</v>
      </c>
    </row>
    <row r="39" spans="1:9" x14ac:dyDescent="0.35">
      <c r="B39">
        <v>450</v>
      </c>
      <c r="C39">
        <f>[1]!MF_p_choke_atma(B39,$H$14,$H$21,$H$23,0,$H$22,$H$3,,$L$2,)</f>
        <v>121.38226318359375</v>
      </c>
      <c r="D39">
        <f>[1]!MF_p_pipeline_atma(C39,$H$3,$H$9,$H$24,$H$22,B39,$H$14,0,$L$2,10,1)</f>
        <v>355.94118018387564</v>
      </c>
    </row>
    <row r="40" spans="1:9" x14ac:dyDescent="0.35">
      <c r="B40">
        <v>475</v>
      </c>
      <c r="C40">
        <f>[1]!MF_p_choke_atma(B40,$H$14,$H$21,$H$23,0,$H$22,$H$3,,$L$2,)</f>
        <v>127.84100341796875</v>
      </c>
      <c r="D40">
        <f>[1]!MF_p_pipeline_atma(C40,$H$3,$H$9,$H$24,$H$22,B40,$H$14,0,$L$2,10,1)</f>
        <v>363.59687867899811</v>
      </c>
    </row>
    <row r="41" spans="1:9" x14ac:dyDescent="0.35">
      <c r="B41">
        <v>500</v>
      </c>
      <c r="C41">
        <f>[1]!MF_p_choke_atma(B41,$H$14,$H$21,$H$23,0,$H$22,$H$3,,$L$2,)</f>
        <v>134.29022216796875</v>
      </c>
      <c r="D41">
        <f>[1]!MF_p_pipeline_atma(C41,$H$3,$H$9,$H$24,$H$22,B41,$H$14,0,$L$2,10,1)</f>
        <v>371.21921397580877</v>
      </c>
    </row>
    <row r="42" spans="1:9" x14ac:dyDescent="0.35">
      <c r="A42" t="s">
        <v>47</v>
      </c>
    </row>
    <row r="44" spans="1:9" x14ac:dyDescent="0.35">
      <c r="A44">
        <f t="array" ref="A44:I66">[1]!MF_p_pipeline_atma(C24,$H$3,$H$9,$H$24,$H$22,B24,$H$14,0,$L$2,10,1)</f>
        <v>239.89159003259783</v>
      </c>
      <c r="B44">
        <v>110</v>
      </c>
      <c r="C44">
        <v>29.14129638671875</v>
      </c>
      <c r="D44">
        <v>20</v>
      </c>
      <c r="E44">
        <v>239.89159003259783</v>
      </c>
      <c r="F44">
        <v>110</v>
      </c>
      <c r="G44">
        <v>1</v>
      </c>
      <c r="H44">
        <v>1</v>
      </c>
      <c r="I44">
        <v>6118.1602920047699</v>
      </c>
    </row>
    <row r="45" spans="1:9" x14ac:dyDescent="0.35">
      <c r="A45" t="str">
        <v>p_result_atma</v>
      </c>
      <c r="B45" t="str">
        <v>t_result_C</v>
      </c>
      <c r="C45" t="str">
        <v>p_1, atma</v>
      </c>
      <c r="D45" t="str">
        <v>t_1, C</v>
      </c>
      <c r="E45" t="str">
        <v>p_2, atma</v>
      </c>
      <c r="F45" t="str">
        <v>t_2, C</v>
      </c>
      <c r="G45" t="str">
        <v>c_calibr_grav</v>
      </c>
      <c r="H45" t="str">
        <v>c_calibr_fric</v>
      </c>
      <c r="I45" t="str">
        <v>q_gas_sm3day</v>
      </c>
    </row>
    <row r="46" spans="1:9" x14ac:dyDescent="0.35">
      <c r="A46" t="str">
        <v>num</v>
      </c>
      <c r="B46" t="str">
        <v>h,m</v>
      </c>
      <c r="C46" t="str">
        <v>hvert,m</v>
      </c>
      <c r="D46" t="str">
        <v>p,atma</v>
      </c>
      <c r="E46" t="str">
        <v>t,C</v>
      </c>
      <c r="F46" t="str">
        <v>Hl</v>
      </c>
      <c r="G46" t="str">
        <v>fpat</v>
      </c>
      <c r="H46" t="str">
        <v>t_amb, C</v>
      </c>
      <c r="I46" t="str">
        <v>diam, m</v>
      </c>
    </row>
    <row r="47" spans="1:9" x14ac:dyDescent="0.35">
      <c r="A47">
        <v>1</v>
      </c>
      <c r="B47" s="2">
        <v>0</v>
      </c>
      <c r="C47">
        <v>0</v>
      </c>
      <c r="D47">
        <v>29.14129638671875</v>
      </c>
      <c r="E47">
        <v>20</v>
      </c>
      <c r="F47">
        <v>0.57361841069621633</v>
      </c>
      <c r="G47" s="2">
        <v>103</v>
      </c>
      <c r="H47">
        <v>20</v>
      </c>
      <c r="I47">
        <v>7.9000000000000001E-2</v>
      </c>
    </row>
    <row r="48" spans="1:9" x14ac:dyDescent="0.35">
      <c r="A48">
        <v>2</v>
      </c>
      <c r="B48" s="2">
        <v>174.52631578947367</v>
      </c>
      <c r="C48">
        <v>174.52631578947367</v>
      </c>
      <c r="D48">
        <v>37.486867698455846</v>
      </c>
      <c r="E48">
        <v>24.736842105263158</v>
      </c>
      <c r="F48">
        <v>0.63473315505626504</v>
      </c>
      <c r="G48" s="2">
        <v>103</v>
      </c>
      <c r="H48">
        <v>24.736842105263158</v>
      </c>
      <c r="I48">
        <v>7.9000000000000001E-2</v>
      </c>
    </row>
    <row r="49" spans="1:9" x14ac:dyDescent="0.35">
      <c r="A49">
        <v>3</v>
      </c>
      <c r="B49" s="2">
        <v>349.05263157894734</v>
      </c>
      <c r="C49">
        <v>349.05263157894734</v>
      </c>
      <c r="D49">
        <v>46.641384292862242</v>
      </c>
      <c r="E49">
        <v>29.473684210526315</v>
      </c>
      <c r="F49">
        <v>0.68888087999317227</v>
      </c>
      <c r="G49" s="2">
        <v>103</v>
      </c>
      <c r="H49">
        <v>29.473684210526315</v>
      </c>
      <c r="I49">
        <v>7.9000000000000001E-2</v>
      </c>
    </row>
    <row r="50" spans="1:9" x14ac:dyDescent="0.35">
      <c r="A50">
        <v>4</v>
      </c>
      <c r="B50" s="2">
        <v>523.57894736842104</v>
      </c>
      <c r="C50">
        <v>523.57894736842104</v>
      </c>
      <c r="D50">
        <v>56.465115760040632</v>
      </c>
      <c r="E50">
        <v>34.210526315789473</v>
      </c>
      <c r="F50">
        <v>0.73581533955863088</v>
      </c>
      <c r="G50" s="2">
        <v>103</v>
      </c>
      <c r="H50">
        <v>34.210526315789473</v>
      </c>
      <c r="I50">
        <v>7.9000000000000001E-2</v>
      </c>
    </row>
    <row r="51" spans="1:9" x14ac:dyDescent="0.35">
      <c r="A51">
        <v>5</v>
      </c>
      <c r="B51" s="2">
        <v>698.10526315789468</v>
      </c>
      <c r="C51">
        <v>698.10526315789468</v>
      </c>
      <c r="D51">
        <v>66.828989610242331</v>
      </c>
      <c r="E51">
        <v>38.94736842105263</v>
      </c>
      <c r="F51">
        <v>0.77582170103778569</v>
      </c>
      <c r="G51" s="2">
        <v>103</v>
      </c>
      <c r="H51">
        <v>38.94736842105263</v>
      </c>
      <c r="I51">
        <v>7.9000000000000001E-2</v>
      </c>
    </row>
    <row r="52" spans="1:9" x14ac:dyDescent="0.35">
      <c r="A52">
        <v>6</v>
      </c>
      <c r="B52" s="2">
        <v>872.63157894736833</v>
      </c>
      <c r="C52">
        <v>872.63157894736833</v>
      </c>
      <c r="D52">
        <v>77.629054606572225</v>
      </c>
      <c r="E52">
        <v>43.684210526315788</v>
      </c>
      <c r="F52">
        <v>0.79602315259405398</v>
      </c>
      <c r="G52" s="2">
        <v>103</v>
      </c>
      <c r="H52">
        <v>43.684210526315788</v>
      </c>
      <c r="I52">
        <v>7.9000000000000001E-2</v>
      </c>
    </row>
    <row r="53" spans="1:9" x14ac:dyDescent="0.35">
      <c r="A53">
        <v>7</v>
      </c>
      <c r="B53" s="3">
        <v>1047.1578947368421</v>
      </c>
      <c r="C53">
        <v>1047.1578947368421</v>
      </c>
      <c r="D53">
        <v>88.700163247685367</v>
      </c>
      <c r="E53">
        <v>48.421052631578945</v>
      </c>
      <c r="F53">
        <v>0.82148311127841378</v>
      </c>
      <c r="G53" s="3">
        <v>102</v>
      </c>
      <c r="H53">
        <v>48.421052631578945</v>
      </c>
      <c r="I53">
        <v>7.9000000000000001E-2</v>
      </c>
    </row>
    <row r="54" spans="1:9" x14ac:dyDescent="0.35">
      <c r="A54">
        <v>8</v>
      </c>
      <c r="B54" s="3">
        <v>1221.6842105263156</v>
      </c>
      <c r="C54">
        <v>1221.6842105263156</v>
      </c>
      <c r="D54">
        <v>99.997365793686797</v>
      </c>
      <c r="E54">
        <v>53.157894736842096</v>
      </c>
      <c r="F54">
        <v>0.84756741382823508</v>
      </c>
      <c r="G54" s="3">
        <v>102</v>
      </c>
      <c r="H54">
        <v>53.157894736842096</v>
      </c>
      <c r="I54">
        <v>7.9000000000000001E-2</v>
      </c>
    </row>
    <row r="55" spans="1:9" x14ac:dyDescent="0.35">
      <c r="A55">
        <v>9</v>
      </c>
      <c r="B55" s="3">
        <v>1396.2105263157894</v>
      </c>
      <c r="C55">
        <v>1396.2105263157894</v>
      </c>
      <c r="D55">
        <v>111.46456695665901</v>
      </c>
      <c r="E55">
        <v>57.89473684210526</v>
      </c>
      <c r="F55">
        <v>0.86961900288768113</v>
      </c>
      <c r="G55" s="3">
        <v>102</v>
      </c>
      <c r="H55">
        <v>57.89473684210526</v>
      </c>
      <c r="I55">
        <v>7.9000000000000001E-2</v>
      </c>
    </row>
    <row r="56" spans="1:9" x14ac:dyDescent="0.35">
      <c r="A56">
        <v>10</v>
      </c>
      <c r="B56" s="3">
        <v>1570.7368421052631</v>
      </c>
      <c r="C56">
        <v>1570.7368421052631</v>
      </c>
      <c r="D56">
        <v>123.05416290657941</v>
      </c>
      <c r="E56">
        <v>62.631578947368418</v>
      </c>
      <c r="F56">
        <v>0.8882484991262668</v>
      </c>
      <c r="G56" s="3">
        <v>102</v>
      </c>
      <c r="H56">
        <v>62.631578947368418</v>
      </c>
      <c r="I56">
        <v>7.9000000000000001E-2</v>
      </c>
    </row>
    <row r="57" spans="1:9" x14ac:dyDescent="0.35">
      <c r="A57">
        <v>11</v>
      </c>
      <c r="B57" s="3">
        <v>1745.2631578947367</v>
      </c>
      <c r="C57">
        <v>1745.2631578947367</v>
      </c>
      <c r="D57">
        <v>134.71759644306991</v>
      </c>
      <c r="E57">
        <v>67.368421052631561</v>
      </c>
      <c r="F57">
        <v>0.90431922468096571</v>
      </c>
      <c r="G57" s="3">
        <v>102</v>
      </c>
      <c r="H57">
        <v>67.368421052631561</v>
      </c>
      <c r="I57">
        <v>7.9000000000000001E-2</v>
      </c>
    </row>
    <row r="58" spans="1:9" x14ac:dyDescent="0.35">
      <c r="A58">
        <v>12</v>
      </c>
      <c r="B58" s="3">
        <v>1919.7894736842104</v>
      </c>
      <c r="C58">
        <v>1919.7894736842104</v>
      </c>
      <c r="D58">
        <v>146.42650995948912</v>
      </c>
      <c r="E58">
        <v>72.10526315789474</v>
      </c>
      <c r="F58">
        <v>0.91829521470706188</v>
      </c>
      <c r="G58" s="3">
        <v>102</v>
      </c>
      <c r="H58">
        <v>72.10526315789474</v>
      </c>
      <c r="I58">
        <v>7.9000000000000001E-2</v>
      </c>
    </row>
    <row r="59" spans="1:9" x14ac:dyDescent="0.35">
      <c r="A59">
        <v>13</v>
      </c>
      <c r="B59" s="3">
        <v>2094.3157894736842</v>
      </c>
      <c r="C59">
        <v>2094.3157894736842</v>
      </c>
      <c r="D59">
        <v>158.1588376674693</v>
      </c>
      <c r="E59">
        <v>76.84210526315789</v>
      </c>
      <c r="F59">
        <v>0.93052246068629774</v>
      </c>
      <c r="G59" s="3">
        <v>102</v>
      </c>
      <c r="H59">
        <v>76.84210526315789</v>
      </c>
      <c r="I59">
        <v>7.9000000000000001E-2</v>
      </c>
    </row>
    <row r="60" spans="1:9" x14ac:dyDescent="0.35">
      <c r="A60">
        <v>14</v>
      </c>
      <c r="B60" s="3">
        <v>2268.8421052631579</v>
      </c>
      <c r="C60">
        <v>2268.8421052631579</v>
      </c>
      <c r="D60">
        <v>169.89602097972647</v>
      </c>
      <c r="E60">
        <v>81.578947368421055</v>
      </c>
      <c r="F60">
        <v>0.94125852185315639</v>
      </c>
      <c r="G60" s="3">
        <v>102</v>
      </c>
      <c r="H60">
        <v>81.578947368421055</v>
      </c>
      <c r="I60">
        <v>7.9000000000000001E-2</v>
      </c>
    </row>
    <row r="61" spans="1:9" x14ac:dyDescent="0.35">
      <c r="A61">
        <v>15</v>
      </c>
      <c r="B61" s="3">
        <v>2443.3684210526312</v>
      </c>
      <c r="C61">
        <v>2443.3684210526312</v>
      </c>
      <c r="D61">
        <v>181.62423877735944</v>
      </c>
      <c r="E61">
        <v>86.315789473684191</v>
      </c>
      <c r="F61">
        <v>0.95083479613012001</v>
      </c>
      <c r="G61" s="3">
        <v>102</v>
      </c>
      <c r="H61">
        <v>86.315789473684191</v>
      </c>
      <c r="I61">
        <v>7.9000000000000001E-2</v>
      </c>
    </row>
    <row r="62" spans="1:9" x14ac:dyDescent="0.35">
      <c r="A62">
        <v>16</v>
      </c>
      <c r="B62" s="3">
        <v>2617.894736842105</v>
      </c>
      <c r="C62">
        <v>2617.894736842105</v>
      </c>
      <c r="D62">
        <v>193.33390012796318</v>
      </c>
      <c r="E62">
        <v>91.052631578947356</v>
      </c>
      <c r="F62">
        <v>0.95942475548310158</v>
      </c>
      <c r="G62" s="3">
        <v>102</v>
      </c>
      <c r="H62">
        <v>91.052631578947356</v>
      </c>
      <c r="I62">
        <v>7.9000000000000001E-2</v>
      </c>
    </row>
    <row r="63" spans="1:9" x14ac:dyDescent="0.35">
      <c r="A63">
        <v>17</v>
      </c>
      <c r="B63" s="3">
        <v>2792.4210526315787</v>
      </c>
      <c r="C63">
        <v>2792.4210526315787</v>
      </c>
      <c r="D63">
        <v>205.01741238498906</v>
      </c>
      <c r="E63">
        <v>95.78947368421052</v>
      </c>
      <c r="F63">
        <v>0.96549316743411684</v>
      </c>
      <c r="G63" s="3">
        <v>102</v>
      </c>
      <c r="H63">
        <v>95.78947368421052</v>
      </c>
      <c r="I63">
        <v>7.9000000000000001E-2</v>
      </c>
    </row>
    <row r="64" spans="1:9" x14ac:dyDescent="0.35">
      <c r="A64">
        <v>18</v>
      </c>
      <c r="B64" s="3">
        <v>2966.9473684210525</v>
      </c>
      <c r="C64">
        <v>2966.9473684210525</v>
      </c>
      <c r="D64">
        <v>216.67176192082525</v>
      </c>
      <c r="E64">
        <v>100.52631578947368</v>
      </c>
      <c r="F64">
        <v>0.96654226189603609</v>
      </c>
      <c r="G64" s="3">
        <v>102</v>
      </c>
      <c r="H64">
        <v>100.52631578947368</v>
      </c>
      <c r="I64">
        <v>7.9000000000000001E-2</v>
      </c>
    </row>
    <row r="65" spans="1:9" x14ac:dyDescent="0.35">
      <c r="A65">
        <v>19</v>
      </c>
      <c r="B65" s="3">
        <v>3141.4736842105262</v>
      </c>
      <c r="C65">
        <v>3141.4736842105262</v>
      </c>
      <c r="D65">
        <v>228.29679630746898</v>
      </c>
      <c r="E65">
        <v>105.26315789473684</v>
      </c>
      <c r="F65">
        <v>0.96733995195046096</v>
      </c>
      <c r="G65" s="3">
        <v>102</v>
      </c>
      <c r="H65">
        <v>105.26315789473684</v>
      </c>
      <c r="I65">
        <v>7.9000000000000001E-2</v>
      </c>
    </row>
    <row r="66" spans="1:9" x14ac:dyDescent="0.35">
      <c r="A66">
        <v>20</v>
      </c>
      <c r="B66" s="3">
        <v>3316</v>
      </c>
      <c r="C66">
        <v>3316</v>
      </c>
      <c r="D66">
        <v>239.89159003259783</v>
      </c>
      <c r="E66">
        <v>110</v>
      </c>
      <c r="F66">
        <v>0.96805131419066281</v>
      </c>
      <c r="G66" s="3">
        <v>102</v>
      </c>
      <c r="H66">
        <v>110</v>
      </c>
      <c r="I66">
        <v>7.9000000000000001E-2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Свешникова</dc:creator>
  <cp:lastModifiedBy>Анастасия Свешникова</cp:lastModifiedBy>
  <dcterms:created xsi:type="dcterms:W3CDTF">2021-02-22T08:26:35Z</dcterms:created>
  <dcterms:modified xsi:type="dcterms:W3CDTF">2021-02-22T12:02:15Z</dcterms:modified>
</cp:coreProperties>
</file>