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5" i="2" l="1"/>
  <c r="E5" i="2"/>
  <c r="B13" i="2"/>
  <c r="A19" i="1"/>
  <c r="F34" i="1"/>
  <c r="F26" i="1"/>
  <c r="F18" i="1"/>
  <c r="F10" i="1"/>
  <c r="F29" i="1"/>
  <c r="F17" i="1"/>
  <c r="F9" i="1"/>
  <c r="F7" i="1"/>
  <c r="F11" i="1"/>
  <c r="F15" i="1"/>
  <c r="F19" i="1"/>
  <c r="F23" i="1"/>
  <c r="F27" i="1"/>
  <c r="F31" i="1"/>
  <c r="F35" i="1"/>
  <c r="F5" i="1"/>
  <c r="F13" i="1"/>
  <c r="F21" i="1"/>
  <c r="F25" i="1"/>
  <c r="F33" i="1"/>
  <c r="F6" i="1"/>
  <c r="F14" i="1"/>
  <c r="F22" i="1"/>
  <c r="F30" i="1"/>
  <c r="B22" i="1"/>
  <c r="F4" i="1"/>
  <c r="F8" i="1"/>
  <c r="F12" i="1"/>
  <c r="F16" i="1"/>
  <c r="F20" i="1"/>
  <c r="F24" i="1"/>
  <c r="F28" i="1"/>
  <c r="F32" i="1"/>
  <c r="F36" i="1"/>
  <c r="A28" i="1"/>
  <c r="A25" i="1"/>
  <c r="A34" i="1" l="1"/>
  <c r="A31" i="1"/>
</calcChain>
</file>

<file path=xl/sharedStrings.xml><?xml version="1.0" encoding="utf-8"?>
<sst xmlns="http://schemas.openxmlformats.org/spreadsheetml/2006/main" count="58" uniqueCount="51">
  <si>
    <t>Номер скважины № = 1</t>
  </si>
  <si>
    <t>кг/м3</t>
  </si>
  <si>
    <t>м3/м3</t>
  </si>
  <si>
    <t>мм</t>
  </si>
  <si>
    <t>атм</t>
  </si>
  <si>
    <t>м</t>
  </si>
  <si>
    <t>Плотность газа </t>
  </si>
  <si>
    <t>Газовый фактор</t>
  </si>
  <si>
    <t>Диаметр штуцера</t>
  </si>
  <si>
    <t xml:space="preserve">Диаметр трубы </t>
  </si>
  <si>
    <t xml:space="preserve">Буферное давление </t>
  </si>
  <si>
    <t xml:space="preserve">Газовый фактор </t>
  </si>
  <si>
    <t>Обводненность</t>
  </si>
  <si>
    <t>%</t>
  </si>
  <si>
    <t>Температура на входе штуцер</t>
  </si>
  <si>
    <t>С</t>
  </si>
  <si>
    <t>Дебит жидкости</t>
  </si>
  <si>
    <t>м3/сут</t>
  </si>
  <si>
    <t>Рбуф</t>
  </si>
  <si>
    <t>диаметр</t>
  </si>
  <si>
    <t>Дебит</t>
  </si>
  <si>
    <t>1 задание</t>
  </si>
  <si>
    <t>2 задание</t>
  </si>
  <si>
    <t>давление</t>
  </si>
  <si>
    <t>дебит</t>
  </si>
  <si>
    <t>3 задание</t>
  </si>
  <si>
    <t>температура пласта</t>
  </si>
  <si>
    <t>диаметр нкт</t>
  </si>
  <si>
    <t>толщина нкт</t>
  </si>
  <si>
    <t>давление линейное</t>
  </si>
  <si>
    <t>дебит жидкости</t>
  </si>
  <si>
    <t>обводненность</t>
  </si>
  <si>
    <t>плотность нефти</t>
  </si>
  <si>
    <t>плотность воды</t>
  </si>
  <si>
    <t>давление для первого ствола</t>
  </si>
  <si>
    <t>величина</t>
  </si>
  <si>
    <t>ед. изм-ия</t>
  </si>
  <si>
    <t xml:space="preserve">Плотность нефти </t>
  </si>
  <si>
    <t xml:space="preserve">Глубина скважины </t>
  </si>
  <si>
    <t xml:space="preserve">Линейное давление </t>
  </si>
  <si>
    <t xml:space="preserve">Забойное давление </t>
  </si>
  <si>
    <t>Температура на устье скважины</t>
  </si>
  <si>
    <t>Температура пластовая</t>
  </si>
  <si>
    <t>Р</t>
  </si>
  <si>
    <t>разница давлений</t>
  </si>
  <si>
    <t>разница дебитов</t>
  </si>
  <si>
    <t>скважина №1</t>
  </si>
  <si>
    <t>начало перфорации</t>
  </si>
  <si>
    <t>текущий забой</t>
  </si>
  <si>
    <t>p_wf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</si>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</sst>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nifloc_vba-master/unifloc_vba-master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MF_p_choke_atma"/>
      <definedName name="MF_p_pipeline_atma"/>
      <definedName name="MF_q_choke_sm3day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7" workbookViewId="0">
      <selection activeCell="A21" sqref="A21"/>
    </sheetView>
  </sheetViews>
  <sheetFormatPr defaultRowHeight="14.4" x14ac:dyDescent="0.3"/>
  <cols>
    <col min="1" max="1" width="27.6640625" customWidth="1"/>
    <col min="3" max="3" width="10.88671875" customWidth="1"/>
    <col min="11" max="11" width="19.88671875" customWidth="1"/>
  </cols>
  <sheetData>
    <row r="1" spans="1:6" x14ac:dyDescent="0.3">
      <c r="A1" s="2" t="s">
        <v>21</v>
      </c>
      <c r="B1" t="s">
        <v>35</v>
      </c>
      <c r="C1" t="s">
        <v>36</v>
      </c>
      <c r="F1" s="1"/>
    </row>
    <row r="2" spans="1:6" x14ac:dyDescent="0.3">
      <c r="A2" t="s">
        <v>6</v>
      </c>
      <c r="B2" s="3">
        <v>1</v>
      </c>
      <c r="C2" s="3" t="s">
        <v>1</v>
      </c>
    </row>
    <row r="3" spans="1:6" x14ac:dyDescent="0.3">
      <c r="A3" t="s">
        <v>37</v>
      </c>
      <c r="B3" s="3">
        <v>840.7</v>
      </c>
      <c r="C3" s="3" t="s">
        <v>1</v>
      </c>
      <c r="E3" s="3" t="s">
        <v>43</v>
      </c>
      <c r="F3" s="3" t="s">
        <v>20</v>
      </c>
    </row>
    <row r="4" spans="1:6" x14ac:dyDescent="0.3">
      <c r="A4" t="s">
        <v>7</v>
      </c>
      <c r="B4" s="3">
        <v>48</v>
      </c>
      <c r="C4" s="3" t="s">
        <v>2</v>
      </c>
      <c r="E4" s="3">
        <v>13.7</v>
      </c>
      <c r="F4" s="3">
        <f>[1]!MF_q_choke_sm3day($B$8,$B$5,$B$7,E4,$B$6,$B$9,,$A$19)</f>
        <v>0</v>
      </c>
    </row>
    <row r="5" spans="1:6" x14ac:dyDescent="0.3">
      <c r="A5" t="s">
        <v>8</v>
      </c>
      <c r="B5" s="3">
        <v>17</v>
      </c>
      <c r="C5" s="3" t="s">
        <v>3</v>
      </c>
      <c r="E5" s="3">
        <v>13.5</v>
      </c>
      <c r="F5" s="3">
        <f>[1]!MF_q_choke_sm3day($B$8,$B$5,$B$7,E5,$B$6,$B$9,,$A$19)</f>
        <v>63.060986218724089</v>
      </c>
    </row>
    <row r="6" spans="1:6" x14ac:dyDescent="0.3">
      <c r="A6" t="s">
        <v>9</v>
      </c>
      <c r="B6" s="3">
        <v>60.3</v>
      </c>
      <c r="C6" s="3" t="s">
        <v>3</v>
      </c>
      <c r="E6" s="3">
        <v>13.3</v>
      </c>
      <c r="F6" s="3">
        <f>[1]!MF_q_choke_sm3day($B$8,$B$5,$B$7,E6,$B$6,$B$9,,$A$19)</f>
        <v>88.087754717366593</v>
      </c>
    </row>
    <row r="7" spans="1:6" x14ac:dyDescent="0.3">
      <c r="A7" t="s">
        <v>10</v>
      </c>
      <c r="B7" s="3">
        <v>13.7</v>
      </c>
      <c r="C7" s="3" t="s">
        <v>4</v>
      </c>
      <c r="E7" s="3">
        <v>13.1</v>
      </c>
      <c r="F7" s="3">
        <f>[1]!MF_q_choke_sm3day($B$8,$B$5,$B$7,E7,$B$6,$B$9,,$A$19)</f>
        <v>106.53036068221452</v>
      </c>
    </row>
    <row r="8" spans="1:6" x14ac:dyDescent="0.3">
      <c r="A8" t="s">
        <v>12</v>
      </c>
      <c r="B8" s="3">
        <v>20</v>
      </c>
      <c r="C8" s="3" t="s">
        <v>13</v>
      </c>
      <c r="E8" s="3">
        <v>12.9</v>
      </c>
      <c r="F8" s="3">
        <f>[1]!MF_q_choke_sm3day($B$8,$B$5,$B$7,E8,$B$6,$B$9,,$A$19)</f>
        <v>121.42929227340571</v>
      </c>
    </row>
    <row r="9" spans="1:6" x14ac:dyDescent="0.3">
      <c r="A9" t="s">
        <v>14</v>
      </c>
      <c r="B9" s="3">
        <v>20</v>
      </c>
      <c r="C9" s="3" t="s">
        <v>15</v>
      </c>
      <c r="E9" s="3">
        <v>12.7</v>
      </c>
      <c r="F9" s="3">
        <f>[1]!MF_q_choke_sm3day($B$8,$B$5,$B$7,E9,$B$6,$B$9,,$A$19)</f>
        <v>133.97491171098699</v>
      </c>
    </row>
    <row r="10" spans="1:6" x14ac:dyDescent="0.3">
      <c r="A10" t="s">
        <v>11</v>
      </c>
      <c r="B10" s="3">
        <v>48</v>
      </c>
      <c r="C10" s="3" t="s">
        <v>2</v>
      </c>
      <c r="E10" s="3">
        <v>12.5</v>
      </c>
      <c r="F10" s="3">
        <f>[1]!MF_q_choke_sm3day($B$8,$B$5,$B$7,E10,$B$6,$B$9,,$A$19)</f>
        <v>144.78349766015469</v>
      </c>
    </row>
    <row r="11" spans="1:6" x14ac:dyDescent="0.3">
      <c r="A11" t="s">
        <v>38</v>
      </c>
      <c r="B11" s="3">
        <v>2000</v>
      </c>
      <c r="C11" s="3" t="s">
        <v>5</v>
      </c>
      <c r="E11" s="3">
        <v>12.3</v>
      </c>
      <c r="F11" s="3">
        <f>[1]!MF_q_choke_sm3day($B$8,$B$5,$B$7,E11,$B$6,$B$9,,$A$19)</f>
        <v>154.22429743120941</v>
      </c>
    </row>
    <row r="12" spans="1:6" x14ac:dyDescent="0.3">
      <c r="A12" t="s">
        <v>39</v>
      </c>
      <c r="B12" s="3">
        <v>10.3</v>
      </c>
      <c r="C12" s="3" t="s">
        <v>4</v>
      </c>
      <c r="E12" s="3">
        <v>12.1</v>
      </c>
      <c r="F12" s="3">
        <f>[1]!MF_q_choke_sm3day($B$8,$B$5,$B$7,E12,$B$6,$B$9,,$A$19)</f>
        <v>162.53979016111799</v>
      </c>
    </row>
    <row r="13" spans="1:6" x14ac:dyDescent="0.3">
      <c r="A13" t="s">
        <v>40</v>
      </c>
      <c r="B13" s="3">
        <v>171.68</v>
      </c>
      <c r="C13" s="3" t="s">
        <v>4</v>
      </c>
      <c r="E13" s="3">
        <v>11.9</v>
      </c>
      <c r="F13" s="3">
        <f>[1]!MF_q_choke_sm3day($B$8,$B$5,$B$7,E13,$B$6,$B$9,,$A$19)</f>
        <v>169.89962066998919</v>
      </c>
    </row>
    <row r="14" spans="1:6" x14ac:dyDescent="0.3">
      <c r="A14" t="s">
        <v>41</v>
      </c>
      <c r="B14" s="3">
        <v>20</v>
      </c>
      <c r="C14" s="3" t="s">
        <v>15</v>
      </c>
      <c r="E14" s="3">
        <v>11.7</v>
      </c>
      <c r="F14" s="3">
        <f>[1]!MF_q_choke_sm3day($B$8,$B$5,$B$7,E14,$B$6,$B$9,,$A$19)</f>
        <v>176.42812943281945</v>
      </c>
    </row>
    <row r="15" spans="1:6" x14ac:dyDescent="0.3">
      <c r="A15" t="s">
        <v>42</v>
      </c>
      <c r="B15" s="3">
        <v>90</v>
      </c>
      <c r="C15" s="3" t="s">
        <v>15</v>
      </c>
      <c r="E15" s="3">
        <v>11.5</v>
      </c>
      <c r="F15" s="3">
        <f>[1]!MF_q_choke_sm3day($B$8,$B$5,$B$7,E15,$B$6,$B$9,,$A$19)</f>
        <v>182.21976152096258</v>
      </c>
    </row>
    <row r="16" spans="1:6" x14ac:dyDescent="0.3">
      <c r="A16" t="s">
        <v>16</v>
      </c>
      <c r="B16" s="3">
        <v>100</v>
      </c>
      <c r="C16" s="3" t="s">
        <v>17</v>
      </c>
      <c r="E16" s="3">
        <v>11.3</v>
      </c>
      <c r="F16" s="3">
        <f>[1]!MF_q_choke_sm3day($B$8,$B$5,$B$7,E16,$B$6,$B$9,,$A$19)</f>
        <v>187.34831056549916</v>
      </c>
    </row>
    <row r="17" spans="1:10" x14ac:dyDescent="0.3">
      <c r="E17" s="3">
        <v>11.1</v>
      </c>
      <c r="F17" s="3">
        <f>[1]!MF_q_choke_sm3day($B$8,$B$5,$B$7,E17,$B$6,$B$9,,$A$19)</f>
        <v>191.8727734414289</v>
      </c>
    </row>
    <row r="18" spans="1:10" x14ac:dyDescent="0.3">
      <c r="A18" t="s">
        <v>0</v>
      </c>
      <c r="E18" s="3">
        <v>10.9</v>
      </c>
      <c r="F18" s="3">
        <f>[1]!MF_q_choke_sm3day($B$8,$B$5,$B$7,E18,$B$6,$B$9,,$A$19)</f>
        <v>195.84122388186012</v>
      </c>
    </row>
    <row r="19" spans="1:10" x14ac:dyDescent="0.3">
      <c r="A19" t="str">
        <f>[1]!PVT_encode_string(B2/1.229,B3/1000,1,B4,B4)</f>
        <v>{"gamma_gas":0.81366965012205,"gamma_oil":0.8407,"gamma_wat":1,"rsb_m3m3":48,"rp_m3m3":48}</v>
      </c>
      <c r="E19" s="3">
        <v>10.7</v>
      </c>
      <c r="F19" s="3">
        <f>[1]!MF_q_choke_sm3day($B$8,$B$5,$B$7,E19,$B$6,$B$9,,$A$19)</f>
        <v>199.29346918606765</v>
      </c>
    </row>
    <row r="20" spans="1:10" x14ac:dyDescent="0.3">
      <c r="E20" s="3">
        <v>10.5</v>
      </c>
      <c r="F20" s="3">
        <f>[1]!MF_q_choke_sm3day($B$8,$B$5,$B$7,E20,$B$6,$B$9,,$A$19)</f>
        <v>202.26292804515955</v>
      </c>
    </row>
    <row r="21" spans="1:10" x14ac:dyDescent="0.3">
      <c r="A21" s="2" t="s">
        <v>22</v>
      </c>
      <c r="E21" s="3">
        <v>10.3</v>
      </c>
      <c r="F21" s="3">
        <f>[1]!MF_q_choke_sm3day($B$8,$B$5,$B$7,E21,$B$6,$B$9,,$A$19)</f>
        <v>204.77799226278407</v>
      </c>
      <c r="J21" s="1"/>
    </row>
    <row r="22" spans="1:10" x14ac:dyDescent="0.3">
      <c r="A22" t="s">
        <v>18</v>
      </c>
      <c r="B22">
        <f>[1]!MF_p_pipeline_atma(B13,B15,B9,B11,B6,B16,B8,,A19,0)</f>
        <v>22.335028974820105</v>
      </c>
      <c r="E22" s="3">
        <v>10.1</v>
      </c>
      <c r="F22" s="3">
        <f>[1]!MF_q_choke_sm3day($B$8,$B$5,$B$7,E22,$B$6,$B$9,,$A$19)</f>
        <v>206.8630362027568</v>
      </c>
    </row>
    <row r="23" spans="1:10" x14ac:dyDescent="0.3">
      <c r="E23" s="3">
        <v>9.9000000000000092</v>
      </c>
      <c r="F23" s="3">
        <f>[1]!MF_q_choke_sm3day($B$8,$B$5,$B$7,E23,$B$6,$B$9,,$A$19)</f>
        <v>208.53917953307928</v>
      </c>
    </row>
    <row r="24" spans="1:10" x14ac:dyDescent="0.3">
      <c r="A24" s="3" t="s">
        <v>23</v>
      </c>
      <c r="B24" s="4" t="s">
        <v>19</v>
      </c>
      <c r="E24" s="3">
        <v>9.7000000000000099</v>
      </c>
      <c r="F24" s="3">
        <f>[1]!MF_q_choke_sm3day($B$8,$B$5,$B$7,E24,$B$6,$B$9,,$A$19)</f>
        <v>209.82487326598672</v>
      </c>
    </row>
    <row r="25" spans="1:10" x14ac:dyDescent="0.3">
      <c r="A25" s="3">
        <f>[1]!MF_p_choke_atma($B$16,$B$8,B25,$B$22,,$B$6,$B$14,,A19)</f>
        <v>15.115405351123371</v>
      </c>
      <c r="B25" s="4">
        <v>9.1062152343748402</v>
      </c>
      <c r="E25" s="3">
        <v>9.5000000000000107</v>
      </c>
      <c r="F25" s="3">
        <f>[1]!MF_q_choke_sm3day($B$8,$B$5,$B$7,E25,$B$6,$B$9,,$A$19)</f>
        <v>210.73635668395991</v>
      </c>
    </row>
    <row r="26" spans="1:10" x14ac:dyDescent="0.3">
      <c r="A26" s="3"/>
      <c r="B26" s="3"/>
      <c r="E26" s="3">
        <v>9.3000000000000203</v>
      </c>
      <c r="F26" s="3">
        <f>[1]!MF_q_choke_sm3day($B$8,$B$5,$B$7,E26,$B$6,$B$9,,$A$19)</f>
        <v>211.28801822698753</v>
      </c>
    </row>
    <row r="27" spans="1:10" x14ac:dyDescent="0.3">
      <c r="A27" s="3" t="s">
        <v>24</v>
      </c>
      <c r="B27" s="3"/>
      <c r="E27" s="3">
        <v>9.1000000000000192</v>
      </c>
      <c r="F27" s="3">
        <f>[1]!MF_q_choke_sm3day($B$8,$B$5,$B$7,E27,$B$6,$B$9,,$A$19)</f>
        <v>211.49268378209115</v>
      </c>
    </row>
    <row r="28" spans="1:10" x14ac:dyDescent="0.3">
      <c r="A28" s="3">
        <f>[1]!MF_q_choke_sm3day(B8,B25,B22,B12,B6,B14,,A19)</f>
        <v>100.00189030450309</v>
      </c>
      <c r="B28" s="3"/>
      <c r="E28" s="3">
        <v>8.9000000000000199</v>
      </c>
      <c r="F28" s="3">
        <f>[1]!MF_q_choke_sm3day($B$8,$B$5,$B$7,E28,$B$6,$B$9,,$A$19)</f>
        <v>211.36184927876337</v>
      </c>
    </row>
    <row r="29" spans="1:10" x14ac:dyDescent="0.3">
      <c r="E29" s="3">
        <v>8.7000000000000206</v>
      </c>
      <c r="F29" s="3">
        <f>[1]!MF_q_choke_sm3day($B$8,$B$5,$B$7,E29,$B$6,$B$9,,$A$19)</f>
        <v>210.905869969571</v>
      </c>
    </row>
    <row r="30" spans="1:10" x14ac:dyDescent="0.3">
      <c r="A30" s="3" t="s">
        <v>44</v>
      </c>
      <c r="E30" s="3">
        <v>8.5000000000000195</v>
      </c>
      <c r="F30" s="3">
        <f>[1]!MF_q_choke_sm3day($B$8,$B$5,$B$7,E30,$B$6,$B$9,,$A$19)</f>
        <v>210.13411558657873</v>
      </c>
    </row>
    <row r="31" spans="1:10" x14ac:dyDescent="0.3">
      <c r="A31" s="3">
        <f>ABS(A25-B12)</f>
        <v>4.8154053511233705</v>
      </c>
      <c r="E31" s="4">
        <v>8.3000000000000203</v>
      </c>
      <c r="F31" s="4">
        <f>[1]!MF_q_choke_sm3day($B$8,$B$5,$B$7,E31,$B$6,$B$9,,$A$19)</f>
        <v>209.45525135395934</v>
      </c>
    </row>
    <row r="32" spans="1:10" x14ac:dyDescent="0.3">
      <c r="A32" s="3"/>
      <c r="E32" s="4">
        <v>8.1000000000000192</v>
      </c>
      <c r="F32" s="4">
        <f>[1]!MF_q_choke_sm3day($B$8,$B$5,$B$7,E32,$B$6,$B$9,,$A$19)</f>
        <v>209.45525135395934</v>
      </c>
    </row>
    <row r="33" spans="1:6" x14ac:dyDescent="0.3">
      <c r="A33" s="3" t="s">
        <v>45</v>
      </c>
      <c r="E33" s="4">
        <v>7.9000000000000199</v>
      </c>
      <c r="F33" s="4">
        <f>[1]!MF_q_choke_sm3day($B$8,$B$5,$B$7,E33,$B$6,$B$9,,$A$19)</f>
        <v>209.45525135395934</v>
      </c>
    </row>
    <row r="34" spans="1:6" x14ac:dyDescent="0.3">
      <c r="A34" s="3">
        <f>ABS(B16-A28)</f>
        <v>1.8903045030924659E-3</v>
      </c>
      <c r="E34" s="4">
        <v>7.7000000000000197</v>
      </c>
      <c r="F34" s="4">
        <f>[1]!MF_q_choke_sm3day($B$8,$B$5,$B$7,E34,$B$6,$B$9,,$A$19)</f>
        <v>209.45525135395934</v>
      </c>
    </row>
    <row r="35" spans="1:6" x14ac:dyDescent="0.3">
      <c r="E35" s="4">
        <v>7.5000000000000204</v>
      </c>
      <c r="F35" s="4">
        <f>[1]!MF_q_choke_sm3day($B$8,$B$5,$B$7,E35,$B$6,$B$9,,$A$19)</f>
        <v>209.45525135395934</v>
      </c>
    </row>
    <row r="36" spans="1:6" x14ac:dyDescent="0.3">
      <c r="E36" s="4">
        <v>7.3000000000000203</v>
      </c>
      <c r="F36" s="4">
        <f>[1]!MF_q_choke_sm3day($B$8,$B$5,$B$7,E36,$B$6,$B$9,,$A$19)</f>
        <v>209.45525135395934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1" sqref="F11"/>
    </sheetView>
  </sheetViews>
  <sheetFormatPr defaultRowHeight="14.4" x14ac:dyDescent="0.3"/>
  <cols>
    <col min="1" max="1" width="11" customWidth="1"/>
    <col min="2" max="2" width="25.44140625" customWidth="1"/>
  </cols>
  <sheetData>
    <row r="1" spans="1:6" x14ac:dyDescent="0.3">
      <c r="A1" s="2" t="s">
        <v>25</v>
      </c>
      <c r="B1" t="s">
        <v>46</v>
      </c>
    </row>
    <row r="3" spans="1:6" x14ac:dyDescent="0.3">
      <c r="B3" t="s">
        <v>26</v>
      </c>
      <c r="C3">
        <v>37</v>
      </c>
      <c r="E3" t="s">
        <v>34</v>
      </c>
    </row>
    <row r="4" spans="1:6" x14ac:dyDescent="0.3">
      <c r="B4" t="s">
        <v>27</v>
      </c>
      <c r="C4">
        <v>73</v>
      </c>
      <c r="E4" s="3" t="s">
        <v>50</v>
      </c>
      <c r="F4" s="4" t="s">
        <v>49</v>
      </c>
    </row>
    <row r="5" spans="1:6" x14ac:dyDescent="0.3">
      <c r="B5" t="s">
        <v>28</v>
      </c>
      <c r="C5">
        <v>5.5</v>
      </c>
      <c r="E5" s="3">
        <f>[1]!MF_p_pipeline_atma(C6,20,C3,C9,C4-C5,C7,C8,,B13,10)</f>
        <v>158.28803025445072</v>
      </c>
      <c r="F5" s="4">
        <f>[1]!MF_p_pipeline_atma(E5,C3,C3,C10-C9,C4-C5,C7,C8,,B13,10)</f>
        <v>205.42121975961166</v>
      </c>
    </row>
    <row r="6" spans="1:6" x14ac:dyDescent="0.3">
      <c r="B6" t="s">
        <v>29</v>
      </c>
      <c r="C6">
        <v>21</v>
      </c>
    </row>
    <row r="7" spans="1:6" x14ac:dyDescent="0.3">
      <c r="B7" t="s">
        <v>30</v>
      </c>
      <c r="C7">
        <v>18</v>
      </c>
    </row>
    <row r="8" spans="1:6" x14ac:dyDescent="0.3">
      <c r="B8" t="s">
        <v>31</v>
      </c>
      <c r="C8">
        <v>0</v>
      </c>
    </row>
    <row r="9" spans="1:6" x14ac:dyDescent="0.3">
      <c r="B9" t="s">
        <v>47</v>
      </c>
      <c r="C9">
        <v>1888</v>
      </c>
    </row>
    <row r="10" spans="1:6" x14ac:dyDescent="0.3">
      <c r="B10" t="s">
        <v>48</v>
      </c>
      <c r="C10">
        <v>2549</v>
      </c>
    </row>
    <row r="11" spans="1:6" x14ac:dyDescent="0.3">
      <c r="B11" t="s">
        <v>32</v>
      </c>
      <c r="C11">
        <v>0.83599999999999997</v>
      </c>
    </row>
    <row r="12" spans="1:6" x14ac:dyDescent="0.3">
      <c r="B12" t="s">
        <v>33</v>
      </c>
      <c r="C12">
        <v>1.17</v>
      </c>
    </row>
    <row r="13" spans="1:6" x14ac:dyDescent="0.3">
      <c r="B13" t="str">
        <f>[1]!PVT_encode_string(,C11,C12)</f>
        <v>{"gamma_gas":0.6,"gamma_oil":0.836,"gamma_wat":1.17,"rsb_m3m3":100}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2021-03-15T18:29:15Z</dcterms:modified>
</cp:coreProperties>
</file>