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fana\OneDrive\Рабочий стол\учеба\вебинар\"/>
    </mc:Choice>
  </mc:AlternateContent>
  <bookViews>
    <workbookView xWindow="0" yWindow="0" windowWidth="19200" windowHeight="7310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14" i="1"/>
  <c r="B39" i="1"/>
  <c r="E40" i="1"/>
  <c r="E41" i="1"/>
  <c r="E42" i="1"/>
  <c r="E43" i="1"/>
  <c r="E44" i="1"/>
  <c r="E3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49" i="1" l="1"/>
  <c r="D50" i="1" s="1"/>
  <c r="B62" i="1"/>
  <c r="A46" i="1"/>
  <c r="D53" i="1"/>
  <c r="E53" i="1"/>
</calcChain>
</file>

<file path=xl/sharedStrings.xml><?xml version="1.0" encoding="utf-8"?>
<sst xmlns="http://schemas.openxmlformats.org/spreadsheetml/2006/main" count="40" uniqueCount="33">
  <si>
    <t>Плотность нефти, кг/м3</t>
  </si>
  <si>
    <t>Плотность газа, кг/м3</t>
  </si>
  <si>
    <t>ГФ, м3/м3</t>
  </si>
  <si>
    <t>Диаметр штуцера,мм</t>
  </si>
  <si>
    <t>P_буф</t>
  </si>
  <si>
    <t>P_буф, ат</t>
  </si>
  <si>
    <t>Обводненность, % об.</t>
  </si>
  <si>
    <t>Темп на вх в в штуцер, град</t>
  </si>
  <si>
    <t>Диаметр НКТ, мм</t>
  </si>
  <si>
    <t>Р_заб, ат</t>
  </si>
  <si>
    <t>Темп пластовая, град</t>
  </si>
  <si>
    <t>Дебит жидкости, м3/сут</t>
  </si>
  <si>
    <t>Инт. Перфорации</t>
  </si>
  <si>
    <t>2090-2572</t>
  </si>
  <si>
    <t>Способ экспл</t>
  </si>
  <si>
    <t>фонтан</t>
  </si>
  <si>
    <t>Гл. спуска ПО</t>
  </si>
  <si>
    <t>Р_буф, ат</t>
  </si>
  <si>
    <t>Р_затр, ат</t>
  </si>
  <si>
    <t>Р_лин, ат</t>
  </si>
  <si>
    <t>Дебит нефти, т/сут</t>
  </si>
  <si>
    <t>P_лин</t>
  </si>
  <si>
    <t>Дебит Ж</t>
  </si>
  <si>
    <t>Диам. Штуц</t>
  </si>
  <si>
    <t>Линейное давление</t>
  </si>
  <si>
    <t>Тип ствола скважины</t>
  </si>
  <si>
    <t>горизонт</t>
  </si>
  <si>
    <t>D_эк внутр, мм</t>
  </si>
  <si>
    <t>Искусств. забой, м</t>
  </si>
  <si>
    <t>Р_буф</t>
  </si>
  <si>
    <t>P_wf</t>
  </si>
  <si>
    <t>Дано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</si>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</sst>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3" borderId="4" xfId="0" applyFont="1" applyFill="1" applyBorder="1"/>
    <xf numFmtId="0" fontId="0" fillId="3" borderId="5" xfId="0" applyFill="1" applyBorder="1"/>
    <xf numFmtId="0" fontId="0" fillId="3" borderId="0" xfId="0" applyFill="1"/>
    <xf numFmtId="0" fontId="5" fillId="2" borderId="2" xfId="0" applyFont="1" applyFill="1" applyBorder="1"/>
    <xf numFmtId="0" fontId="0" fillId="2" borderId="2" xfId="0" applyFill="1" applyBorder="1"/>
    <xf numFmtId="0" fontId="0" fillId="3" borderId="4" xfId="0" applyFill="1" applyBorder="1"/>
    <xf numFmtId="0" fontId="0" fillId="0" borderId="6" xfId="0" applyBorder="1"/>
    <xf numFmtId="0" fontId="0" fillId="3" borderId="1" xfId="0" applyFill="1" applyBorder="1"/>
    <xf numFmtId="0" fontId="0" fillId="0" borderId="2" xfId="0" applyFill="1" applyBorder="1"/>
    <xf numFmtId="0" fontId="3" fillId="0" borderId="2" xfId="0" applyFont="1" applyFill="1" applyBorder="1"/>
    <xf numFmtId="0" fontId="4" fillId="0" borderId="2" xfId="0" applyFont="1" applyFill="1" applyBorder="1"/>
    <xf numFmtId="0" fontId="0" fillId="0" borderId="3" xfId="0" applyFill="1" applyBorder="1"/>
  </cellXfs>
  <cellStyles count="2">
    <cellStyle name="Обычный" xfId="0" builtinId="0"/>
    <cellStyle name="Обычный 2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Перепад давления на штуцере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Лист1!$B$17:$B$32</c:f>
              <c:numCache>
                <c:formatCode>General</c:formatCode>
                <c:ptCount val="1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230</c:v>
                </c:pt>
                <c:pt idx="11">
                  <c:v>235</c:v>
                </c:pt>
                <c:pt idx="12">
                  <c:v>237</c:v>
                </c:pt>
                <c:pt idx="13">
                  <c:v>238.2</c:v>
                </c:pt>
                <c:pt idx="14">
                  <c:v>241.1</c:v>
                </c:pt>
                <c:pt idx="15">
                  <c:v>242</c:v>
                </c:pt>
              </c:numCache>
            </c:numRef>
          </c:xVal>
          <c:yVal>
            <c:numRef>
              <c:f>Лист1!$C$17:$C$32</c:f>
              <c:numCache>
                <c:formatCode>General</c:formatCode>
                <c:ptCount val="16"/>
                <c:pt idx="0">
                  <c:v>19.2</c:v>
                </c:pt>
                <c:pt idx="1">
                  <c:v>19.163397216796877</c:v>
                </c:pt>
                <c:pt idx="2">
                  <c:v>19.052416992187499</c:v>
                </c:pt>
                <c:pt idx="3">
                  <c:v>18.863085937499996</c:v>
                </c:pt>
                <c:pt idx="4">
                  <c:v>18.588281250000001</c:v>
                </c:pt>
                <c:pt idx="5">
                  <c:v>18.215625000000003</c:v>
                </c:pt>
                <c:pt idx="6">
                  <c:v>17.724023437500001</c:v>
                </c:pt>
                <c:pt idx="7">
                  <c:v>17.07421875</c:v>
                </c:pt>
                <c:pt idx="8">
                  <c:v>16.182421874999996</c:v>
                </c:pt>
                <c:pt idx="9">
                  <c:v>14.774999999999999</c:v>
                </c:pt>
                <c:pt idx="10">
                  <c:v>14.339062500000001</c:v>
                </c:pt>
                <c:pt idx="11">
                  <c:v>13.753124999999999</c:v>
                </c:pt>
                <c:pt idx="12">
                  <c:v>13.425000000000001</c:v>
                </c:pt>
                <c:pt idx="13">
                  <c:v>13.153124999999999</c:v>
                </c:pt>
                <c:pt idx="14">
                  <c:v>-1</c:v>
                </c:pt>
                <c:pt idx="15">
                  <c:v>-1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C5F-494C-8680-B5AFC61A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66672"/>
        <c:axId val="638466280"/>
      </c:scatterChart>
      <c:valAx>
        <c:axId val="6384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ГЖС, м3/сут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466280"/>
        <c:crosses val="autoZero"/>
        <c:crossBetween val="midCat"/>
      </c:valAx>
      <c:valAx>
        <c:axId val="6384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 выходе, ат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4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15</xdr:row>
      <xdr:rowOff>7937</xdr:rowOff>
    </xdr:from>
    <xdr:to>
      <xdr:col>10</xdr:col>
      <xdr:colOff>130175</xdr:colOff>
      <xdr:row>33</xdr:row>
      <xdr:rowOff>174625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6BD298F2-9584-46AF-A9D7-F6D0EE6D0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loc_vba-master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MF_p_choke_atma"/>
      <definedName name="MF_p_pipe_atma"/>
      <definedName name="MF_p_pipeline_atma"/>
      <definedName name="MF_q_choke_sm3day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E61" sqref="E61"/>
    </sheetView>
  </sheetViews>
  <sheetFormatPr defaultRowHeight="14.5" x14ac:dyDescent="0.35"/>
  <cols>
    <col min="1" max="1" width="27.7265625" customWidth="1"/>
    <col min="2" max="2" width="12.81640625" customWidth="1"/>
    <col min="4" max="4" width="10.81640625" customWidth="1"/>
    <col min="5" max="5" width="14.7265625" customWidth="1"/>
    <col min="6" max="6" width="18.36328125" bestFit="1" customWidth="1"/>
  </cols>
  <sheetData>
    <row r="1" spans="1:3" ht="15" thickBot="1" x14ac:dyDescent="0.4">
      <c r="A1" s="7" t="s">
        <v>31</v>
      </c>
      <c r="B1" s="8" t="s">
        <v>32</v>
      </c>
    </row>
    <row r="2" spans="1:3" x14ac:dyDescent="0.35">
      <c r="A2" s="6" t="s">
        <v>0</v>
      </c>
      <c r="B2" s="6">
        <v>842.8</v>
      </c>
    </row>
    <row r="3" spans="1:3" x14ac:dyDescent="0.35">
      <c r="A3" s="5" t="s">
        <v>1</v>
      </c>
      <c r="B3" s="5">
        <v>0.9</v>
      </c>
    </row>
    <row r="4" spans="1:3" x14ac:dyDescent="0.35">
      <c r="A4" s="5" t="s">
        <v>11</v>
      </c>
      <c r="B4" s="5">
        <v>100</v>
      </c>
    </row>
    <row r="5" spans="1:3" x14ac:dyDescent="0.35">
      <c r="A5" s="5" t="s">
        <v>7</v>
      </c>
      <c r="B5" s="5">
        <v>20</v>
      </c>
    </row>
    <row r="6" spans="1:3" x14ac:dyDescent="0.35">
      <c r="A6" s="5" t="s">
        <v>6</v>
      </c>
      <c r="B6" s="5">
        <v>22</v>
      </c>
    </row>
    <row r="7" spans="1:3" x14ac:dyDescent="0.35">
      <c r="A7" s="5" t="s">
        <v>2</v>
      </c>
      <c r="B7" s="5">
        <v>43.8</v>
      </c>
    </row>
    <row r="8" spans="1:3" x14ac:dyDescent="0.35">
      <c r="A8" s="5" t="s">
        <v>3</v>
      </c>
      <c r="B8" s="5">
        <v>15.6</v>
      </c>
    </row>
    <row r="9" spans="1:3" x14ac:dyDescent="0.35">
      <c r="A9" s="5" t="s">
        <v>8</v>
      </c>
      <c r="B9" s="5">
        <v>56.2</v>
      </c>
    </row>
    <row r="10" spans="1:3" x14ac:dyDescent="0.35">
      <c r="A10" s="5" t="s">
        <v>9</v>
      </c>
      <c r="B10" s="5">
        <v>172.51</v>
      </c>
    </row>
    <row r="11" spans="1:3" x14ac:dyDescent="0.35">
      <c r="A11" s="5" t="s">
        <v>10</v>
      </c>
      <c r="B11" s="5">
        <v>92</v>
      </c>
    </row>
    <row r="12" spans="1:3" x14ac:dyDescent="0.35">
      <c r="A12" s="5" t="s">
        <v>5</v>
      </c>
      <c r="B12" s="5">
        <v>19.2</v>
      </c>
    </row>
    <row r="14" spans="1:3" x14ac:dyDescent="0.35">
      <c r="A14" t="str">
        <f>[1]!PVT_encode_string($B$3/1000,$B$2/1000,,,$B$7,,$B$11,,,0)</f>
        <v>{"gamma_gas":0.0009,"gamma_oil":0.8428,"gamma_wat":1,"rsb_m3m3":100,"rp_m3m3":43.8,"t_res_C":92,"PVTcorr":0}</v>
      </c>
    </row>
    <row r="16" spans="1:3" x14ac:dyDescent="0.35">
      <c r="B16" s="9" t="s">
        <v>22</v>
      </c>
      <c r="C16" s="9" t="s">
        <v>21</v>
      </c>
    </row>
    <row r="17" spans="2:7" x14ac:dyDescent="0.35">
      <c r="B17">
        <v>0</v>
      </c>
      <c r="C17">
        <f>[1]!MF_p_choke_atma(B17,$B$6,$B$8,$B$12,1,$B$9,$B$5,,$A$14)</f>
        <v>19.2</v>
      </c>
    </row>
    <row r="18" spans="2:7" x14ac:dyDescent="0.35">
      <c r="B18">
        <v>25</v>
      </c>
      <c r="C18">
        <f>[1]!MF_p_choke_atma(B18,$B$6,$B$8,$B$12,1,$B$9,$B$5,,$A$14)</f>
        <v>19.163397216796877</v>
      </c>
      <c r="E18" s="1"/>
      <c r="F18" s="1"/>
      <c r="G18" s="1"/>
    </row>
    <row r="19" spans="2:7" x14ac:dyDescent="0.35">
      <c r="B19">
        <v>50</v>
      </c>
      <c r="C19">
        <f>[1]!MF_p_choke_atma(B19,$B$6,$B$8,$B$12,1,$B$9,$B$5,,$A$14)</f>
        <v>19.052416992187499</v>
      </c>
    </row>
    <row r="20" spans="2:7" x14ac:dyDescent="0.35">
      <c r="B20">
        <v>75</v>
      </c>
      <c r="C20">
        <f>[1]!MF_p_choke_atma(B20,$B$6,$B$8,$B$12,1,$B$9,$B$5,,$A$14)</f>
        <v>18.863085937499996</v>
      </c>
    </row>
    <row r="21" spans="2:7" x14ac:dyDescent="0.35">
      <c r="B21">
        <v>100</v>
      </c>
      <c r="C21">
        <f>[1]!MF_p_choke_atma(B21,$B$6,$B$8,$B$12,1,$B$9,$B$5,,$A$14)</f>
        <v>18.588281250000001</v>
      </c>
    </row>
    <row r="22" spans="2:7" x14ac:dyDescent="0.35">
      <c r="B22">
        <v>125</v>
      </c>
      <c r="C22">
        <f>[1]!MF_p_choke_atma(B22,$B$6,$B$8,$B$12,1,$B$9,$B$5,,$A$14)</f>
        <v>18.215625000000003</v>
      </c>
    </row>
    <row r="23" spans="2:7" x14ac:dyDescent="0.35">
      <c r="B23">
        <v>150</v>
      </c>
      <c r="C23">
        <f>[1]!MF_p_choke_atma(B23,$B$6,$B$8,$B$12,1,$B$9,$B$5,,$A$14)</f>
        <v>17.724023437500001</v>
      </c>
    </row>
    <row r="24" spans="2:7" x14ac:dyDescent="0.35">
      <c r="B24">
        <v>175</v>
      </c>
      <c r="C24">
        <f>[1]!MF_p_choke_atma(B24,$B$6,$B$8,$B$12,1,$B$9,$B$5,,$A$14)</f>
        <v>17.07421875</v>
      </c>
    </row>
    <row r="25" spans="2:7" x14ac:dyDescent="0.35">
      <c r="B25">
        <v>200</v>
      </c>
      <c r="C25">
        <f>[1]!MF_p_choke_atma(B25,$B$6,$B$8,$B$12,1,$B$9,$B$5,,$A$14)</f>
        <v>16.182421874999996</v>
      </c>
    </row>
    <row r="26" spans="2:7" x14ac:dyDescent="0.35">
      <c r="B26">
        <v>225</v>
      </c>
      <c r="C26">
        <f>[1]!MF_p_choke_atma(B26,$B$6,$B$8,$B$12,1,$B$9,$B$5,,$A$14)</f>
        <v>14.774999999999999</v>
      </c>
    </row>
    <row r="27" spans="2:7" x14ac:dyDescent="0.35">
      <c r="B27">
        <v>230</v>
      </c>
      <c r="C27">
        <f>[1]!MF_p_choke_atma(B27,$B$6,$B$8,$B$12,1,$B$9,$B$5,,$A$14)</f>
        <v>14.339062500000001</v>
      </c>
    </row>
    <row r="28" spans="2:7" x14ac:dyDescent="0.35">
      <c r="B28">
        <v>235</v>
      </c>
      <c r="C28">
        <f>[1]!MF_p_choke_atma(B28,$B$6,$B$8,$B$12,1,$B$9,$B$5,,$A$14)</f>
        <v>13.753124999999999</v>
      </c>
    </row>
    <row r="29" spans="2:7" x14ac:dyDescent="0.35">
      <c r="B29">
        <v>237</v>
      </c>
      <c r="C29">
        <f>[1]!MF_p_choke_atma(B29,$B$6,$B$8,$B$12,1,$B$9,$B$5,,$A$14)</f>
        <v>13.425000000000001</v>
      </c>
    </row>
    <row r="30" spans="2:7" x14ac:dyDescent="0.35">
      <c r="B30" s="3">
        <v>238.2</v>
      </c>
      <c r="C30" s="4">
        <f>[1]!MF_p_choke_atma(B30,$B$6,$B$8,$B$12,1,$B$9,$B$5,,$A$14)</f>
        <v>13.153124999999999</v>
      </c>
    </row>
    <row r="31" spans="2:7" x14ac:dyDescent="0.35">
      <c r="B31">
        <v>241.1</v>
      </c>
      <c r="C31">
        <f>[1]!MF_p_choke_atma(B31,$B$6,$B$8,$B$12,1,$B$9,$B$5,,$A$14)</f>
        <v>-1</v>
      </c>
    </row>
    <row r="32" spans="2:7" x14ac:dyDescent="0.35">
      <c r="B32">
        <v>242</v>
      </c>
      <c r="C32">
        <f>[1]!MF_p_choke_atma(B32,$B$6,$B$8,$B$12,1,$B$9,$B$5,,$A$14)</f>
        <v>-1</v>
      </c>
    </row>
    <row r="36" spans="1:5" x14ac:dyDescent="0.35">
      <c r="A36" t="str">
        <f>[1]!PVT_encode_string($B$3/1000,$B$2/1000,,,$B$7,,$B$11,,,0)</f>
        <v>{"gamma_gas":0.0009,"gamma_oil":0.8428,"gamma_wat":1,"rsb_m3m3":100,"rp_m3m3":43.8,"t_res_C":92,"PVTcorr":0}</v>
      </c>
    </row>
    <row r="37" spans="1:5" ht="15" thickBot="1" x14ac:dyDescent="0.4"/>
    <row r="38" spans="1:5" ht="15" thickBot="1" x14ac:dyDescent="0.4">
      <c r="B38" s="14" t="s">
        <v>4</v>
      </c>
      <c r="D38" s="12" t="s">
        <v>23</v>
      </c>
      <c r="E38" s="8" t="s">
        <v>24</v>
      </c>
    </row>
    <row r="39" spans="1:5" x14ac:dyDescent="0.35">
      <c r="B39" s="13">
        <f>[1]!MF_p_pipe_atma($B$10,$B$11,$B$5,2000,90,$B$9,$B$4,$B$6,0,$A$36,0,1)</f>
        <v>38.855341030041785</v>
      </c>
      <c r="D39" s="6">
        <v>5</v>
      </c>
      <c r="E39" s="6">
        <f xml:space="preserve"> [1]!MF_q_choke_sm3day($B$6,D39,$B$39,12.1,$B$9,$B$5,,$A$36,0)</f>
        <v>45.885749993862539</v>
      </c>
    </row>
    <row r="40" spans="1:5" x14ac:dyDescent="0.35">
      <c r="D40" s="5">
        <v>6</v>
      </c>
      <c r="E40" s="5">
        <f xml:space="preserve"> [1]!MF_q_choke_sm3day($B$6,D40,$B$39,12.1,$B$9,$B$5,,$A$36,0)</f>
        <v>66.076613925042523</v>
      </c>
    </row>
    <row r="41" spans="1:5" x14ac:dyDescent="0.35">
      <c r="D41" s="5">
        <v>7</v>
      </c>
      <c r="E41" s="5">
        <f xml:space="preserve"> [1]!MF_q_choke_sm3day($B$6,D41,$B$39,12.1,$B$9,$B$5,,$A$36,0)</f>
        <v>89.940155317065305</v>
      </c>
    </row>
    <row r="42" spans="1:5" x14ac:dyDescent="0.35">
      <c r="D42" s="5">
        <v>7.2</v>
      </c>
      <c r="E42" s="5">
        <f xml:space="preserve"> [1]!MF_q_choke_sm3day($B$6,D42,$B$39,12.1,$B$9,$B$5,,$A$36,0)</f>
        <v>95.153710328573368</v>
      </c>
    </row>
    <row r="43" spans="1:5" x14ac:dyDescent="0.35">
      <c r="D43" s="10">
        <v>7.35</v>
      </c>
      <c r="E43" s="11">
        <f xml:space="preserve"> [1]!MF_q_choke_sm3day($B$6,D43,$B$39,12.1,$B$9,$B$5,,$A$36,0)</f>
        <v>99.160333640064039</v>
      </c>
    </row>
    <row r="44" spans="1:5" x14ac:dyDescent="0.35">
      <c r="D44" s="5">
        <v>8</v>
      </c>
      <c r="E44" s="5">
        <f xml:space="preserve"> [1]!MF_q_choke_sm3day($B$6,D44,$B$39,12.1,$B$9,$B$5,,$A$36,0)</f>
        <v>117.47794943409527</v>
      </c>
    </row>
    <row r="46" spans="1:5" x14ac:dyDescent="0.35">
      <c r="A46" t="str">
        <f>[1]!PVT_encode_string($B$3/1000,$B$2/1000,1,,$B$62,,$B$11,,,0)</f>
        <v>{"gamma_gas":0.0009,"gamma_oil":0.8428,"gamma_wat":1,"rsb_m3m3":100,"rp_m3m3":951.5212,"t_res_C":92,"PVTcorr":0}</v>
      </c>
    </row>
    <row r="47" spans="1:5" ht="15" thickBot="1" x14ac:dyDescent="0.4"/>
    <row r="48" spans="1:5" ht="15" thickBot="1" x14ac:dyDescent="0.4">
      <c r="A48" s="12" t="s">
        <v>31</v>
      </c>
      <c r="B48" s="8" t="s">
        <v>32</v>
      </c>
    </row>
    <row r="49" spans="1:10" x14ac:dyDescent="0.35">
      <c r="A49" s="18" t="s">
        <v>27</v>
      </c>
      <c r="B49" s="18">
        <f>177.8-15*2</f>
        <v>147.80000000000001</v>
      </c>
      <c r="D49" s="5">
        <v>56.2</v>
      </c>
      <c r="E49" s="5">
        <v>2199</v>
      </c>
    </row>
    <row r="50" spans="1:10" x14ac:dyDescent="0.35">
      <c r="A50" s="15" t="s">
        <v>28</v>
      </c>
      <c r="B50" s="15">
        <v>2572</v>
      </c>
      <c r="D50" s="5">
        <f>B49</f>
        <v>147.80000000000001</v>
      </c>
      <c r="E50" s="5">
        <v>2572</v>
      </c>
      <c r="I50" s="2"/>
      <c r="J50" s="2"/>
    </row>
    <row r="51" spans="1:10" ht="15" thickBot="1" x14ac:dyDescent="0.4">
      <c r="A51" s="15" t="s">
        <v>12</v>
      </c>
      <c r="B51" s="15" t="s">
        <v>13</v>
      </c>
    </row>
    <row r="52" spans="1:10" ht="15" thickBot="1" x14ac:dyDescent="0.4">
      <c r="A52" s="15" t="s">
        <v>14</v>
      </c>
      <c r="B52" s="15" t="s">
        <v>15</v>
      </c>
      <c r="D52" s="12" t="s">
        <v>29</v>
      </c>
      <c r="E52" s="8" t="s">
        <v>30</v>
      </c>
    </row>
    <row r="53" spans="1:10" x14ac:dyDescent="0.35">
      <c r="A53" s="15" t="s">
        <v>16</v>
      </c>
      <c r="B53" s="15">
        <v>2199</v>
      </c>
      <c r="D53" s="6">
        <f>[1]!MF_p_choke_atma($B$60,$B$61,$B$54,$B$57,0,$B$9,$B$5,,$A$46,0)</f>
        <v>38.046984672546387</v>
      </c>
      <c r="E53" s="6">
        <f>[1]!MF_p_pipeline_atma($D$53,$B$5,$B$11,2572,D49:E50,$B$60,$B$61,0,$A$46,10,1,0)</f>
        <v>242.77544244432084</v>
      </c>
    </row>
    <row r="54" spans="1:10" x14ac:dyDescent="0.35">
      <c r="A54" s="15" t="s">
        <v>3</v>
      </c>
      <c r="B54" s="15">
        <v>18</v>
      </c>
    </row>
    <row r="55" spans="1:10" x14ac:dyDescent="0.35">
      <c r="A55" s="15" t="s">
        <v>17</v>
      </c>
      <c r="B55" s="16"/>
    </row>
    <row r="56" spans="1:10" x14ac:dyDescent="0.35">
      <c r="A56" s="15" t="s">
        <v>18</v>
      </c>
      <c r="B56" s="15">
        <v>47</v>
      </c>
    </row>
    <row r="57" spans="1:10" x14ac:dyDescent="0.35">
      <c r="A57" s="15" t="s">
        <v>19</v>
      </c>
      <c r="B57" s="17">
        <v>38</v>
      </c>
    </row>
    <row r="58" spans="1:10" x14ac:dyDescent="0.35">
      <c r="A58" s="15" t="s">
        <v>9</v>
      </c>
      <c r="B58" s="16">
        <v>56</v>
      </c>
    </row>
    <row r="59" spans="1:10" x14ac:dyDescent="0.35">
      <c r="A59" s="15" t="s">
        <v>20</v>
      </c>
      <c r="B59" s="15">
        <v>10.8</v>
      </c>
    </row>
    <row r="60" spans="1:10" x14ac:dyDescent="0.35">
      <c r="A60" s="15" t="s">
        <v>11</v>
      </c>
      <c r="B60" s="15">
        <v>13</v>
      </c>
    </row>
    <row r="61" spans="1:10" x14ac:dyDescent="0.35">
      <c r="A61" s="15" t="s">
        <v>6</v>
      </c>
      <c r="B61" s="15">
        <v>4</v>
      </c>
    </row>
    <row r="62" spans="1:10" x14ac:dyDescent="0.35">
      <c r="A62" s="15" t="s">
        <v>2</v>
      </c>
      <c r="B62" s="15">
        <f>1129*B2/1000</f>
        <v>951.52119999999991</v>
      </c>
    </row>
    <row r="63" spans="1:10" x14ac:dyDescent="0.35">
      <c r="A63" s="15" t="s">
        <v>25</v>
      </c>
      <c r="B63" s="15" t="s">
        <v>26</v>
      </c>
    </row>
  </sheetData>
  <mergeCells count="1">
    <mergeCell ref="I50:J5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Строкин</dc:creator>
  <cp:lastModifiedBy>Александр Афанасьев</cp:lastModifiedBy>
  <dcterms:created xsi:type="dcterms:W3CDTF">2021-03-13T06:46:56Z</dcterms:created>
  <dcterms:modified xsi:type="dcterms:W3CDTF">2021-04-11T15:23:10Z</dcterms:modified>
</cp:coreProperties>
</file>