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СППУ_ИМРМП_2021\course_sppu_2021.git\task 2\Полинов Михаил\"/>
    </mc:Choice>
  </mc:AlternateContent>
  <xr:revisionPtr revIDLastSave="0" documentId="13_ncr:1_{D2531819-9E40-44EE-9AF7-4B7353C71A6E}" xr6:coauthVersionLast="45" xr6:coauthVersionMax="45" xr10:uidLastSave="{00000000-0000-0000-0000-000000000000}"/>
  <bookViews>
    <workbookView xWindow="-108" yWindow="-108" windowWidth="23256" windowHeight="12576" xr2:uid="{563C02CE-92F1-4769-8828-DAA62C0BF90A}"/>
  </bookViews>
  <sheets>
    <sheet name="Лист1" sheetId="1" r:id="rId1"/>
    <sheet name="Лист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J3" i="1"/>
  <c r="L3" i="1"/>
  <c r="B22" i="1" a="1"/>
  <c r="E54" i="1" a="1"/>
  <c r="C62" i="1" a="1"/>
  <c r="C43" i="1" a="1"/>
  <c r="C77" i="1" a="1"/>
  <c r="C52" i="1" a="1"/>
  <c r="C67" i="1" a="1"/>
  <c r="C45" i="1" a="1"/>
  <c r="C74" i="1" a="1"/>
  <c r="C55" i="1" a="1"/>
  <c r="C39" i="1" a="1"/>
  <c r="C64" i="1" a="1"/>
  <c r="C80" i="1" a="1"/>
  <c r="C70" i="1" a="1"/>
  <c r="C82" i="1" a="1"/>
  <c r="C73" i="1" a="1"/>
  <c r="C51" i="1" a="1"/>
  <c r="C76" i="1" a="1"/>
  <c r="C83" i="1" a="1"/>
  <c r="C41" i="1" a="1"/>
  <c r="C85" i="1" a="1"/>
  <c r="C57" i="1" a="1"/>
  <c r="C47" i="1" a="1"/>
  <c r="C58" i="1" a="1"/>
  <c r="C71" i="1" a="1"/>
  <c r="C44" i="1" a="1"/>
  <c r="C63" i="1" a="1"/>
  <c r="C59" i="1" a="1"/>
  <c r="C81" i="1" a="1"/>
  <c r="C48" i="1" a="1"/>
  <c r="C42" i="1" a="1"/>
  <c r="C56" i="1" a="1"/>
  <c r="C69" i="1" a="1"/>
  <c r="C72" i="1" a="1"/>
  <c r="C54" i="1" a="1"/>
  <c r="C68" i="1" a="1"/>
  <c r="C75" i="1" a="1"/>
  <c r="C38" i="1" a="1"/>
  <c r="C60" i="1" a="1"/>
  <c r="C86" i="1" a="1"/>
  <c r="C49" i="1" a="1"/>
  <c r="C61" i="1" a="1"/>
  <c r="C66" i="1" a="1"/>
  <c r="C53" i="1" a="1"/>
  <c r="C87" i="1" a="1"/>
  <c r="C79" i="1" a="1"/>
  <c r="C78" i="1" a="1"/>
  <c r="C65" i="1" a="1"/>
  <c r="C40" i="1" a="1"/>
  <c r="C84" i="1" a="1"/>
  <c r="C88" i="1" a="1"/>
  <c r="C46" i="1" a="1"/>
  <c r="C50" i="1" a="1"/>
  <c r="B22" i="1" l="1"/>
  <c r="E54" i="1"/>
  <c r="C50" i="1"/>
  <c r="C46" i="1"/>
  <c r="C88" i="1"/>
  <c r="C84" i="1"/>
  <c r="C40" i="1"/>
  <c r="C65" i="1"/>
  <c r="C78" i="1"/>
  <c r="C79" i="1"/>
  <c r="C87" i="1"/>
  <c r="C53" i="1"/>
  <c r="C66" i="1"/>
  <c r="C61" i="1"/>
  <c r="C49" i="1"/>
  <c r="C86" i="1"/>
  <c r="C60" i="1"/>
  <c r="C38" i="1"/>
  <c r="C75" i="1"/>
  <c r="C68" i="1"/>
  <c r="C54" i="1"/>
  <c r="C72" i="1"/>
  <c r="C69" i="1"/>
  <c r="C56" i="1"/>
  <c r="C42" i="1"/>
  <c r="C48" i="1"/>
  <c r="C81" i="1"/>
  <c r="C59" i="1"/>
  <c r="C63" i="1"/>
  <c r="C44" i="1"/>
  <c r="C71" i="1"/>
  <c r="C58" i="1"/>
  <c r="C47" i="1"/>
  <c r="C57" i="1"/>
  <c r="C85" i="1"/>
  <c r="C41" i="1"/>
  <c r="C83" i="1"/>
  <c r="C76" i="1"/>
  <c r="C51" i="1"/>
  <c r="C73" i="1"/>
  <c r="C82" i="1"/>
  <c r="C70" i="1"/>
  <c r="C80" i="1"/>
  <c r="C64" i="1"/>
  <c r="C39" i="1"/>
  <c r="C55" i="1"/>
  <c r="C74" i="1"/>
  <c r="C45" i="1"/>
  <c r="C67" i="1"/>
  <c r="C52" i="1"/>
  <c r="C77" i="1"/>
  <c r="C43" i="1"/>
  <c r="C62" i="1"/>
  <c r="B15" i="1"/>
  <c r="D11" i="1"/>
  <c r="B26" i="1" a="1"/>
  <c r="B35" i="1" a="1"/>
  <c r="B35" i="1" l="1"/>
  <c r="B26" i="1"/>
  <c r="D1" i="1"/>
  <c r="D3" i="1"/>
  <c r="C2" i="1"/>
  <c r="B23" i="1" a="1"/>
  <c r="B23" i="1" l="1"/>
  <c r="B65" i="1"/>
  <c r="B59" i="1"/>
  <c r="B45" i="1"/>
  <c r="B56" i="1"/>
  <c r="B53" i="1"/>
  <c r="B58" i="1"/>
  <c r="B44" i="1"/>
  <c r="B41" i="1"/>
  <c r="B87" i="1"/>
  <c r="B39" i="1"/>
  <c r="B51" i="1"/>
  <c r="B52" i="1"/>
  <c r="B85" i="1"/>
  <c r="B79" i="1"/>
  <c r="B76" i="1"/>
  <c r="B49" i="1"/>
  <c r="B46" i="1"/>
  <c r="B74" i="1"/>
  <c r="B55" i="1"/>
  <c r="B60" i="1"/>
  <c r="B42" i="1"/>
  <c r="B63" i="1"/>
  <c r="B67" i="1"/>
  <c r="B73" i="1"/>
  <c r="B62" i="1"/>
  <c r="B83" i="1"/>
  <c r="B43" i="1"/>
  <c r="B57" i="1"/>
  <c r="B40" i="1"/>
  <c r="B86" i="1"/>
  <c r="B72" i="1"/>
  <c r="B84" i="1"/>
  <c r="B50" i="1"/>
  <c r="B48" i="1"/>
  <c r="B47" i="1"/>
  <c r="B78" i="1"/>
  <c r="C35" i="1" a="1"/>
  <c r="B88" i="1"/>
  <c r="B64" i="1"/>
  <c r="B70" i="1"/>
  <c r="B82" i="1"/>
  <c r="B69" i="1"/>
  <c r="B54" i="1"/>
  <c r="B68" i="1"/>
  <c r="B71" i="1"/>
  <c r="B66" i="1"/>
  <c r="B75" i="1"/>
  <c r="B61" i="1"/>
  <c r="B81" i="1"/>
  <c r="B80" i="1"/>
  <c r="B77" i="1"/>
  <c r="B38" i="1"/>
  <c r="B29" i="1" a="1"/>
  <c r="C31" i="1" a="1"/>
  <c r="C26" i="1" a="1"/>
  <c r="C32" i="1" a="1"/>
  <c r="C29" i="1" a="1"/>
  <c r="B28" i="1" a="1"/>
  <c r="C30" i="1" a="1"/>
  <c r="C27" i="1" a="1"/>
  <c r="B27" i="1" a="1"/>
  <c r="B31" i="1" a="1"/>
  <c r="C33" i="1" a="1"/>
  <c r="C34" i="1" a="1"/>
  <c r="B30" i="1" a="1"/>
  <c r="B33" i="1" a="1"/>
  <c r="B32" i="1" a="1"/>
  <c r="B34" i="1" a="1"/>
  <c r="C28" i="1" a="1"/>
  <c r="C35" i="1" l="1"/>
  <c r="B27" i="1"/>
  <c r="B34" i="1"/>
  <c r="C26" i="1"/>
  <c r="C27" i="1"/>
  <c r="C34" i="1"/>
  <c r="C33" i="1"/>
  <c r="C32" i="1"/>
  <c r="B33" i="1"/>
  <c r="B32" i="1"/>
  <c r="C31" i="1"/>
  <c r="C30" i="1"/>
  <c r="C29" i="1"/>
  <c r="C28" i="1"/>
  <c r="B31" i="1"/>
  <c r="B28" i="1"/>
  <c r="B30" i="1"/>
  <c r="B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<sst xmlns="http://schemas.openxmlformats.org/spreadsheetml/2006/main" count="78" uniqueCount="62">
  <si>
    <t xml:space="preserve">Standing corr </t>
  </si>
  <si>
    <t>McCain corr</t>
  </si>
  <si>
    <t>Коэф-т сепарации</t>
  </si>
  <si>
    <t>Плотность нефти</t>
  </si>
  <si>
    <t>Плотность воды</t>
  </si>
  <si>
    <t xml:space="preserve">г/см3 </t>
  </si>
  <si>
    <t>ГФ</t>
  </si>
  <si>
    <t>м3/т</t>
  </si>
  <si>
    <t xml:space="preserve">P нас </t>
  </si>
  <si>
    <t>атм</t>
  </si>
  <si>
    <t>T нас</t>
  </si>
  <si>
    <t>С</t>
  </si>
  <si>
    <t>Bob</t>
  </si>
  <si>
    <t>сПз</t>
  </si>
  <si>
    <t>м3/м3</t>
  </si>
  <si>
    <t>Mu oil</t>
  </si>
  <si>
    <t xml:space="preserve">PVT строки - давление и температуры сепарации </t>
  </si>
  <si>
    <t>PVT строки - гамма газа</t>
  </si>
  <si>
    <t xml:space="preserve">доля газа </t>
  </si>
  <si>
    <t>дебит ГЖС</t>
  </si>
  <si>
    <t>mu_o</t>
  </si>
  <si>
    <t>mu_g</t>
  </si>
  <si>
    <t>mu_w</t>
  </si>
  <si>
    <t>rho_o</t>
  </si>
  <si>
    <t>rho_g</t>
  </si>
  <si>
    <t>rho_w</t>
  </si>
  <si>
    <t>rho ГЖС</t>
  </si>
  <si>
    <t>P буф</t>
  </si>
  <si>
    <t>Т буф</t>
  </si>
  <si>
    <t>ГФ м3/т -&gt; м3/м3</t>
  </si>
  <si>
    <t>q_g</t>
  </si>
  <si>
    <t xml:space="preserve">м3/сут </t>
  </si>
  <si>
    <t>м3/сут</t>
  </si>
  <si>
    <t>q_o</t>
  </si>
  <si>
    <t>кг/м3</t>
  </si>
  <si>
    <t>Обводнённость</t>
  </si>
  <si>
    <t>%</t>
  </si>
  <si>
    <t>Q жидкости</t>
  </si>
  <si>
    <t>см3/сут</t>
  </si>
  <si>
    <t>rho ГЖС и Q_mix : Q liq см3/сут (результат особо не меняется)</t>
  </si>
  <si>
    <t>усл ед</t>
  </si>
  <si>
    <t>Q</t>
  </si>
  <si>
    <t>Pwf</t>
  </si>
  <si>
    <t>T пласт</t>
  </si>
  <si>
    <t>H</t>
  </si>
  <si>
    <t>м</t>
  </si>
  <si>
    <t xml:space="preserve">D внутренний </t>
  </si>
  <si>
    <t>мм</t>
  </si>
  <si>
    <t>Pwf Q gas -?</t>
  </si>
  <si>
    <t>тип скважины</t>
  </si>
  <si>
    <t>пластовое давление</t>
  </si>
  <si>
    <t>коэф продуктивности</t>
  </si>
  <si>
    <t>vlp</t>
  </si>
  <si>
    <t>ipr</t>
  </si>
  <si>
    <t>кг/сут</t>
  </si>
  <si>
    <t xml:space="preserve">fpat - режим потока (можно смотреть по Begs Bril) - не нашел значения </t>
  </si>
  <si>
    <t xml:space="preserve">надо ли считать ipr корреляцию P насыщения </t>
  </si>
  <si>
    <t>fpat</t>
  </si>
  <si>
    <t>режим</t>
  </si>
  <si>
    <t xml:space="preserve">пробковый </t>
  </si>
  <si>
    <t>PVT строка Т насыщения</t>
  </si>
  <si>
    <t>mu ГЖС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</si>
</sst>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</cellXfs>
  <cellStyles count="2">
    <cellStyle name="Normal_Sheet2" xfId="1" xr:uid="{2E2F7DB2-7202-445B-A569-A4A2D8ADFD7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VLP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vlp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Лист1!$A$38:$A$88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Лист1!$B$38:$B$88</c:f>
              <c:numCache>
                <c:formatCode>General</c:formatCode>
                <c:ptCount val="51"/>
                <c:pt idx="0">
                  <c:v>346.16044804092508</c:v>
                </c:pt>
                <c:pt idx="1">
                  <c:v>317.72150820533091</c:v>
                </c:pt>
                <c:pt idx="2">
                  <c:v>298.35282587166267</c:v>
                </c:pt>
                <c:pt idx="3">
                  <c:v>284.1771381020589</c:v>
                </c:pt>
                <c:pt idx="4">
                  <c:v>273.19226287289393</c:v>
                </c:pt>
                <c:pt idx="5">
                  <c:v>262.69825424596712</c:v>
                </c:pt>
                <c:pt idx="6">
                  <c:v>254.01319885893673</c:v>
                </c:pt>
                <c:pt idx="7">
                  <c:v>246.76086837239657</c:v>
                </c:pt>
                <c:pt idx="8">
                  <c:v>240.58786628852914</c:v>
                </c:pt>
                <c:pt idx="9">
                  <c:v>235.33116436151607</c:v>
                </c:pt>
                <c:pt idx="10">
                  <c:v>230.69564218257605</c:v>
                </c:pt>
                <c:pt idx="11">
                  <c:v>226.79129158965077</c:v>
                </c:pt>
                <c:pt idx="12">
                  <c:v>223.47674427595126</c:v>
                </c:pt>
                <c:pt idx="13">
                  <c:v>220.65492692774524</c:v>
                </c:pt>
                <c:pt idx="14">
                  <c:v>218.1705196254413</c:v>
                </c:pt>
                <c:pt idx="15">
                  <c:v>216.0245027594265</c:v>
                </c:pt>
                <c:pt idx="16">
                  <c:v>214.29197056182861</c:v>
                </c:pt>
                <c:pt idx="17">
                  <c:v>212.69399541837504</c:v>
                </c:pt>
                <c:pt idx="18">
                  <c:v>211.36876400493611</c:v>
                </c:pt>
                <c:pt idx="19">
                  <c:v>210.33489711582703</c:v>
                </c:pt>
                <c:pt idx="20">
                  <c:v>209.33134146640987</c:v>
                </c:pt>
                <c:pt idx="21">
                  <c:v>208.56743553262856</c:v>
                </c:pt>
                <c:pt idx="22">
                  <c:v>207.94807480258379</c:v>
                </c:pt>
                <c:pt idx="23">
                  <c:v>207.52719195621157</c:v>
                </c:pt>
                <c:pt idx="24">
                  <c:v>207.16014523271093</c:v>
                </c:pt>
                <c:pt idx="25">
                  <c:v>207.04384340085949</c:v>
                </c:pt>
                <c:pt idx="26">
                  <c:v>206.88366489138798</c:v>
                </c:pt>
                <c:pt idx="27">
                  <c:v>206.84058566117889</c:v>
                </c:pt>
                <c:pt idx="28">
                  <c:v>206.92982326488195</c:v>
                </c:pt>
                <c:pt idx="29">
                  <c:v>207.08797273291719</c:v>
                </c:pt>
                <c:pt idx="30">
                  <c:v>207.34332972974667</c:v>
                </c:pt>
                <c:pt idx="31">
                  <c:v>207.63735193541581</c:v>
                </c:pt>
                <c:pt idx="32">
                  <c:v>208.04455693450308</c:v>
                </c:pt>
                <c:pt idx="33">
                  <c:v>208.51016693671738</c:v>
                </c:pt>
                <c:pt idx="34">
                  <c:v>209.03088448614056</c:v>
                </c:pt>
                <c:pt idx="35">
                  <c:v>209.6036839296693</c:v>
                </c:pt>
                <c:pt idx="36">
                  <c:v>210.22578046659763</c:v>
                </c:pt>
                <c:pt idx="37">
                  <c:v>210.89460366218407</c:v>
                </c:pt>
                <c:pt idx="38">
                  <c:v>211.60777468174174</c:v>
                </c:pt>
                <c:pt idx="39">
                  <c:v>212.41984555525482</c:v>
                </c:pt>
                <c:pt idx="40">
                  <c:v>213.22791941815794</c:v>
                </c:pt>
                <c:pt idx="41">
                  <c:v>214.1030432523894</c:v>
                </c:pt>
                <c:pt idx="42">
                  <c:v>214.99192480821395</c:v>
                </c:pt>
                <c:pt idx="43">
                  <c:v>215.9251865719848</c:v>
                </c:pt>
                <c:pt idx="44">
                  <c:v>216.93899118742709</c:v>
                </c:pt>
                <c:pt idx="45">
                  <c:v>217.90647871365277</c:v>
                </c:pt>
                <c:pt idx="46">
                  <c:v>219.01097864064383</c:v>
                </c:pt>
                <c:pt idx="47">
                  <c:v>220.02447727513649</c:v>
                </c:pt>
                <c:pt idx="48">
                  <c:v>221.14740062432725</c:v>
                </c:pt>
                <c:pt idx="49">
                  <c:v>222.21513592171561</c:v>
                </c:pt>
                <c:pt idx="50">
                  <c:v>223.37127587988218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09-47F3-99B8-D539F5500FA4}"/>
            </c:ext>
          </c:extLst>
        </c:ser>
        <c:ser>
          <c:idx val="1"/>
          <c:order val="1"/>
          <c:tx>
            <c:v>ipr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Лист1!$A$38:$A$88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Лист1!$C$38:$C$88</c:f>
              <c:numCache>
                <c:formatCode>General</c:formatCode>
                <c:ptCount val="51"/>
                <c:pt idx="0">
                  <c:v>399</c:v>
                </c:pt>
                <c:pt idx="1">
                  <c:v>376.27272727272725</c:v>
                </c:pt>
                <c:pt idx="2">
                  <c:v>353.54545454545456</c:v>
                </c:pt>
                <c:pt idx="3">
                  <c:v>330.81818181818181</c:v>
                </c:pt>
                <c:pt idx="4">
                  <c:v>308.09090909090907</c:v>
                </c:pt>
                <c:pt idx="5">
                  <c:v>285.36363636363637</c:v>
                </c:pt>
                <c:pt idx="6">
                  <c:v>262.63636363636363</c:v>
                </c:pt>
                <c:pt idx="7">
                  <c:v>239.90909090909091</c:v>
                </c:pt>
                <c:pt idx="8">
                  <c:v>217.18181818181819</c:v>
                </c:pt>
                <c:pt idx="9">
                  <c:v>194.45454545454547</c:v>
                </c:pt>
                <c:pt idx="10">
                  <c:v>171.72727272727272</c:v>
                </c:pt>
                <c:pt idx="11">
                  <c:v>149</c:v>
                </c:pt>
                <c:pt idx="12">
                  <c:v>126.27272727272728</c:v>
                </c:pt>
                <c:pt idx="13">
                  <c:v>103.54545454545455</c:v>
                </c:pt>
                <c:pt idx="14">
                  <c:v>80.818181818181813</c:v>
                </c:pt>
                <c:pt idx="15">
                  <c:v>58.090909090909093</c:v>
                </c:pt>
                <c:pt idx="16">
                  <c:v>35.363636363636367</c:v>
                </c:pt>
                <c:pt idx="17">
                  <c:v>12.636363636363638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209-47F3-99B8-D539F5500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029392"/>
        <c:axId val="673028736"/>
      </c:scatterChart>
      <c:valAx>
        <c:axId val="67302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</a:t>
                </a:r>
                <a:r>
                  <a:rPr lang="ru-RU" baseline="0"/>
                  <a:t> жидкости,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3028736"/>
        <c:crosses val="autoZero"/>
        <c:crossBetween val="midCat"/>
      </c:valAx>
      <c:valAx>
        <c:axId val="67302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302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16411</xdr:colOff>
      <xdr:row>36</xdr:row>
      <xdr:rowOff>5569</xdr:rowOff>
    </xdr:from>
    <xdr:to>
      <xdr:col>11</xdr:col>
      <xdr:colOff>228013</xdr:colOff>
      <xdr:row>51</xdr:row>
      <xdr:rowOff>5568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6C7A524-58FF-40DC-86B5-3989F741D0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/unifloc_vba-master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IPR_pwf_atma"/>
      <definedName name="MF_gas_fraction_d"/>
      <definedName name="MF_mu_mix_cP"/>
      <definedName name="MF_p_pipeline_atma"/>
      <definedName name="MF_q_mix_rc_m3day"/>
      <definedName name="MF_rho_mix_kgm3"/>
      <definedName name="PVT_encode_string"/>
      <definedName name="PVT_mu_gas_cP"/>
      <definedName name="PVT_mu_oil_cP"/>
      <definedName name="PVT_mu_wat_cP"/>
      <definedName name="PVT_rho_gas_kgm3"/>
      <definedName name="PVT_rho_oil_kgm3"/>
      <definedName name="PVT_rho_wat_kgm3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0F9B-A7AC-4652-9EDE-5D8D47435EB2}">
  <sheetPr codeName="Лист1"/>
  <dimension ref="A1:R88"/>
  <sheetViews>
    <sheetView tabSelected="1" topLeftCell="A26" zoomScale="79" workbookViewId="0">
      <selection activeCell="E54" sqref="E54"/>
    </sheetView>
  </sheetViews>
  <sheetFormatPr defaultRowHeight="14.4" x14ac:dyDescent="0.3"/>
  <cols>
    <col min="1" max="1" width="16.5546875" bestFit="1" customWidth="1"/>
    <col min="2" max="2" width="11.44140625" customWidth="1"/>
    <col min="3" max="3" width="12.109375" bestFit="1" customWidth="1"/>
    <col min="4" max="5" width="12.109375" customWidth="1"/>
  </cols>
  <sheetData>
    <row r="1" spans="1:13" x14ac:dyDescent="0.3">
      <c r="A1" t="s">
        <v>3</v>
      </c>
      <c r="B1">
        <v>0.79400000000000004</v>
      </c>
      <c r="C1" t="s">
        <v>5</v>
      </c>
      <c r="D1">
        <f>B1*1000</f>
        <v>794</v>
      </c>
      <c r="E1" t="s">
        <v>34</v>
      </c>
    </row>
    <row r="2" spans="1:13" x14ac:dyDescent="0.3">
      <c r="A2" t="s">
        <v>4</v>
      </c>
      <c r="B2">
        <v>1.0089999999999999</v>
      </c>
      <c r="C2" t="str">
        <f>C1</f>
        <v xml:space="preserve">г/см3 </v>
      </c>
    </row>
    <row r="3" spans="1:13" x14ac:dyDescent="0.3">
      <c r="A3" t="s">
        <v>6</v>
      </c>
      <c r="B3">
        <v>461</v>
      </c>
      <c r="C3" t="s">
        <v>7</v>
      </c>
      <c r="D3">
        <f>G3/J3</f>
        <v>366.03399999999999</v>
      </c>
      <c r="E3" t="s">
        <v>14</v>
      </c>
      <c r="F3" s="1" t="s">
        <v>30</v>
      </c>
      <c r="G3" s="1">
        <f>B3*43</f>
        <v>19823</v>
      </c>
      <c r="H3" s="1" t="s">
        <v>31</v>
      </c>
      <c r="I3" t="s">
        <v>33</v>
      </c>
      <c r="J3">
        <f>L3/D1</f>
        <v>54.156171284634759</v>
      </c>
      <c r="K3" t="s">
        <v>32</v>
      </c>
      <c r="L3">
        <f>43*1000</f>
        <v>43000</v>
      </c>
      <c r="M3" t="s">
        <v>54</v>
      </c>
    </row>
    <row r="4" spans="1:13" x14ac:dyDescent="0.3">
      <c r="A4" t="s">
        <v>8</v>
      </c>
      <c r="B4">
        <v>213.3</v>
      </c>
      <c r="C4" t="s">
        <v>9</v>
      </c>
    </row>
    <row r="5" spans="1:13" x14ac:dyDescent="0.3">
      <c r="A5" t="s">
        <v>10</v>
      </c>
      <c r="B5">
        <v>110</v>
      </c>
      <c r="C5" t="s">
        <v>11</v>
      </c>
    </row>
    <row r="6" spans="1:13" x14ac:dyDescent="0.3">
      <c r="A6" t="s">
        <v>12</v>
      </c>
      <c r="B6">
        <v>1.5329999999999999</v>
      </c>
      <c r="C6" t="s">
        <v>14</v>
      </c>
    </row>
    <row r="7" spans="1:13" x14ac:dyDescent="0.3">
      <c r="A7" t="s">
        <v>15</v>
      </c>
      <c r="B7">
        <v>0.2</v>
      </c>
      <c r="C7" t="s">
        <v>13</v>
      </c>
    </row>
    <row r="8" spans="1:13" x14ac:dyDescent="0.3">
      <c r="A8" t="s">
        <v>2</v>
      </c>
      <c r="B8">
        <v>0.7</v>
      </c>
    </row>
    <row r="9" spans="1:13" x14ac:dyDescent="0.3">
      <c r="A9" t="s">
        <v>27</v>
      </c>
      <c r="B9">
        <v>30</v>
      </c>
      <c r="C9" t="s">
        <v>9</v>
      </c>
    </row>
    <row r="10" spans="1:13" x14ac:dyDescent="0.3">
      <c r="A10" t="s">
        <v>28</v>
      </c>
      <c r="B10">
        <v>20</v>
      </c>
      <c r="C10" t="s">
        <v>11</v>
      </c>
    </row>
    <row r="11" spans="1:13" x14ac:dyDescent="0.3">
      <c r="A11" t="s">
        <v>37</v>
      </c>
      <c r="B11">
        <v>113.63</v>
      </c>
      <c r="C11" t="s">
        <v>32</v>
      </c>
      <c r="D11">
        <f>B11*10^6</f>
        <v>113630000</v>
      </c>
      <c r="E11" t="s">
        <v>38</v>
      </c>
    </row>
    <row r="12" spans="1:13" x14ac:dyDescent="0.3">
      <c r="A12" t="s">
        <v>35</v>
      </c>
      <c r="B12">
        <v>52</v>
      </c>
      <c r="C12" t="s">
        <v>36</v>
      </c>
    </row>
    <row r="13" spans="1:13" x14ac:dyDescent="0.3">
      <c r="A13" t="s">
        <v>43</v>
      </c>
      <c r="B13">
        <v>110</v>
      </c>
      <c r="C13" t="s">
        <v>11</v>
      </c>
    </row>
    <row r="14" spans="1:13" x14ac:dyDescent="0.3">
      <c r="A14" t="s">
        <v>44</v>
      </c>
      <c r="B14">
        <v>3990</v>
      </c>
      <c r="C14" t="s">
        <v>45</v>
      </c>
    </row>
    <row r="15" spans="1:13" x14ac:dyDescent="0.3">
      <c r="A15" t="s">
        <v>46</v>
      </c>
      <c r="B15">
        <f>89-10</f>
        <v>79</v>
      </c>
      <c r="C15" t="s">
        <v>47</v>
      </c>
    </row>
    <row r="22" spans="1:8" x14ac:dyDescent="0.3">
      <c r="A22" t="s">
        <v>1</v>
      </c>
      <c r="B22" t="str" cm="1">
        <f t="array" ref="B22">[1]!PVT_encode_string(,B1,B2,,D3,B4,B5,B6,B7,1,B8)</f>
        <v>{"gamma_gas":0.6,"gamma_oil":0.794,"gamma_wat":1.009,"rsb_m3m3":100,"rp_m3m3":366.034,"pb_atma":213.3,"t_res_C":110,"bob_m3m3":1.533,"muob_cP":0.2,"PVTcorr":1,"ksep_fr":0.7}</v>
      </c>
    </row>
    <row r="23" spans="1:8" x14ac:dyDescent="0.3">
      <c r="A23" t="s">
        <v>0</v>
      </c>
      <c r="B23" t="str" cm="1">
        <f t="array" ref="B23">[1]!PVT_encode_string(,B1,B2,,D3,B4,B5,B6,B7,0,B8)</f>
        <v>{"gamma_gas":0.6,"gamma_oil":0.794,"gamma_wat":1.009,"rsb_m3m3":100,"rp_m3m3":366.034,"pb_atma":213.3,"t_res_C":110,"bob_m3m3":1.533,"muob_cP":0.2,"PVTcorr":0,"ksep_fr":0.7}</v>
      </c>
    </row>
    <row r="25" spans="1:8" x14ac:dyDescent="0.3">
      <c r="A25" s="1"/>
      <c r="B25" s="1" t="s">
        <v>1</v>
      </c>
      <c r="C25" s="1" t="s">
        <v>0</v>
      </c>
      <c r="D25" s="1"/>
    </row>
    <row r="26" spans="1:8" x14ac:dyDescent="0.3">
      <c r="A26" s="1" t="s">
        <v>18</v>
      </c>
      <c r="B26" s="2" cm="1">
        <f t="array" ref="B26">[1]!MF_gas_fraction_d(B9,B10,B12,B22)</f>
        <v>0.83108347831118834</v>
      </c>
      <c r="C26" s="2" cm="1">
        <f t="array" ref="C26">[1]!MF_gas_fraction_d(B9,B10,B12,B23)</f>
        <v>0.83808303411676832</v>
      </c>
      <c r="D26" s="1" t="s">
        <v>40</v>
      </c>
      <c r="E26" s="4"/>
      <c r="F26" s="4"/>
      <c r="G26" s="4"/>
      <c r="H26" s="4"/>
    </row>
    <row r="27" spans="1:8" x14ac:dyDescent="0.3">
      <c r="A27" s="1" t="s">
        <v>19</v>
      </c>
      <c r="B27" s="2" cm="1">
        <f t="array" ref="B27">[1]!MF_q_mix_rc_m3day(B11,B12,B9,B10,B22)</f>
        <v>700.59682860653595</v>
      </c>
      <c r="C27" s="2" cm="1">
        <f t="array" ref="C27">[1]!MF_q_mix_rc_m3day(B11,B12,B9,B10,B23)</f>
        <v>716.26659706410862</v>
      </c>
      <c r="D27" s="1" t="s">
        <v>32</v>
      </c>
      <c r="E27" s="4"/>
      <c r="F27" s="4"/>
      <c r="G27" s="4"/>
      <c r="H27" s="4"/>
    </row>
    <row r="28" spans="1:8" x14ac:dyDescent="0.3">
      <c r="A28" s="1" t="s">
        <v>20</v>
      </c>
      <c r="B28" s="2" cm="1">
        <f t="array" ref="B28">[1]!PVT_mu_oil_cP(B9,B10,,,,,,,,,,,,,,B22)</f>
        <v>0.42658387563240902</v>
      </c>
      <c r="C28" s="2" cm="1">
        <f t="array" ref="C28">[1]!PVT_mu_oil_cP(B9,B10,,,,,,,,,,,,,,B23)</f>
        <v>0.67475272343378878</v>
      </c>
      <c r="D28" s="1" t="s">
        <v>13</v>
      </c>
      <c r="E28" s="4"/>
      <c r="F28" s="4"/>
      <c r="G28" s="4"/>
      <c r="H28" s="4"/>
    </row>
    <row r="29" spans="1:8" x14ac:dyDescent="0.3">
      <c r="A29" s="1" t="s">
        <v>21</v>
      </c>
      <c r="B29" s="2" cm="1">
        <f t="array" ref="B29">[1]!PVT_mu_gas_cP(B9,B10,,,,,,,,,,,,,,B22)</f>
        <v>1.1532547525922525E-2</v>
      </c>
      <c r="C29" s="2" cm="1">
        <f t="array" ref="C29">[1]!PVT_mu_gas_cP(B9,B10,,,,,,,,,,,,,,B23)</f>
        <v>1.1532547525922525E-2</v>
      </c>
      <c r="D29" s="1" t="s">
        <v>13</v>
      </c>
      <c r="E29" s="4"/>
      <c r="F29" s="4"/>
      <c r="G29" s="4"/>
      <c r="H29" s="4"/>
    </row>
    <row r="30" spans="1:8" x14ac:dyDescent="0.3">
      <c r="A30" s="1" t="s">
        <v>22</v>
      </c>
      <c r="B30" s="2" cm="1">
        <f t="array" ref="B30">[1]!PVT_mu_wat_cP(B9,B10,,,,,,,,,,,,,,B22)</f>
        <v>1.03441319414987</v>
      </c>
      <c r="C30" s="2" cm="1">
        <f t="array" ref="C30">[1]!PVT_mu_wat_cP(B9,B10,,,,,,,,,,,,,,B23)</f>
        <v>1.03441319414987</v>
      </c>
      <c r="D30" s="1" t="s">
        <v>13</v>
      </c>
      <c r="E30" s="4"/>
      <c r="F30" s="4"/>
      <c r="G30" s="4"/>
      <c r="H30" s="4"/>
    </row>
    <row r="31" spans="1:8" x14ac:dyDescent="0.3">
      <c r="A31" s="1" t="s">
        <v>23</v>
      </c>
      <c r="B31" s="2" cm="1">
        <f t="array" ref="B31">[1]!PVT_rho_oil_kgm3(B9,B10,,,,,,,,,,,,,,B22)</f>
        <v>748.44278647006286</v>
      </c>
      <c r="C31" s="2" cm="1">
        <f t="array" ref="C31">[1]!PVT_rho_oil_kgm3(B9,B10,,,,,,,,,,,,,,B23)</f>
        <v>772.17905179347645</v>
      </c>
      <c r="D31" s="1" t="s">
        <v>34</v>
      </c>
      <c r="E31" s="4"/>
      <c r="F31" s="4"/>
      <c r="G31" s="4"/>
      <c r="H31" s="4"/>
    </row>
    <row r="32" spans="1:8" x14ac:dyDescent="0.3">
      <c r="A32" s="1" t="s">
        <v>24</v>
      </c>
      <c r="B32" s="2" cm="1">
        <f t="array" ref="B32">[1]!PVT_rho_gas_kgm3(B9,B10,,,,,,,,,,,,,,B22)</f>
        <v>23.437276000982319</v>
      </c>
      <c r="C32" s="2" cm="1">
        <f t="array" ref="C32">[1]!PVT_rho_gas_kgm3(B9,B10,,,,,,,,,,,,,,B23)</f>
        <v>23.437276000982319</v>
      </c>
      <c r="D32" s="1" t="s">
        <v>34</v>
      </c>
      <c r="E32" s="4"/>
      <c r="F32" s="4"/>
      <c r="G32" s="4"/>
      <c r="H32" s="4"/>
    </row>
    <row r="33" spans="1:8" x14ac:dyDescent="0.3">
      <c r="A33" s="1" t="s">
        <v>25</v>
      </c>
      <c r="B33" s="2" cm="1">
        <f t="array" ref="B33">[1]!PVT_rho_wat_kgm3(B9,B10,,,,,,,,,,,,,,B22)</f>
        <v>1007.7621590333351</v>
      </c>
      <c r="C33" s="2" cm="1">
        <f t="array" ref="C33">[1]!PVT_rho_wat_kgm3(B9,B10,,,,,,,,,,,,,,B23)</f>
        <v>1007.7621590333351</v>
      </c>
      <c r="D33" s="1" t="s">
        <v>34</v>
      </c>
      <c r="E33" s="4"/>
      <c r="F33" s="4"/>
      <c r="G33" s="4"/>
      <c r="H33" s="4"/>
    </row>
    <row r="34" spans="1:8" x14ac:dyDescent="0.3">
      <c r="A34" s="1" t="s">
        <v>26</v>
      </c>
      <c r="B34" s="2" cm="1">
        <f t="array" ref="B34">[1]!MF_rho_mix_kgm3(B11,B12,B9,B10,B22)</f>
        <v>168.68041477299559</v>
      </c>
      <c r="C34" s="2" cm="1">
        <f t="array" ref="C34">[1]!MF_rho_mix_kgm3(B11,B12,B9,B10,B23)</f>
        <v>164.50662157488929</v>
      </c>
      <c r="D34" s="1" t="s">
        <v>34</v>
      </c>
      <c r="E34" s="4"/>
      <c r="F34" s="4"/>
      <c r="G34" s="4"/>
      <c r="H34" s="4"/>
    </row>
    <row r="35" spans="1:8" x14ac:dyDescent="0.3">
      <c r="A35" s="3" t="s">
        <v>61</v>
      </c>
      <c r="B35" s="2" cm="1">
        <f t="array" ref="B35">[1]!MF_mu_mix_cP(B11,B12,B9,B10,B22)</f>
        <v>0.12533175554486656</v>
      </c>
      <c r="C35" s="2" cm="1">
        <f t="array" ref="C35">[1]!MF_mu_mix_cP(B11,B12,B9,B10,B23)</f>
        <v>0.14082745473130717</v>
      </c>
      <c r="D35" s="1" t="s">
        <v>13</v>
      </c>
      <c r="E35" s="4"/>
      <c r="F35" s="4"/>
      <c r="G35" s="4"/>
      <c r="H35" s="4"/>
    </row>
    <row r="36" spans="1:8" x14ac:dyDescent="0.3">
      <c r="B36" t="s">
        <v>52</v>
      </c>
      <c r="C36" t="s">
        <v>53</v>
      </c>
    </row>
    <row r="37" spans="1:8" x14ac:dyDescent="0.3">
      <c r="A37" s="1" t="s">
        <v>41</v>
      </c>
      <c r="B37" s="1" t="s">
        <v>42</v>
      </c>
      <c r="C37" s="1"/>
    </row>
    <row r="38" spans="1:8" x14ac:dyDescent="0.3">
      <c r="A38" s="1">
        <v>0</v>
      </c>
      <c r="B38" s="2">
        <f>[1]!MF_p_pipeline_atma($B$9,$B$10,$B$13,$B$14,$B$15,$A38,$B$12,0,$B$23,10,1,0)</f>
        <v>346.16044804092508</v>
      </c>
      <c r="C38" s="2" cm="1">
        <f t="array" ref="C38">[1]!IPR_pwf_atma(0.44,399,$A38,$B$12)</f>
        <v>399</v>
      </c>
    </row>
    <row r="39" spans="1:8" x14ac:dyDescent="0.3">
      <c r="A39" s="1">
        <v>10</v>
      </c>
      <c r="B39" s="2">
        <f>[1]!MF_p_pipeline_atma($B$9,$B$10,$B$13,$B$14,$B$15,$A39,$B$12,0,$B$23,10,1,0)</f>
        <v>317.72150820533091</v>
      </c>
      <c r="C39" s="2" cm="1">
        <f t="array" ref="C39">[1]!IPR_pwf_atma(0.44,399,$A39,$B$12)</f>
        <v>376.27272727272725</v>
      </c>
    </row>
    <row r="40" spans="1:8" x14ac:dyDescent="0.3">
      <c r="A40" s="1">
        <v>20</v>
      </c>
      <c r="B40" s="2">
        <f>[1]!MF_p_pipeline_atma($B$9,$B$10,$B$13,$B$14,$B$15,$A40,$B$12,0,$B$23,10,1,0)</f>
        <v>298.35282587166267</v>
      </c>
      <c r="C40" s="2" cm="1">
        <f t="array" ref="C40">[1]!IPR_pwf_atma(0.44,399,$A40,$B$12)</f>
        <v>353.54545454545456</v>
      </c>
    </row>
    <row r="41" spans="1:8" x14ac:dyDescent="0.3">
      <c r="A41" s="1">
        <v>30</v>
      </c>
      <c r="B41" s="2">
        <f>[1]!MF_p_pipeline_atma($B$9,$B$10,$B$13,$B$14,$B$15,$A41,$B$12,0,$B$23,10,1,0)</f>
        <v>284.1771381020589</v>
      </c>
      <c r="C41" s="2" cm="1">
        <f t="array" ref="C41">[1]!IPR_pwf_atma(0.44,399,$A41,$B$12)</f>
        <v>330.81818181818181</v>
      </c>
    </row>
    <row r="42" spans="1:8" x14ac:dyDescent="0.3">
      <c r="A42" s="1">
        <v>40</v>
      </c>
      <c r="B42" s="2">
        <f>[1]!MF_p_pipeline_atma($B$9,$B$10,$B$13,$B$14,$B$15,$A42,$B$12,0,$B$23,10,1,0)</f>
        <v>273.19226287289393</v>
      </c>
      <c r="C42" s="2" cm="1">
        <f t="array" ref="C42">[1]!IPR_pwf_atma(0.44,399,$A42,$B$12)</f>
        <v>308.09090909090907</v>
      </c>
    </row>
    <row r="43" spans="1:8" x14ac:dyDescent="0.3">
      <c r="A43" s="1">
        <v>50</v>
      </c>
      <c r="B43" s="2">
        <f>[1]!MF_p_pipeline_atma($B$9,$B$10,$B$13,$B$14,$B$15,$A43,$B$12,0,$B$23,10,1,0)</f>
        <v>262.69825424596712</v>
      </c>
      <c r="C43" s="2" cm="1">
        <f t="array" ref="C43">[1]!IPR_pwf_atma(0.44,399,$A43,$B$12)</f>
        <v>285.36363636363637</v>
      </c>
    </row>
    <row r="44" spans="1:8" x14ac:dyDescent="0.3">
      <c r="A44" s="1">
        <v>60</v>
      </c>
      <c r="B44" s="2">
        <f>[1]!MF_p_pipeline_atma($B$9,$B$10,$B$13,$B$14,$B$15,$A44,$B$12,0,$B$23,10,1,0)</f>
        <v>254.01319885893673</v>
      </c>
      <c r="C44" s="2" cm="1">
        <f t="array" ref="C44">[1]!IPR_pwf_atma(0.44,399,$A44,$B$12)</f>
        <v>262.63636363636363</v>
      </c>
    </row>
    <row r="45" spans="1:8" x14ac:dyDescent="0.3">
      <c r="A45" s="1">
        <v>70</v>
      </c>
      <c r="B45" s="2">
        <f>[1]!MF_p_pipeline_atma($B$9,$B$10,$B$13,$B$14,$B$15,$A45,$B$12,0,$B$23,10,1,0)</f>
        <v>246.76086837239657</v>
      </c>
      <c r="C45" s="2" cm="1">
        <f t="array" ref="C45">[1]!IPR_pwf_atma(0.44,399,$A45,$B$12)</f>
        <v>239.90909090909091</v>
      </c>
    </row>
    <row r="46" spans="1:8" x14ac:dyDescent="0.3">
      <c r="A46" s="1">
        <v>80</v>
      </c>
      <c r="B46" s="2">
        <f>[1]!MF_p_pipeline_atma($B$9,$B$10,$B$13,$B$14,$B$15,$A46,$B$12,0,$B$23,10,1,0)</f>
        <v>240.58786628852914</v>
      </c>
      <c r="C46" s="2" cm="1">
        <f t="array" ref="C46">[1]!IPR_pwf_atma(0.44,399,$A46,$B$12)</f>
        <v>217.18181818181819</v>
      </c>
    </row>
    <row r="47" spans="1:8" x14ac:dyDescent="0.3">
      <c r="A47" s="1">
        <v>90</v>
      </c>
      <c r="B47" s="2">
        <f>[1]!MF_p_pipeline_atma($B$9,$B$10,$B$13,$B$14,$B$15,$A47,$B$12,0,$B$23,10,1,0)</f>
        <v>235.33116436151607</v>
      </c>
      <c r="C47" s="2" cm="1">
        <f t="array" ref="C47">[1]!IPR_pwf_atma(0.44,399,$A47,$B$12)</f>
        <v>194.45454545454547</v>
      </c>
    </row>
    <row r="48" spans="1:8" x14ac:dyDescent="0.3">
      <c r="A48" s="1">
        <v>100</v>
      </c>
      <c r="B48" s="2">
        <f>[1]!MF_p_pipeline_atma($B$9,$B$10,$B$13,$B$14,$B$15,$A48,$B$12,0,$B$23,10,1,0)</f>
        <v>230.69564218257605</v>
      </c>
      <c r="C48" s="2" cm="1">
        <f t="array" ref="C48">[1]!IPR_pwf_atma(0.44,399,$A48,$B$12)</f>
        <v>171.72727272727272</v>
      </c>
    </row>
    <row r="49" spans="1:18" x14ac:dyDescent="0.3">
      <c r="A49" s="1">
        <v>110</v>
      </c>
      <c r="B49" s="2">
        <f>[1]!MF_p_pipeline_atma($B$9,$B$10,$B$13,$B$14,$B$15,$A49,$B$12,0,$B$23,10,1,0)</f>
        <v>226.79129158965077</v>
      </c>
      <c r="C49" s="2" cm="1">
        <f t="array" ref="C49">[1]!IPR_pwf_atma(0.44,399,$A49,$B$12)</f>
        <v>149</v>
      </c>
    </row>
    <row r="50" spans="1:18" x14ac:dyDescent="0.3">
      <c r="A50" s="1">
        <v>120</v>
      </c>
      <c r="B50" s="2">
        <f>[1]!MF_p_pipeline_atma($B$9,$B$10,$B$13,$B$14,$B$15,$A50,$B$12,0,$B$23,10,1,0)</f>
        <v>223.47674427595126</v>
      </c>
      <c r="C50" s="2" cm="1">
        <f t="array" ref="C50">[1]!IPR_pwf_atma(0.44,399,$A50,$B$12)</f>
        <v>126.27272727272728</v>
      </c>
    </row>
    <row r="51" spans="1:18" x14ac:dyDescent="0.3">
      <c r="A51" s="1">
        <v>130</v>
      </c>
      <c r="B51" s="2">
        <f>[1]!MF_p_pipeline_atma($B$9,$B$10,$B$13,$B$14,$B$15,$A51,$B$12,0,$B$23,10,1,0)</f>
        <v>220.65492692774524</v>
      </c>
      <c r="C51" s="2" cm="1">
        <f t="array" ref="C51">[1]!IPR_pwf_atma(0.44,399,$A51,$B$12)</f>
        <v>103.54545454545455</v>
      </c>
    </row>
    <row r="52" spans="1:18" x14ac:dyDescent="0.3">
      <c r="A52" s="1">
        <v>140</v>
      </c>
      <c r="B52" s="2">
        <f>[1]!MF_p_pipeline_atma($B$9,$B$10,$B$13,$B$14,$B$15,$A52,$B$12,0,$B$23,10,1,0)</f>
        <v>218.1705196254413</v>
      </c>
      <c r="C52" s="2" cm="1">
        <f t="array" ref="C52">[1]!IPR_pwf_atma(0.44,399,$A52,$B$12)</f>
        <v>80.818181818181813</v>
      </c>
    </row>
    <row r="53" spans="1:18" x14ac:dyDescent="0.3">
      <c r="A53" s="1">
        <v>150</v>
      </c>
      <c r="B53" s="2">
        <f>[1]!MF_p_pipeline_atma($B$9,$B$10,$B$13,$B$14,$B$15,$A53,$B$12,0,$B$23,10,1,0)</f>
        <v>216.0245027594265</v>
      </c>
      <c r="C53" s="2" cm="1">
        <f t="array" ref="C53">[1]!IPR_pwf_atma(0.44,399,$A53,$B$12)</f>
        <v>58.090909090909093</v>
      </c>
    </row>
    <row r="54" spans="1:18" x14ac:dyDescent="0.3">
      <c r="A54" s="1">
        <v>160</v>
      </c>
      <c r="B54" s="2">
        <f>[1]!MF_p_pipeline_atma($B$9,$B$10,$B$13,$B$14,$B$15,$A54,$B$12,0,$B$23,10,1,0)</f>
        <v>214.29197056182861</v>
      </c>
      <c r="C54" s="2" cm="1">
        <f t="array" ref="C54">[1]!IPR_pwf_atma(0.44,399,$A54,$B$12)</f>
        <v>35.363636363636367</v>
      </c>
      <c r="E54" cm="1">
        <f t="array" ref="E54:M81">[1]!MF_p_pipeline_atma(B9,B10,B13,B14,B15,B11,B12,0,B23,10,1,0,,,1,25)</f>
        <v>225.56686571487694</v>
      </c>
      <c r="F54">
        <v>110</v>
      </c>
      <c r="G54">
        <v>30</v>
      </c>
      <c r="H54">
        <v>20</v>
      </c>
      <c r="I54">
        <v>225.56686571487694</v>
      </c>
      <c r="J54">
        <v>110</v>
      </c>
      <c r="K54">
        <v>1</v>
      </c>
      <c r="L54">
        <v>1</v>
      </c>
      <c r="M54">
        <v>19964.372841599998</v>
      </c>
    </row>
    <row r="55" spans="1:18" x14ac:dyDescent="0.3">
      <c r="A55" s="1">
        <v>170</v>
      </c>
      <c r="B55" s="2">
        <f>[1]!MF_p_pipeline_atma($B$9,$B$10,$B$13,$B$14,$B$15,$A55,$B$12,0,$B$23,10,1,0)</f>
        <v>212.69399541837504</v>
      </c>
      <c r="C55" s="2" cm="1">
        <f t="array" ref="C55">[1]!IPR_pwf_atma(0.44,399,$A55,$B$12)</f>
        <v>12.636363636363638</v>
      </c>
      <c r="E55" t="str">
        <v>p_result_atma</v>
      </c>
      <c r="F55" t="str">
        <v>t_result_C</v>
      </c>
      <c r="G55" t="str">
        <v>p_1, atma</v>
      </c>
      <c r="H55" t="str">
        <v>t_1, C</v>
      </c>
      <c r="I55" t="str">
        <v>p_2, atma</v>
      </c>
      <c r="J55" t="str">
        <v>t_2, C</v>
      </c>
      <c r="K55" t="str">
        <v>c_calibr_grav</v>
      </c>
      <c r="L55" t="str">
        <v>c_calibr_fric</v>
      </c>
      <c r="M55" t="str">
        <v>q_gas_sm3day</v>
      </c>
    </row>
    <row r="56" spans="1:18" x14ac:dyDescent="0.3">
      <c r="A56" s="1">
        <v>180</v>
      </c>
      <c r="B56" s="2">
        <f>[1]!MF_p_pipeline_atma($B$9,$B$10,$B$13,$B$14,$B$15,$A56,$B$12,0,$B$23,10,1,0)</f>
        <v>211.36876400493611</v>
      </c>
      <c r="C56" s="2" cm="1">
        <f t="array" ref="C56">[1]!IPR_pwf_atma(0.44,399,$A56,$B$12)</f>
        <v>0</v>
      </c>
      <c r="E56" t="str">
        <v>num</v>
      </c>
      <c r="F56" t="str">
        <v>h,m</v>
      </c>
      <c r="G56" t="str">
        <v>hvert,m</v>
      </c>
      <c r="H56" t="str">
        <v>p,atma</v>
      </c>
      <c r="I56" t="str">
        <v>t,C</v>
      </c>
      <c r="J56" t="str">
        <v>Hl</v>
      </c>
      <c r="K56" t="str">
        <v>fpat</v>
      </c>
      <c r="L56" t="str">
        <v>t_amb, C</v>
      </c>
      <c r="M56" t="str">
        <v>diam, m</v>
      </c>
      <c r="Q56" t="s">
        <v>57</v>
      </c>
      <c r="R56" t="s">
        <v>58</v>
      </c>
    </row>
    <row r="57" spans="1:18" x14ac:dyDescent="0.3">
      <c r="A57" s="1">
        <v>190</v>
      </c>
      <c r="B57" s="2">
        <f>[1]!MF_p_pipeline_atma($B$9,$B$10,$B$13,$B$14,$B$15,$A57,$B$12,0,$B$23,10,1,0)</f>
        <v>210.33489711582703</v>
      </c>
      <c r="C57" s="2" cm="1">
        <f t="array" ref="C57">[1]!IPR_pwf_atma(0.44,399,$A57,$B$12)</f>
        <v>0</v>
      </c>
      <c r="E57">
        <v>1</v>
      </c>
      <c r="F57">
        <v>0</v>
      </c>
      <c r="G57">
        <v>0</v>
      </c>
      <c r="H57">
        <v>30</v>
      </c>
      <c r="I57">
        <v>20</v>
      </c>
      <c r="J57">
        <v>0.31296423060858214</v>
      </c>
      <c r="K57">
        <v>103</v>
      </c>
      <c r="L57">
        <v>20</v>
      </c>
      <c r="M57">
        <v>7.9000000000000001E-2</v>
      </c>
      <c r="Q57">
        <v>103</v>
      </c>
      <c r="R57" t="s">
        <v>59</v>
      </c>
    </row>
    <row r="58" spans="1:18" x14ac:dyDescent="0.3">
      <c r="A58" s="1">
        <v>200</v>
      </c>
      <c r="B58" s="2">
        <f>[1]!MF_p_pipeline_atma($B$9,$B$10,$B$13,$B$14,$B$15,$A58,$B$12,0,$B$23,10,1,0)</f>
        <v>209.33134146640987</v>
      </c>
      <c r="C58" s="2" cm="1">
        <f t="array" ref="C58">[1]!IPR_pwf_atma(0.44,399,$A58,$B$12)</f>
        <v>0</v>
      </c>
      <c r="E58">
        <v>2</v>
      </c>
      <c r="F58">
        <v>166.25</v>
      </c>
      <c r="G58">
        <v>166.25</v>
      </c>
      <c r="H58">
        <v>34.138708113344819</v>
      </c>
      <c r="I58">
        <v>23.75</v>
      </c>
      <c r="J58">
        <v>0.33498947117549388</v>
      </c>
      <c r="K58">
        <v>103</v>
      </c>
      <c r="L58">
        <v>23.75</v>
      </c>
      <c r="M58">
        <v>7.9000000000000001E-2</v>
      </c>
    </row>
    <row r="59" spans="1:18" x14ac:dyDescent="0.3">
      <c r="A59" s="1">
        <v>210</v>
      </c>
      <c r="B59" s="2">
        <f>[1]!MF_p_pipeline_atma($B$9,$B$10,$B$13,$B$14,$B$15,$A59,$B$12,0,$B$23,10,1,0)</f>
        <v>208.56743553262856</v>
      </c>
      <c r="C59" s="2" cm="1">
        <f t="array" ref="C59">[1]!IPR_pwf_atma(0.44,399,$A59,$B$12)</f>
        <v>0</v>
      </c>
      <c r="E59">
        <v>3</v>
      </c>
      <c r="F59">
        <v>332.5</v>
      </c>
      <c r="G59">
        <v>332.5</v>
      </c>
      <c r="H59">
        <v>38.616259901924536</v>
      </c>
      <c r="I59">
        <v>27.5</v>
      </c>
      <c r="J59">
        <v>0.35763817390069169</v>
      </c>
      <c r="K59">
        <v>103</v>
      </c>
      <c r="L59">
        <v>27.5</v>
      </c>
      <c r="M59">
        <v>7.9000000000000001E-2</v>
      </c>
    </row>
    <row r="60" spans="1:18" x14ac:dyDescent="0.3">
      <c r="A60" s="1">
        <v>220</v>
      </c>
      <c r="B60" s="2">
        <f>[1]!MF_p_pipeline_atma($B$9,$B$10,$B$13,$B$14,$B$15,$A60,$B$12,0,$B$23,10,1,0)</f>
        <v>207.94807480258379</v>
      </c>
      <c r="C60" s="2" cm="1">
        <f t="array" ref="C60">[1]!IPR_pwf_atma(0.44,399,$A60,$B$12)</f>
        <v>0</v>
      </c>
      <c r="E60">
        <v>4</v>
      </c>
      <c r="F60">
        <v>498.75</v>
      </c>
      <c r="G60">
        <v>498.75</v>
      </c>
      <c r="H60">
        <v>43.439471203778112</v>
      </c>
      <c r="I60">
        <v>31.25</v>
      </c>
      <c r="J60">
        <v>0.38076679894649107</v>
      </c>
      <c r="K60">
        <v>103</v>
      </c>
      <c r="L60">
        <v>31.25</v>
      </c>
      <c r="M60">
        <v>7.9000000000000001E-2</v>
      </c>
    </row>
    <row r="61" spans="1:18" x14ac:dyDescent="0.3">
      <c r="A61" s="1">
        <v>230</v>
      </c>
      <c r="B61" s="2">
        <f>[1]!MF_p_pipeline_atma($B$9,$B$10,$B$13,$B$14,$B$15,$A61,$B$12,0,$B$23,10,1,0)</f>
        <v>207.52719195621157</v>
      </c>
      <c r="C61" s="2" cm="1">
        <f t="array" ref="C61">[1]!IPR_pwf_atma(0.44,399,$A61,$B$12)</f>
        <v>0</v>
      </c>
      <c r="E61">
        <v>5</v>
      </c>
      <c r="F61">
        <v>665</v>
      </c>
      <c r="G61">
        <v>665</v>
      </c>
      <c r="H61">
        <v>48.765685919306158</v>
      </c>
      <c r="I61">
        <v>35</v>
      </c>
      <c r="J61">
        <v>0.44593543492986837</v>
      </c>
      <c r="K61">
        <v>103</v>
      </c>
      <c r="L61">
        <v>35</v>
      </c>
      <c r="M61">
        <v>7.9000000000000001E-2</v>
      </c>
    </row>
    <row r="62" spans="1:18" x14ac:dyDescent="0.3">
      <c r="A62" s="1">
        <v>240</v>
      </c>
      <c r="B62" s="2">
        <f>[1]!MF_p_pipeline_atma($B$9,$B$10,$B$13,$B$14,$B$15,$A62,$B$12,0,$B$23,10,1,0)</f>
        <v>207.16014523271093</v>
      </c>
      <c r="C62" s="2" cm="1">
        <f t="array" ref="C62">[1]!IPR_pwf_atma(0.44,399,$A62,$B$12)</f>
        <v>0</v>
      </c>
      <c r="E62">
        <v>6</v>
      </c>
      <c r="F62">
        <v>831.25</v>
      </c>
      <c r="G62">
        <v>831.25</v>
      </c>
      <c r="H62">
        <v>55.091415998959945</v>
      </c>
      <c r="I62">
        <v>38.75</v>
      </c>
      <c r="J62">
        <v>0.49409950051025292</v>
      </c>
      <c r="K62">
        <v>103</v>
      </c>
      <c r="L62">
        <v>38.75</v>
      </c>
      <c r="M62">
        <v>7.9000000000000001E-2</v>
      </c>
    </row>
    <row r="63" spans="1:18" x14ac:dyDescent="0.3">
      <c r="A63" s="1">
        <v>250</v>
      </c>
      <c r="B63" s="2">
        <f>[1]!MF_p_pipeline_atma($B$9,$B$10,$B$13,$B$14,$B$15,$A63,$B$12,0,$B$23,10,1,0)</f>
        <v>207.04384340085949</v>
      </c>
      <c r="C63" s="2" cm="1">
        <f t="array" ref="C63">[1]!IPR_pwf_atma(0.44,399,$A63,$B$12)</f>
        <v>0</v>
      </c>
      <c r="E63">
        <v>7</v>
      </c>
      <c r="F63">
        <v>997.5</v>
      </c>
      <c r="G63">
        <v>997.5</v>
      </c>
      <c r="H63">
        <v>61.923239251033671</v>
      </c>
      <c r="I63">
        <v>42.5</v>
      </c>
      <c r="J63">
        <v>0.51986201610818039</v>
      </c>
      <c r="K63">
        <v>103</v>
      </c>
      <c r="L63">
        <v>42.5</v>
      </c>
      <c r="M63">
        <v>7.9000000000000001E-2</v>
      </c>
    </row>
    <row r="64" spans="1:18" x14ac:dyDescent="0.3">
      <c r="A64" s="1">
        <v>260</v>
      </c>
      <c r="B64" s="2">
        <f>[1]!MF_p_pipeline_atma($B$9,$B$10,$B$13,$B$14,$B$15,$A64,$B$12,0,$B$23,10,1,0)</f>
        <v>206.88366489138798</v>
      </c>
      <c r="C64" s="2" cm="1">
        <f t="array" ref="C64">[1]!IPR_pwf_atma(0.44,399,$A64,$B$12)</f>
        <v>0</v>
      </c>
      <c r="E64">
        <v>8</v>
      </c>
      <c r="F64">
        <v>1163.75</v>
      </c>
      <c r="G64">
        <v>1163.75</v>
      </c>
      <c r="H64">
        <v>69.159647272071282</v>
      </c>
      <c r="I64">
        <v>46.25</v>
      </c>
      <c r="J64">
        <v>0.54467821094707281</v>
      </c>
      <c r="K64">
        <v>103</v>
      </c>
      <c r="L64">
        <v>46.25</v>
      </c>
      <c r="M64">
        <v>7.9000000000000001E-2</v>
      </c>
    </row>
    <row r="65" spans="1:13" x14ac:dyDescent="0.3">
      <c r="A65" s="1">
        <v>270</v>
      </c>
      <c r="B65" s="2">
        <f>[1]!MF_p_pipeline_atma($B$9,$B$10,$B$13,$B$14,$B$15,$A65,$B$12,0,$B$23,10,1,0)</f>
        <v>206.84058566117889</v>
      </c>
      <c r="C65" s="2" cm="1">
        <f t="array" ref="C65">[1]!IPR_pwf_atma(0.44,399,$A65,$B$12)</f>
        <v>0</v>
      </c>
      <c r="E65">
        <v>9</v>
      </c>
      <c r="F65">
        <v>1330</v>
      </c>
      <c r="G65">
        <v>1330</v>
      </c>
      <c r="H65">
        <v>76.733154295477505</v>
      </c>
      <c r="I65">
        <v>50</v>
      </c>
      <c r="J65">
        <v>0.5684436786661623</v>
      </c>
      <c r="K65">
        <v>103</v>
      </c>
      <c r="L65">
        <v>50</v>
      </c>
      <c r="M65">
        <v>7.9000000000000001E-2</v>
      </c>
    </row>
    <row r="66" spans="1:13" x14ac:dyDescent="0.3">
      <c r="A66" s="1">
        <v>280</v>
      </c>
      <c r="B66" s="2">
        <f>[1]!MF_p_pipeline_atma($B$9,$B$10,$B$13,$B$14,$B$15,$A66,$B$12,0,$B$23,10,1,0)</f>
        <v>206.92982326488195</v>
      </c>
      <c r="C66" s="2" cm="1">
        <f t="array" ref="C66">[1]!IPR_pwf_atma(0.44,399,$A66,$B$12)</f>
        <v>0</v>
      </c>
      <c r="E66">
        <v>10</v>
      </c>
      <c r="F66">
        <v>1496.25</v>
      </c>
      <c r="G66">
        <v>1496.25</v>
      </c>
      <c r="H66">
        <v>84.624504418132503</v>
      </c>
      <c r="I66">
        <v>53.75</v>
      </c>
      <c r="J66">
        <v>0.59100628411053402</v>
      </c>
      <c r="K66">
        <v>103</v>
      </c>
      <c r="L66">
        <v>53.75</v>
      </c>
      <c r="M66">
        <v>7.9000000000000001E-2</v>
      </c>
    </row>
    <row r="67" spans="1:13" x14ac:dyDescent="0.3">
      <c r="A67" s="1">
        <v>290</v>
      </c>
      <c r="B67" s="2">
        <f>[1]!MF_p_pipeline_atma($B$9,$B$10,$B$13,$B$14,$B$15,$A67,$B$12,0,$B$23,10,1,0)</f>
        <v>207.08797273291719</v>
      </c>
      <c r="C67" s="2" cm="1">
        <f t="array" ref="C67">[1]!IPR_pwf_atma(0.44,399,$A67,$B$12)</f>
        <v>0</v>
      </c>
      <c r="E67">
        <v>11</v>
      </c>
      <c r="F67">
        <v>1662.5</v>
      </c>
      <c r="G67">
        <v>1662.5</v>
      </c>
      <c r="H67">
        <v>92.832996462447923</v>
      </c>
      <c r="I67">
        <v>57.5</v>
      </c>
      <c r="J67">
        <v>0.61213528118937321</v>
      </c>
      <c r="K67">
        <v>103</v>
      </c>
      <c r="L67">
        <v>57.5</v>
      </c>
      <c r="M67">
        <v>7.9000000000000001E-2</v>
      </c>
    </row>
    <row r="68" spans="1:13" x14ac:dyDescent="0.3">
      <c r="A68" s="1">
        <v>300</v>
      </c>
      <c r="B68" s="2">
        <f>[1]!MF_p_pipeline_atma($B$9,$B$10,$B$13,$B$14,$B$15,$A68,$B$12,0,$B$23,10,1,0)</f>
        <v>207.34332972974667</v>
      </c>
      <c r="C68" s="2" cm="1">
        <f t="array" ref="C68">[1]!IPR_pwf_atma(0.44,399,$A68,$B$12)</f>
        <v>0</v>
      </c>
      <c r="E68">
        <v>12</v>
      </c>
      <c r="F68">
        <v>1828.75</v>
      </c>
      <c r="G68">
        <v>1828.75</v>
      </c>
      <c r="H68">
        <v>101.29827345723537</v>
      </c>
      <c r="I68">
        <v>61.25</v>
      </c>
      <c r="J68">
        <v>0.63193100302363558</v>
      </c>
      <c r="K68">
        <v>103</v>
      </c>
      <c r="L68">
        <v>61.25</v>
      </c>
      <c r="M68">
        <v>7.9000000000000001E-2</v>
      </c>
    </row>
    <row r="69" spans="1:13" x14ac:dyDescent="0.3">
      <c r="A69" s="1">
        <v>310</v>
      </c>
      <c r="B69" s="2">
        <f>[1]!MF_p_pipeline_atma($B$9,$B$10,$B$13,$B$14,$B$15,$A69,$B$12,0,$B$23,10,1,0)</f>
        <v>207.63735193541581</v>
      </c>
      <c r="C69" s="2" cm="1">
        <f t="array" ref="C69">[1]!IPR_pwf_atma(0.44,399,$A69,$B$12)</f>
        <v>0</v>
      </c>
      <c r="E69">
        <v>13</v>
      </c>
      <c r="F69">
        <v>1995</v>
      </c>
      <c r="G69">
        <v>1995</v>
      </c>
      <c r="H69">
        <v>110.00026947256886</v>
      </c>
      <c r="I69">
        <v>65</v>
      </c>
      <c r="J69">
        <v>0.65036707034141261</v>
      </c>
      <c r="K69">
        <v>103</v>
      </c>
      <c r="L69">
        <v>65</v>
      </c>
      <c r="M69">
        <v>7.9000000000000001E-2</v>
      </c>
    </row>
    <row r="70" spans="1:13" x14ac:dyDescent="0.3">
      <c r="A70" s="1">
        <v>320</v>
      </c>
      <c r="B70" s="2">
        <f>[1]!MF_p_pipeline_atma($B$9,$B$10,$B$13,$B$14,$B$15,$A70,$B$12,0,$B$23,10,1,0)</f>
        <v>208.04455693450308</v>
      </c>
      <c r="C70" s="2" cm="1">
        <f t="array" ref="C70">[1]!IPR_pwf_atma(0.44,399,$A70,$B$12)</f>
        <v>0</v>
      </c>
      <c r="E70">
        <v>14</v>
      </c>
      <c r="F70">
        <v>2161.25</v>
      </c>
      <c r="G70">
        <v>2161.25</v>
      </c>
      <c r="H70">
        <v>118.93006935382996</v>
      </c>
      <c r="I70">
        <v>68.75</v>
      </c>
      <c r="J70">
        <v>0.66736302339617581</v>
      </c>
      <c r="K70">
        <v>103</v>
      </c>
      <c r="L70">
        <v>68.75</v>
      </c>
      <c r="M70">
        <v>7.9000000000000001E-2</v>
      </c>
    </row>
    <row r="71" spans="1:13" x14ac:dyDescent="0.3">
      <c r="A71" s="1">
        <v>330</v>
      </c>
      <c r="B71" s="2">
        <f>[1]!MF_p_pipeline_atma($B$9,$B$10,$B$13,$B$14,$B$15,$A71,$B$12,0,$B$23,10,1,0)</f>
        <v>208.51016693671738</v>
      </c>
      <c r="C71" s="2" cm="1">
        <f t="array" ref="C71">[1]!IPR_pwf_atma(0.44,399,$A71,$B$12)</f>
        <v>0</v>
      </c>
      <c r="E71">
        <v>15</v>
      </c>
      <c r="F71">
        <v>2327.5</v>
      </c>
      <c r="G71">
        <v>2327.5</v>
      </c>
      <c r="H71">
        <v>128.04107356049755</v>
      </c>
      <c r="I71">
        <v>72.499999999999986</v>
      </c>
      <c r="J71">
        <v>0.68312146154642672</v>
      </c>
      <c r="K71">
        <v>103</v>
      </c>
      <c r="L71">
        <v>72.499999999999986</v>
      </c>
      <c r="M71">
        <v>7.9000000000000001E-2</v>
      </c>
    </row>
    <row r="72" spans="1:13" x14ac:dyDescent="0.3">
      <c r="A72" s="1">
        <v>340</v>
      </c>
      <c r="B72" s="2">
        <f>[1]!MF_p_pipeline_atma($B$9,$B$10,$B$13,$B$14,$B$15,$A72,$B$12,0,$B$23,10,1,0)</f>
        <v>209.03088448614056</v>
      </c>
      <c r="C72" s="2" cm="1">
        <f t="array" ref="C72">[1]!IPR_pwf_atma(0.44,399,$A72,$B$12)</f>
        <v>0</v>
      </c>
      <c r="E72">
        <v>16</v>
      </c>
      <c r="F72">
        <v>2493.75</v>
      </c>
      <c r="G72">
        <v>2493.75</v>
      </c>
      <c r="H72">
        <v>137.31691894367577</v>
      </c>
      <c r="I72">
        <v>76.25</v>
      </c>
      <c r="J72">
        <v>0.69768507460940687</v>
      </c>
      <c r="K72">
        <v>103</v>
      </c>
      <c r="L72">
        <v>76.25</v>
      </c>
      <c r="M72">
        <v>7.9000000000000001E-2</v>
      </c>
    </row>
    <row r="73" spans="1:13" x14ac:dyDescent="0.3">
      <c r="A73" s="1">
        <v>350</v>
      </c>
      <c r="B73" s="2">
        <f>[1]!MF_p_pipeline_atma($B$9,$B$10,$B$13,$B$14,$B$15,$A73,$B$12,0,$B$23,10,1,0)</f>
        <v>209.6036839296693</v>
      </c>
      <c r="C73" s="2" cm="1">
        <f t="array" ref="C73">[1]!IPR_pwf_atma(0.44,399,$A73,$B$12)</f>
        <v>0</v>
      </c>
      <c r="E73">
        <v>17</v>
      </c>
      <c r="F73">
        <v>2660</v>
      </c>
      <c r="G73">
        <v>2660</v>
      </c>
      <c r="H73">
        <v>146.74738322631407</v>
      </c>
      <c r="I73">
        <v>80</v>
      </c>
      <c r="J73">
        <v>0.71105904799432829</v>
      </c>
      <c r="K73">
        <v>103</v>
      </c>
      <c r="L73">
        <v>80</v>
      </c>
      <c r="M73">
        <v>7.9000000000000001E-2</v>
      </c>
    </row>
    <row r="74" spans="1:13" x14ac:dyDescent="0.3">
      <c r="A74" s="1">
        <v>360</v>
      </c>
      <c r="B74" s="2">
        <f>[1]!MF_p_pipeline_atma($B$9,$B$10,$B$13,$B$14,$B$15,$A74,$B$12,0,$B$23,10,1,0)</f>
        <v>210.22578046659763</v>
      </c>
      <c r="C74" s="2" cm="1">
        <f t="array" ref="C74">[1]!IPR_pwf_atma(0.44,399,$A74,$B$12)</f>
        <v>0</v>
      </c>
      <c r="E74">
        <v>18</v>
      </c>
      <c r="F74">
        <v>2826.25</v>
      </c>
      <c r="G74">
        <v>2826.25</v>
      </c>
      <c r="H74">
        <v>156.29982275789519</v>
      </c>
      <c r="I74">
        <v>83.75</v>
      </c>
      <c r="J74">
        <v>0.72344456746978647</v>
      </c>
      <c r="K74">
        <v>103</v>
      </c>
      <c r="L74">
        <v>83.75</v>
      </c>
      <c r="M74">
        <v>7.9000000000000001E-2</v>
      </c>
    </row>
    <row r="75" spans="1:13" x14ac:dyDescent="0.3">
      <c r="A75" s="1">
        <v>370</v>
      </c>
      <c r="B75" s="2">
        <f>[1]!MF_p_pipeline_atma($B$9,$B$10,$B$13,$B$14,$B$15,$A75,$B$12,0,$B$23,10,1,0)</f>
        <v>210.89460366218407</v>
      </c>
      <c r="C75" s="2" cm="1">
        <f t="array" ref="C75">[1]!IPR_pwf_atma(0.44,399,$A75,$B$12)</f>
        <v>0</v>
      </c>
      <c r="E75">
        <v>19</v>
      </c>
      <c r="F75">
        <v>2992.5</v>
      </c>
      <c r="G75">
        <v>2992.5</v>
      </c>
      <c r="H75">
        <v>165.96251083577988</v>
      </c>
      <c r="I75">
        <v>87.5</v>
      </c>
      <c r="J75">
        <v>0.73489590820485606</v>
      </c>
      <c r="K75">
        <v>103</v>
      </c>
      <c r="L75">
        <v>87.5</v>
      </c>
      <c r="M75">
        <v>7.9000000000000001E-2</v>
      </c>
    </row>
    <row r="76" spans="1:13" x14ac:dyDescent="0.3">
      <c r="A76" s="1">
        <v>380</v>
      </c>
      <c r="B76" s="2">
        <f>[1]!MF_p_pipeline_atma($B$9,$B$10,$B$13,$B$14,$B$15,$A76,$B$12,0,$B$23,10,1,0)</f>
        <v>211.60777468174174</v>
      </c>
      <c r="C76" s="2" cm="1">
        <f t="array" ref="C76">[1]!IPR_pwf_atma(0.44,399,$A76,$B$12)</f>
        <v>0</v>
      </c>
      <c r="E76">
        <v>20</v>
      </c>
      <c r="F76">
        <v>3158.75</v>
      </c>
      <c r="G76">
        <v>3158.75</v>
      </c>
      <c r="H76">
        <v>175.72662607347914</v>
      </c>
      <c r="I76">
        <v>91.25</v>
      </c>
      <c r="J76">
        <v>0.74544395234304972</v>
      </c>
      <c r="K76">
        <v>103</v>
      </c>
      <c r="L76">
        <v>91.25</v>
      </c>
      <c r="M76">
        <v>7.9000000000000001E-2</v>
      </c>
    </row>
    <row r="77" spans="1:13" x14ac:dyDescent="0.3">
      <c r="A77" s="1">
        <v>390</v>
      </c>
      <c r="B77" s="2">
        <f>[1]!MF_p_pipeline_atma($B$9,$B$10,$B$13,$B$14,$B$15,$A77,$B$12,0,$B$23,10,1,0)</f>
        <v>212.41984555525482</v>
      </c>
      <c r="C77" s="2" cm="1">
        <f t="array" ref="C77">[1]!IPR_pwf_atma(0.44,399,$A77,$B$12)</f>
        <v>0</v>
      </c>
      <c r="E77">
        <v>21</v>
      </c>
      <c r="F77">
        <v>3325</v>
      </c>
      <c r="G77">
        <v>3325</v>
      </c>
      <c r="H77">
        <v>185.57042666076273</v>
      </c>
      <c r="I77">
        <v>95</v>
      </c>
      <c r="J77">
        <v>0.75524697934591334</v>
      </c>
      <c r="K77">
        <v>103</v>
      </c>
      <c r="L77">
        <v>95</v>
      </c>
      <c r="M77">
        <v>7.9000000000000001E-2</v>
      </c>
    </row>
    <row r="78" spans="1:13" x14ac:dyDescent="0.3">
      <c r="A78" s="1">
        <v>400</v>
      </c>
      <c r="B78" s="2">
        <f>[1]!MF_p_pipeline_atma($B$9,$B$10,$B$13,$B$14,$B$15,$A78,$B$12,0,$B$23,10,1,0)</f>
        <v>213.22791941815794</v>
      </c>
      <c r="C78" s="2" cm="1">
        <f t="array" ref="C78">[1]!IPR_pwf_atma(0.44,399,$A78,$B$12)</f>
        <v>0</v>
      </c>
      <c r="E78">
        <v>22</v>
      </c>
      <c r="F78">
        <v>3491.25</v>
      </c>
      <c r="G78">
        <v>3491.25</v>
      </c>
      <c r="H78">
        <v>195.48591419190581</v>
      </c>
      <c r="I78">
        <v>98.75</v>
      </c>
      <c r="J78">
        <v>0.76434741249234861</v>
      </c>
      <c r="K78">
        <v>103</v>
      </c>
      <c r="L78">
        <v>98.75</v>
      </c>
      <c r="M78">
        <v>7.9000000000000001E-2</v>
      </c>
    </row>
    <row r="79" spans="1:13" x14ac:dyDescent="0.3">
      <c r="A79" s="1">
        <v>410</v>
      </c>
      <c r="B79" s="2">
        <f>[1]!MF_p_pipeline_atma($B$9,$B$10,$B$13,$B$14,$B$15,$A79,$B$12,0,$B$23,10,1,0)</f>
        <v>214.1030432523894</v>
      </c>
      <c r="C79" s="2" cm="1">
        <f t="array" ref="C79">[1]!IPR_pwf_atma(0.44,399,$A79,$B$12)</f>
        <v>0</v>
      </c>
      <c r="E79">
        <v>23</v>
      </c>
      <c r="F79">
        <v>3657.5</v>
      </c>
      <c r="G79">
        <v>3657.5</v>
      </c>
      <c r="H79">
        <v>205.46608785671853</v>
      </c>
      <c r="I79">
        <v>102.5</v>
      </c>
      <c r="J79">
        <v>0.77277622515489108</v>
      </c>
      <c r="K79">
        <v>103</v>
      </c>
      <c r="L79">
        <v>102.5</v>
      </c>
      <c r="M79">
        <v>7.9000000000000001E-2</v>
      </c>
    </row>
    <row r="80" spans="1:13" x14ac:dyDescent="0.3">
      <c r="A80" s="1">
        <v>420</v>
      </c>
      <c r="B80" s="2">
        <f>[1]!MF_p_pipeline_atma($B$9,$B$10,$B$13,$B$14,$B$15,$A80,$B$12,0,$B$23,10,1,0)</f>
        <v>214.99192480821395</v>
      </c>
      <c r="C80" s="2" cm="1">
        <f t="array" ref="C80">[1]!IPR_pwf_atma(0.44,399,$A80,$B$12)</f>
        <v>0</v>
      </c>
      <c r="E80">
        <v>24</v>
      </c>
      <c r="F80">
        <v>3823.75</v>
      </c>
      <c r="G80">
        <v>3823.75</v>
      </c>
      <c r="H80">
        <v>215.49618098122113</v>
      </c>
      <c r="I80">
        <v>106.25</v>
      </c>
      <c r="J80">
        <v>0.77873379940683607</v>
      </c>
      <c r="K80">
        <v>103</v>
      </c>
      <c r="L80">
        <v>106.25</v>
      </c>
      <c r="M80">
        <v>7.9000000000000001E-2</v>
      </c>
    </row>
    <row r="81" spans="1:13" x14ac:dyDescent="0.3">
      <c r="A81" s="1">
        <v>430</v>
      </c>
      <c r="B81" s="2">
        <f>[1]!MF_p_pipeline_atma($B$9,$B$10,$B$13,$B$14,$B$15,$A81,$B$12,0,$B$23,10,1,0)</f>
        <v>215.9251865719848</v>
      </c>
      <c r="C81" s="2" cm="1">
        <f t="array" ref="C81">[1]!IPR_pwf_atma(0.44,399,$A81,$B$12)</f>
        <v>0</v>
      </c>
      <c r="E81">
        <v>25</v>
      </c>
      <c r="F81">
        <v>3990</v>
      </c>
      <c r="G81">
        <v>3990</v>
      </c>
      <c r="H81">
        <v>225.56686571487694</v>
      </c>
      <c r="I81">
        <v>110</v>
      </c>
      <c r="J81">
        <v>0.78295381408276488</v>
      </c>
      <c r="K81">
        <v>103</v>
      </c>
      <c r="L81">
        <v>110</v>
      </c>
      <c r="M81">
        <v>7.9000000000000001E-2</v>
      </c>
    </row>
    <row r="82" spans="1:13" x14ac:dyDescent="0.3">
      <c r="A82" s="1">
        <v>440</v>
      </c>
      <c r="B82" s="2">
        <f>[1]!MF_p_pipeline_atma($B$9,$B$10,$B$13,$B$14,$B$15,$A82,$B$12,0,$B$23,10,1,0)</f>
        <v>216.93899118742709</v>
      </c>
      <c r="C82" s="2" cm="1">
        <f t="array" ref="C82">[1]!IPR_pwf_atma(0.44,399,$A82,$B$12)</f>
        <v>0</v>
      </c>
    </row>
    <row r="83" spans="1:13" x14ac:dyDescent="0.3">
      <c r="A83" s="1">
        <v>450</v>
      </c>
      <c r="B83" s="2">
        <f>[1]!MF_p_pipeline_atma($B$9,$B$10,$B$13,$B$14,$B$15,$A83,$B$12,0,$B$23,10,1,0)</f>
        <v>217.90647871365277</v>
      </c>
      <c r="C83" s="2" cm="1">
        <f t="array" ref="C83">[1]!IPR_pwf_atma(0.44,399,$A83,$B$12)</f>
        <v>0</v>
      </c>
    </row>
    <row r="84" spans="1:13" x14ac:dyDescent="0.3">
      <c r="A84" s="1">
        <v>460</v>
      </c>
      <c r="B84" s="2">
        <f>[1]!MF_p_pipeline_atma($B$9,$B$10,$B$13,$B$14,$B$15,$A84,$B$12,0,$B$23,10,1,0)</f>
        <v>219.01097864064383</v>
      </c>
      <c r="C84" s="2" cm="1">
        <f t="array" ref="C84">[1]!IPR_pwf_atma(0.44,399,$A84,$B$12)</f>
        <v>0</v>
      </c>
    </row>
    <row r="85" spans="1:13" x14ac:dyDescent="0.3">
      <c r="A85" s="1">
        <v>470</v>
      </c>
      <c r="B85" s="2">
        <f>[1]!MF_p_pipeline_atma($B$9,$B$10,$B$13,$B$14,$B$15,$A85,$B$12,0,$B$23,10,1,0)</f>
        <v>220.02447727513649</v>
      </c>
      <c r="C85" s="2" cm="1">
        <f t="array" ref="C85">[1]!IPR_pwf_atma(0.44,399,$A85,$B$12)</f>
        <v>0</v>
      </c>
    </row>
    <row r="86" spans="1:13" x14ac:dyDescent="0.3">
      <c r="A86" s="1">
        <v>480</v>
      </c>
      <c r="B86" s="2">
        <f>[1]!MF_p_pipeline_atma($B$9,$B$10,$B$13,$B$14,$B$15,$A86,$B$12,0,$B$23,10,1,0)</f>
        <v>221.14740062432725</v>
      </c>
      <c r="C86" s="2" cm="1">
        <f t="array" ref="C86">[1]!IPR_pwf_atma(0.44,399,$A86,$B$12)</f>
        <v>0</v>
      </c>
    </row>
    <row r="87" spans="1:13" x14ac:dyDescent="0.3">
      <c r="A87" s="1">
        <v>490</v>
      </c>
      <c r="B87" s="2">
        <f>[1]!MF_p_pipeline_atma($B$9,$B$10,$B$13,$B$14,$B$15,$A87,$B$12,0,$B$23,10,1,0)</f>
        <v>222.21513592171561</v>
      </c>
      <c r="C87" s="2" cm="1">
        <f t="array" ref="C87">[1]!IPR_pwf_atma(0.44,399,$A87,$B$12)</f>
        <v>0</v>
      </c>
    </row>
    <row r="88" spans="1:13" x14ac:dyDescent="0.3">
      <c r="A88" s="1">
        <v>500</v>
      </c>
      <c r="B88" s="2">
        <f>[1]!MF_p_pipeline_atma($B$9,$B$10,$B$13,$B$14,$B$15,$A88,$B$12,0,$B$23,10,1,0)</f>
        <v>223.37127587988218</v>
      </c>
      <c r="C88" s="2" cm="1">
        <f t="array" ref="C88">[1]!IPR_pwf_atma(0.44,399,$A88,$B$12)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93DF-1A0E-4E58-80CF-E2235828D95E}">
  <sheetPr codeName="Лист2"/>
  <dimension ref="A1:A12"/>
  <sheetViews>
    <sheetView workbookViewId="0">
      <selection activeCell="A14" sqref="A14"/>
    </sheetView>
  </sheetViews>
  <sheetFormatPr defaultRowHeight="14.4" x14ac:dyDescent="0.3"/>
  <cols>
    <col min="1" max="1" width="92.77734375" customWidth="1"/>
  </cols>
  <sheetData>
    <row r="1" spans="1:1" x14ac:dyDescent="0.3">
      <c r="A1" t="s">
        <v>16</v>
      </c>
    </row>
    <row r="2" spans="1:1" x14ac:dyDescent="0.3">
      <c r="A2" t="s">
        <v>60</v>
      </c>
    </row>
    <row r="3" spans="1:1" x14ac:dyDescent="0.3">
      <c r="A3" t="s">
        <v>17</v>
      </c>
    </row>
    <row r="4" spans="1:1" x14ac:dyDescent="0.3">
      <c r="A4" t="s">
        <v>29</v>
      </c>
    </row>
    <row r="5" spans="1:1" x14ac:dyDescent="0.3">
      <c r="A5" t="s">
        <v>39</v>
      </c>
    </row>
    <row r="7" spans="1:1" x14ac:dyDescent="0.3">
      <c r="A7" t="s">
        <v>48</v>
      </c>
    </row>
    <row r="8" spans="1:1" x14ac:dyDescent="0.3">
      <c r="A8" t="s">
        <v>49</v>
      </c>
    </row>
    <row r="9" spans="1:1" x14ac:dyDescent="0.3">
      <c r="A9" t="s">
        <v>50</v>
      </c>
    </row>
    <row r="10" spans="1:1" x14ac:dyDescent="0.3">
      <c r="A10" t="s">
        <v>51</v>
      </c>
    </row>
    <row r="11" spans="1:1" x14ac:dyDescent="0.3">
      <c r="A11" t="s">
        <v>55</v>
      </c>
    </row>
    <row r="12" spans="1:1" x14ac:dyDescent="0.3">
      <c r="A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2021-02-21T07:36:24Z</dcterms:created>
  <dcterms:modified xsi:type="dcterms:W3CDTF">2021-02-23T18:23:00Z</dcterms:modified>
</cp:coreProperties>
</file>