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B\Documents\study\multiphase\"/>
    </mc:Choice>
  </mc:AlternateContent>
  <xr:revisionPtr revIDLastSave="0" documentId="13_ncr:1_{DFE54000-4111-4E36-8F12-473B22B581B4}" xr6:coauthVersionLast="46" xr6:coauthVersionMax="46" xr10:uidLastSave="{00000000-0000-0000-0000-000000000000}"/>
  <bookViews>
    <workbookView xWindow="-100" yWindow="-100" windowWidth="21467" windowHeight="11576" xr2:uid="{00000000-000D-0000-FFFF-FFFF00000000}"/>
  </bookViews>
  <sheets>
    <sheet name="Задание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J21" i="1" l="1"/>
  <c r="D5" i="1"/>
  <c r="D4" i="1"/>
  <c r="D3" i="1"/>
  <c r="H17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G40" i="1"/>
  <c r="G33" i="1"/>
  <c r="F37" i="1"/>
  <c r="F29" i="1"/>
  <c r="G38" i="1"/>
  <c r="G32" i="1"/>
  <c r="F38" i="1"/>
  <c r="F32" i="1"/>
  <c r="G37" i="1"/>
  <c r="G31" i="1"/>
  <c r="F40" i="1"/>
  <c r="F34" i="1"/>
  <c r="F28" i="1"/>
  <c r="G39" i="1"/>
  <c r="G34" i="1"/>
  <c r="G28" i="1"/>
  <c r="F33" i="1"/>
  <c r="G36" i="1"/>
  <c r="G30" i="1"/>
  <c r="F39" i="1"/>
  <c r="F35" i="1"/>
  <c r="F3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G35" i="1"/>
  <c r="G29" i="1"/>
  <c r="F36" i="1"/>
  <c r="F30" i="1"/>
  <c r="I10" i="1" l="1"/>
  <c r="K30" i="1"/>
  <c r="F45" i="1" s="1"/>
  <c r="K36" i="1"/>
  <c r="F51" i="1" s="1"/>
  <c r="J28" i="1"/>
  <c r="E43" i="1" s="1"/>
  <c r="J29" i="1"/>
  <c r="E44" i="1" s="1"/>
  <c r="J31" i="1"/>
  <c r="E46" i="1" s="1"/>
  <c r="J32" i="1"/>
  <c r="E47" i="1" s="1"/>
  <c r="J33" i="1"/>
  <c r="E48" i="1" s="1"/>
  <c r="J35" i="1"/>
  <c r="E50" i="1" s="1"/>
  <c r="J36" i="1"/>
  <c r="E51" i="1" s="1"/>
  <c r="J37" i="1"/>
  <c r="E52" i="1" s="1"/>
  <c r="J38" i="1"/>
  <c r="E53" i="1" s="1"/>
  <c r="J40" i="1"/>
  <c r="E55" i="1" s="1"/>
  <c r="K34" i="1"/>
  <c r="F49" i="1" s="1"/>
  <c r="J39" i="1"/>
  <c r="E54" i="1" s="1"/>
  <c r="J34" i="1"/>
  <c r="E49" i="1" s="1"/>
  <c r="J30" i="1"/>
  <c r="E45" i="1" s="1"/>
  <c r="L40" i="1"/>
  <c r="G55" i="1" s="1"/>
  <c r="L39" i="1"/>
  <c r="G54" i="1" s="1"/>
  <c r="L38" i="1"/>
  <c r="G53" i="1" s="1"/>
  <c r="L37" i="1"/>
  <c r="G52" i="1" s="1"/>
  <c r="L36" i="1"/>
  <c r="G51" i="1" s="1"/>
  <c r="L35" i="1"/>
  <c r="G50" i="1" s="1"/>
  <c r="L34" i="1"/>
  <c r="G49" i="1" s="1"/>
  <c r="L33" i="1"/>
  <c r="G48" i="1" s="1"/>
  <c r="L32" i="1"/>
  <c r="G47" i="1" s="1"/>
  <c r="L31" i="1"/>
  <c r="G46" i="1" s="1"/>
  <c r="L30" i="1"/>
  <c r="G45" i="1" s="1"/>
  <c r="L29" i="1"/>
  <c r="G44" i="1" s="1"/>
  <c r="L28" i="1"/>
  <c r="G43" i="1" s="1"/>
  <c r="K31" i="1"/>
  <c r="F46" i="1" s="1"/>
  <c r="K35" i="1"/>
  <c r="F50" i="1" s="1"/>
  <c r="K39" i="1"/>
  <c r="F54" i="1" s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K33" i="1"/>
  <c r="F48" i="1" s="1"/>
  <c r="K28" i="1"/>
  <c r="F43" i="1" s="1"/>
  <c r="K40" i="1"/>
  <c r="F55" i="1" s="1"/>
  <c r="K29" i="1"/>
  <c r="F44" i="1" s="1"/>
  <c r="K32" i="1"/>
  <c r="F47" i="1" s="1"/>
  <c r="K37" i="1"/>
  <c r="F52" i="1" s="1"/>
  <c r="K38" i="1"/>
  <c r="F53" i="1" s="1"/>
  <c r="R22" i="1" l="1"/>
  <c r="T22" i="1" l="1"/>
  <c r="P22" i="1"/>
  <c r="N22" i="1"/>
  <c r="J22" i="1" l="1"/>
  <c r="O22" i="1" s="1"/>
  <c r="J23" i="1"/>
  <c r="Q22" i="1" s="1"/>
  <c r="J24" i="1"/>
  <c r="J25" i="1"/>
  <c r="M22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S22" i="1" l="1"/>
  <c r="F68" i="1"/>
  <c r="E65" i="1"/>
  <c r="G63" i="1"/>
  <c r="D62" i="1"/>
  <c r="F60" i="1"/>
  <c r="F62" i="1"/>
  <c r="E68" i="1"/>
  <c r="G66" i="1"/>
  <c r="D65" i="1"/>
  <c r="F63" i="1"/>
  <c r="E60" i="1"/>
  <c r="G58" i="1"/>
  <c r="F67" i="1"/>
  <c r="D61" i="1"/>
  <c r="G65" i="1"/>
  <c r="D68" i="1"/>
  <c r="F66" i="1"/>
  <c r="E63" i="1"/>
  <c r="G61" i="1"/>
  <c r="D60" i="1"/>
  <c r="F58" i="1"/>
  <c r="F59" i="1"/>
  <c r="E67" i="1"/>
  <c r="E66" i="1"/>
  <c r="G64" i="1"/>
  <c r="D63" i="1"/>
  <c r="F61" i="1"/>
  <c r="E58" i="1"/>
  <c r="G62" i="1"/>
  <c r="D64" i="1"/>
  <c r="G67" i="1"/>
  <c r="D66" i="1"/>
  <c r="F64" i="1"/>
  <c r="E61" i="1"/>
  <c r="G59" i="1"/>
  <c r="D58" i="1"/>
  <c r="E64" i="1"/>
  <c r="E59" i="1"/>
  <c r="G68" i="1"/>
  <c r="F65" i="1"/>
  <c r="E62" i="1"/>
  <c r="G60" i="1"/>
  <c r="I66" i="1"/>
  <c r="I58" i="1"/>
  <c r="I64" i="1"/>
  <c r="H66" i="1"/>
  <c r="I68" i="1"/>
  <c r="H58" i="1"/>
  <c r="I61" i="1"/>
  <c r="I62" i="1"/>
  <c r="I60" i="1"/>
  <c r="H60" i="1"/>
  <c r="J60" i="1" l="1"/>
  <c r="I65" i="1"/>
  <c r="H65" i="1"/>
  <c r="I63" i="1"/>
  <c r="H64" i="1"/>
  <c r="J64" i="1" s="1"/>
  <c r="K60" i="1"/>
  <c r="K64" i="1"/>
  <c r="J58" i="1"/>
  <c r="K58" i="1"/>
  <c r="H61" i="1"/>
  <c r="J61" i="1" s="1"/>
  <c r="K61" i="1"/>
  <c r="J66" i="1"/>
  <c r="K66" i="1"/>
  <c r="H62" i="1"/>
  <c r="J62" i="1" s="1"/>
  <c r="K62" i="1"/>
  <c r="H68" i="1"/>
  <c r="J68" i="1" s="1"/>
  <c r="K68" i="1"/>
  <c r="H63" i="1"/>
  <c r="J65" i="1"/>
  <c r="K65" i="1"/>
  <c r="J63" i="1"/>
  <c r="K63" i="1"/>
  <c r="D59" i="1"/>
  <c r="D67" i="1"/>
  <c r="H67" i="1"/>
  <c r="I59" i="1"/>
  <c r="I67" i="1"/>
  <c r="J67" i="1" l="1"/>
  <c r="J59" i="1"/>
  <c r="K67" i="1"/>
  <c r="K59" i="1"/>
</calcChain>
</file>

<file path=xl/sharedStrings.xml><?xml version="1.0" encoding="utf-8"?>
<sst xmlns="http://schemas.openxmlformats.org/spreadsheetml/2006/main" count="61" uniqueCount="54">
  <si>
    <t>ro_oil</t>
  </si>
  <si>
    <t>ro_wat</t>
  </si>
  <si>
    <t>ro_gaz</t>
  </si>
  <si>
    <t>P_upn</t>
  </si>
  <si>
    <t>GOR</t>
  </si>
  <si>
    <t>P_nas</t>
  </si>
  <si>
    <t>T_plastovaya</t>
  </si>
  <si>
    <t>K_прод</t>
  </si>
  <si>
    <t>Обводнонность</t>
  </si>
  <si>
    <t>Pпл</t>
  </si>
  <si>
    <t>MD</t>
  </si>
  <si>
    <t>TVD</t>
  </si>
  <si>
    <t>2, 4</t>
  </si>
  <si>
    <t>T_plasta</t>
  </si>
  <si>
    <t>gradT</t>
  </si>
  <si>
    <t>d_НКТ</t>
  </si>
  <si>
    <t>L_НКТ</t>
  </si>
  <si>
    <t>D_ЭК</t>
  </si>
  <si>
    <t>L_ЭК</t>
  </si>
  <si>
    <t>Z0</t>
  </si>
  <si>
    <t>Z1</t>
  </si>
  <si>
    <t>x0,м</t>
  </si>
  <si>
    <t>x1,м</t>
  </si>
  <si>
    <t>y0,м</t>
  </si>
  <si>
    <t>y1,м</t>
  </si>
  <si>
    <t>D,мм</t>
  </si>
  <si>
    <t>dвык. линии 1</t>
  </si>
  <si>
    <t>dвык. линии 2</t>
  </si>
  <si>
    <t>dвык. линии 3</t>
  </si>
  <si>
    <t>dвык. линии 4</t>
  </si>
  <si>
    <t>dтрубы до упн</t>
  </si>
  <si>
    <t>Q</t>
  </si>
  <si>
    <t>Pзаб_1</t>
  </si>
  <si>
    <t>Pзаб_2</t>
  </si>
  <si>
    <t>Pзаб_3</t>
  </si>
  <si>
    <t>Pзаб_4</t>
  </si>
  <si>
    <t>P_буф1</t>
  </si>
  <si>
    <t>P_буф2</t>
  </si>
  <si>
    <t>P_буф3</t>
  </si>
  <si>
    <t>P_буф4</t>
  </si>
  <si>
    <t>z1</t>
  </si>
  <si>
    <t>z</t>
  </si>
  <si>
    <t>L</t>
  </si>
  <si>
    <t>P в точке стока 1</t>
  </si>
  <si>
    <t>P в точке стока 2</t>
  </si>
  <si>
    <t>P в точке стока 3</t>
  </si>
  <si>
    <t>P в точке стока 4</t>
  </si>
  <si>
    <t>UPN</t>
  </si>
  <si>
    <t>Qв</t>
  </si>
  <si>
    <t>Обводн</t>
  </si>
  <si>
    <t>P на узле</t>
  </si>
  <si>
    <t>T_ust</t>
  </si>
  <si>
    <t>[0, 907, 1806]</t>
  </si>
  <si>
    <t>[0, 810, 1965]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</si>
</sst>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2">
    <cellStyle name="Обычный" xfId="0" builtinId="0"/>
    <cellStyle name="Обычный 2 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1'!$D$27</c:f>
              <c:strCache>
                <c:ptCount val="1"/>
                <c:pt idx="0">
                  <c:v>Pзаб_1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1'!$C$28:$C$35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'Задание 1'!$D$28:$D$35</c:f>
              <c:numCache>
                <c:formatCode>General</c:formatCode>
                <c:ptCount val="8"/>
                <c:pt idx="0">
                  <c:v>222.9591836734694</c:v>
                </c:pt>
                <c:pt idx="1">
                  <c:v>204.59183673469389</c:v>
                </c:pt>
                <c:pt idx="2">
                  <c:v>184.18367346938774</c:v>
                </c:pt>
                <c:pt idx="3">
                  <c:v>163.77551020408163</c:v>
                </c:pt>
                <c:pt idx="4">
                  <c:v>142.81793952326507</c:v>
                </c:pt>
                <c:pt idx="5">
                  <c:v>120.20512481944256</c:v>
                </c:pt>
                <c:pt idx="6">
                  <c:v>94.79590450407261</c:v>
                </c:pt>
                <c:pt idx="7">
                  <c:v>62.81345327345224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B-46B7-8428-5F347E41B2FA}"/>
            </c:ext>
          </c:extLst>
        </c:ser>
        <c:ser>
          <c:idx val="1"/>
          <c:order val="1"/>
          <c:tx>
            <c:strRef>
              <c:f>'Задание 1'!$E$27</c:f>
              <c:strCache>
                <c:ptCount val="1"/>
                <c:pt idx="0">
                  <c:v>Pзаб_2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1'!$C$28:$C$35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'Задание 1'!$E$28:$E$35</c:f>
              <c:numCache>
                <c:formatCode>General</c:formatCode>
                <c:ptCount val="8"/>
                <c:pt idx="0">
                  <c:v>229.05882352941177</c:v>
                </c:pt>
                <c:pt idx="1">
                  <c:v>202.58823529411765</c:v>
                </c:pt>
                <c:pt idx="2">
                  <c:v>173.1764705882353</c:v>
                </c:pt>
                <c:pt idx="3">
                  <c:v>143.27098963354132</c:v>
                </c:pt>
                <c:pt idx="4">
                  <c:v>110.20444911111221</c:v>
                </c:pt>
                <c:pt idx="5">
                  <c:v>69.011163514910749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B-46B7-8428-5F347E41B2FA}"/>
            </c:ext>
          </c:extLst>
        </c:ser>
        <c:ser>
          <c:idx val="2"/>
          <c:order val="2"/>
          <c:tx>
            <c:strRef>
              <c:f>'Задание 1'!$F$27</c:f>
              <c:strCache>
                <c:ptCount val="1"/>
                <c:pt idx="0">
                  <c:v>Pзаб_3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1'!$C$28:$C$35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'Задание 1'!$F$28:$F$35</c:f>
              <c:numCache>
                <c:formatCode>General</c:formatCode>
                <c:ptCount val="8"/>
                <c:pt idx="0">
                  <c:v>221.82608695652175</c:v>
                </c:pt>
                <c:pt idx="1">
                  <c:v>202.2608695652174</c:v>
                </c:pt>
                <c:pt idx="2">
                  <c:v>180.52173913043478</c:v>
                </c:pt>
                <c:pt idx="3">
                  <c:v>158.75738823380053</c:v>
                </c:pt>
                <c:pt idx="4">
                  <c:v>135.55394191658814</c:v>
                </c:pt>
                <c:pt idx="5">
                  <c:v>109.16888038411032</c:v>
                </c:pt>
                <c:pt idx="6">
                  <c:v>76.709919734096459</c:v>
                </c:pt>
                <c:pt idx="7">
                  <c:v>17.438204746676178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B-46B7-8428-5F347E41B2FA}"/>
            </c:ext>
          </c:extLst>
        </c:ser>
        <c:ser>
          <c:idx val="3"/>
          <c:order val="3"/>
          <c:tx>
            <c:strRef>
              <c:f>'Задание 1'!$G$27</c:f>
              <c:strCache>
                <c:ptCount val="1"/>
                <c:pt idx="0">
                  <c:v>Pзаб_4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'Задание 1'!$C$28:$C$35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'Задание 1'!$G$28:$G$35</c:f>
              <c:numCache>
                <c:formatCode>General</c:formatCode>
                <c:ptCount val="8"/>
                <c:pt idx="0">
                  <c:v>226.77500000000001</c:v>
                </c:pt>
                <c:pt idx="1">
                  <c:v>198.65</c:v>
                </c:pt>
                <c:pt idx="2">
                  <c:v>167.4</c:v>
                </c:pt>
                <c:pt idx="3">
                  <c:v>136.15</c:v>
                </c:pt>
                <c:pt idx="4">
                  <c:v>104.9</c:v>
                </c:pt>
                <c:pt idx="5">
                  <c:v>73.650000000000006</c:v>
                </c:pt>
                <c:pt idx="6">
                  <c:v>42.400000000000013</c:v>
                </c:pt>
                <c:pt idx="7">
                  <c:v>11.150000000000011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DB-46B7-8428-5F347E41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14207"/>
        <c:axId val="881512543"/>
      </c:scatterChart>
      <c:valAx>
        <c:axId val="8815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512543"/>
        <c:crosses val="autoZero"/>
        <c:crossBetween val="midCat"/>
      </c:valAx>
      <c:valAx>
        <c:axId val="8815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5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1'!$I$58:$I$68</c:f>
              <c:numCache>
                <c:formatCode>General</c:formatCode>
                <c:ptCount val="11"/>
                <c:pt idx="0">
                  <c:v>203.73356078867511</c:v>
                </c:pt>
                <c:pt idx="1">
                  <c:v>160.22026733137997</c:v>
                </c:pt>
                <c:pt idx="2">
                  <c:v>143.88951905260501</c:v>
                </c:pt>
                <c:pt idx="3">
                  <c:v>138.95640730324394</c:v>
                </c:pt>
                <c:pt idx="4">
                  <c:v>124.58603829423555</c:v>
                </c:pt>
                <c:pt idx="5">
                  <c:v>113.42864629932943</c:v>
                </c:pt>
                <c:pt idx="6">
                  <c:v>65.177260485195433</c:v>
                </c:pt>
                <c:pt idx="7">
                  <c:v>35.982047379101452</c:v>
                </c:pt>
                <c:pt idx="8">
                  <c:v>7.1066620894034287</c:v>
                </c:pt>
                <c:pt idx="9">
                  <c:v>-21.423141601035102</c:v>
                </c:pt>
                <c:pt idx="10">
                  <c:v>-49.853529923535994</c:v>
                </c:pt>
              </c:numCache>
            </c:numRef>
          </c:xVal>
          <c:yVal>
            <c:numRef>
              <c:f>'Задание 1'!$C$58:$C$68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7.5</c:v>
                </c:pt>
                <c:pt idx="3">
                  <c:v>8.65</c:v>
                </c:pt>
                <c:pt idx="4">
                  <c:v>12</c:v>
                </c:pt>
                <c:pt idx="5">
                  <c:v>15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3-4F10-AAD8-E9643888B3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1'!$I$58:$I$68</c:f>
              <c:numCache>
                <c:formatCode>General</c:formatCode>
                <c:ptCount val="11"/>
                <c:pt idx="0">
                  <c:v>203.73356078867511</c:v>
                </c:pt>
                <c:pt idx="1">
                  <c:v>160.22026733137997</c:v>
                </c:pt>
                <c:pt idx="2">
                  <c:v>143.88951905260501</c:v>
                </c:pt>
                <c:pt idx="3">
                  <c:v>138.95640730324394</c:v>
                </c:pt>
                <c:pt idx="4">
                  <c:v>124.58603829423555</c:v>
                </c:pt>
                <c:pt idx="5">
                  <c:v>113.42864629932943</c:v>
                </c:pt>
                <c:pt idx="6">
                  <c:v>65.177260485195433</c:v>
                </c:pt>
                <c:pt idx="7">
                  <c:v>35.982047379101452</c:v>
                </c:pt>
                <c:pt idx="8">
                  <c:v>7.1066620894034287</c:v>
                </c:pt>
                <c:pt idx="9">
                  <c:v>-21.423141601035102</c:v>
                </c:pt>
                <c:pt idx="10">
                  <c:v>-49.853529923535994</c:v>
                </c:pt>
              </c:numCache>
            </c:numRef>
          </c:xVal>
          <c:yVal>
            <c:numRef>
              <c:f>'Задание 1'!$K$58:$K$68</c:f>
              <c:numCache>
                <c:formatCode>General</c:formatCode>
                <c:ptCount val="11"/>
                <c:pt idx="0">
                  <c:v>10.598323108723337</c:v>
                </c:pt>
                <c:pt idx="1">
                  <c:v>10.285304722652979</c:v>
                </c:pt>
                <c:pt idx="2">
                  <c:v>10.188675280646702</c:v>
                </c:pt>
                <c:pt idx="3">
                  <c:v>10.15643905924027</c:v>
                </c:pt>
                <c:pt idx="4">
                  <c:v>10.032633076154616</c:v>
                </c:pt>
                <c:pt idx="5">
                  <c:v>9.9556681267428235</c:v>
                </c:pt>
                <c:pt idx="6">
                  <c:v>9.8083648270529444</c:v>
                </c:pt>
                <c:pt idx="7">
                  <c:v>9.7521207173513424</c:v>
                </c:pt>
                <c:pt idx="8">
                  <c:v>9.7059947545772616</c:v>
                </c:pt>
                <c:pt idx="9">
                  <c:v>-1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3-4F10-AAD8-E9643888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73263"/>
        <c:axId val="980059119"/>
      </c:scatterChart>
      <c:valAx>
        <c:axId val="9800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059119"/>
        <c:crosses val="autoZero"/>
        <c:crossBetween val="midCat"/>
      </c:valAx>
      <c:valAx>
        <c:axId val="9800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155748</xdr:colOff>
      <xdr:row>25</xdr:row>
      <xdr:rowOff>10046</xdr:rowOff>
    </xdr:from>
    <xdr:to>
      <xdr:col>22</xdr:col>
      <xdr:colOff>437102</xdr:colOff>
      <xdr:row>40</xdr:row>
      <xdr:rowOff>20095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D0A40F-B746-48A8-A029-5882BEE92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95457</xdr:colOff>
      <xdr:row>39</xdr:row>
      <xdr:rowOff>180868</xdr:rowOff>
    </xdr:from>
    <xdr:to>
      <xdr:col>25</xdr:col>
      <xdr:colOff>462223</xdr:colOff>
      <xdr:row>63</xdr:row>
      <xdr:rowOff>100484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9A8C20-954D-4AD7-A330-8A669C1B3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loc_vba-master/unifloc_vba-master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crv_interpolation"/>
      <definedName name="IPR_pwf_atma"/>
      <definedName name="MF_p_pipeline_atma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69"/>
  <sheetViews>
    <sheetView tabSelected="1" zoomScale="70" zoomScaleNormal="70" workbookViewId="0">
      <selection activeCell="L10" sqref="L10"/>
    </sheetView>
  </sheetViews>
  <sheetFormatPr defaultColWidth="8.69921875" defaultRowHeight="14.4" x14ac:dyDescent="0.3"/>
  <cols>
    <col min="1" max="1" width="11.69921875" style="1" customWidth="1"/>
    <col min="2" max="2" width="7.3984375" style="1" customWidth="1"/>
    <col min="3" max="6" width="15.09765625" style="1" bestFit="1" customWidth="1"/>
    <col min="7" max="7" width="15.296875" style="1" bestFit="1" customWidth="1"/>
    <col min="8" max="16384" width="8.69921875" style="1"/>
  </cols>
  <sheetData>
    <row r="1" spans="2:27" ht="14.95" thickBot="1" x14ac:dyDescent="0.35">
      <c r="B1" s="23"/>
      <c r="C1" s="24"/>
      <c r="D1" s="25"/>
      <c r="E1" s="23"/>
      <c r="F1" s="11"/>
      <c r="G1" s="30">
        <v>1</v>
      </c>
      <c r="H1" s="31">
        <v>2</v>
      </c>
      <c r="I1" s="31">
        <v>3</v>
      </c>
      <c r="J1" s="32">
        <v>4</v>
      </c>
      <c r="L1" s="2"/>
      <c r="M1" s="2"/>
      <c r="N1" s="2"/>
    </row>
    <row r="2" spans="2:27" x14ac:dyDescent="0.3">
      <c r="C2" s="18" t="s">
        <v>3</v>
      </c>
      <c r="D2" s="13">
        <v>9.6999999999999993</v>
      </c>
      <c r="F2" s="3" t="s">
        <v>7</v>
      </c>
      <c r="G2" s="12">
        <v>0.49</v>
      </c>
      <c r="H2" s="12">
        <v>0.34</v>
      </c>
      <c r="I2" s="12">
        <v>0.46</v>
      </c>
      <c r="J2" s="12">
        <v>0.32</v>
      </c>
      <c r="L2" s="2"/>
      <c r="M2" s="2"/>
      <c r="N2" s="2"/>
    </row>
    <row r="3" spans="2:27" x14ac:dyDescent="0.3">
      <c r="C3" s="16" t="s">
        <v>0</v>
      </c>
      <c r="D3" s="4">
        <f>835.2/1000</f>
        <v>0.83520000000000005</v>
      </c>
      <c r="F3" s="3" t="s">
        <v>8</v>
      </c>
      <c r="G3" s="3">
        <v>50</v>
      </c>
      <c r="H3" s="3">
        <v>53</v>
      </c>
      <c r="I3" s="3">
        <v>27</v>
      </c>
      <c r="J3" s="3">
        <v>100</v>
      </c>
      <c r="L3" s="2"/>
      <c r="M3" s="2"/>
      <c r="N3" s="2"/>
    </row>
    <row r="4" spans="2:27" x14ac:dyDescent="0.3">
      <c r="C4" s="16" t="s">
        <v>1</v>
      </c>
      <c r="D4" s="4">
        <f>1042.2/1000</f>
        <v>1.0422</v>
      </c>
      <c r="F4" s="3" t="s">
        <v>9</v>
      </c>
      <c r="G4" s="3">
        <v>225</v>
      </c>
      <c r="H4" s="3">
        <v>232</v>
      </c>
      <c r="I4" s="3">
        <v>224</v>
      </c>
      <c r="J4" s="3">
        <v>229.9</v>
      </c>
      <c r="L4" s="2"/>
      <c r="M4" s="2"/>
      <c r="N4" s="2"/>
    </row>
    <row r="5" spans="2:27" x14ac:dyDescent="0.3">
      <c r="C5" s="16" t="s">
        <v>2</v>
      </c>
      <c r="D5" s="4">
        <f>1/1000</f>
        <v>1E-3</v>
      </c>
      <c r="F5" s="3" t="s">
        <v>15</v>
      </c>
      <c r="G5" s="3">
        <v>75</v>
      </c>
      <c r="H5" s="3">
        <v>68</v>
      </c>
      <c r="I5" s="3">
        <v>75</v>
      </c>
      <c r="J5" s="3">
        <v>68</v>
      </c>
      <c r="L5" s="2"/>
      <c r="M5" s="2"/>
      <c r="N5" s="2"/>
    </row>
    <row r="6" spans="2:27" x14ac:dyDescent="0.3">
      <c r="C6" s="16" t="s">
        <v>4</v>
      </c>
      <c r="D6" s="4">
        <v>106.9</v>
      </c>
      <c r="F6" s="3" t="s">
        <v>17</v>
      </c>
      <c r="G6" s="3">
        <v>90</v>
      </c>
      <c r="H6" s="3">
        <v>96</v>
      </c>
      <c r="I6" s="3">
        <v>90</v>
      </c>
      <c r="J6" s="3">
        <v>96</v>
      </c>
      <c r="L6" s="2"/>
      <c r="M6" s="2"/>
      <c r="N6" s="2"/>
    </row>
    <row r="7" spans="2:27" x14ac:dyDescent="0.3">
      <c r="C7" s="16" t="s">
        <v>5</v>
      </c>
      <c r="D7" s="4">
        <v>162.30000000000001</v>
      </c>
      <c r="F7" s="3" t="s">
        <v>16</v>
      </c>
      <c r="G7" s="3">
        <v>892</v>
      </c>
      <c r="H7" s="3">
        <v>845</v>
      </c>
      <c r="I7" s="3">
        <v>892</v>
      </c>
      <c r="J7" s="3">
        <v>845</v>
      </c>
      <c r="L7" s="2"/>
      <c r="M7" s="2"/>
      <c r="N7" s="2"/>
      <c r="O7" s="2"/>
    </row>
    <row r="8" spans="2:27" ht="14.95" thickBot="1" x14ac:dyDescent="0.35">
      <c r="C8" s="17" t="s">
        <v>6</v>
      </c>
      <c r="D8" s="4">
        <v>95</v>
      </c>
      <c r="F8" s="3" t="s">
        <v>18</v>
      </c>
      <c r="G8" s="3">
        <v>1989</v>
      </c>
      <c r="H8" s="3">
        <v>1991</v>
      </c>
      <c r="I8" s="3">
        <v>1989</v>
      </c>
      <c r="J8" s="3">
        <v>1991</v>
      </c>
      <c r="L8" s="2"/>
      <c r="M8" s="2"/>
      <c r="N8" s="2"/>
      <c r="O8" s="2"/>
      <c r="V8" s="2"/>
      <c r="W8" s="2"/>
      <c r="X8" s="2"/>
      <c r="Y8" s="2"/>
      <c r="Z8" s="2"/>
      <c r="AA8" s="2"/>
    </row>
    <row r="9" spans="2:27" ht="14.95" thickBot="1" x14ac:dyDescent="0.35">
      <c r="I9" s="2"/>
      <c r="J9" s="2"/>
      <c r="K9" s="2"/>
      <c r="L9" s="2"/>
      <c r="M9" s="2"/>
      <c r="N9" s="2"/>
      <c r="O9" s="2"/>
    </row>
    <row r="10" spans="2:27" ht="14.95" thickBot="1" x14ac:dyDescent="0.35">
      <c r="C10" s="24"/>
      <c r="D10" s="39"/>
      <c r="E10" s="39"/>
      <c r="F10" s="25"/>
      <c r="H10" s="3" t="s">
        <v>51</v>
      </c>
      <c r="I10" s="3">
        <f>I11-D15*I12/100</f>
        <v>64.88</v>
      </c>
      <c r="J10" s="2"/>
      <c r="K10" s="2"/>
      <c r="L10" s="2"/>
      <c r="M10" s="2"/>
      <c r="N10" s="2"/>
      <c r="O10" s="2"/>
    </row>
    <row r="11" spans="2:27" ht="14.95" thickBot="1" x14ac:dyDescent="0.35">
      <c r="C11" s="24">
        <v>1.3</v>
      </c>
      <c r="D11" s="25"/>
      <c r="E11" s="24" t="s">
        <v>12</v>
      </c>
      <c r="F11" s="25"/>
      <c r="H11" s="20" t="s">
        <v>13</v>
      </c>
      <c r="I11" s="3">
        <v>95</v>
      </c>
      <c r="K11" s="2"/>
      <c r="L11" s="2"/>
      <c r="M11" s="2"/>
      <c r="N11" s="2"/>
      <c r="O11" s="2"/>
    </row>
    <row r="12" spans="2:27" ht="14.95" thickBot="1" x14ac:dyDescent="0.35">
      <c r="C12" s="40" t="s">
        <v>10</v>
      </c>
      <c r="D12" s="40" t="s">
        <v>11</v>
      </c>
      <c r="E12" s="40" t="s">
        <v>10</v>
      </c>
      <c r="F12" s="40" t="s">
        <v>11</v>
      </c>
      <c r="H12" s="20" t="s">
        <v>14</v>
      </c>
      <c r="I12" s="3">
        <v>2</v>
      </c>
      <c r="K12" s="2"/>
      <c r="L12" s="2"/>
      <c r="M12" s="2"/>
      <c r="N12" s="2"/>
      <c r="O12" s="2"/>
    </row>
    <row r="13" spans="2:27" x14ac:dyDescent="0.3">
      <c r="C13" s="5">
        <v>0</v>
      </c>
      <c r="D13" s="6">
        <v>0</v>
      </c>
      <c r="E13" s="5">
        <v>0</v>
      </c>
      <c r="F13" s="6">
        <v>0</v>
      </c>
      <c r="H13" s="21"/>
      <c r="I13" s="2"/>
      <c r="K13" s="2"/>
      <c r="L13" s="2"/>
      <c r="M13" s="2"/>
      <c r="N13" s="2"/>
      <c r="O13" s="2"/>
    </row>
    <row r="14" spans="2:27" x14ac:dyDescent="0.3">
      <c r="C14" s="7">
        <v>907</v>
      </c>
      <c r="D14" s="8">
        <v>807</v>
      </c>
      <c r="E14" s="7">
        <v>810</v>
      </c>
      <c r="F14" s="8">
        <v>810</v>
      </c>
      <c r="H14" s="20" t="s">
        <v>19</v>
      </c>
      <c r="I14" s="3">
        <v>0</v>
      </c>
      <c r="K14" s="2"/>
      <c r="L14" s="2"/>
      <c r="M14" s="2"/>
      <c r="N14" s="2"/>
      <c r="O14" s="2"/>
    </row>
    <row r="15" spans="2:27" ht="14.95" thickBot="1" x14ac:dyDescent="0.35">
      <c r="C15" s="9">
        <v>1806</v>
      </c>
      <c r="D15" s="10">
        <v>1506</v>
      </c>
      <c r="E15" s="9">
        <v>1965</v>
      </c>
      <c r="F15" s="10">
        <v>1965</v>
      </c>
      <c r="H15" s="20" t="s">
        <v>20</v>
      </c>
      <c r="I15" s="3">
        <v>-70</v>
      </c>
      <c r="K15" s="2"/>
      <c r="L15" s="2"/>
      <c r="M15" s="2"/>
      <c r="N15" s="2"/>
      <c r="O15" s="2"/>
    </row>
    <row r="16" spans="2:27" ht="14.95" thickBot="1" x14ac:dyDescent="0.35">
      <c r="I16" s="2"/>
      <c r="J16" s="2"/>
      <c r="K16" s="2"/>
      <c r="L16" s="2"/>
      <c r="M16" s="2"/>
      <c r="N16" s="2"/>
      <c r="O16" s="2"/>
    </row>
    <row r="17" spans="3:20" ht="14.95" thickBot="1" x14ac:dyDescent="0.35">
      <c r="C17" s="30">
        <v>1</v>
      </c>
      <c r="D17" s="31">
        <v>2</v>
      </c>
      <c r="E17" s="31">
        <v>3</v>
      </c>
      <c r="F17" s="32">
        <v>4</v>
      </c>
      <c r="H17" s="1" t="str">
        <f>[1]!PVT_encode_string(D5,D3,D4,,D6,D7,D8)</f>
        <v>{"gamma_gas":0.001,"gamma_oil":0.8352,"gamma_wat":1.0422,"rsb_m3m3":100,"rp_m3m3":106.9,"pb_atma":162.3,"t_res_C":95}</v>
      </c>
      <c r="I17" s="2"/>
      <c r="J17" s="2"/>
      <c r="K17" s="2"/>
      <c r="L17" s="2"/>
      <c r="M17" s="2"/>
      <c r="N17" s="2"/>
      <c r="O17" s="2"/>
    </row>
    <row r="18" spans="3:20" x14ac:dyDescent="0.3">
      <c r="C18" s="12" t="s">
        <v>52</v>
      </c>
      <c r="D18" s="12" t="s">
        <v>53</v>
      </c>
      <c r="E18" s="12" t="s">
        <v>52</v>
      </c>
      <c r="F18" s="12" t="s">
        <v>53</v>
      </c>
    </row>
    <row r="19" spans="3:20" ht="14.95" thickBot="1" x14ac:dyDescent="0.35">
      <c r="E19" s="19"/>
    </row>
    <row r="20" spans="3:20" ht="14.95" thickBot="1" x14ac:dyDescent="0.35">
      <c r="C20" s="14"/>
      <c r="D20" s="30" t="s">
        <v>21</v>
      </c>
      <c r="E20" s="31" t="s">
        <v>22</v>
      </c>
      <c r="F20" s="31" t="s">
        <v>23</v>
      </c>
      <c r="G20" s="31" t="s">
        <v>24</v>
      </c>
      <c r="H20" s="31" t="s">
        <v>41</v>
      </c>
      <c r="I20" s="31" t="s">
        <v>40</v>
      </c>
      <c r="J20" s="31" t="s">
        <v>42</v>
      </c>
      <c r="K20" s="32" t="s">
        <v>25</v>
      </c>
      <c r="L20" s="23"/>
      <c r="M20" s="34">
        <v>1</v>
      </c>
      <c r="N20" s="35"/>
      <c r="O20" s="35">
        <v>2</v>
      </c>
      <c r="P20" s="36"/>
      <c r="Q20" s="37">
        <v>3</v>
      </c>
      <c r="R20" s="38"/>
      <c r="S20" s="38">
        <v>4</v>
      </c>
      <c r="T20" s="38"/>
    </row>
    <row r="21" spans="3:20" x14ac:dyDescent="0.3">
      <c r="C21" s="15" t="s">
        <v>26</v>
      </c>
      <c r="D21" s="13">
        <v>1</v>
      </c>
      <c r="E21" s="12">
        <v>500</v>
      </c>
      <c r="F21" s="12">
        <v>1</v>
      </c>
      <c r="G21" s="12">
        <v>500</v>
      </c>
      <c r="H21" s="12">
        <v>0</v>
      </c>
      <c r="I21" s="12">
        <v>-70</v>
      </c>
      <c r="J21" s="12">
        <f>SQRT((E21-D21)^2+(F21-G21)^2+(H21-I21)^2)</f>
        <v>709.15583618835149</v>
      </c>
      <c r="K21" s="12">
        <v>100</v>
      </c>
      <c r="M21" s="12">
        <v>0</v>
      </c>
      <c r="N21" s="12">
        <v>0</v>
      </c>
      <c r="O21" s="12">
        <v>0</v>
      </c>
      <c r="P21" s="12">
        <v>0</v>
      </c>
      <c r="Q21" s="3">
        <v>0</v>
      </c>
      <c r="R21" s="3">
        <v>0</v>
      </c>
      <c r="S21" s="3">
        <v>0</v>
      </c>
      <c r="T21" s="3">
        <v>0</v>
      </c>
    </row>
    <row r="22" spans="3:20" ht="14.95" thickBot="1" x14ac:dyDescent="0.35">
      <c r="C22" s="16" t="s">
        <v>27</v>
      </c>
      <c r="D22" s="4">
        <v>1000</v>
      </c>
      <c r="E22" s="3">
        <v>500</v>
      </c>
      <c r="F22" s="3">
        <v>1000</v>
      </c>
      <c r="G22" s="3">
        <v>600</v>
      </c>
      <c r="H22" s="3">
        <v>0</v>
      </c>
      <c r="I22" s="12">
        <v>-70</v>
      </c>
      <c r="J22" s="3">
        <f>SQRT((E22-D22)^2+(F22-G22)^2+(H22-I22)^2)</f>
        <v>644.1273166075166</v>
      </c>
      <c r="K22" s="3">
        <v>100</v>
      </c>
      <c r="M22" s="19">
        <f>J21</f>
        <v>709.15583618835149</v>
      </c>
      <c r="N22" s="19">
        <f>I21</f>
        <v>-70</v>
      </c>
      <c r="O22" s="3">
        <f>J22</f>
        <v>644.1273166075166</v>
      </c>
      <c r="P22" s="3">
        <f>I22</f>
        <v>-70</v>
      </c>
      <c r="Q22" s="3">
        <f>J23</f>
        <v>643.35138143941219</v>
      </c>
      <c r="R22" s="3">
        <f>I23</f>
        <v>-70</v>
      </c>
      <c r="S22" s="3">
        <f>J24</f>
        <v>783.39070711874035</v>
      </c>
      <c r="T22" s="3">
        <f>I24</f>
        <v>-70</v>
      </c>
    </row>
    <row r="23" spans="3:20" ht="14.95" thickBot="1" x14ac:dyDescent="0.35">
      <c r="C23" s="16" t="s">
        <v>28</v>
      </c>
      <c r="D23" s="4">
        <v>1</v>
      </c>
      <c r="E23" s="3">
        <v>500</v>
      </c>
      <c r="F23" s="3">
        <v>1000</v>
      </c>
      <c r="G23" s="3">
        <v>600</v>
      </c>
      <c r="H23" s="3">
        <v>0</v>
      </c>
      <c r="I23" s="12">
        <v>-70</v>
      </c>
      <c r="J23" s="3">
        <f>SQRT((E23-D23)^2+(F23-G23)^2+(H23-I23)^2)</f>
        <v>643.35138143941219</v>
      </c>
      <c r="K23" s="3">
        <v>109</v>
      </c>
      <c r="M23" s="34" t="s">
        <v>47</v>
      </c>
      <c r="N23" s="36"/>
    </row>
    <row r="24" spans="3:20" x14ac:dyDescent="0.3">
      <c r="C24" s="16" t="s">
        <v>29</v>
      </c>
      <c r="D24" s="4">
        <v>500</v>
      </c>
      <c r="E24" s="3">
        <v>1000</v>
      </c>
      <c r="F24" s="3">
        <v>600</v>
      </c>
      <c r="G24" s="3">
        <v>1</v>
      </c>
      <c r="H24" s="3">
        <v>0</v>
      </c>
      <c r="I24" s="12">
        <v>-70</v>
      </c>
      <c r="J24" s="3">
        <f>SQRT((E24-D24)^2+(F24-G24)^2+(H24-I24)^2)</f>
        <v>783.39070711874035</v>
      </c>
      <c r="K24" s="3">
        <v>111</v>
      </c>
      <c r="M24" s="12">
        <v>0</v>
      </c>
      <c r="N24" s="12">
        <v>0</v>
      </c>
    </row>
    <row r="25" spans="3:20" ht="14.95" thickBot="1" x14ac:dyDescent="0.35">
      <c r="C25" s="17" t="s">
        <v>30</v>
      </c>
      <c r="D25" s="4">
        <v>500</v>
      </c>
      <c r="E25" s="3">
        <v>500</v>
      </c>
      <c r="F25" s="3">
        <v>600</v>
      </c>
      <c r="G25" s="3">
        <v>2500</v>
      </c>
      <c r="H25" s="3">
        <v>0</v>
      </c>
      <c r="I25" s="3">
        <v>0</v>
      </c>
      <c r="J25" s="3">
        <f>SQRT((E25-D25)^2+(F25-G25)^2+(H25-I25)^2)</f>
        <v>1900</v>
      </c>
      <c r="K25" s="3">
        <v>116</v>
      </c>
      <c r="M25" s="3">
        <v>1900</v>
      </c>
      <c r="N25" s="3">
        <v>0</v>
      </c>
    </row>
    <row r="26" spans="3:20" ht="14.95" thickBot="1" x14ac:dyDescent="0.35"/>
    <row r="27" spans="3:20" ht="14.95" thickBot="1" x14ac:dyDescent="0.35">
      <c r="C27" s="30" t="s">
        <v>31</v>
      </c>
      <c r="D27" s="31" t="s">
        <v>32</v>
      </c>
      <c r="E27" s="31" t="s">
        <v>33</v>
      </c>
      <c r="F27" s="31" t="s">
        <v>34</v>
      </c>
      <c r="G27" s="32" t="s">
        <v>35</v>
      </c>
      <c r="H27" s="23"/>
      <c r="I27" s="30" t="s">
        <v>36</v>
      </c>
      <c r="J27" s="31" t="s">
        <v>37</v>
      </c>
      <c r="K27" s="31" t="s">
        <v>38</v>
      </c>
      <c r="L27" s="32" t="s">
        <v>39</v>
      </c>
    </row>
    <row r="28" spans="3:20" x14ac:dyDescent="0.3">
      <c r="C28" s="12">
        <v>1</v>
      </c>
      <c r="D28" s="12">
        <f>[1]!IPR_pwf_atma(G$2,G$4,$C28,G$3,$D$7)</f>
        <v>222.9591836734694</v>
      </c>
      <c r="E28" s="12">
        <f>[1]!IPR_pwf_atma(H$2,H$4,$C28,H$3,$D$7)</f>
        <v>229.05882352941177</v>
      </c>
      <c r="F28" s="12">
        <f>[1]!IPR_pwf_atma(I$2,I$4,$C28,I$3,$D$7)</f>
        <v>221.82608695652175</v>
      </c>
      <c r="G28" s="12">
        <f>[1]!IPR_pwf_atma(J$2,J$4,$C28,J$3,$D$7)</f>
        <v>226.77500000000001</v>
      </c>
      <c r="I28" s="12">
        <f>[1]!MF_p_pipeline_atma(D28,$D$8,$I$10,C$13:D$15,G$5:G$6,C28,G$3,,$H$17,0)</f>
        <v>90.908627342981958</v>
      </c>
      <c r="J28" s="12">
        <f>[1]!MF_p_pipeline_atma(E28,$D$8,$I$10,E$13:F$15,H$5:H$6,$C28,H$3,,$H$17,0)</f>
        <v>56.141600443947496</v>
      </c>
      <c r="K28" s="12">
        <f>[1]!MF_p_pipeline_atma(F28,$D$8,$I$10,C$13:D$15,I$5:I$6,$C28,I$3,,$H$17,0)</f>
        <v>97.344543868397636</v>
      </c>
      <c r="L28" s="12">
        <f>[1]!MF_p_pipeline_atma(G28,$D$8,$I$10,E$13:F$15,J$5:J$6,$C28,J$3,,$H$17,0)</f>
        <v>33.825518490699572</v>
      </c>
    </row>
    <row r="29" spans="3:20" x14ac:dyDescent="0.3">
      <c r="C29" s="3">
        <v>10</v>
      </c>
      <c r="D29" s="3">
        <f>[1]!IPR_pwf_atma(G$2,G$4,$C29,G$3,$D$7)</f>
        <v>204.59183673469389</v>
      </c>
      <c r="E29" s="3">
        <f>[1]!IPR_pwf_atma(H$2,H$4,$C29,H$3,$D$7)</f>
        <v>202.58823529411765</v>
      </c>
      <c r="F29" s="3">
        <f>[1]!IPR_pwf_atma(I$2,I$4,$C29,I$3,$D$7)</f>
        <v>202.2608695652174</v>
      </c>
      <c r="G29" s="3">
        <f>[1]!IPR_pwf_atma(J$2,J$4,$C29,J$3,$D$7)</f>
        <v>198.65</v>
      </c>
      <c r="I29" s="12">
        <f>[1]!MF_p_pipeline_atma(D29,$D$8,$I$10,C$13:D$15,G$5:G$6,C29,G$3,,$H$17,0)</f>
        <v>72.65677245720633</v>
      </c>
      <c r="J29" s="12">
        <f>[1]!MF_p_pipeline_atma(E29,$D$8,$I$10,E$13:F$15,H$5:H$6,$C29,H$3,,$H$17,0)</f>
        <v>29.935356068051711</v>
      </c>
      <c r="K29" s="12">
        <f>[1]!MF_p_pipeline_atma(F29,$D$8,$I$10,C$13:D$15,I$5:I$6,$C29,I$3,,$H$17,0)</f>
        <v>77.93376573793671</v>
      </c>
      <c r="L29" s="12">
        <f>[1]!MF_p_pipeline_atma(G29,$D$8,$I$10,E$13:F$15,J$5:J$6,$C29,J$3,,$H$17,0)</f>
        <v>5.8207106462993483</v>
      </c>
    </row>
    <row r="30" spans="3:20" x14ac:dyDescent="0.3">
      <c r="C30" s="3">
        <v>20</v>
      </c>
      <c r="D30" s="3">
        <f>[1]!IPR_pwf_atma(G$2,G$4,$C30,G$3,$D$7)</f>
        <v>184.18367346938774</v>
      </c>
      <c r="E30" s="3">
        <f>[1]!IPR_pwf_atma(H$2,H$4,$C30,H$3,$D$7)</f>
        <v>173.1764705882353</v>
      </c>
      <c r="F30" s="3">
        <f>[1]!IPR_pwf_atma(I$2,I$4,$C30,I$3,$D$7)</f>
        <v>180.52173913043478</v>
      </c>
      <c r="G30" s="3">
        <f>[1]!IPR_pwf_atma(J$2,J$4,$C30,J$3,$D$7)</f>
        <v>167.4</v>
      </c>
      <c r="I30" s="12">
        <f>[1]!MF_p_pipeline_atma(D30,$D$8,$I$10,C$13:D$15,G$5:G$6,C30,G$3,,$H$17,0)</f>
        <v>52.65692792193169</v>
      </c>
      <c r="J30" s="12">
        <f>[1]!MF_p_pipeline_atma(E30,$D$8,$I$10,E$13:F$15,H$5:H$6,$C30,H$3,,$H$17,0)</f>
        <v>8.9086118214425838</v>
      </c>
      <c r="K30" s="12">
        <f>[1]!MF_p_pipeline_atma(F30,$D$8,$I$10,C$13:D$15,I$5:I$6,$C30,I$3,,$H$17,0)</f>
        <v>56.684115356056594</v>
      </c>
      <c r="L30" s="12">
        <f>[1]!MF_p_pipeline_atma(G30,$D$8,$I$10,E$13:F$15,J$5:J$6,$C30,J$3,,$H$17,0)</f>
        <v>0.89273134615409955</v>
      </c>
    </row>
    <row r="31" spans="3:20" x14ac:dyDescent="0.3">
      <c r="C31" s="3">
        <v>30</v>
      </c>
      <c r="D31" s="3">
        <f>[1]!IPR_pwf_atma(G$2,G$4,$C31,G$3,$D$7)</f>
        <v>163.77551020408163</v>
      </c>
      <c r="E31" s="3">
        <f>[1]!IPR_pwf_atma(H$2,H$4,$C31,H$3,$D$7)</f>
        <v>143.27098963354132</v>
      </c>
      <c r="F31" s="3">
        <f>[1]!IPR_pwf_atma(I$2,I$4,$C31,I$3,$D$7)</f>
        <v>158.75738823380053</v>
      </c>
      <c r="G31" s="3">
        <f>[1]!IPR_pwf_atma(J$2,J$4,$C31,J$3,$D$7)</f>
        <v>136.15</v>
      </c>
      <c r="I31" s="12">
        <f>[1]!MF_p_pipeline_atma(D31,$D$8,$I$10,C$13:D$15,G$5:G$6,C31,G$3,,$H$17,0)</f>
        <v>33.58014706217206</v>
      </c>
      <c r="J31" s="12">
        <f>[1]!MF_p_pipeline_atma(E31,$D$8,$I$10,E$13:F$15,H$5:H$6,$C31,H$3,,$H$17,0)</f>
        <v>1.7566340543779304</v>
      </c>
      <c r="K31" s="12">
        <f>[1]!MF_p_pipeline_atma(F31,$D$8,$I$10,C$13:D$15,I$5:I$6,$C31,I$3,,$H$17,0)</f>
        <v>36.5893635278468</v>
      </c>
      <c r="L31" s="12">
        <f>[1]!MF_p_pipeline_atma(G31,$D$8,$I$10,E$13:F$15,J$5:J$6,$C31,J$3,,$H$17,0)</f>
        <v>0.81689623688808821</v>
      </c>
    </row>
    <row r="32" spans="3:20" x14ac:dyDescent="0.3">
      <c r="C32" s="3">
        <v>40</v>
      </c>
      <c r="D32" s="3">
        <f>[1]!IPR_pwf_atma(G$2,G$4,$C32,G$3,$D$7)</f>
        <v>142.81793952326507</v>
      </c>
      <c r="E32" s="3">
        <f>[1]!IPR_pwf_atma(H$2,H$4,$C32,H$3,$D$7)</f>
        <v>110.20444911111221</v>
      </c>
      <c r="F32" s="3">
        <f>[1]!IPR_pwf_atma(I$2,I$4,$C32,I$3,$D$7)</f>
        <v>135.55394191658814</v>
      </c>
      <c r="G32" s="3">
        <f>[1]!IPR_pwf_atma(J$2,J$4,$C32,J$3,$D$7)</f>
        <v>104.9</v>
      </c>
      <c r="I32" s="12">
        <f>[1]!MF_p_pipeline_atma(D32,$D$8,$I$10,C$13:D$15,G$5:G$6,C32,G$3,,$H$17,0)</f>
        <v>16.507456072538442</v>
      </c>
      <c r="J32" s="12">
        <f>[1]!MF_p_pipeline_atma(E32,$D$8,$I$10,E$13:F$15,H$5:H$6,$C32,H$3,,$H$17,0)</f>
        <v>0.8903529346777237</v>
      </c>
      <c r="K32" s="12">
        <f>[1]!MF_p_pipeline_atma(F32,$D$8,$I$10,C$13:D$15,I$5:I$6,$C32,I$3,,$H$17,0)</f>
        <v>18.673334270075223</v>
      </c>
      <c r="L32" s="12">
        <f>[1]!MF_p_pipeline_atma(G32,$D$8,$I$10,E$13:F$15,J$5:J$6,$C32,J$3,,$H$17,0)</f>
        <v>0.89708502042064275</v>
      </c>
    </row>
    <row r="33" spans="3:12" x14ac:dyDescent="0.3">
      <c r="C33" s="3">
        <v>50</v>
      </c>
      <c r="D33" s="3">
        <f>[1]!IPR_pwf_atma(G$2,G$4,$C33,G$3,$D$7)</f>
        <v>120.20512481944256</v>
      </c>
      <c r="E33" s="3">
        <f>[1]!IPR_pwf_atma(H$2,H$4,$C33,H$3,$D$7)</f>
        <v>69.011163514910749</v>
      </c>
      <c r="F33" s="3">
        <f>[1]!IPR_pwf_atma(I$2,I$4,$C33,I$3,$D$7)</f>
        <v>109.16888038411032</v>
      </c>
      <c r="G33" s="3">
        <f>[1]!IPR_pwf_atma(J$2,J$4,$C33,J$3,$D$7)</f>
        <v>73.650000000000006</v>
      </c>
      <c r="I33" s="12">
        <f>[1]!MF_p_pipeline_atma(D33,$D$8,$I$10,C$13:D$15,G$5:G$6,C33,G$3,,$H$17,0)</f>
        <v>6.4175827664696667</v>
      </c>
      <c r="J33" s="12">
        <f>[1]!MF_p_pipeline_atma(E33,$D$8,$I$10,E$13:F$15,H$5:H$6,$C33,H$3,,$H$17,0)</f>
        <v>0.85721511340158485</v>
      </c>
      <c r="K33" s="12">
        <f>[1]!MF_p_pipeline_atma(F33,$D$8,$I$10,C$13:D$15,I$5:I$6,$C33,I$3,,$H$17,0)</f>
        <v>8.5867202414139676</v>
      </c>
      <c r="L33" s="12">
        <f>[1]!MF_p_pipeline_atma(G33,$D$8,$I$10,E$13:F$15,J$5:J$6,$C33,J$3,,$H$17,0)</f>
        <v>0.89226071591903189</v>
      </c>
    </row>
    <row r="34" spans="3:12" x14ac:dyDescent="0.3">
      <c r="C34" s="3">
        <v>60</v>
      </c>
      <c r="D34" s="3">
        <f>[1]!IPR_pwf_atma(G$2,G$4,$C34,G$3,$D$7)</f>
        <v>94.79590450407261</v>
      </c>
      <c r="E34" s="3">
        <f>[1]!IPR_pwf_atma(H$2,H$4,$C34,H$3,$D$7)</f>
        <v>0</v>
      </c>
      <c r="F34" s="3">
        <f>[1]!IPR_pwf_atma(I$2,I$4,$C34,I$3,$D$7)</f>
        <v>76.709919734096459</v>
      </c>
      <c r="G34" s="3">
        <f>[1]!IPR_pwf_atma(J$2,J$4,$C34,J$3,$D$7)</f>
        <v>42.400000000000013</v>
      </c>
      <c r="I34" s="12">
        <f>[1]!MF_p_pipeline_atma(D34,$D$8,$I$10,C$13:D$15,G$5:G$6,C34,G$3,,$H$17,0)</f>
        <v>2.5694892199421111</v>
      </c>
      <c r="J34" s="12">
        <f>[1]!MF_p_pipeline_atma(E34,$D$8,$I$10,E$13:F$15,H$5:H$6,$C34,H$3,,$H$17,0)</f>
        <v>0</v>
      </c>
      <c r="K34" s="12">
        <f>[1]!MF_p_pipeline_atma(F34,$D$8,$I$10,C$13:D$15,I$5:I$6,$C34,I$3,,$H$17,0)</f>
        <v>3.568252422358432</v>
      </c>
      <c r="L34" s="12">
        <f>[1]!MF_p_pipeline_atma(G34,$D$8,$I$10,E$13:F$15,J$5:J$6,$C34,J$3,,$H$17,0)</f>
        <v>0.8773436456406053</v>
      </c>
    </row>
    <row r="35" spans="3:12" x14ac:dyDescent="0.3">
      <c r="C35" s="3">
        <v>70</v>
      </c>
      <c r="D35" s="3">
        <f>[1]!IPR_pwf_atma(G$2,G$4,$C35,G$3,$D$7)</f>
        <v>62.81345327345224</v>
      </c>
      <c r="E35" s="3">
        <f>[1]!IPR_pwf_atma(H$2,H$4,$C35,H$3,$D$7)</f>
        <v>0</v>
      </c>
      <c r="F35" s="3">
        <f>[1]!IPR_pwf_atma(I$2,I$4,$C35,I$3,$D$7)</f>
        <v>17.438204746676178</v>
      </c>
      <c r="G35" s="3">
        <f>[1]!IPR_pwf_atma(J$2,J$4,$C35,J$3,$D$7)</f>
        <v>11.150000000000011</v>
      </c>
      <c r="I35" s="12">
        <f>[1]!MF_p_pipeline_atma(D35,$D$8,$I$10,C$13:D$15,G$5:G$6,C35,G$3,,$H$17,0)</f>
        <v>0.83464581350570854</v>
      </c>
      <c r="J35" s="12">
        <f>[1]!MF_p_pipeline_atma(E35,$D$8,$I$10,E$13:F$15,H$5:H$6,$C35,H$3,,$H$17,0)</f>
        <v>0</v>
      </c>
      <c r="K35" s="12">
        <f>[1]!MF_p_pipeline_atma(F35,$D$8,$I$10,C$13:D$15,I$5:I$6,$C35,I$3,,$H$17,0)</f>
        <v>0.87702757901218009</v>
      </c>
      <c r="L35" s="12">
        <f>[1]!MF_p_pipeline_atma(G35,$D$8,$I$10,E$13:F$15,J$5:J$6,$C35,J$3,,$H$17,0)</f>
        <v>0.86454364721268562</v>
      </c>
    </row>
    <row r="36" spans="3:12" x14ac:dyDescent="0.3">
      <c r="C36" s="3">
        <v>80</v>
      </c>
      <c r="D36" s="3">
        <f>[1]!IPR_pwf_atma(G$2,G$4,$C36,G$3,$D$7)</f>
        <v>0</v>
      </c>
      <c r="E36" s="3">
        <f>[1]!IPR_pwf_atma(H$2,H$4,$C36,H$3,$D$7)</f>
        <v>0</v>
      </c>
      <c r="F36" s="3">
        <f>[1]!IPR_pwf_atma(I$2,I$4,$C36,I$3,$D$7)</f>
        <v>0</v>
      </c>
      <c r="G36" s="3">
        <f>[1]!IPR_pwf_atma(J$2,J$4,$C36,J$3,$D$7)</f>
        <v>0</v>
      </c>
      <c r="I36" s="12">
        <f>[1]!MF_p_pipeline_atma(D36,$D$8,$I$10,C$13:D$15,G$5:G$6,C36,G$3,,$H$17,0)</f>
        <v>0</v>
      </c>
      <c r="J36" s="12">
        <f>[1]!MF_p_pipeline_atma(E36,$D$8,$I$10,E$13:F$15,H$5:H$6,$C36,H$3,,$H$17,0)</f>
        <v>0</v>
      </c>
      <c r="K36" s="12">
        <f>[1]!MF_p_pipeline_atma(F36,$D$8,$I$10,C$13:D$15,I$5:I$6,$C36,I$3,,$H$17,0)</f>
        <v>0</v>
      </c>
      <c r="L36" s="12">
        <f>[1]!MF_p_pipeline_atma(G36,$D$8,$I$10,E$13:F$15,J$5:J$6,$C36,J$3,,$H$17,0)</f>
        <v>0</v>
      </c>
    </row>
    <row r="37" spans="3:12" x14ac:dyDescent="0.3">
      <c r="C37" s="3">
        <v>90</v>
      </c>
      <c r="D37" s="3">
        <f>[1]!IPR_pwf_atma(G$2,G$4,$C37,G$3,$D$7)</f>
        <v>0</v>
      </c>
      <c r="E37" s="3">
        <f>[1]!IPR_pwf_atma(H$2,H$4,$C37,H$3,$D$7)</f>
        <v>0</v>
      </c>
      <c r="F37" s="3">
        <f>[1]!IPR_pwf_atma(I$2,I$4,$C37,I$3,$D$7)</f>
        <v>0</v>
      </c>
      <c r="G37" s="3">
        <f>[1]!IPR_pwf_atma(J$2,J$4,$C37,J$3,$D$7)</f>
        <v>0</v>
      </c>
      <c r="I37" s="12">
        <f>[1]!MF_p_pipeline_atma(D37,$D$8,$I$10,C$13:D$15,G$5:G$6,C37,G$3,,$H$17,0)</f>
        <v>0</v>
      </c>
      <c r="J37" s="12">
        <f>[1]!MF_p_pipeline_atma(E37,$D$8,$I$10,E$13:F$15,H$5:H$6,$C37,H$3,,$H$17,0)</f>
        <v>0</v>
      </c>
      <c r="K37" s="12">
        <f>[1]!MF_p_pipeline_atma(F37,$D$8,$I$10,C$13:D$15,I$5:I$6,$C37,I$3,,$H$17,0)</f>
        <v>0</v>
      </c>
      <c r="L37" s="12">
        <f>[1]!MF_p_pipeline_atma(G37,$D$8,$I$10,E$13:F$15,J$5:J$6,$C37,J$3,,$H$17,0)</f>
        <v>0</v>
      </c>
    </row>
    <row r="38" spans="3:12" x14ac:dyDescent="0.3">
      <c r="C38" s="3">
        <v>100</v>
      </c>
      <c r="D38" s="3">
        <f>[1]!IPR_pwf_atma(G$2,G$4,$C38,G$3,$D$7)</f>
        <v>0</v>
      </c>
      <c r="E38" s="3">
        <f>[1]!IPR_pwf_atma(H$2,H$4,$C38,H$3,$D$7)</f>
        <v>0</v>
      </c>
      <c r="F38" s="3">
        <f>[1]!IPR_pwf_atma(I$2,I$4,$C38,I$3,$D$7)</f>
        <v>0</v>
      </c>
      <c r="G38" s="3">
        <f>[1]!IPR_pwf_atma(J$2,J$4,$C38,J$3,$D$7)</f>
        <v>0</v>
      </c>
      <c r="I38" s="12">
        <f>[1]!MF_p_pipeline_atma(D38,$D$8,$I$10,C$13:D$15,G$5:G$6,C38,G$3,,$H$17,0)</f>
        <v>0</v>
      </c>
      <c r="J38" s="12">
        <f>[1]!MF_p_pipeline_atma(E38,$D$8,$I$10,E$13:F$15,H$5:H$6,$C38,H$3,,$H$17,0)</f>
        <v>0</v>
      </c>
      <c r="K38" s="12">
        <f>[1]!MF_p_pipeline_atma(F38,$D$8,$I$10,C$13:D$15,I$5:I$6,$C38,I$3,,$H$17,0)</f>
        <v>0</v>
      </c>
      <c r="L38" s="12">
        <f>[1]!MF_p_pipeline_atma(G38,$D$8,$I$10,E$13:F$15,J$5:J$6,$C38,J$3,,$H$17,0)</f>
        <v>0</v>
      </c>
    </row>
    <row r="39" spans="3:12" x14ac:dyDescent="0.3">
      <c r="C39" s="3">
        <v>110</v>
      </c>
      <c r="D39" s="3">
        <f>[1]!IPR_pwf_atma(G$2,G$4,$C39,G$3,$D$7)</f>
        <v>0</v>
      </c>
      <c r="E39" s="3">
        <f>[1]!IPR_pwf_atma(H$2,H$4,$C39,H$3,$D$7)</f>
        <v>0</v>
      </c>
      <c r="F39" s="3">
        <f>[1]!IPR_pwf_atma(I$2,I$4,$C39,I$3,$D$7)</f>
        <v>0</v>
      </c>
      <c r="G39" s="3">
        <f>[1]!IPR_pwf_atma(J$2,J$4,$C39,J$3,$D$7)</f>
        <v>0</v>
      </c>
      <c r="I39" s="12">
        <f>[1]!MF_p_pipeline_atma(D39,$D$8,$I$10,C$13:D$15,G$5:G$6,C39,G$3,,$H$17,0)</f>
        <v>0</v>
      </c>
      <c r="J39" s="12">
        <f>[1]!MF_p_pipeline_atma(E39,$D$8,$I$10,E$13:F$15,H$5:H$6,$C39,H$3,,$H$17,0)</f>
        <v>0</v>
      </c>
      <c r="K39" s="12">
        <f>[1]!MF_p_pipeline_atma(F39,$D$8,$I$10,C$13:D$15,I$5:I$6,$C39,I$3,,$H$17,0)</f>
        <v>0</v>
      </c>
      <c r="L39" s="12">
        <f>[1]!MF_p_pipeline_atma(G39,$D$8,$I$10,E$13:F$15,J$5:J$6,$C39,J$3,,$H$17,0)</f>
        <v>0</v>
      </c>
    </row>
    <row r="40" spans="3:12" x14ac:dyDescent="0.3">
      <c r="C40" s="3">
        <v>120</v>
      </c>
      <c r="D40" s="3">
        <f>[1]!IPR_pwf_atma(G$2,G$4,$C40,G$3,$D$7)</f>
        <v>0</v>
      </c>
      <c r="E40" s="3">
        <f>[1]!IPR_pwf_atma(H$2,H$4,$C40,H$3,$D$7)</f>
        <v>0</v>
      </c>
      <c r="F40" s="3">
        <f>[1]!IPR_pwf_atma(I$2,I$4,$C40,I$3,$D$7)</f>
        <v>0</v>
      </c>
      <c r="G40" s="3">
        <f>[1]!IPR_pwf_atma(J$2,J$4,$C40,J$3,$D$7)</f>
        <v>0</v>
      </c>
      <c r="I40" s="12">
        <f>[1]!MF_p_pipeline_atma(D40,$D$8,$I$10,C$13:D$15,G$5:G$6,C40,G$3,,$H$17,0)</f>
        <v>0</v>
      </c>
      <c r="J40" s="12">
        <f>[1]!MF_p_pipeline_atma(E40,$D$8,$I$10,E$13:F$15,H$5:H$6,$C40,H$3,,$H$17,0)</f>
        <v>0</v>
      </c>
      <c r="K40" s="12">
        <f>[1]!MF_p_pipeline_atma(F40,$D$8,$I$10,C$13:D$15,I$5:I$6,$C40,I$3,,$H$17,0)</f>
        <v>0</v>
      </c>
      <c r="L40" s="12">
        <f>[1]!MF_p_pipeline_atma(G40,$D$8,$I$10,E$13:F$15,J$5:J$6,$C40,J$3,,$H$17,0)</f>
        <v>0</v>
      </c>
    </row>
    <row r="41" spans="3:12" ht="14.95" thickBot="1" x14ac:dyDescent="0.35"/>
    <row r="42" spans="3:12" ht="14.95" thickBot="1" x14ac:dyDescent="0.35">
      <c r="C42" s="30" t="s">
        <v>31</v>
      </c>
      <c r="D42" s="31" t="s">
        <v>43</v>
      </c>
      <c r="E42" s="31" t="s">
        <v>44</v>
      </c>
      <c r="F42" s="33" t="s">
        <v>45</v>
      </c>
      <c r="G42" s="32" t="s">
        <v>46</v>
      </c>
      <c r="H42" s="2"/>
    </row>
    <row r="43" spans="3:12" x14ac:dyDescent="0.3">
      <c r="C43" s="12">
        <v>1</v>
      </c>
      <c r="D43" s="12">
        <f>[1]!MF_p_pipeline_atma(I28,$I$10,20,$M$21:$N$22,$K$21,C28,G$3,,$H$17,11)</f>
        <v>84.644795424268736</v>
      </c>
      <c r="E43" s="12">
        <f>[1]!MF_p_pipeline_atma(J28,$I$10,20,$O$21:$P$22,$K$21,D28,H$3,,$H$17,11)</f>
        <v>51.677966820439387</v>
      </c>
      <c r="F43" s="12">
        <f>[1]!MF_p_pipeline_atma(K28,$I$10,20,$Q$21:$R$22,$K$21,E28,I$3,,$H$17,11)</f>
        <v>92.683898480561396</v>
      </c>
      <c r="G43" s="12">
        <f>[1]!MF_p_pipeline_atma(L28,$I$10,20,$S$21:$T$22,$K$21,F28,J$3,,$H$17,11)</f>
        <v>26.730410771843509</v>
      </c>
      <c r="H43" s="2"/>
    </row>
    <row r="44" spans="3:12" x14ac:dyDescent="0.3">
      <c r="C44" s="3">
        <v>10</v>
      </c>
      <c r="D44" s="12">
        <f>[1]!MF_p_pipeline_atma(I29,$I$10,20,$M$21:$N$22,$K$21,C29,G$3,,$H$17,11)</f>
        <v>66.390387119587658</v>
      </c>
      <c r="E44" s="12">
        <f>[1]!MF_p_pipeline_atma(J29,$I$10,20,$O$21:$P$22,$K$21,D29,H$3,,$H$17,11)</f>
        <v>26.299589562399966</v>
      </c>
      <c r="F44" s="12">
        <f>[1]!MF_p_pipeline_atma(K29,$I$10,20,$Q$21:$R$22,$K$21,E29,I$3,,$H$17,11)</f>
        <v>73.629431432886335</v>
      </c>
      <c r="G44" s="12">
        <f>[1]!MF_p_pipeline_atma(L29,$I$10,20,$S$21:$T$22,$K$21,F29,J$3,,$H$17,11)</f>
        <v>0.82030570144905601</v>
      </c>
      <c r="H44" s="2"/>
    </row>
    <row r="45" spans="3:12" x14ac:dyDescent="0.3">
      <c r="C45" s="3">
        <v>20</v>
      </c>
      <c r="D45" s="12">
        <f>[1]!MF_p_pipeline_atma(I30,$I$10,20,$M$21:$N$22,$K$21,C30,G$3,,$H$17,11)</f>
        <v>46.386702898664907</v>
      </c>
      <c r="E45" s="12">
        <f>[1]!MF_p_pipeline_atma(J30,$I$10,20,$O$21:$P$22,$K$21,D30,H$3,,$H$17,11)</f>
        <v>6.4751862836197764</v>
      </c>
      <c r="F45" s="12">
        <f>[1]!MF_p_pipeline_atma(K30,$I$10,20,$Q$21:$R$22,$K$21,E30,I$3,,$H$17,11)</f>
        <v>52.852478945733246</v>
      </c>
      <c r="G45" s="12">
        <f>[1]!MF_p_pipeline_atma(L30,$I$10,20,$S$21:$T$22,$K$21,F30,J$3,,$H$17,11)</f>
        <v>0.89273134615409955</v>
      </c>
      <c r="H45" s="2"/>
    </row>
    <row r="46" spans="3:12" x14ac:dyDescent="0.3">
      <c r="C46" s="3">
        <v>30</v>
      </c>
      <c r="D46" s="12">
        <f>[1]!MF_p_pipeline_atma(I31,$I$10,20,$M$21:$N$22,$K$21,C31,G$3,,$H$17,11)</f>
        <v>27.330062600635255</v>
      </c>
      <c r="E46" s="12">
        <f>[1]!MF_p_pipeline_atma(J31,$I$10,20,$O$21:$P$22,$K$21,D31,H$3,,$H$17,11)</f>
        <v>0.84278080693162893</v>
      </c>
      <c r="F46" s="12">
        <f>[1]!MF_p_pipeline_atma(K31,$I$10,20,$Q$21:$R$22,$K$21,E31,I$3,,$H$17,11)</f>
        <v>33.146232440753302</v>
      </c>
      <c r="G46" s="12">
        <f>[1]!MF_p_pipeline_atma(L31,$I$10,20,$S$21:$T$22,$K$21,F31,J$3,,$H$17,11)</f>
        <v>0.81689623688808821</v>
      </c>
      <c r="H46" s="2"/>
    </row>
    <row r="47" spans="3:12" x14ac:dyDescent="0.3">
      <c r="C47" s="3">
        <v>40</v>
      </c>
      <c r="D47" s="12">
        <f>[1]!MF_p_pipeline_atma(I32,$I$10,20,$M$21:$N$22,$K$21,C32,G$3,,$H$17,11)</f>
        <v>12.019552855603129</v>
      </c>
      <c r="E47" s="12">
        <f>[1]!MF_p_pipeline_atma(J32,$I$10,20,$O$21:$P$22,$K$21,D32,H$3,,$H$17,11)</f>
        <v>0.8903529346777237</v>
      </c>
      <c r="F47" s="12">
        <f>[1]!MF_p_pipeline_atma(K32,$I$10,20,$Q$21:$R$22,$K$21,E32,I$3,,$H$17,11)</f>
        <v>15.921955579905353</v>
      </c>
      <c r="G47" s="12">
        <f>[1]!MF_p_pipeline_atma(L32,$I$10,20,$S$21:$T$22,$K$21,F32,J$3,,$H$17,11)</f>
        <v>0.89708502042064275</v>
      </c>
      <c r="H47" s="2"/>
    </row>
    <row r="48" spans="3:12" x14ac:dyDescent="0.3">
      <c r="C48" s="3">
        <v>50</v>
      </c>
      <c r="D48" s="12">
        <f>[1]!MF_p_pipeline_atma(I33,$I$10,20,$M$21:$N$22,$K$21,C33,G$3,,$H$17,11)</f>
        <v>3.8723873225478278</v>
      </c>
      <c r="E48" s="12">
        <f>[1]!MF_p_pipeline_atma(J33,$I$10,20,$O$21:$P$22,$K$21,D33,H$3,,$H$17,11)</f>
        <v>0.85721511340158485</v>
      </c>
      <c r="F48" s="12">
        <f>[1]!MF_p_pipeline_atma(K33,$I$10,20,$Q$21:$R$22,$K$21,E33,I$3,,$H$17,11)</f>
        <v>6.3811996716810961</v>
      </c>
      <c r="G48" s="12">
        <f>[1]!MF_p_pipeline_atma(L33,$I$10,20,$S$21:$T$22,$K$21,F33,J$3,,$H$17,11)</f>
        <v>0.89226071591903189</v>
      </c>
      <c r="H48" s="2"/>
    </row>
    <row r="49" spans="3:11" x14ac:dyDescent="0.3">
      <c r="C49" s="3">
        <v>60</v>
      </c>
      <c r="D49" s="12">
        <f>[1]!MF_p_pipeline_atma(I34,$I$10,20,$M$21:$N$22,$K$21,C34,G$3,,$H$17,11)</f>
        <v>1.1342458825347161</v>
      </c>
      <c r="E49" s="12">
        <f>[1]!MF_p_pipeline_atma(J34,$I$10,20,$O$21:$P$22,$K$21,D34,H$3,,$H$17,11)</f>
        <v>0</v>
      </c>
      <c r="F49" s="12">
        <f>[1]!MF_p_pipeline_atma(K34,$I$10,20,$Q$21:$R$22,$K$21,E34,I$3,,$H$17,11)</f>
        <v>0.89060159131209959</v>
      </c>
      <c r="G49" s="12">
        <f>[1]!MF_p_pipeline_atma(L34,$I$10,20,$S$21:$T$22,$K$21,F34,J$3,,$H$17,11)</f>
        <v>0.8773436456406053</v>
      </c>
      <c r="H49" s="2"/>
    </row>
    <row r="50" spans="3:11" x14ac:dyDescent="0.3">
      <c r="C50" s="3">
        <v>70</v>
      </c>
      <c r="D50" s="12">
        <f>[1]!MF_p_pipeline_atma(I35,$I$10,20,$M$21:$N$22,$K$21,C35,G$3,,$H$17,11)</f>
        <v>0.83464581350570854</v>
      </c>
      <c r="E50" s="12">
        <f>[1]!MF_p_pipeline_atma(J35,$I$10,20,$O$21:$P$22,$K$21,D35,H$3,,$H$17,11)</f>
        <v>0</v>
      </c>
      <c r="F50" s="12">
        <f>[1]!MF_p_pipeline_atma(K35,$I$10,20,$Q$21:$R$22,$K$21,E35,I$3,,$H$17,11)</f>
        <v>0.87702757901218009</v>
      </c>
      <c r="G50" s="12">
        <f>[1]!MF_p_pipeline_atma(L35,$I$10,20,$S$21:$T$22,$K$21,F35,J$3,,$H$17,11)</f>
        <v>0.86454364721268562</v>
      </c>
      <c r="H50" s="2"/>
    </row>
    <row r="51" spans="3:11" x14ac:dyDescent="0.3">
      <c r="C51" s="3">
        <v>80</v>
      </c>
      <c r="D51" s="12">
        <f>[1]!MF_p_pipeline_atma(I36,$I$10,20,$M$21:$N$22,$K$21,C36,G$3,,$H$17,11)</f>
        <v>0</v>
      </c>
      <c r="E51" s="12">
        <f>[1]!MF_p_pipeline_atma(J36,$I$10,20,$O$21:$P$22,$K$21,D36,H$3,,$H$17,11)</f>
        <v>0</v>
      </c>
      <c r="F51" s="12">
        <f>[1]!MF_p_pipeline_atma(K36,$I$10,20,$Q$21:$R$22,$K$21,E36,I$3,,$H$17,11)</f>
        <v>0</v>
      </c>
      <c r="G51" s="12">
        <f>[1]!MF_p_pipeline_atma(L36,$I$10,20,$S$21:$T$22,$K$21,F36,J$3,,$H$17,11)</f>
        <v>0</v>
      </c>
      <c r="H51" s="2"/>
    </row>
    <row r="52" spans="3:11" x14ac:dyDescent="0.3">
      <c r="C52" s="3">
        <v>90</v>
      </c>
      <c r="D52" s="12">
        <f>[1]!MF_p_pipeline_atma(I37,$I$10,20,$M$21:$N$22,$K$21,C37,G$3,,$H$17,11)</f>
        <v>0</v>
      </c>
      <c r="E52" s="12">
        <f>[1]!MF_p_pipeline_atma(J37,$I$10,20,$O$21:$P$22,$K$21,D37,H$3,,$H$17,11)</f>
        <v>0</v>
      </c>
      <c r="F52" s="12">
        <f>[1]!MF_p_pipeline_atma(K37,$I$10,20,$Q$21:$R$22,$K$21,E37,I$3,,$H$17,11)</f>
        <v>0</v>
      </c>
      <c r="G52" s="12">
        <f>[1]!MF_p_pipeline_atma(L37,$I$10,20,$S$21:$T$22,$K$21,F37,J$3,,$H$17,11)</f>
        <v>0</v>
      </c>
      <c r="H52" s="2"/>
    </row>
    <row r="53" spans="3:11" x14ac:dyDescent="0.3">
      <c r="C53" s="3">
        <v>100</v>
      </c>
      <c r="D53" s="12">
        <f>[1]!MF_p_pipeline_atma(I38,$I$10,20,$M$21:$N$22,$K$21,C38,G$3,,$H$17,11)</f>
        <v>0</v>
      </c>
      <c r="E53" s="12">
        <f>[1]!MF_p_pipeline_atma(J38,$I$10,20,$O$21:$P$22,$K$21,D38,H$3,,$H$17,11)</f>
        <v>0</v>
      </c>
      <c r="F53" s="12">
        <f>[1]!MF_p_pipeline_atma(K38,$I$10,20,$Q$21:$R$22,$K$21,E38,I$3,,$H$17,11)</f>
        <v>0</v>
      </c>
      <c r="G53" s="12">
        <f>[1]!MF_p_pipeline_atma(L38,$I$10,20,$S$21:$T$22,$K$21,F38,J$3,,$H$17,11)</f>
        <v>0</v>
      </c>
      <c r="H53" s="2"/>
    </row>
    <row r="54" spans="3:11" x14ac:dyDescent="0.3">
      <c r="C54" s="3">
        <v>110</v>
      </c>
      <c r="D54" s="12">
        <f>[1]!MF_p_pipeline_atma(I39,$I$10,20,$M$21:$N$22,$K$21,C39,G$3,,$H$17,11)</f>
        <v>0</v>
      </c>
      <c r="E54" s="12">
        <f>[1]!MF_p_pipeline_atma(J39,$I$10,20,$O$21:$P$22,$K$21,D39,H$3,,$H$17,11)</f>
        <v>0</v>
      </c>
      <c r="F54" s="12">
        <f>[1]!MF_p_pipeline_atma(K39,$I$10,20,$Q$21:$R$22,$K$21,E39,I$3,,$H$17,11)</f>
        <v>0</v>
      </c>
      <c r="G54" s="12">
        <f>[1]!MF_p_pipeline_atma(L39,$I$10,20,$S$21:$T$22,$K$21,F39,J$3,,$H$17,11)</f>
        <v>0</v>
      </c>
      <c r="H54" s="2"/>
    </row>
    <row r="55" spans="3:11" x14ac:dyDescent="0.3">
      <c r="C55" s="3">
        <v>120</v>
      </c>
      <c r="D55" s="12">
        <f>[1]!MF_p_pipeline_atma(I40,$I$10,20,$M$21:$N$22,$K$21,C40,G$3,,$H$17,11)</f>
        <v>0</v>
      </c>
      <c r="E55" s="12">
        <f>[1]!MF_p_pipeline_atma(J40,$I$10,20,$O$21:$P$22,$K$21,D40,H$3,,$H$17,11)</f>
        <v>0</v>
      </c>
      <c r="F55" s="12">
        <f>[1]!MF_p_pipeline_atma(K40,$I$10,20,$Q$21:$R$22,$K$21,E40,I$3,,$H$17,11)</f>
        <v>0</v>
      </c>
      <c r="G55" s="12">
        <f>[1]!MF_p_pipeline_atma(L40,$I$10,20,$S$21:$T$22,$K$21,F40,J$3,,$H$17,11)</f>
        <v>0</v>
      </c>
      <c r="H55" s="2"/>
    </row>
    <row r="56" spans="3:11" ht="14.95" thickBot="1" x14ac:dyDescent="0.35"/>
    <row r="57" spans="3:11" ht="14.95" thickBot="1" x14ac:dyDescent="0.35">
      <c r="C57" s="30" t="s">
        <v>50</v>
      </c>
      <c r="D57" s="31">
        <v>1</v>
      </c>
      <c r="E57" s="31">
        <v>2</v>
      </c>
      <c r="F57" s="31">
        <v>3</v>
      </c>
      <c r="G57" s="31">
        <v>4</v>
      </c>
      <c r="H57" s="31" t="s">
        <v>48</v>
      </c>
      <c r="I57" s="31" t="s">
        <v>31</v>
      </c>
      <c r="J57" s="31" t="s">
        <v>49</v>
      </c>
      <c r="K57" s="32" t="s">
        <v>50</v>
      </c>
    </row>
    <row r="58" spans="3:11" x14ac:dyDescent="0.3">
      <c r="C58" s="12">
        <v>1</v>
      </c>
      <c r="D58" s="12">
        <f>[1]!crv_interpolation(D$43:D$55,$C$43:$C$55,$C58)</f>
        <v>64.480836168356106</v>
      </c>
      <c r="E58" s="12">
        <f>[1]!crv_interpolation(E$43:E$55,$C$43:$C$55,$C58)</f>
        <v>39.607339884750374</v>
      </c>
      <c r="F58" s="12">
        <f>[1]!crv_interpolation(F$43:F$55,$C$43:$C$55,$C58)</f>
        <v>59.800753201952546</v>
      </c>
      <c r="G58" s="12">
        <f>[1]!crv_interpolation(G$43:G$55,$C$43:$C$55,$C58)</f>
        <v>39.844631533616074</v>
      </c>
      <c r="H58" s="12">
        <f>(D58*$G$3+E58*$H$3+F58*$I$3+G58*$J$3)/100</f>
        <v>109.223143121239</v>
      </c>
      <c r="I58" s="12">
        <f>SUM(D58:G58)</f>
        <v>203.73356078867511</v>
      </c>
      <c r="J58" s="12">
        <f>H58/I58*100</f>
        <v>53.610776103075096</v>
      </c>
      <c r="K58" s="12">
        <f>[1]!MF_p_pipeline_atma($D$2,20,20,$M$24:$N$25,$K$25,I58,J58,,$H$17,10)</f>
        <v>10.598323108723337</v>
      </c>
    </row>
    <row r="59" spans="3:11" x14ac:dyDescent="0.3">
      <c r="C59" s="3">
        <v>5</v>
      </c>
      <c r="D59" s="3">
        <f>[1]!crv_interpolation(D$43:D$55,$C$43:$C$55,$C59)</f>
        <v>48.615944805739943</v>
      </c>
      <c r="E59" s="3">
        <f>[1]!crv_interpolation(E$43:E$55,$C$43:$C$55,$C59)</f>
        <v>25.282830091605952</v>
      </c>
      <c r="F59" s="3">
        <f>[1]!crv_interpolation(F$43:F$55,$C$43:$C$55,$C59)</f>
        <v>52.515572350158749</v>
      </c>
      <c r="G59" s="3">
        <f>[1]!crv_interpolation(G$43:G$55,$C$43:$C$55,$C59)</f>
        <v>33.805920083875321</v>
      </c>
      <c r="H59" s="3">
        <f>(D59*$G$3+E59*$H$3+F59*$I$3+G59*$J$3)/100</f>
        <v>85.692996969839314</v>
      </c>
      <c r="I59" s="3">
        <f t="shared" ref="I59:I68" si="0">SUM(D59:G59)</f>
        <v>160.22026733137997</v>
      </c>
      <c r="J59" s="3">
        <f t="shared" ref="J59:J68" si="1">H59/I59*100</f>
        <v>53.484492565851497</v>
      </c>
      <c r="K59" s="12">
        <f>[1]!MF_p_pipeline_atma($D$2,20,20,$M$24:$N$25,$K$25,I59,J59,,$H$17,10)</f>
        <v>10.285304722652979</v>
      </c>
    </row>
    <row r="60" spans="3:11" x14ac:dyDescent="0.3">
      <c r="C60" s="3">
        <v>7.5</v>
      </c>
      <c r="D60" s="3">
        <f>[1]!crv_interpolation(D$43:D$55,$C$43:$C$55,$C60)</f>
        <v>45.54739293962551</v>
      </c>
      <c r="E60" s="3">
        <f>[1]!crv_interpolation(E$43:E$55,$C$43:$C$55,$C60)</f>
        <v>19.483054444580851</v>
      </c>
      <c r="F60" s="3">
        <f>[1]!crv_interpolation(F$43:F$55,$C$43:$C$55,$C60)</f>
        <v>48.827346240611313</v>
      </c>
      <c r="G60" s="3">
        <f>[1]!crv_interpolation(G$43:G$55,$C$43:$C$55,$C60)</f>
        <v>30.031725427787343</v>
      </c>
      <c r="H60" s="3">
        <f t="shared" ref="H59:H68" si="2">(D60*$G$3+E60*$H$3+F60*$I$3+G60*$J$3)/100</f>
        <v>76.314824238192998</v>
      </c>
      <c r="I60" s="3">
        <f t="shared" si="0"/>
        <v>143.88951905260501</v>
      </c>
      <c r="J60" s="3">
        <f t="shared" si="1"/>
        <v>53.037097309563478</v>
      </c>
      <c r="K60" s="12">
        <f>[1]!MF_p_pipeline_atma($D$2,20,20,$M$24:$N$25,$K$25,I60,J60,,$H$17,10)</f>
        <v>10.188675280646702</v>
      </c>
    </row>
    <row r="61" spans="3:11" x14ac:dyDescent="0.3">
      <c r="C61" s="26">
        <v>8.65</v>
      </c>
      <c r="D61" s="26">
        <f>[1]!crv_interpolation(D$43:D$55,$C$43:$C$55,$C61)</f>
        <v>44.135859081212871</v>
      </c>
      <c r="E61" s="26">
        <f>[1]!crv_interpolation(E$43:E$55,$C$43:$C$55,$C61)</f>
        <v>18.902961322065053</v>
      </c>
      <c r="F61" s="26">
        <f>[1]!crv_interpolation(F$43:F$55,$C$43:$C$55,$C61)</f>
        <v>47.621991013979127</v>
      </c>
      <c r="G61" s="26">
        <f>[1]!crv_interpolation(G$43:G$55,$C$43:$C$55,$C61)</f>
        <v>28.295595885986877</v>
      </c>
      <c r="H61" s="26">
        <f t="shared" si="2"/>
        <v>73.24003250106216</v>
      </c>
      <c r="I61" s="26">
        <f t="shared" si="0"/>
        <v>138.95640730324394</v>
      </c>
      <c r="J61" s="26">
        <f t="shared" si="1"/>
        <v>52.707200713120606</v>
      </c>
      <c r="K61" s="27">
        <f>[1]!MF_p_pipeline_atma($D$2,20,20,$M$24:$N$25,$K$25,I61,J61,,$H$17,10)</f>
        <v>10.15643905924027</v>
      </c>
    </row>
    <row r="62" spans="3:11" x14ac:dyDescent="0.3">
      <c r="C62" s="28">
        <v>12</v>
      </c>
      <c r="D62" s="28">
        <f>[1]!crv_interpolation(D$43:D$55,$C$43:$C$55,$C62)</f>
        <v>40.023999580619538</v>
      </c>
      <c r="E62" s="28">
        <f>[1]!crv_interpolation(E$43:E$55,$C$43:$C$55,$C62)</f>
        <v>17.213124834736426</v>
      </c>
      <c r="F62" s="28">
        <f>[1]!crv_interpolation(F$43:F$55,$C$43:$C$55,$C62)</f>
        <v>44.110738832050586</v>
      </c>
      <c r="G62" s="28">
        <f>[1]!crv_interpolation(G$43:G$55,$C$43:$C$55,$C62)</f>
        <v>23.238175046828996</v>
      </c>
      <c r="H62" s="28">
        <f t="shared" si="2"/>
        <v>64.28303048420274</v>
      </c>
      <c r="I62" s="28">
        <f t="shared" si="0"/>
        <v>124.58603829423555</v>
      </c>
      <c r="J62" s="28">
        <f t="shared" si="1"/>
        <v>51.597298834067708</v>
      </c>
      <c r="K62" s="29">
        <f>[1]!MF_p_pipeline_atma($D$2,20,20,$M$24:$N$25,$K$25,I62,J62,,$H$17,10)</f>
        <v>10.032633076154616</v>
      </c>
    </row>
    <row r="63" spans="3:11" x14ac:dyDescent="0.3">
      <c r="C63" s="3">
        <v>15</v>
      </c>
      <c r="D63" s="3">
        <f>[1]!crv_interpolation(D$43:D$55,$C$43:$C$55,$C63)</f>
        <v>38.053332518622412</v>
      </c>
      <c r="E63" s="3">
        <f>[1]!crv_interpolation(E$43:E$55,$C$43:$C$55,$C63)</f>
        <v>15.69983842817348</v>
      </c>
      <c r="F63" s="3">
        <f>[1]!crv_interpolation(F$43:F$55,$C$43:$C$55,$C63)</f>
        <v>40.966333893010109</v>
      </c>
      <c r="G63" s="3">
        <f>[1]!crv_interpolation(G$43:G$55,$C$43:$C$55,$C63)</f>
        <v>18.709141459523426</v>
      </c>
      <c r="H63" s="3">
        <f t="shared" si="2"/>
        <v>57.117632236879309</v>
      </c>
      <c r="I63" s="3">
        <f t="shared" si="0"/>
        <v>113.42864629932943</v>
      </c>
      <c r="J63" s="3">
        <f t="shared" si="1"/>
        <v>50.355561932873904</v>
      </c>
      <c r="K63" s="12">
        <f>[1]!MF_p_pipeline_atma($D$2,20,20,$M$24:$N$25,$K$25,I63,J63,,$H$17,10)</f>
        <v>9.9556681267428235</v>
      </c>
    </row>
    <row r="64" spans="3:11" x14ac:dyDescent="0.3">
      <c r="C64" s="3">
        <v>30</v>
      </c>
      <c r="D64" s="3">
        <f>[1]!crv_interpolation(D$43:D$55,$C$43:$C$55,$C64)</f>
        <v>28.598946426227712</v>
      </c>
      <c r="E64" s="3">
        <f>[1]!crv_interpolation(E$43:E$55,$C$43:$C$55,$C64)</f>
        <v>8.6877138124404585</v>
      </c>
      <c r="F64" s="3">
        <f>[1]!crv_interpolation(F$43:F$55,$C$43:$C$55,$C64)</f>
        <v>31.826626723531668</v>
      </c>
      <c r="G64" s="3">
        <f>[1]!crv_interpolation(G$43:G$55,$C$43:$C$55,$C64)</f>
        <v>-3.9360264770044107</v>
      </c>
      <c r="H64" s="3">
        <f t="shared" si="2"/>
        <v>23.561124272056436</v>
      </c>
      <c r="I64" s="3">
        <f t="shared" si="0"/>
        <v>65.177260485195433</v>
      </c>
      <c r="J64" s="3">
        <f t="shared" si="1"/>
        <v>36.149301300272022</v>
      </c>
      <c r="K64" s="12">
        <f>[1]!MF_p_pipeline_atma($D$2,20,20,$M$24:$N$25,$K$25,I64,J64,,$H$17,10)</f>
        <v>9.8083648270529444</v>
      </c>
    </row>
    <row r="65" spans="3:11" x14ac:dyDescent="0.3">
      <c r="C65" s="3">
        <v>40</v>
      </c>
      <c r="D65" s="3">
        <f>[1]!crv_interpolation(D$43:D$55,$C$43:$C$55,$C65)</f>
        <v>23.35143173129277</v>
      </c>
      <c r="E65" s="3">
        <f>[1]!crv_interpolation(E$43:E$55,$C$43:$C$55,$C65)</f>
        <v>5.1413877772921879</v>
      </c>
      <c r="F65" s="3">
        <f>[1]!crv_interpolation(F$43:F$55,$C$43:$C$55,$C65)</f>
        <v>26.522032971872807</v>
      </c>
      <c r="G65" s="3">
        <f>[1]!crv_interpolation(G$43:G$55,$C$43:$C$55,$C65)</f>
        <v>-19.03280510135631</v>
      </c>
      <c r="H65" s="3">
        <f t="shared" si="2"/>
        <v>2.5287951886605948</v>
      </c>
      <c r="I65" s="3">
        <f t="shared" si="0"/>
        <v>35.982047379101452</v>
      </c>
      <c r="J65" s="3">
        <f t="shared" si="1"/>
        <v>7.0279357981428578</v>
      </c>
      <c r="K65" s="12">
        <f>[1]!MF_p_pipeline_atma($D$2,20,20,$M$24:$N$25,$K$25,I65,J65,,$H$17,10)</f>
        <v>9.7521207173513424</v>
      </c>
    </row>
    <row r="66" spans="3:11" x14ac:dyDescent="0.3">
      <c r="C66" s="3">
        <v>50</v>
      </c>
      <c r="D66" s="3">
        <f>[1]!crv_interpolation(D$43:D$55,$C$43:$C$55,$C66)</f>
        <v>18.193684192656978</v>
      </c>
      <c r="E66" s="3">
        <f>[1]!crv_interpolation(E$43:E$55,$C$43:$C$55,$C66)</f>
        <v>1.5950617421439168</v>
      </c>
      <c r="F66" s="3">
        <f>[1]!crv_interpolation(F$43:F$55,$C$43:$C$55,$C66)</f>
        <v>21.44749988031074</v>
      </c>
      <c r="G66" s="3">
        <f>[1]!crv_interpolation(G$43:G$55,$C$43:$C$55,$C66)</f>
        <v>-34.129583725708201</v>
      </c>
      <c r="H66" s="3">
        <f t="shared" si="2"/>
        <v>-18.396533938359539</v>
      </c>
      <c r="I66" s="3">
        <f t="shared" si="0"/>
        <v>7.1066620894034287</v>
      </c>
      <c r="J66" s="3">
        <f t="shared" si="1"/>
        <v>-258.86321464179593</v>
      </c>
      <c r="K66" s="12">
        <f>[1]!MF_p_pipeline_atma($D$2,20,20,$M$24:$N$25,$K$25,I66,J66,,$H$17,10)</f>
        <v>9.7059947545772616</v>
      </c>
    </row>
    <row r="67" spans="3:11" x14ac:dyDescent="0.3">
      <c r="C67" s="3">
        <v>60</v>
      </c>
      <c r="D67" s="3">
        <f>[1]!crv_interpolation(D$43:D$55,$C$43:$C$55,$C67)</f>
        <v>13.194605078250367</v>
      </c>
      <c r="E67" s="3">
        <f>[1]!crv_interpolation(E$43:E$55,$C$43:$C$55,$C67)</f>
        <v>-1.9512642930043542</v>
      </c>
      <c r="F67" s="3">
        <f>[1]!crv_interpolation(F$43:F$55,$C$43:$C$55,$C67)</f>
        <v>16.559879963778979</v>
      </c>
      <c r="G67" s="3">
        <f>[1]!crv_interpolation(G$43:G$55,$C$43:$C$55,$C67)</f>
        <v>-49.226362350060093</v>
      </c>
      <c r="H67" s="3">
        <f t="shared" si="2"/>
        <v>-39.192062296006888</v>
      </c>
      <c r="I67" s="3">
        <f t="shared" si="0"/>
        <v>-21.423141601035102</v>
      </c>
      <c r="J67" s="3">
        <f t="shared" si="1"/>
        <v>182.94264690904737</v>
      </c>
      <c r="K67" s="12">
        <f>[1]!MF_p_pipeline_atma($D$2,20,20,$M$24:$N$25,$K$25,I67,J67,,$H$17,10)</f>
        <v>-1</v>
      </c>
    </row>
    <row r="68" spans="3:11" x14ac:dyDescent="0.3">
      <c r="C68" s="19">
        <v>70</v>
      </c>
      <c r="D68" s="19">
        <f>[1]!crv_interpolation(D$43:D$55,$C$43:$C$55,$C68)</f>
        <v>8.2203468125899004</v>
      </c>
      <c r="E68" s="19">
        <f>[1]!crv_interpolation(E$43:E$55,$C$43:$C$55,$C68)</f>
        <v>-5.4975903281526257</v>
      </c>
      <c r="F68" s="19">
        <f>[1]!crv_interpolation(F$43:F$55,$C$43:$C$55,$C68)</f>
        <v>11.746854566438703</v>
      </c>
      <c r="G68" s="19">
        <f>[1]!crv_interpolation(G$43:G$55,$C$43:$C$55,$C68)</f>
        <v>-64.32314097441197</v>
      </c>
      <c r="H68" s="19">
        <f t="shared" si="2"/>
        <v>-59.955039709099466</v>
      </c>
      <c r="I68" s="19">
        <f t="shared" si="0"/>
        <v>-49.853529923535994</v>
      </c>
      <c r="J68" s="19">
        <f t="shared" si="1"/>
        <v>120.26237620697451</v>
      </c>
      <c r="K68" s="12">
        <f>[1]!MF_p_pipeline_atma($D$2,20,20,$M$24:$N$25,$K$25,I68,J68,,$H$17,10)</f>
        <v>-1</v>
      </c>
    </row>
    <row r="69" spans="3:11" x14ac:dyDescent="0.3">
      <c r="C69" s="22"/>
      <c r="D69" s="22"/>
      <c r="E69" s="22"/>
      <c r="F69" s="22"/>
      <c r="G69" s="22"/>
      <c r="H69" s="22"/>
      <c r="I69" s="22"/>
      <c r="J69" s="22"/>
      <c r="K69" s="22"/>
    </row>
  </sheetData>
  <mergeCells count="9">
    <mergeCell ref="O20:P20"/>
    <mergeCell ref="Q20:R20"/>
    <mergeCell ref="S20:T20"/>
    <mergeCell ref="M23:N23"/>
    <mergeCell ref="C10:F10"/>
    <mergeCell ref="C11:D11"/>
    <mergeCell ref="E11:F11"/>
    <mergeCell ref="C1:D1"/>
    <mergeCell ref="M20:N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Афанасьев</dc:creator>
  <cp:lastModifiedBy>AB</cp:lastModifiedBy>
  <dcterms:created xsi:type="dcterms:W3CDTF">2021-03-29T08:27:47Z</dcterms:created>
  <dcterms:modified xsi:type="dcterms:W3CDTF">2021-04-11T18:55:01Z</dcterms:modified>
</cp:coreProperties>
</file>