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Политех учеба\Инж методы расчета многофазного потока\Дз\Резервки ДЗ\Строкин_Сергей_task 3\"/>
    </mc:Choice>
  </mc:AlternateContent>
  <xr:revisionPtr revIDLastSave="0" documentId="13_ncr:1_{6E606965-39A2-423B-A025-F1996905A02A}" xr6:coauthVersionLast="46" xr6:coauthVersionMax="46" xr10:uidLastSave="{00000000-0000-0000-0000-000000000000}"/>
  <bookViews>
    <workbookView xWindow="-120" yWindow="-120" windowWidth="20730" windowHeight="11160" xr2:uid="{05B4253B-21F1-45AB-B519-F5C7532FD58D}"/>
  </bookViews>
  <sheets>
    <sheet name="Лист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I59" i="1" s="1"/>
  <c r="B69" i="1"/>
  <c r="E56" i="1"/>
  <c r="E57" i="1"/>
  <c r="E58" i="1"/>
  <c r="E40" i="1" l="1"/>
  <c r="F19" i="1"/>
  <c r="F24" i="1"/>
  <c r="F31" i="1"/>
  <c r="F29" i="1"/>
  <c r="F22" i="1"/>
  <c r="F36" i="1"/>
  <c r="F44" i="1"/>
  <c r="F32" i="1"/>
  <c r="F26" i="1"/>
  <c r="F21" i="1"/>
  <c r="F27" i="1"/>
  <c r="F34" i="1"/>
  <c r="F30" i="1"/>
  <c r="F28" i="1"/>
  <c r="F35" i="1"/>
  <c r="F33" i="1"/>
  <c r="F23" i="1"/>
  <c r="F25" i="1"/>
  <c r="F45" i="1"/>
  <c r="F51" i="1"/>
  <c r="F48" i="1"/>
  <c r="F47" i="1"/>
  <c r="F49" i="1"/>
  <c r="F50" i="1"/>
  <c r="F52" i="1"/>
  <c r="F40" i="1" l="1"/>
</calcChain>
</file>

<file path=xl/sharedStrings.xml><?xml version="1.0" encoding="utf-8"?>
<sst xmlns="http://schemas.openxmlformats.org/spreadsheetml/2006/main" count="48" uniqueCount="40">
  <si>
    <t>Плотность нефти, кг/м3</t>
  </si>
  <si>
    <t>Плотность газа, кг/м3</t>
  </si>
  <si>
    <t>ГФ, м3/м3</t>
  </si>
  <si>
    <t>Диаметр штуцера,мм</t>
  </si>
  <si>
    <t>P_буф</t>
  </si>
  <si>
    <t>P_буф, ат</t>
  </si>
  <si>
    <t>Обводненность, % об.</t>
  </si>
  <si>
    <t>Темп на вх в в штуцер, град</t>
  </si>
  <si>
    <t>Диаметр НКТ, мм</t>
  </si>
  <si>
    <t>Р_заб, ат</t>
  </si>
  <si>
    <t>Темп пластовая, град</t>
  </si>
  <si>
    <t>Дебит жидкости, м3/сут</t>
  </si>
  <si>
    <t>Инт. Перфорации</t>
  </si>
  <si>
    <t>2090-2572</t>
  </si>
  <si>
    <t>Способ экспл</t>
  </si>
  <si>
    <t>фонтан</t>
  </si>
  <si>
    <t>Гл. спуска ПО</t>
  </si>
  <si>
    <t>Р_буф, ат</t>
  </si>
  <si>
    <t>Р_затр, ат</t>
  </si>
  <si>
    <t>Р_лин, ат</t>
  </si>
  <si>
    <t>Дебит нефти, т/сут</t>
  </si>
  <si>
    <t>Задание 1</t>
  </si>
  <si>
    <t>Исходные данные</t>
  </si>
  <si>
    <t>Строка PVT</t>
  </si>
  <si>
    <t>P_лин</t>
  </si>
  <si>
    <t>Дебит Ж</t>
  </si>
  <si>
    <t>Ответ</t>
  </si>
  <si>
    <t>Q_crit</t>
  </si>
  <si>
    <t>P_crit</t>
  </si>
  <si>
    <t>Задание 2</t>
  </si>
  <si>
    <t>Диам. Штуц</t>
  </si>
  <si>
    <t>Линейное давление</t>
  </si>
  <si>
    <t>d_choke</t>
  </si>
  <si>
    <t>Задание 3</t>
  </si>
  <si>
    <t>Тип ствола скважины</t>
  </si>
  <si>
    <t>горизонт</t>
  </si>
  <si>
    <t>D_эк внутр, мм</t>
  </si>
  <si>
    <t>Искусств. забой, м</t>
  </si>
  <si>
    <t>Р_буф</t>
  </si>
  <si>
    <t>P_wf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</si>
</sst>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</font>
    <font>
      <b/>
      <sz val="11"/>
      <color rgb="FF00B05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4" xfId="0" applyFont="1" applyFill="1" applyBorder="1"/>
    <xf numFmtId="0" fontId="5" fillId="0" borderId="4" xfId="0" applyFont="1" applyFill="1" applyBorder="1"/>
  </cellXfs>
  <cellStyles count="2">
    <cellStyle name="Обычный" xfId="0" builtinId="0"/>
    <cellStyle name="Обычный 2 9" xfId="1" xr:uid="{B2291A97-F6F7-4CE6-8F8E-0725065220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Перепад давления на штуцере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Лист1!$E$21:$E$35</c:f>
              <c:numCache>
                <c:formatCode>General</c:formatCode>
                <c:ptCount val="1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230</c:v>
                </c:pt>
                <c:pt idx="11">
                  <c:v>235</c:v>
                </c:pt>
                <c:pt idx="12">
                  <c:v>240</c:v>
                </c:pt>
                <c:pt idx="13">
                  <c:v>240.7</c:v>
                </c:pt>
                <c:pt idx="14">
                  <c:v>241.1</c:v>
                </c:pt>
              </c:numCache>
            </c:numRef>
          </c:xVal>
          <c:yVal>
            <c:numRef>
              <c:f>Лист1!$F$21:$F$35</c:f>
              <c:numCache>
                <c:formatCode>General</c:formatCode>
                <c:ptCount val="15"/>
                <c:pt idx="0">
                  <c:v>19.7</c:v>
                </c:pt>
                <c:pt idx="1">
                  <c:v>19.663308238983159</c:v>
                </c:pt>
                <c:pt idx="2">
                  <c:v>19.552030563354489</c:v>
                </c:pt>
                <c:pt idx="3">
                  <c:v>19.362428283691401</c:v>
                </c:pt>
                <c:pt idx="4">
                  <c:v>19.087380981445314</c:v>
                </c:pt>
                <c:pt idx="5">
                  <c:v>18.714639282226564</c:v>
                </c:pt>
                <c:pt idx="6">
                  <c:v>18.224063110351558</c:v>
                </c:pt>
                <c:pt idx="7">
                  <c:v>17.578979492187496</c:v>
                </c:pt>
                <c:pt idx="8">
                  <c:v>16.698828124999995</c:v>
                </c:pt>
                <c:pt idx="9">
                  <c:v>15.349743652343749</c:v>
                </c:pt>
                <c:pt idx="10">
                  <c:v>14.950549316406248</c:v>
                </c:pt>
                <c:pt idx="11">
                  <c:v>14.447949218749997</c:v>
                </c:pt>
                <c:pt idx="12">
                  <c:v>13.678417968750001</c:v>
                </c:pt>
                <c:pt idx="13">
                  <c:v>13.514892578125</c:v>
                </c:pt>
                <c:pt idx="14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5F-494C-8680-B5AFC61AA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259327"/>
        <c:axId val="2055268895"/>
      </c:scatterChart>
      <c:valAx>
        <c:axId val="205525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</a:t>
                </a:r>
                <a:r>
                  <a:rPr lang="ru-RU" baseline="0"/>
                  <a:t> ГЖС, м3/сут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5268895"/>
        <c:crosses val="autoZero"/>
        <c:crossBetween val="midCat"/>
      </c:valAx>
      <c:valAx>
        <c:axId val="205526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 на выходе, ат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525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522669</xdr:colOff>
      <xdr:row>6</xdr:row>
      <xdr:rowOff>95095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EA3C4B6-20FF-4B1C-A647-6798B231F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647619" cy="12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171450</xdr:rowOff>
    </xdr:from>
    <xdr:to>
      <xdr:col>10</xdr:col>
      <xdr:colOff>218059</xdr:colOff>
      <xdr:row>16</xdr:row>
      <xdr:rowOff>18831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AF3B5D9-2AB7-45DB-A162-F5455D3BA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14450"/>
          <a:ext cx="8123809" cy="1752381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19</xdr:row>
      <xdr:rowOff>14287</xdr:rowOff>
    </xdr:from>
    <xdr:to>
      <xdr:col>13</xdr:col>
      <xdr:colOff>581025</xdr:colOff>
      <xdr:row>37</xdr:row>
      <xdr:rowOff>180975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BD298F2-9584-46AF-A9D7-F6D0EE6D0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55;&#1086;&#1083;&#1080;&#1090;&#1077;&#1093;%20&#1091;&#1095;&#1077;&#1073;&#1072;/&#1048;&#1085;&#1078;%20&#1084;&#1077;&#1090;&#1086;&#1076;&#1099;%20&#1088;&#1072;&#1089;&#1095;&#1077;&#1090;&#1072;%20&#1084;&#1085;&#1086;&#1075;&#1086;&#1092;&#1072;&#1079;&#1085;&#1086;&#1075;&#1086;%20&#1087;&#1086;&#1090;&#1086;&#1082;&#1072;/&#1044;&#1079;/unifloc_vba-master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</sheetNames>
    <definedNames>
      <definedName name="MF_p_choke_atma"/>
      <definedName name="MF_p_pipe_atma"/>
      <definedName name="MF_p_pipeline_atma"/>
      <definedName name="MF_q_choke_sm3day"/>
      <definedName name="PVT_encode_string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80D9B-FEC1-496C-BC33-F256E5AEA73D}">
  <dimension ref="A18:J70"/>
  <sheetViews>
    <sheetView tabSelected="1" topLeftCell="A51" workbookViewId="0">
      <selection activeCell="E58" sqref="E58"/>
    </sheetView>
  </sheetViews>
  <sheetFormatPr defaultRowHeight="15" x14ac:dyDescent="0.25"/>
  <cols>
    <col min="1" max="1" width="27.7109375" customWidth="1"/>
    <col min="2" max="2" width="12.85546875" customWidth="1"/>
    <col min="4" max="4" width="10.85546875" customWidth="1"/>
    <col min="5" max="5" width="12.28515625" customWidth="1"/>
  </cols>
  <sheetData>
    <row r="18" spans="1:7" ht="15.75" thickBot="1" x14ac:dyDescent="0.3">
      <c r="A18" s="1" t="s">
        <v>22</v>
      </c>
      <c r="E18" s="1" t="s">
        <v>21</v>
      </c>
      <c r="F18" s="1"/>
      <c r="G18" s="1"/>
    </row>
    <row r="19" spans="1:7" x14ac:dyDescent="0.25">
      <c r="A19" s="12" t="s">
        <v>0</v>
      </c>
      <c r="B19" s="13">
        <v>841.9</v>
      </c>
      <c r="E19" t="s">
        <v>23</v>
      </c>
      <c r="F19" t="str">
        <f>[1]!PVT_encode_string($B$20/1000,$B$19/1000,,,$B$21,,$B$28,,,0)</f>
        <v>{"gamma_gas":0.0009,"gamma_oil":0.8419,"gamma_wat":1,"rsb_m3m3":100,"rp_m3m3":44.3,"t_res_C":90,"PVTcorr":0}</v>
      </c>
    </row>
    <row r="20" spans="1:7" x14ac:dyDescent="0.25">
      <c r="A20" s="14" t="s">
        <v>1</v>
      </c>
      <c r="B20" s="15">
        <v>0.9</v>
      </c>
      <c r="E20" t="s">
        <v>25</v>
      </c>
      <c r="F20" t="s">
        <v>24</v>
      </c>
    </row>
    <row r="21" spans="1:7" x14ac:dyDescent="0.25">
      <c r="A21" s="14" t="s">
        <v>2</v>
      </c>
      <c r="B21" s="15">
        <v>44.3</v>
      </c>
      <c r="E21">
        <v>0</v>
      </c>
      <c r="F21">
        <f>[1]!MF_p_choke_atma(E21,$B$24,$B$22,$B$23,1,$B$26,$B$25,,$F$19)</f>
        <v>19.7</v>
      </c>
    </row>
    <row r="22" spans="1:7" x14ac:dyDescent="0.25">
      <c r="A22" s="14" t="s">
        <v>3</v>
      </c>
      <c r="B22" s="15">
        <v>15.6</v>
      </c>
      <c r="E22">
        <v>25</v>
      </c>
      <c r="F22">
        <f>[1]!MF_p_choke_atma(E22,$B$24,$B$22,$B$23,1,$B$26,$B$25,,$F$19)</f>
        <v>19.663308238983159</v>
      </c>
    </row>
    <row r="23" spans="1:7" x14ac:dyDescent="0.25">
      <c r="A23" s="14" t="s">
        <v>5</v>
      </c>
      <c r="B23" s="15">
        <v>19.7</v>
      </c>
      <c r="E23">
        <v>50</v>
      </c>
      <c r="F23">
        <f>[1]!MF_p_choke_atma(E23,$B$24,$B$22,$B$23,1,$B$26,$B$25,,$F$19)</f>
        <v>19.552030563354489</v>
      </c>
    </row>
    <row r="24" spans="1:7" x14ac:dyDescent="0.25">
      <c r="A24" s="14" t="s">
        <v>6</v>
      </c>
      <c r="B24" s="15">
        <v>20</v>
      </c>
      <c r="E24">
        <v>75</v>
      </c>
      <c r="F24">
        <f>[1]!MF_p_choke_atma(E24,$B$24,$B$22,$B$23,1,$B$26,$B$25,,$F$19)</f>
        <v>19.362428283691401</v>
      </c>
    </row>
    <row r="25" spans="1:7" x14ac:dyDescent="0.25">
      <c r="A25" s="14" t="s">
        <v>7</v>
      </c>
      <c r="B25" s="15">
        <v>20</v>
      </c>
      <c r="E25">
        <v>100</v>
      </c>
      <c r="F25">
        <f>[1]!MF_p_choke_atma(E25,$B$24,$B$22,$B$23,1,$B$26,$B$25,,$F$19)</f>
        <v>19.087380981445314</v>
      </c>
    </row>
    <row r="26" spans="1:7" x14ac:dyDescent="0.25">
      <c r="A26" s="14" t="s">
        <v>8</v>
      </c>
      <c r="B26" s="15">
        <v>56.2</v>
      </c>
      <c r="E26">
        <v>125</v>
      </c>
      <c r="F26">
        <f>[1]!MF_p_choke_atma(E26,$B$24,$B$22,$B$23,1,$B$26,$B$25,,$F$19)</f>
        <v>18.714639282226564</v>
      </c>
    </row>
    <row r="27" spans="1:7" x14ac:dyDescent="0.25">
      <c r="A27" s="14" t="s">
        <v>9</v>
      </c>
      <c r="B27" s="15">
        <v>172.51</v>
      </c>
      <c r="E27">
        <v>150</v>
      </c>
      <c r="F27">
        <f>[1]!MF_p_choke_atma(E27,$B$24,$B$22,$B$23,1,$B$26,$B$25,,$F$19)</f>
        <v>18.224063110351558</v>
      </c>
    </row>
    <row r="28" spans="1:7" x14ac:dyDescent="0.25">
      <c r="A28" s="14" t="s">
        <v>10</v>
      </c>
      <c r="B28" s="15">
        <v>90</v>
      </c>
      <c r="E28">
        <v>175</v>
      </c>
      <c r="F28">
        <f>[1]!MF_p_choke_atma(E28,$B$24,$B$22,$B$23,1,$B$26,$B$25,,$F$19)</f>
        <v>17.578979492187496</v>
      </c>
    </row>
    <row r="29" spans="1:7" ht="15.75" thickBot="1" x14ac:dyDescent="0.3">
      <c r="A29" s="16" t="s">
        <v>11</v>
      </c>
      <c r="B29" s="17">
        <v>100</v>
      </c>
      <c r="E29">
        <v>200</v>
      </c>
      <c r="F29">
        <f>[1]!MF_p_choke_atma(E29,$B$24,$B$22,$B$23,1,$B$26,$B$25,,$F$19)</f>
        <v>16.698828124999995</v>
      </c>
    </row>
    <row r="30" spans="1:7" x14ac:dyDescent="0.25">
      <c r="E30">
        <v>225</v>
      </c>
      <c r="F30">
        <f>[1]!MF_p_choke_atma(E30,$B$24,$B$22,$B$23,1,$B$26,$B$25,,$F$19)</f>
        <v>15.349743652343749</v>
      </c>
    </row>
    <row r="31" spans="1:7" x14ac:dyDescent="0.25">
      <c r="E31">
        <v>230</v>
      </c>
      <c r="F31">
        <f>[1]!MF_p_choke_atma(E31,$B$24,$B$22,$B$23,1,$B$26,$B$25,,$F$19)</f>
        <v>14.950549316406248</v>
      </c>
    </row>
    <row r="32" spans="1:7" x14ac:dyDescent="0.25">
      <c r="E32">
        <v>235</v>
      </c>
      <c r="F32">
        <f>[1]!MF_p_choke_atma(E32,$B$24,$B$22,$B$23,1,$B$26,$B$25,,$F$19)</f>
        <v>14.447949218749997</v>
      </c>
    </row>
    <row r="33" spans="5:6" x14ac:dyDescent="0.25">
      <c r="E33">
        <v>240</v>
      </c>
      <c r="F33">
        <f>[1]!MF_p_choke_atma(E33,$B$24,$B$22,$B$23,1,$B$26,$B$25,,$F$19)</f>
        <v>13.678417968750001</v>
      </c>
    </row>
    <row r="34" spans="5:6" x14ac:dyDescent="0.25">
      <c r="E34" s="2">
        <v>240.7</v>
      </c>
      <c r="F34" s="2">
        <f>[1]!MF_p_choke_atma(E34,$B$24,$B$22,$B$23,1,$B$26,$B$25,,$F$19)</f>
        <v>13.514892578125</v>
      </c>
    </row>
    <row r="35" spans="5:6" x14ac:dyDescent="0.25">
      <c r="E35">
        <v>241.1</v>
      </c>
      <c r="F35">
        <f>[1]!MF_p_choke_atma(E35,$B$24,$B$22,$B$23,1,$B$26,$B$25,,$F$19)</f>
        <v>-1</v>
      </c>
    </row>
    <row r="36" spans="5:6" x14ac:dyDescent="0.25">
      <c r="E36">
        <v>242</v>
      </c>
      <c r="F36">
        <f>[1]!MF_p_choke_atma(E36,$B$24,$B$22,$B$23,1,$B$26,$B$25,,$F$19)</f>
        <v>-1</v>
      </c>
    </row>
    <row r="38" spans="5:6" x14ac:dyDescent="0.25">
      <c r="E38" s="4" t="s">
        <v>26</v>
      </c>
      <c r="F38" s="5"/>
    </row>
    <row r="39" spans="5:6" x14ac:dyDescent="0.25">
      <c r="E39" s="3" t="s">
        <v>27</v>
      </c>
      <c r="F39" s="3" t="s">
        <v>28</v>
      </c>
    </row>
    <row r="40" spans="5:6" x14ac:dyDescent="0.25">
      <c r="E40" s="3">
        <f>E34</f>
        <v>240.7</v>
      </c>
      <c r="F40" s="3">
        <f>F34</f>
        <v>13.514892578125</v>
      </c>
    </row>
    <row r="43" spans="5:6" x14ac:dyDescent="0.25">
      <c r="E43" s="1" t="s">
        <v>29</v>
      </c>
    </row>
    <row r="44" spans="5:6" x14ac:dyDescent="0.25">
      <c r="E44" t="s">
        <v>23</v>
      </c>
      <c r="F44" t="str">
        <f>[1]!PVT_encode_string($B$20/1000,$B$19/1000,,,$B$21,,$B$28,,,0)</f>
        <v>{"gamma_gas":0.0009,"gamma_oil":0.8419,"gamma_wat":1,"rsb_m3m3":100,"rp_m3m3":44.3,"t_res_C":90,"PVTcorr":0}</v>
      </c>
    </row>
    <row r="45" spans="5:6" x14ac:dyDescent="0.25">
      <c r="E45" t="s">
        <v>4</v>
      </c>
      <c r="F45">
        <f>[1]!MF_p_pipe_atma($B$27,$B$28,$B$25,2000,90,$B$26,$B$29,$B$24,0,$F$44,0,1)</f>
        <v>40.039615009409516</v>
      </c>
    </row>
    <row r="46" spans="5:6" x14ac:dyDescent="0.25">
      <c r="E46" t="s">
        <v>30</v>
      </c>
      <c r="F46" t="s">
        <v>31</v>
      </c>
    </row>
    <row r="47" spans="5:6" x14ac:dyDescent="0.25">
      <c r="E47">
        <v>5</v>
      </c>
      <c r="F47">
        <f>[1]!MF_q_choke_sm3day($B$24,E47,$F$45,12.1,$B$26,$B$25,,$F$44,0)</f>
        <v>46.574593809600792</v>
      </c>
    </row>
    <row r="48" spans="5:6" x14ac:dyDescent="0.25">
      <c r="E48">
        <v>6</v>
      </c>
      <c r="F48">
        <f>[1]!MF_q_choke_sm3day($B$24,E48,$F$45,12.1,$B$26,$B$25,,$F$44,0)</f>
        <v>67.068565253225174</v>
      </c>
    </row>
    <row r="49" spans="1:10" x14ac:dyDescent="0.25">
      <c r="E49">
        <v>7</v>
      </c>
      <c r="F49">
        <f>[1]!MF_q_choke_sm3day($B$24,E49,$F$45,12.1,$B$26,$B$25,,$F$44,0)</f>
        <v>91.290347681821146</v>
      </c>
    </row>
    <row r="50" spans="1:10" x14ac:dyDescent="0.25">
      <c r="E50">
        <v>7.2</v>
      </c>
      <c r="F50">
        <f>[1]!MF_q_choke_sm3day($B$24,E50,$F$45,12.1,$B$26,$B$25,,$F$44,0)</f>
        <v>96.582168719296803</v>
      </c>
      <c r="I50" s="4" t="s">
        <v>26</v>
      </c>
      <c r="J50" s="4"/>
    </row>
    <row r="51" spans="1:10" x14ac:dyDescent="0.25">
      <c r="E51" s="2">
        <v>7.3</v>
      </c>
      <c r="F51" s="2">
        <f>[1]!MF_q_choke_sm3day($B$24,E51,$F$45,12.1,$B$26,$B$25,,$F$44,0)</f>
        <v>99.284024423410969</v>
      </c>
      <c r="I51" t="s">
        <v>32</v>
      </c>
      <c r="J51">
        <v>7.3</v>
      </c>
    </row>
    <row r="52" spans="1:10" x14ac:dyDescent="0.25">
      <c r="E52">
        <v>8</v>
      </c>
      <c r="F52">
        <f>[1]!MF_q_choke_sm3day($B$24,E52,$F$45,12.1,$B$26,$B$25,,$F$44,0)</f>
        <v>119.24153891083574</v>
      </c>
    </row>
    <row r="55" spans="1:10" ht="15.75" thickBot="1" x14ac:dyDescent="0.3">
      <c r="A55" s="1" t="s">
        <v>33</v>
      </c>
    </row>
    <row r="56" spans="1:10" x14ac:dyDescent="0.25">
      <c r="A56" s="6" t="s">
        <v>36</v>
      </c>
      <c r="B56" s="7">
        <f>177.8-15*2</f>
        <v>147.80000000000001</v>
      </c>
      <c r="D56" t="s">
        <v>23</v>
      </c>
      <c r="E56" t="str">
        <f>[1]!PVT_encode_string($B$20/1000,$B$19/1000,1,,$B$69,,$B$28,,,0)</f>
        <v>{"gamma_gas":0.0009,"gamma_oil":0.8419,"gamma_wat":1,"rsb_m3m3":100,"rp_m3m3":950.5051,"t_res_C":90,"PVTcorr":0}</v>
      </c>
    </row>
    <row r="57" spans="1:10" x14ac:dyDescent="0.25">
      <c r="A57" s="8" t="s">
        <v>37</v>
      </c>
      <c r="B57" s="9">
        <v>2572</v>
      </c>
      <c r="D57" t="s">
        <v>38</v>
      </c>
      <c r="E57">
        <f>[1]!MF_p_choke_atma($B$67,$B$68,$B$61,$B$64,0,$B$26,$B$25,,$E$56,0)</f>
        <v>38.046894073486328</v>
      </c>
    </row>
    <row r="58" spans="1:10" x14ac:dyDescent="0.25">
      <c r="A58" s="8" t="s">
        <v>12</v>
      </c>
      <c r="B58" s="9" t="s">
        <v>13</v>
      </c>
      <c r="D58" t="s">
        <v>39</v>
      </c>
      <c r="E58">
        <f>[1]!MF_p_pipeline_atma($E$57,$B$25,$B$28,2572,I58:J59,$B$67,$B$68,0,$E$56,10,1,0)</f>
        <v>242.75194606268346</v>
      </c>
      <c r="I58">
        <v>56.2</v>
      </c>
      <c r="J58">
        <v>2199</v>
      </c>
    </row>
    <row r="59" spans="1:10" x14ac:dyDescent="0.25">
      <c r="A59" s="8" t="s">
        <v>14</v>
      </c>
      <c r="B59" s="9" t="s">
        <v>15</v>
      </c>
      <c r="I59">
        <f>B56</f>
        <v>147.80000000000001</v>
      </c>
      <c r="J59">
        <v>2572</v>
      </c>
    </row>
    <row r="60" spans="1:10" x14ac:dyDescent="0.25">
      <c r="A60" s="8" t="s">
        <v>16</v>
      </c>
      <c r="B60" s="9">
        <v>2199</v>
      </c>
    </row>
    <row r="61" spans="1:10" x14ac:dyDescent="0.25">
      <c r="A61" s="8" t="s">
        <v>3</v>
      </c>
      <c r="B61" s="9">
        <v>18</v>
      </c>
    </row>
    <row r="62" spans="1:10" x14ac:dyDescent="0.25">
      <c r="A62" s="8" t="s">
        <v>17</v>
      </c>
      <c r="B62" s="18"/>
    </row>
    <row r="63" spans="1:10" x14ac:dyDescent="0.25">
      <c r="A63" s="8" t="s">
        <v>18</v>
      </c>
      <c r="B63" s="9">
        <v>47</v>
      </c>
    </row>
    <row r="64" spans="1:10" x14ac:dyDescent="0.25">
      <c r="A64" s="8" t="s">
        <v>19</v>
      </c>
      <c r="B64" s="19">
        <v>38</v>
      </c>
    </row>
    <row r="65" spans="1:2" x14ac:dyDescent="0.25">
      <c r="A65" s="8" t="s">
        <v>9</v>
      </c>
      <c r="B65" s="18">
        <v>56</v>
      </c>
    </row>
    <row r="66" spans="1:2" x14ac:dyDescent="0.25">
      <c r="A66" s="8" t="s">
        <v>20</v>
      </c>
      <c r="B66" s="9">
        <v>10.8</v>
      </c>
    </row>
    <row r="67" spans="1:2" x14ac:dyDescent="0.25">
      <c r="A67" s="8" t="s">
        <v>11</v>
      </c>
      <c r="B67" s="9">
        <v>13</v>
      </c>
    </row>
    <row r="68" spans="1:2" x14ac:dyDescent="0.25">
      <c r="A68" s="8" t="s">
        <v>6</v>
      </c>
      <c r="B68" s="9">
        <v>4</v>
      </c>
    </row>
    <row r="69" spans="1:2" ht="15.75" thickBot="1" x14ac:dyDescent="0.3">
      <c r="A69" s="10" t="s">
        <v>2</v>
      </c>
      <c r="B69" s="11">
        <f>1129*B19/1000</f>
        <v>950.50509999999997</v>
      </c>
    </row>
    <row r="70" spans="1:2" x14ac:dyDescent="0.25">
      <c r="A70" s="8" t="s">
        <v>34</v>
      </c>
      <c r="B70" s="9" t="s">
        <v>35</v>
      </c>
    </row>
  </sheetData>
  <mergeCells count="2">
    <mergeCell ref="E38:F38"/>
    <mergeCell ref="I50:J50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 Строкин</dc:creator>
  <cp:lastModifiedBy>Виктор Строкин</cp:lastModifiedBy>
  <dcterms:created xsi:type="dcterms:W3CDTF">2021-03-13T06:46:56Z</dcterms:created>
  <dcterms:modified xsi:type="dcterms:W3CDTF">2021-03-14T15:33:27Z</dcterms:modified>
</cp:coreProperties>
</file>