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Политех учеба\Инж методы расчета многофазного потока\Дз\Резервки ДЗ\Строкин_Сергей_task 4\"/>
    </mc:Choice>
  </mc:AlternateContent>
  <xr:revisionPtr revIDLastSave="0" documentId="13_ncr:1_{0D437425-27B0-472B-9321-D356269374B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Условие" sheetId="1" r:id="rId1"/>
    <sheet name="Задание 1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5" i="2" l="1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44" i="2"/>
  <c r="J38" i="2"/>
  <c r="H38" i="2"/>
  <c r="F38" i="2"/>
  <c r="D38" i="2"/>
  <c r="B38" i="2"/>
  <c r="J36" i="2"/>
  <c r="J39" i="2" s="1"/>
  <c r="H36" i="2"/>
  <c r="H39" i="2" s="1"/>
  <c r="F36" i="2"/>
  <c r="F39" i="2" s="1"/>
  <c r="D36" i="2"/>
  <c r="D39" i="2" s="1"/>
  <c r="B36" i="2"/>
  <c r="B39" i="2" s="1"/>
  <c r="B45" i="2"/>
  <c r="B46" i="2"/>
  <c r="B47" i="2"/>
  <c r="B48" i="2"/>
  <c r="B49" i="2"/>
  <c r="B50" i="2"/>
  <c r="B51" i="2"/>
  <c r="B52" i="2"/>
  <c r="B53" i="2"/>
  <c r="B54" i="2"/>
  <c r="B55" i="2"/>
  <c r="C50" i="2"/>
  <c r="C52" i="2"/>
  <c r="C53" i="2"/>
  <c r="C55" i="2"/>
  <c r="E50" i="2"/>
  <c r="E52" i="2"/>
  <c r="E55" i="2"/>
  <c r="C45" i="2"/>
  <c r="C46" i="2"/>
  <c r="C47" i="2"/>
  <c r="C48" i="2"/>
  <c r="C49" i="2"/>
  <c r="C51" i="2"/>
  <c r="C54" i="2"/>
  <c r="E54" i="2"/>
  <c r="D45" i="2"/>
  <c r="D46" i="2"/>
  <c r="D47" i="2"/>
  <c r="D48" i="2"/>
  <c r="D49" i="2"/>
  <c r="D50" i="2"/>
  <c r="D51" i="2"/>
  <c r="D52" i="2"/>
  <c r="D53" i="2"/>
  <c r="D54" i="2"/>
  <c r="D55" i="2"/>
  <c r="E45" i="2"/>
  <c r="E46" i="2"/>
  <c r="E47" i="2"/>
  <c r="E48" i="2"/>
  <c r="E49" i="2"/>
  <c r="E51" i="2"/>
  <c r="E53" i="2"/>
  <c r="E44" i="2"/>
  <c r="D44" i="2"/>
  <c r="C44" i="2"/>
  <c r="B44" i="2"/>
  <c r="B27" i="2"/>
  <c r="G44" i="2"/>
  <c r="L44" i="2" s="1"/>
  <c r="G52" i="2"/>
  <c r="G55" i="2"/>
  <c r="G47" i="2"/>
  <c r="G54" i="2"/>
  <c r="G50" i="2"/>
  <c r="G46" i="2"/>
  <c r="G48" i="2"/>
  <c r="G51" i="2"/>
  <c r="G53" i="2"/>
  <c r="G49" i="2"/>
  <c r="G45" i="2"/>
  <c r="H44" i="2"/>
  <c r="H52" i="2"/>
  <c r="H55" i="2"/>
  <c r="H47" i="2"/>
  <c r="H54" i="2"/>
  <c r="H50" i="2"/>
  <c r="H46" i="2"/>
  <c r="H48" i="2"/>
  <c r="H51" i="2"/>
  <c r="H53" i="2"/>
  <c r="H49" i="2"/>
  <c r="H45" i="2"/>
  <c r="I44" i="2"/>
  <c r="I52" i="2"/>
  <c r="I48" i="2"/>
  <c r="I55" i="2"/>
  <c r="I51" i="2"/>
  <c r="I47" i="2"/>
  <c r="I50" i="2"/>
  <c r="I46" i="2"/>
  <c r="I54" i="2"/>
  <c r="I53" i="2"/>
  <c r="I49" i="2"/>
  <c r="I45" i="2"/>
  <c r="J44" i="2"/>
  <c r="J48" i="2"/>
  <c r="J55" i="2"/>
  <c r="J51" i="2"/>
  <c r="J47" i="2"/>
  <c r="J54" i="2"/>
  <c r="J50" i="2"/>
  <c r="J46" i="2"/>
  <c r="J52" i="2"/>
  <c r="J53" i="2"/>
  <c r="J49" i="2"/>
  <c r="J45" i="2"/>
  <c r="M44" i="2"/>
  <c r="N44" i="2"/>
  <c r="O44" i="2"/>
  <c r="L54" i="2"/>
  <c r="L52" i="2"/>
  <c r="O54" i="2"/>
  <c r="O52" i="2"/>
  <c r="O50" i="2"/>
  <c r="O47" i="2"/>
  <c r="O46" i="2"/>
  <c r="N55" i="2"/>
  <c r="N54" i="2"/>
  <c r="N53" i="2"/>
  <c r="N52" i="2"/>
  <c r="N51" i="2"/>
  <c r="N50" i="2"/>
  <c r="N49" i="2"/>
  <c r="N48" i="2"/>
  <c r="N47" i="2"/>
  <c r="N46" i="2"/>
  <c r="N45" i="2"/>
  <c r="L53" i="2"/>
  <c r="O55" i="2"/>
  <c r="O53" i="2"/>
  <c r="O51" i="2"/>
  <c r="O49" i="2"/>
  <c r="O48" i="2"/>
  <c r="O45" i="2"/>
  <c r="M55" i="2"/>
  <c r="M54" i="2"/>
  <c r="M53" i="2"/>
  <c r="M52" i="2"/>
  <c r="M51" i="2"/>
  <c r="M50" i="2"/>
  <c r="M49" i="2"/>
  <c r="M48" i="2"/>
  <c r="M47" i="2"/>
  <c r="M46" i="2"/>
  <c r="M45" i="2"/>
  <c r="L55" i="2"/>
  <c r="L51" i="2"/>
  <c r="L50" i="2"/>
  <c r="L49" i="2"/>
  <c r="L48" i="2"/>
  <c r="L47" i="2"/>
  <c r="L46" i="2"/>
  <c r="L45" i="2"/>
  <c r="R56" i="2"/>
  <c r="R57" i="2"/>
  <c r="R58" i="2"/>
  <c r="R59" i="2"/>
  <c r="R60" i="2"/>
  <c r="R61" i="2"/>
  <c r="R62" i="2"/>
  <c r="S61" i="2"/>
  <c r="U61" i="2"/>
  <c r="S56" i="2"/>
  <c r="S57" i="2"/>
  <c r="S58" i="2"/>
  <c r="S59" i="2"/>
  <c r="S60" i="2"/>
  <c r="S62" i="2"/>
  <c r="U62" i="2"/>
  <c r="T56" i="2"/>
  <c r="T57" i="2"/>
  <c r="T58" i="2"/>
  <c r="T59" i="2"/>
  <c r="T60" i="2"/>
  <c r="T61" i="2"/>
  <c r="T62" i="2"/>
  <c r="U56" i="2"/>
  <c r="U57" i="2"/>
  <c r="U58" i="2"/>
  <c r="U59" i="2"/>
  <c r="U60" i="2"/>
  <c r="R45" i="2"/>
  <c r="V62" i="2" l="1"/>
  <c r="X62" i="2" s="1"/>
  <c r="Z62" i="2" s="1"/>
  <c r="V60" i="2"/>
  <c r="X60" i="2" s="1"/>
  <c r="Z60" i="2" s="1"/>
  <c r="V59" i="2"/>
  <c r="X59" i="2" s="1"/>
  <c r="Z59" i="2"/>
  <c r="V58" i="2"/>
  <c r="X58" i="2" s="1"/>
  <c r="Z58" i="2"/>
  <c r="V57" i="2"/>
  <c r="X57" i="2" s="1"/>
  <c r="Z57" i="2"/>
  <c r="V56" i="2"/>
  <c r="X56" i="2" s="1"/>
  <c r="Z56" i="2" s="1"/>
  <c r="V61" i="2"/>
  <c r="X61" i="2" s="1"/>
  <c r="Z61" i="2" s="1"/>
  <c r="AA58" i="2"/>
  <c r="AA59" i="2"/>
  <c r="AA57" i="2"/>
  <c r="AA61" i="2"/>
  <c r="AA62" i="2"/>
  <c r="AA56" i="2"/>
  <c r="AA60" i="2"/>
  <c r="R46" i="2"/>
  <c r="R47" i="2"/>
  <c r="R48" i="2"/>
  <c r="R49" i="2"/>
  <c r="R50" i="2"/>
  <c r="R51" i="2"/>
  <c r="R52" i="2"/>
  <c r="R53" i="2"/>
  <c r="R54" i="2"/>
  <c r="R55" i="2"/>
  <c r="S51" i="2"/>
  <c r="S52" i="2"/>
  <c r="S53" i="2"/>
  <c r="S55" i="2"/>
  <c r="U50" i="2"/>
  <c r="U52" i="2"/>
  <c r="U55" i="2"/>
  <c r="S45" i="2"/>
  <c r="S46" i="2"/>
  <c r="S47" i="2"/>
  <c r="S48" i="2"/>
  <c r="S49" i="2"/>
  <c r="S50" i="2"/>
  <c r="S54" i="2"/>
  <c r="U54" i="2"/>
  <c r="T45" i="2"/>
  <c r="T46" i="2"/>
  <c r="T47" i="2"/>
  <c r="T48" i="2"/>
  <c r="T49" i="2"/>
  <c r="T50" i="2"/>
  <c r="T51" i="2"/>
  <c r="T52" i="2"/>
  <c r="T53" i="2"/>
  <c r="T54" i="2"/>
  <c r="T55" i="2"/>
  <c r="U45" i="2"/>
  <c r="U46" i="2"/>
  <c r="U47" i="2"/>
  <c r="U48" i="2"/>
  <c r="U49" i="2"/>
  <c r="U51" i="2"/>
  <c r="U53" i="2"/>
  <c r="S44" i="2"/>
  <c r="T44" i="2"/>
  <c r="U44" i="2"/>
  <c r="R44" i="2"/>
  <c r="V54" i="2" l="1"/>
  <c r="X54" i="2" s="1"/>
  <c r="Z54" i="2" s="1"/>
  <c r="V50" i="2"/>
  <c r="X50" i="2" s="1"/>
  <c r="Z50" i="2" s="1"/>
  <c r="V49" i="2"/>
  <c r="X49" i="2" s="1"/>
  <c r="Z49" i="2"/>
  <c r="V48" i="2"/>
  <c r="X48" i="2" s="1"/>
  <c r="Z48" i="2" s="1"/>
  <c r="V47" i="2"/>
  <c r="X47" i="2" s="1"/>
  <c r="Z47" i="2" s="1"/>
  <c r="V46" i="2"/>
  <c r="X46" i="2" s="1"/>
  <c r="Z46" i="2" s="1"/>
  <c r="V45" i="2"/>
  <c r="X45" i="2" s="1"/>
  <c r="Z45" i="2" s="1"/>
  <c r="V55" i="2"/>
  <c r="X55" i="2" s="1"/>
  <c r="Z55" i="2" s="1"/>
  <c r="V53" i="2"/>
  <c r="X53" i="2" s="1"/>
  <c r="Z53" i="2" s="1"/>
  <c r="V52" i="2"/>
  <c r="X52" i="2" s="1"/>
  <c r="Z52" i="2" s="1"/>
  <c r="V51" i="2"/>
  <c r="X51" i="2" s="1"/>
  <c r="Z51" i="2" s="1"/>
  <c r="V44" i="2"/>
  <c r="X44" i="2" s="1"/>
  <c r="Z44" i="2" s="1"/>
  <c r="AA55" i="2"/>
  <c r="AA49" i="2"/>
  <c r="AA47" i="2"/>
  <c r="AA53" i="2"/>
  <c r="AA51" i="2"/>
  <c r="AA46" i="2"/>
  <c r="AA54" i="2"/>
  <c r="AA48" i="2"/>
  <c r="AA50" i="2"/>
  <c r="AA45" i="2"/>
  <c r="AA52" i="2"/>
  <c r="AA44" i="2"/>
  <c r="AE58" i="2"/>
  <c r="AE62" i="2"/>
  <c r="AE61" i="2"/>
  <c r="AE60" i="2"/>
  <c r="AE59" i="2"/>
</calcChain>
</file>

<file path=xl/sharedStrings.xml><?xml version="1.0" encoding="utf-8"?>
<sst xmlns="http://schemas.openxmlformats.org/spreadsheetml/2006/main" count="138" uniqueCount="87">
  <si>
    <t>Плотность нефти</t>
  </si>
  <si>
    <t>кг/м3</t>
  </si>
  <si>
    <t>атм</t>
  </si>
  <si>
    <t>Плотность газа</t>
  </si>
  <si>
    <t>Плотность воды</t>
  </si>
  <si>
    <t>ГФ</t>
  </si>
  <si>
    <t>м3/м3</t>
  </si>
  <si>
    <t>P_b</t>
  </si>
  <si>
    <t>T_r</t>
  </si>
  <si>
    <t>C</t>
  </si>
  <si>
    <t>м3/сут/атм</t>
  </si>
  <si>
    <t>K_прод_1</t>
  </si>
  <si>
    <t>К_прод_2</t>
  </si>
  <si>
    <t>К_прод_3</t>
  </si>
  <si>
    <t>К_прод_4</t>
  </si>
  <si>
    <t>Обводненность 1</t>
  </si>
  <si>
    <t>Обводненность 2</t>
  </si>
  <si>
    <t>Обводненность 3</t>
  </si>
  <si>
    <t>Обводненность 4</t>
  </si>
  <si>
    <t>%</t>
  </si>
  <si>
    <t>P_res_1</t>
  </si>
  <si>
    <t>P_res_2</t>
  </si>
  <si>
    <t>P_res_3</t>
  </si>
  <si>
    <t>P_res_4</t>
  </si>
  <si>
    <t>Условие</t>
  </si>
  <si>
    <t>Инкл. 1,3</t>
  </si>
  <si>
    <t>Инкл. 2,4</t>
  </si>
  <si>
    <t>grad_T</t>
  </si>
  <si>
    <t>C/100м</t>
  </si>
  <si>
    <t>мм</t>
  </si>
  <si>
    <t>d_НКТ_2,4</t>
  </si>
  <si>
    <t>d_НКТ_1,3</t>
  </si>
  <si>
    <t>Z0</t>
  </si>
  <si>
    <t>м</t>
  </si>
  <si>
    <t>Z1</t>
  </si>
  <si>
    <t>d в.л. 1</t>
  </si>
  <si>
    <t>d в.л. 2</t>
  </si>
  <si>
    <t>d в.л. 3</t>
  </si>
  <si>
    <t>d в.л. 4</t>
  </si>
  <si>
    <t>d до УПН</t>
  </si>
  <si>
    <t>########</t>
  </si>
  <si>
    <t>x0</t>
  </si>
  <si>
    <t>x1</t>
  </si>
  <si>
    <t>y0</t>
  </si>
  <si>
    <t>y1</t>
  </si>
  <si>
    <t>D, мм</t>
  </si>
  <si>
    <t>PVT_string</t>
  </si>
  <si>
    <t>Диаметры 1,3</t>
  </si>
  <si>
    <t>Диаметры 2,4</t>
  </si>
  <si>
    <t>Буферное давление</t>
  </si>
  <si>
    <t>Температуры 1,3</t>
  </si>
  <si>
    <t>Температуры 2,4</t>
  </si>
  <si>
    <t>Инфраструктура сводная</t>
  </si>
  <si>
    <t>Траектории выкиднных линий</t>
  </si>
  <si>
    <t>Труба 1</t>
  </si>
  <si>
    <t>Труба 2</t>
  </si>
  <si>
    <t>Труба 3</t>
  </si>
  <si>
    <t>Труба 4</t>
  </si>
  <si>
    <t>До УПН</t>
  </si>
  <si>
    <t>X</t>
  </si>
  <si>
    <t>Y</t>
  </si>
  <si>
    <t>L</t>
  </si>
  <si>
    <t>H</t>
  </si>
  <si>
    <t>D</t>
  </si>
  <si>
    <t>P_lin_1</t>
  </si>
  <si>
    <t>P_lin_2</t>
  </si>
  <si>
    <t>P_lin_3</t>
  </si>
  <si>
    <t>P_lin_4</t>
  </si>
  <si>
    <t>Дебит скважин</t>
  </si>
  <si>
    <t>P_заб</t>
  </si>
  <si>
    <t>Q_1</t>
  </si>
  <si>
    <t>Q_2</t>
  </si>
  <si>
    <t>Q_3</t>
  </si>
  <si>
    <t>Q_4</t>
  </si>
  <si>
    <t>P_wh_1</t>
  </si>
  <si>
    <t>P_wh_2</t>
  </si>
  <si>
    <t>P_wh_3</t>
  </si>
  <si>
    <t>P_wh_4</t>
  </si>
  <si>
    <t>Давление в точке сбора</t>
  </si>
  <si>
    <t>Дебиты скважин от давления на сборе</t>
  </si>
  <si>
    <t>P_lin</t>
  </si>
  <si>
    <t>Q_общ</t>
  </si>
  <si>
    <t>Узловой анализ</t>
  </si>
  <si>
    <t>P_УПН</t>
  </si>
  <si>
    <t>Fw общ</t>
  </si>
  <si>
    <t>От УПН</t>
  </si>
  <si>
    <t>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</si>
</sst>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5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1" fillId="4" borderId="0" xfId="0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Схема системы сбора до УПН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Труба 1, 100 мм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1'!$F$13:$G$13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'Задание 1'!$H$13:$I$13</c:f>
              <c:numCache>
                <c:formatCode>General</c:formatCode>
                <c:ptCount val="2"/>
                <c:pt idx="0">
                  <c:v>1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2D-4F61-AC1E-CDAA0E0FBCD8}"/>
            </c:ext>
          </c:extLst>
        </c:ser>
        <c:ser>
          <c:idx val="1"/>
          <c:order val="1"/>
          <c:tx>
            <c:v>Труба 2, 100 мм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1'!$F$14:$G$14</c:f>
              <c:numCache>
                <c:formatCode>General</c:formatCode>
                <c:ptCount val="2"/>
                <c:pt idx="0">
                  <c:v>1000</c:v>
                </c:pt>
                <c:pt idx="1">
                  <c:v>500</c:v>
                </c:pt>
              </c:numCache>
            </c:numRef>
          </c:xVal>
          <c:yVal>
            <c:numRef>
              <c:f>'Задание 1'!$H$14:$I$14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D-4F61-AC1E-CDAA0E0FBCD8}"/>
            </c:ext>
          </c:extLst>
        </c:ser>
        <c:ser>
          <c:idx val="2"/>
          <c:order val="2"/>
          <c:tx>
            <c:v>Труба 3, 109 мм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1'!$F$15:$G$15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'Задание 1'!$H$15:$I$15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2D-4F61-AC1E-CDAA0E0FBCD8}"/>
            </c:ext>
          </c:extLst>
        </c:ser>
        <c:ser>
          <c:idx val="3"/>
          <c:order val="3"/>
          <c:tx>
            <c:v>Труба 4, 111 мм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1'!$F$16:$G$16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'Задание 1'!$H$16:$I$16</c:f>
              <c:numCache>
                <c:formatCode>General</c:formatCode>
                <c:ptCount val="2"/>
                <c:pt idx="0">
                  <c:v>600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2D-4F61-AC1E-CDAA0E0FBCD8}"/>
            </c:ext>
          </c:extLst>
        </c:ser>
        <c:ser>
          <c:idx val="4"/>
          <c:order val="4"/>
          <c:tx>
            <c:v>Труба до УПН, 116 мм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'Задание 1'!$F$17:$G$17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'Задание 1'!$H$17:$I$17</c:f>
              <c:numCache>
                <c:formatCode>General</c:formatCode>
                <c:ptCount val="2"/>
                <c:pt idx="0">
                  <c:v>600</c:v>
                </c:pt>
                <c:pt idx="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2D-4F61-AC1E-CDAA0E0F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82767"/>
        <c:axId val="1230076943"/>
      </c:scatterChart>
      <c:valAx>
        <c:axId val="12300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076943"/>
        <c:crosses val="autoZero"/>
        <c:crossBetween val="midCat"/>
      </c:valAx>
      <c:valAx>
        <c:axId val="12300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0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Кривые продуктивности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2106077595700601"/>
          <c:w val="0.70049518810148736"/>
          <c:h val="0.73400800778624731"/>
        </c:manualLayout>
      </c:layout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1'!$B$44:$B$55</c:f>
              <c:numCache>
                <c:formatCode>0.00</c:formatCode>
                <c:ptCount val="12"/>
                <c:pt idx="0">
                  <c:v>78.543292435595191</c:v>
                </c:pt>
                <c:pt idx="1">
                  <c:v>76.525570197742027</c:v>
                </c:pt>
                <c:pt idx="2">
                  <c:v>74.460690027469994</c:v>
                </c:pt>
                <c:pt idx="3">
                  <c:v>70.696119042793583</c:v>
                </c:pt>
                <c:pt idx="4">
                  <c:v>65.053913978831602</c:v>
                </c:pt>
                <c:pt idx="5">
                  <c:v>58.076436327427203</c:v>
                </c:pt>
                <c:pt idx="6">
                  <c:v>50.086396713446305</c:v>
                </c:pt>
                <c:pt idx="7">
                  <c:v>41.294286797913379</c:v>
                </c:pt>
                <c:pt idx="8">
                  <c:v>31.846428348557943</c:v>
                </c:pt>
                <c:pt idx="9">
                  <c:v>22.05</c:v>
                </c:pt>
                <c:pt idx="10">
                  <c:v>12.25</c:v>
                </c:pt>
                <c:pt idx="11">
                  <c:v>2.4500000000000002</c:v>
                </c:pt>
              </c:numCache>
            </c:numRef>
          </c:xVal>
          <c:yVal>
            <c:numRef>
              <c:f>'Задание 1'!$A$44:$A$55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1-4653-A691-374905327FDF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1'!$C$44:$C$55</c:f>
              <c:numCache>
                <c:formatCode>0.00</c:formatCode>
                <c:ptCount val="12"/>
                <c:pt idx="0">
                  <c:v>57.168311344549792</c:v>
                </c:pt>
                <c:pt idx="1">
                  <c:v>55.696380602449317</c:v>
                </c:pt>
                <c:pt idx="2">
                  <c:v>54.219192122423088</c:v>
                </c:pt>
                <c:pt idx="3">
                  <c:v>51.646390031016622</c:v>
                </c:pt>
                <c:pt idx="4">
                  <c:v>47.684741126605587</c:v>
                </c:pt>
                <c:pt idx="5">
                  <c:v>42.780704568845358</c:v>
                </c:pt>
                <c:pt idx="6">
                  <c:v>37.182998068546361</c:v>
                </c:pt>
                <c:pt idx="7">
                  <c:v>31.047046221770831</c:v>
                </c:pt>
                <c:pt idx="8">
                  <c:v>24.477669519384634</c:v>
                </c:pt>
                <c:pt idx="9">
                  <c:v>17.68</c:v>
                </c:pt>
                <c:pt idx="10">
                  <c:v>10.88</c:v>
                </c:pt>
                <c:pt idx="11">
                  <c:v>4.08</c:v>
                </c:pt>
              </c:numCache>
            </c:numRef>
          </c:xVal>
          <c:yVal>
            <c:numRef>
              <c:f>'Задание 1'!$A$44:$A$55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61-4653-A691-374905327FDF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1'!$D$44:$D$55</c:f>
              <c:numCache>
                <c:formatCode>0.00</c:formatCode>
                <c:ptCount val="12"/>
                <c:pt idx="0">
                  <c:v>71.209444177562474</c:v>
                </c:pt>
                <c:pt idx="1">
                  <c:v>69.822852493983916</c:v>
                </c:pt>
                <c:pt idx="2">
                  <c:v>67.63953040268531</c:v>
                </c:pt>
                <c:pt idx="3">
                  <c:v>64.009762758293263</c:v>
                </c:pt>
                <c:pt idx="4">
                  <c:v>59.114152986814403</c:v>
                </c:pt>
                <c:pt idx="5">
                  <c:v>53.098583372887127</c:v>
                </c:pt>
                <c:pt idx="6">
                  <c:v>46.082898470926679</c:v>
                </c:pt>
                <c:pt idx="7">
                  <c:v>38.166981177122459</c:v>
                </c:pt>
                <c:pt idx="8">
                  <c:v>29.435118917019679</c:v>
                </c:pt>
                <c:pt idx="9">
                  <c:v>20.240000000000002</c:v>
                </c:pt>
                <c:pt idx="10">
                  <c:v>11.040000000000001</c:v>
                </c:pt>
                <c:pt idx="11">
                  <c:v>1.84</c:v>
                </c:pt>
              </c:numCache>
            </c:numRef>
          </c:xVal>
          <c:yVal>
            <c:numRef>
              <c:f>'Задание 1'!$A$44:$A$55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61-4653-A691-374905327FDF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1'!$E$44:$E$55</c:f>
              <c:numCache>
                <c:formatCode>0.00</c:formatCode>
                <c:ptCount val="12"/>
                <c:pt idx="0">
                  <c:v>73.567999999999998</c:v>
                </c:pt>
                <c:pt idx="1">
                  <c:v>67.168000000000006</c:v>
                </c:pt>
                <c:pt idx="2">
                  <c:v>60.768000000000001</c:v>
                </c:pt>
                <c:pt idx="3">
                  <c:v>54.368000000000002</c:v>
                </c:pt>
                <c:pt idx="4">
                  <c:v>47.968000000000004</c:v>
                </c:pt>
                <c:pt idx="5">
                  <c:v>41.568000000000005</c:v>
                </c:pt>
                <c:pt idx="6">
                  <c:v>35.167999999999999</c:v>
                </c:pt>
                <c:pt idx="7">
                  <c:v>28.768000000000001</c:v>
                </c:pt>
                <c:pt idx="8">
                  <c:v>22.368000000000002</c:v>
                </c:pt>
                <c:pt idx="9">
                  <c:v>15.968000000000002</c:v>
                </c:pt>
                <c:pt idx="10">
                  <c:v>9.5680000000000014</c:v>
                </c:pt>
                <c:pt idx="11">
                  <c:v>3.1680000000000019</c:v>
                </c:pt>
              </c:numCache>
            </c:numRef>
          </c:xVal>
          <c:yVal>
            <c:numRef>
              <c:f>'Задание 1'!$A$44:$A$55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61-4653-A691-37490532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00239"/>
        <c:axId val="1230101903"/>
      </c:scatterChart>
      <c:valAx>
        <c:axId val="12301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m3/day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01903"/>
        <c:crosses val="autoZero"/>
        <c:crossBetween val="midCat"/>
      </c:valAx>
      <c:valAx>
        <c:axId val="1230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P_wf,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0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буферного давления от дебита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960892388451444"/>
          <c:y val="0.11538017413061556"/>
          <c:w val="0.6669396325459318"/>
          <c:h val="0.73204012647098116"/>
        </c:manualLayout>
      </c:layout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1'!$B$44:$B$55</c:f>
              <c:numCache>
                <c:formatCode>0.00</c:formatCode>
                <c:ptCount val="12"/>
                <c:pt idx="0">
                  <c:v>78.543292435595191</c:v>
                </c:pt>
                <c:pt idx="1">
                  <c:v>76.525570197742027</c:v>
                </c:pt>
                <c:pt idx="2">
                  <c:v>74.460690027469994</c:v>
                </c:pt>
                <c:pt idx="3">
                  <c:v>70.696119042793583</c:v>
                </c:pt>
                <c:pt idx="4">
                  <c:v>65.053913978831602</c:v>
                </c:pt>
                <c:pt idx="5">
                  <c:v>58.076436327427203</c:v>
                </c:pt>
                <c:pt idx="6">
                  <c:v>50.086396713446305</c:v>
                </c:pt>
                <c:pt idx="7">
                  <c:v>41.294286797913379</c:v>
                </c:pt>
                <c:pt idx="8">
                  <c:v>31.846428348557943</c:v>
                </c:pt>
                <c:pt idx="9">
                  <c:v>22.05</c:v>
                </c:pt>
                <c:pt idx="10">
                  <c:v>12.25</c:v>
                </c:pt>
                <c:pt idx="11">
                  <c:v>2.4500000000000002</c:v>
                </c:pt>
              </c:numCache>
            </c:numRef>
          </c:xVal>
          <c:yVal>
            <c:numRef>
              <c:f>'Задание 1'!$G$44:$G$55</c:f>
              <c:numCache>
                <c:formatCode>0.000</c:formatCode>
                <c:ptCount val="12"/>
                <c:pt idx="0">
                  <c:v>0</c:v>
                </c:pt>
                <c:pt idx="1">
                  <c:v>0.94914851758092145</c:v>
                </c:pt>
                <c:pt idx="2">
                  <c:v>0.9195357337197454</c:v>
                </c:pt>
                <c:pt idx="3">
                  <c:v>3.5488745255631704</c:v>
                </c:pt>
                <c:pt idx="4">
                  <c:v>7.0340472392408051</c:v>
                </c:pt>
                <c:pt idx="5">
                  <c:v>11.839543960396345</c:v>
                </c:pt>
                <c:pt idx="6">
                  <c:v>19.133234745585618</c:v>
                </c:pt>
                <c:pt idx="7">
                  <c:v>29.564514079201786</c:v>
                </c:pt>
                <c:pt idx="8">
                  <c:v>42.130295241902111</c:v>
                </c:pt>
                <c:pt idx="9">
                  <c:v>56.516456408864812</c:v>
                </c:pt>
                <c:pt idx="10">
                  <c:v>72.658617532836388</c:v>
                </c:pt>
                <c:pt idx="11">
                  <c:v>90.344843320303355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9-4710-887C-6794CEA77096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1'!$C$44:$C$55</c:f>
              <c:numCache>
                <c:formatCode>0.00</c:formatCode>
                <c:ptCount val="12"/>
                <c:pt idx="0">
                  <c:v>57.168311344549792</c:v>
                </c:pt>
                <c:pt idx="1">
                  <c:v>55.696380602449317</c:v>
                </c:pt>
                <c:pt idx="2">
                  <c:v>54.219192122423088</c:v>
                </c:pt>
                <c:pt idx="3">
                  <c:v>51.646390031016622</c:v>
                </c:pt>
                <c:pt idx="4">
                  <c:v>47.684741126605587</c:v>
                </c:pt>
                <c:pt idx="5">
                  <c:v>42.780704568845358</c:v>
                </c:pt>
                <c:pt idx="6">
                  <c:v>37.182998068546361</c:v>
                </c:pt>
                <c:pt idx="7">
                  <c:v>31.047046221770831</c:v>
                </c:pt>
                <c:pt idx="8">
                  <c:v>24.477669519384634</c:v>
                </c:pt>
                <c:pt idx="9">
                  <c:v>17.68</c:v>
                </c:pt>
                <c:pt idx="10">
                  <c:v>10.88</c:v>
                </c:pt>
                <c:pt idx="11">
                  <c:v>4.08</c:v>
                </c:pt>
              </c:numCache>
            </c:numRef>
          </c:xVal>
          <c:yVal>
            <c:numRef>
              <c:f>'Задание 1'!$H$44:$H$55</c:f>
              <c:numCache>
                <c:formatCode>0.000</c:formatCode>
                <c:ptCount val="12"/>
                <c:pt idx="0">
                  <c:v>0</c:v>
                </c:pt>
                <c:pt idx="1">
                  <c:v>0.92510755682543788</c:v>
                </c:pt>
                <c:pt idx="2">
                  <c:v>0.92537598295913503</c:v>
                </c:pt>
                <c:pt idx="3">
                  <c:v>0.85652290189500047</c:v>
                </c:pt>
                <c:pt idx="4">
                  <c:v>0.9732790741624654</c:v>
                </c:pt>
                <c:pt idx="5">
                  <c:v>2.7209961590744087</c:v>
                </c:pt>
                <c:pt idx="6">
                  <c:v>5.0103357949619554</c:v>
                </c:pt>
                <c:pt idx="7">
                  <c:v>8.3479997585210786</c:v>
                </c:pt>
                <c:pt idx="8">
                  <c:v>14.111602903684247</c:v>
                </c:pt>
                <c:pt idx="9">
                  <c:v>23.593269883663581</c:v>
                </c:pt>
                <c:pt idx="10">
                  <c:v>36.035685292988788</c:v>
                </c:pt>
                <c:pt idx="11">
                  <c:v>50.970663022598991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9-4710-887C-6794CEA77096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1'!$D$44:$D$55</c:f>
              <c:numCache>
                <c:formatCode>0.00</c:formatCode>
                <c:ptCount val="12"/>
                <c:pt idx="0">
                  <c:v>71.209444177562474</c:v>
                </c:pt>
                <c:pt idx="1">
                  <c:v>69.822852493983916</c:v>
                </c:pt>
                <c:pt idx="2">
                  <c:v>67.63953040268531</c:v>
                </c:pt>
                <c:pt idx="3">
                  <c:v>64.009762758293263</c:v>
                </c:pt>
                <c:pt idx="4">
                  <c:v>59.114152986814403</c:v>
                </c:pt>
                <c:pt idx="5">
                  <c:v>53.098583372887127</c:v>
                </c:pt>
                <c:pt idx="6">
                  <c:v>46.082898470926679</c:v>
                </c:pt>
                <c:pt idx="7">
                  <c:v>38.166981177122459</c:v>
                </c:pt>
                <c:pt idx="8">
                  <c:v>29.435118917019679</c:v>
                </c:pt>
                <c:pt idx="9">
                  <c:v>20.240000000000002</c:v>
                </c:pt>
                <c:pt idx="10">
                  <c:v>11.040000000000001</c:v>
                </c:pt>
                <c:pt idx="11">
                  <c:v>1.84</c:v>
                </c:pt>
              </c:numCache>
            </c:numRef>
          </c:xVal>
          <c:yVal>
            <c:numRef>
              <c:f>'Задание 1'!$I$44:$I$55</c:f>
              <c:numCache>
                <c:formatCode>0.000</c:formatCode>
                <c:ptCount val="12"/>
                <c:pt idx="0">
                  <c:v>0</c:v>
                </c:pt>
                <c:pt idx="1">
                  <c:v>0.8054365449351174</c:v>
                </c:pt>
                <c:pt idx="2">
                  <c:v>4.1922261685762203</c:v>
                </c:pt>
                <c:pt idx="3">
                  <c:v>8.2049818358575042</c:v>
                </c:pt>
                <c:pt idx="4">
                  <c:v>13.117901110190207</c:v>
                </c:pt>
                <c:pt idx="5">
                  <c:v>19.141382323969939</c:v>
                </c:pt>
                <c:pt idx="6">
                  <c:v>27.908373635584255</c:v>
                </c:pt>
                <c:pt idx="7">
                  <c:v>38.690038478439064</c:v>
                </c:pt>
                <c:pt idx="8">
                  <c:v>51.065463012138942</c:v>
                </c:pt>
                <c:pt idx="9">
                  <c:v>64.992613018371728</c:v>
                </c:pt>
                <c:pt idx="10">
                  <c:v>80.612788033565366</c:v>
                </c:pt>
                <c:pt idx="11">
                  <c:v>97.974678436581556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B9-4710-887C-6794CEA77096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1'!$E$44:$E$55</c:f>
              <c:numCache>
                <c:formatCode>0.00</c:formatCode>
                <c:ptCount val="12"/>
                <c:pt idx="0">
                  <c:v>73.567999999999998</c:v>
                </c:pt>
                <c:pt idx="1">
                  <c:v>67.168000000000006</c:v>
                </c:pt>
                <c:pt idx="2">
                  <c:v>60.768000000000001</c:v>
                </c:pt>
                <c:pt idx="3">
                  <c:v>54.368000000000002</c:v>
                </c:pt>
                <c:pt idx="4">
                  <c:v>47.968000000000004</c:v>
                </c:pt>
                <c:pt idx="5">
                  <c:v>41.568000000000005</c:v>
                </c:pt>
                <c:pt idx="6">
                  <c:v>35.167999999999999</c:v>
                </c:pt>
                <c:pt idx="7">
                  <c:v>28.768000000000001</c:v>
                </c:pt>
                <c:pt idx="8">
                  <c:v>22.368000000000002</c:v>
                </c:pt>
                <c:pt idx="9">
                  <c:v>15.968000000000002</c:v>
                </c:pt>
                <c:pt idx="10">
                  <c:v>9.5680000000000014</c:v>
                </c:pt>
                <c:pt idx="11">
                  <c:v>3.1680000000000019</c:v>
                </c:pt>
              </c:numCache>
            </c:numRef>
          </c:xVal>
          <c:yVal>
            <c:numRef>
              <c:f>'Задание 1'!$J$44:$J$55</c:f>
              <c:numCache>
                <c:formatCode>0.000</c:formatCode>
                <c:ptCount val="12"/>
                <c:pt idx="0">
                  <c:v>0</c:v>
                </c:pt>
                <c:pt idx="1">
                  <c:v>0.86526881973264891</c:v>
                </c:pt>
                <c:pt idx="2">
                  <c:v>0.89211074728274364</c:v>
                </c:pt>
                <c:pt idx="3">
                  <c:v>0.87519124793708414</c:v>
                </c:pt>
                <c:pt idx="4">
                  <c:v>0.93423043109543047</c:v>
                </c:pt>
                <c:pt idx="5">
                  <c:v>0.93193218208841255</c:v>
                </c:pt>
                <c:pt idx="6">
                  <c:v>0.92720261146844951</c:v>
                </c:pt>
                <c:pt idx="7">
                  <c:v>0.94033280238249339</c:v>
                </c:pt>
                <c:pt idx="8">
                  <c:v>0.92982922452294026</c:v>
                </c:pt>
                <c:pt idx="9">
                  <c:v>0.94793807058902302</c:v>
                </c:pt>
                <c:pt idx="10">
                  <c:v>8.8387653772854744</c:v>
                </c:pt>
                <c:pt idx="11">
                  <c:v>28.752040827794801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B9-4710-887C-6794CEA7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67215"/>
        <c:axId val="1230150575"/>
      </c:scatterChart>
      <c:valAx>
        <c:axId val="12301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m3/day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50575"/>
        <c:crosses val="autoZero"/>
        <c:crossBetween val="midCat"/>
      </c:valAx>
      <c:valAx>
        <c:axId val="1230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p_wh,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6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P </a:t>
            </a:r>
            <a:r>
              <a:rPr lang="ru-RU" baseline="0"/>
              <a:t>в точке сбора от дебита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960892388451444"/>
          <c:y val="0.11538017413061556"/>
          <c:w val="0.6669396325459318"/>
          <c:h val="0.73204012647098116"/>
        </c:manualLayout>
      </c:layout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1'!$B$44:$B$55</c:f>
              <c:numCache>
                <c:formatCode>0.00</c:formatCode>
                <c:ptCount val="12"/>
                <c:pt idx="0">
                  <c:v>78.543292435595191</c:v>
                </c:pt>
                <c:pt idx="1">
                  <c:v>76.525570197742027</c:v>
                </c:pt>
                <c:pt idx="2">
                  <c:v>74.460690027469994</c:v>
                </c:pt>
                <c:pt idx="3">
                  <c:v>70.696119042793583</c:v>
                </c:pt>
                <c:pt idx="4">
                  <c:v>65.053913978831602</c:v>
                </c:pt>
                <c:pt idx="5">
                  <c:v>58.076436327427203</c:v>
                </c:pt>
                <c:pt idx="6">
                  <c:v>50.086396713446305</c:v>
                </c:pt>
                <c:pt idx="7">
                  <c:v>41.294286797913379</c:v>
                </c:pt>
                <c:pt idx="8">
                  <c:v>31.846428348557943</c:v>
                </c:pt>
                <c:pt idx="9">
                  <c:v>22.05</c:v>
                </c:pt>
                <c:pt idx="10">
                  <c:v>12.25</c:v>
                </c:pt>
                <c:pt idx="11">
                  <c:v>2.4500000000000002</c:v>
                </c:pt>
              </c:numCache>
            </c:numRef>
          </c:xVal>
          <c:yVal>
            <c:numRef>
              <c:f>'Задание 1'!$L$44:$L$55</c:f>
              <c:numCache>
                <c:formatCode>General</c:formatCode>
                <c:ptCount val="12"/>
                <c:pt idx="0">
                  <c:v>0</c:v>
                </c:pt>
                <c:pt idx="1">
                  <c:v>0.94914851758092145</c:v>
                </c:pt>
                <c:pt idx="2">
                  <c:v>0.9195357337197454</c:v>
                </c:pt>
                <c:pt idx="3">
                  <c:v>2.1954008509432827</c:v>
                </c:pt>
                <c:pt idx="4">
                  <c:v>5.2372571963624006</c:v>
                </c:pt>
                <c:pt idx="5">
                  <c:v>8.9047588372142226</c:v>
                </c:pt>
                <c:pt idx="6">
                  <c:v>15.216806679128727</c:v>
                </c:pt>
                <c:pt idx="7">
                  <c:v>24.810088606987854</c:v>
                </c:pt>
                <c:pt idx="8">
                  <c:v>36.847509748030724</c:v>
                </c:pt>
                <c:pt idx="9">
                  <c:v>50.761225233984966</c:v>
                </c:pt>
                <c:pt idx="10">
                  <c:v>66.598917584559757</c:v>
                </c:pt>
                <c:pt idx="11">
                  <c:v>84.106559076867484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9-4710-887C-6794CEA77096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1'!$C$44:$C$55</c:f>
              <c:numCache>
                <c:formatCode>0.00</c:formatCode>
                <c:ptCount val="12"/>
                <c:pt idx="0">
                  <c:v>57.168311344549792</c:v>
                </c:pt>
                <c:pt idx="1">
                  <c:v>55.696380602449317</c:v>
                </c:pt>
                <c:pt idx="2">
                  <c:v>54.219192122423088</c:v>
                </c:pt>
                <c:pt idx="3">
                  <c:v>51.646390031016622</c:v>
                </c:pt>
                <c:pt idx="4">
                  <c:v>47.684741126605587</c:v>
                </c:pt>
                <c:pt idx="5">
                  <c:v>42.780704568845358</c:v>
                </c:pt>
                <c:pt idx="6">
                  <c:v>37.182998068546361</c:v>
                </c:pt>
                <c:pt idx="7">
                  <c:v>31.047046221770831</c:v>
                </c:pt>
                <c:pt idx="8">
                  <c:v>24.477669519384634</c:v>
                </c:pt>
                <c:pt idx="9">
                  <c:v>17.68</c:v>
                </c:pt>
                <c:pt idx="10">
                  <c:v>10.88</c:v>
                </c:pt>
                <c:pt idx="11">
                  <c:v>4.08</c:v>
                </c:pt>
              </c:numCache>
            </c:numRef>
          </c:xVal>
          <c:yVal>
            <c:numRef>
              <c:f>'Задание 1'!$M$44:$M$55</c:f>
              <c:numCache>
                <c:formatCode>General</c:formatCode>
                <c:ptCount val="12"/>
                <c:pt idx="0">
                  <c:v>0</c:v>
                </c:pt>
                <c:pt idx="1">
                  <c:v>0.92510755682543788</c:v>
                </c:pt>
                <c:pt idx="2">
                  <c:v>0.92537598295913503</c:v>
                </c:pt>
                <c:pt idx="3">
                  <c:v>0.85652290189500047</c:v>
                </c:pt>
                <c:pt idx="4">
                  <c:v>0.92998683329343457</c:v>
                </c:pt>
                <c:pt idx="5">
                  <c:v>1.5167339666574855</c:v>
                </c:pt>
                <c:pt idx="6">
                  <c:v>3.2304744301563915</c:v>
                </c:pt>
                <c:pt idx="7">
                  <c:v>5.2797967883915202</c:v>
                </c:pt>
                <c:pt idx="8">
                  <c:v>9.8280675553631642</c:v>
                </c:pt>
                <c:pt idx="9">
                  <c:v>18.434087494864425</c:v>
                </c:pt>
                <c:pt idx="10">
                  <c:v>30.197010928484595</c:v>
                </c:pt>
                <c:pt idx="11">
                  <c:v>44.766280621441368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9-4710-887C-6794CEA77096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1'!$D$44:$D$55</c:f>
              <c:numCache>
                <c:formatCode>0.00</c:formatCode>
                <c:ptCount val="12"/>
                <c:pt idx="0">
                  <c:v>71.209444177562474</c:v>
                </c:pt>
                <c:pt idx="1">
                  <c:v>69.822852493983916</c:v>
                </c:pt>
                <c:pt idx="2">
                  <c:v>67.63953040268531</c:v>
                </c:pt>
                <c:pt idx="3">
                  <c:v>64.009762758293263</c:v>
                </c:pt>
                <c:pt idx="4">
                  <c:v>59.114152986814403</c:v>
                </c:pt>
                <c:pt idx="5">
                  <c:v>53.098583372887127</c:v>
                </c:pt>
                <c:pt idx="6">
                  <c:v>46.082898470926679</c:v>
                </c:pt>
                <c:pt idx="7">
                  <c:v>38.166981177122459</c:v>
                </c:pt>
                <c:pt idx="8">
                  <c:v>29.435118917019679</c:v>
                </c:pt>
                <c:pt idx="9">
                  <c:v>20.240000000000002</c:v>
                </c:pt>
                <c:pt idx="10">
                  <c:v>11.040000000000001</c:v>
                </c:pt>
                <c:pt idx="11">
                  <c:v>1.84</c:v>
                </c:pt>
              </c:numCache>
            </c:numRef>
          </c:xVal>
          <c:yVal>
            <c:numRef>
              <c:f>'Задание 1'!$N$44:$N$55</c:f>
              <c:numCache>
                <c:formatCode>General</c:formatCode>
                <c:ptCount val="12"/>
                <c:pt idx="0">
                  <c:v>0</c:v>
                </c:pt>
                <c:pt idx="1">
                  <c:v>0.8054365449351174</c:v>
                </c:pt>
                <c:pt idx="2">
                  <c:v>3.0518830624656239</c:v>
                </c:pt>
                <c:pt idx="3">
                  <c:v>6.5907840885638747</c:v>
                </c:pt>
                <c:pt idx="4">
                  <c:v>10.896661812286423</c:v>
                </c:pt>
                <c:pt idx="5">
                  <c:v>15.777721602261355</c:v>
                </c:pt>
                <c:pt idx="6">
                  <c:v>23.830934478919865</c:v>
                </c:pt>
                <c:pt idx="7">
                  <c:v>33.99622182824654</c:v>
                </c:pt>
                <c:pt idx="8">
                  <c:v>45.994464749832673</c:v>
                </c:pt>
                <c:pt idx="9">
                  <c:v>59.519325202366716</c:v>
                </c:pt>
                <c:pt idx="10">
                  <c:v>74.867070670549708</c:v>
                </c:pt>
                <c:pt idx="11">
                  <c:v>92.070811081246646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B9-4710-887C-6794CEA77096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1'!$E$44:$E$55</c:f>
              <c:numCache>
                <c:formatCode>0.00</c:formatCode>
                <c:ptCount val="12"/>
                <c:pt idx="0">
                  <c:v>73.567999999999998</c:v>
                </c:pt>
                <c:pt idx="1">
                  <c:v>67.168000000000006</c:v>
                </c:pt>
                <c:pt idx="2">
                  <c:v>60.768000000000001</c:v>
                </c:pt>
                <c:pt idx="3">
                  <c:v>54.368000000000002</c:v>
                </c:pt>
                <c:pt idx="4">
                  <c:v>47.968000000000004</c:v>
                </c:pt>
                <c:pt idx="5">
                  <c:v>41.568000000000005</c:v>
                </c:pt>
                <c:pt idx="6">
                  <c:v>35.167999999999999</c:v>
                </c:pt>
                <c:pt idx="7">
                  <c:v>28.768000000000001</c:v>
                </c:pt>
                <c:pt idx="8">
                  <c:v>22.368000000000002</c:v>
                </c:pt>
                <c:pt idx="9">
                  <c:v>15.968000000000002</c:v>
                </c:pt>
                <c:pt idx="10">
                  <c:v>9.5680000000000014</c:v>
                </c:pt>
                <c:pt idx="11">
                  <c:v>3.1680000000000019</c:v>
                </c:pt>
              </c:numCache>
            </c:numRef>
          </c:xVal>
          <c:yVal>
            <c:numRef>
              <c:f>'Задание 1'!$O$44:$O$55</c:f>
              <c:numCache>
                <c:formatCode>General</c:formatCode>
                <c:ptCount val="12"/>
                <c:pt idx="0">
                  <c:v>0</c:v>
                </c:pt>
                <c:pt idx="1">
                  <c:v>0.86526881973264891</c:v>
                </c:pt>
                <c:pt idx="2">
                  <c:v>0.89211074728274364</c:v>
                </c:pt>
                <c:pt idx="3">
                  <c:v>0.87519124793708414</c:v>
                </c:pt>
                <c:pt idx="4">
                  <c:v>0.93423043109543047</c:v>
                </c:pt>
                <c:pt idx="5">
                  <c:v>0.93193218208841255</c:v>
                </c:pt>
                <c:pt idx="6">
                  <c:v>0.92720261146844951</c:v>
                </c:pt>
                <c:pt idx="7">
                  <c:v>0.94033280238249339</c:v>
                </c:pt>
                <c:pt idx="8">
                  <c:v>0.92982922452294026</c:v>
                </c:pt>
                <c:pt idx="9">
                  <c:v>0.94793807058902302</c:v>
                </c:pt>
                <c:pt idx="10">
                  <c:v>1.8353201230985821</c:v>
                </c:pt>
                <c:pt idx="11">
                  <c:v>21.747384745398882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B9-4710-887C-6794CEA7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67215"/>
        <c:axId val="1230150575"/>
      </c:scatterChart>
      <c:valAx>
        <c:axId val="12301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m3/day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50575"/>
        <c:crosses val="autoZero"/>
        <c:crossBetween val="midCat"/>
      </c:valAx>
      <c:valAx>
        <c:axId val="1230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p_wh,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6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Дебит</a:t>
            </a:r>
            <a:r>
              <a:rPr lang="ru-RU" baseline="0"/>
              <a:t> скважин от давления в точке сбора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1'!$R$43</c:f>
              <c:strCache>
                <c:ptCount val="1"/>
                <c:pt idx="0">
                  <c:v>Q_1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1'!$Q$44:$Q$62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'Задание 1'!$R$44:$R$62</c:f>
              <c:numCache>
                <c:formatCode>0.000</c:formatCode>
                <c:ptCount val="19"/>
                <c:pt idx="0">
                  <c:v>72.913729080696513</c:v>
                </c:pt>
                <c:pt idx="1">
                  <c:v>69.965784380651741</c:v>
                </c:pt>
                <c:pt idx="2">
                  <c:v>66.727950547155316</c:v>
                </c:pt>
                <c:pt idx="3">
                  <c:v>63.651371392372617</c:v>
                </c:pt>
                <c:pt idx="4">
                  <c:v>60.747414504549965</c:v>
                </c:pt>
                <c:pt idx="5">
                  <c:v>57.900661106007199</c:v>
                </c:pt>
                <c:pt idx="6">
                  <c:v>55.709715575328644</c:v>
                </c:pt>
                <c:pt idx="7">
                  <c:v>53.51877004465009</c:v>
                </c:pt>
                <c:pt idx="8">
                  <c:v>51.327824513971535</c:v>
                </c:pt>
                <c:pt idx="9">
                  <c:v>49.35583480018056</c:v>
                </c:pt>
                <c:pt idx="10">
                  <c:v>47.670114451920071</c:v>
                </c:pt>
                <c:pt idx="11">
                  <c:v>45.984394103659582</c:v>
                </c:pt>
                <c:pt idx="12">
                  <c:v>44.298673755399101</c:v>
                </c:pt>
                <c:pt idx="13">
                  <c:v>42.612953407138612</c:v>
                </c:pt>
                <c:pt idx="14">
                  <c:v>40.966857147252128</c:v>
                </c:pt>
                <c:pt idx="15">
                  <c:v>39.463113237179904</c:v>
                </c:pt>
                <c:pt idx="16">
                  <c:v>37.95936932710768</c:v>
                </c:pt>
                <c:pt idx="17">
                  <c:v>36.455625417035456</c:v>
                </c:pt>
                <c:pt idx="18">
                  <c:v>34.951881506963232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6-4B53-AE8D-30E6602B1EAB}"/>
            </c:ext>
          </c:extLst>
        </c:ser>
        <c:ser>
          <c:idx val="1"/>
          <c:order val="1"/>
          <c:tx>
            <c:strRef>
              <c:f>'Задание 1'!$S$43</c:f>
              <c:strCache>
                <c:ptCount val="1"/>
                <c:pt idx="0">
                  <c:v>Q_2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1'!$Q$44:$Q$62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'Задание 1'!$S$44:$S$62</c:f>
              <c:numCache>
                <c:formatCode>0.000</c:formatCode>
                <c:ptCount val="19"/>
                <c:pt idx="0">
                  <c:v>44.803796036354676</c:v>
                </c:pt>
                <c:pt idx="1">
                  <c:v>39.653388725435811</c:v>
                </c:pt>
                <c:pt idx="2">
                  <c:v>35.363602235744978</c:v>
                </c:pt>
                <c:pt idx="3">
                  <c:v>31.68680797858288</c:v>
                </c:pt>
                <c:pt idx="4">
                  <c:v>29.164090087322965</c:v>
                </c:pt>
                <c:pt idx="5">
                  <c:v>26.884482509587766</c:v>
                </c:pt>
                <c:pt idx="6">
                  <c:v>24.604874931852564</c:v>
                </c:pt>
                <c:pt idx="7">
                  <c:v>23.123825368432602</c:v>
                </c:pt>
                <c:pt idx="8">
                  <c:v>21.689970006556255</c:v>
                </c:pt>
                <c:pt idx="9">
                  <c:v>20.256114644679908</c:v>
                </c:pt>
                <c:pt idx="10">
                  <c:v>18.822259282803564</c:v>
                </c:pt>
                <c:pt idx="11">
                  <c:v>17.457714800535047</c:v>
                </c:pt>
                <c:pt idx="12">
                  <c:v>16.364679441033449</c:v>
                </c:pt>
                <c:pt idx="13">
                  <c:v>15.271644081531852</c:v>
                </c:pt>
                <c:pt idx="14">
                  <c:v>14.178608722030255</c:v>
                </c:pt>
                <c:pt idx="15">
                  <c:v>13.085573362528656</c:v>
                </c:pt>
                <c:pt idx="16">
                  <c:v>11.992538003027057</c:v>
                </c:pt>
                <c:pt idx="17">
                  <c:v>10.89950264352546</c:v>
                </c:pt>
                <c:pt idx="18">
                  <c:v>9.985633751217863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6-4B53-AE8D-30E6602B1EAB}"/>
            </c:ext>
          </c:extLst>
        </c:ser>
        <c:ser>
          <c:idx val="2"/>
          <c:order val="2"/>
          <c:tx>
            <c:strRef>
              <c:f>'Задание 1'!$T$43</c:f>
              <c:strCache>
                <c:ptCount val="1"/>
                <c:pt idx="0">
                  <c:v>Q_3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1'!$Q$44:$Q$62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'Задание 1'!$T$44:$T$62</c:f>
              <c:numCache>
                <c:formatCode>0.000</c:formatCode>
                <c:ptCount val="19"/>
                <c:pt idx="0">
                  <c:v>69.052767230141285</c:v>
                </c:pt>
                <c:pt idx="1">
                  <c:v>67.763450600576718</c:v>
                </c:pt>
                <c:pt idx="2">
                  <c:v>66.004295291017911</c:v>
                </c:pt>
                <c:pt idx="3">
                  <c:v>64.195180585137365</c:v>
                </c:pt>
                <c:pt idx="4">
                  <c:v>62.221068913827104</c:v>
                </c:pt>
                <c:pt idx="5">
                  <c:v>60.228115438260865</c:v>
                </c:pt>
                <c:pt idx="6">
                  <c:v>58.233212698351373</c:v>
                </c:pt>
                <c:pt idx="7">
                  <c:v>56.235839617759488</c:v>
                </c:pt>
                <c:pt idx="8">
                  <c:v>54.238466537167604</c:v>
                </c:pt>
                <c:pt idx="9">
                  <c:v>52.411484361131485</c:v>
                </c:pt>
                <c:pt idx="10">
                  <c:v>50.811007150057669</c:v>
                </c:pt>
                <c:pt idx="11">
                  <c:v>49.210529938983846</c:v>
                </c:pt>
                <c:pt idx="12">
                  <c:v>47.610052727910031</c:v>
                </c:pt>
                <c:pt idx="13">
                  <c:v>46.015626232991394</c:v>
                </c:pt>
                <c:pt idx="14">
                  <c:v>44.547222714762903</c:v>
                </c:pt>
                <c:pt idx="15">
                  <c:v>43.078819196534411</c:v>
                </c:pt>
                <c:pt idx="16">
                  <c:v>41.61041567830592</c:v>
                </c:pt>
                <c:pt idx="17">
                  <c:v>40.142012160077428</c:v>
                </c:pt>
                <c:pt idx="18">
                  <c:v>38.673608641848936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6-4B53-AE8D-30E6602B1EAB}"/>
            </c:ext>
          </c:extLst>
        </c:ser>
        <c:ser>
          <c:idx val="3"/>
          <c:order val="3"/>
          <c:tx>
            <c:strRef>
              <c:f>'Задание 1'!$U$43</c:f>
              <c:strCache>
                <c:ptCount val="1"/>
                <c:pt idx="0">
                  <c:v>Q_4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1'!$Q$44:$Q$62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'Задание 1'!$U$44:$U$62</c:f>
              <c:numCache>
                <c:formatCode>0.000</c:formatCode>
                <c:ptCount val="19"/>
                <c:pt idx="0">
                  <c:v>15.114705904650048</c:v>
                </c:pt>
                <c:pt idx="1">
                  <c:v>13.4925692765759</c:v>
                </c:pt>
                <c:pt idx="2">
                  <c:v>11.870432648501751</c:v>
                </c:pt>
                <c:pt idx="3">
                  <c:v>10.248296020427603</c:v>
                </c:pt>
                <c:pt idx="4">
                  <c:v>9.1947865824563362</c:v>
                </c:pt>
                <c:pt idx="5">
                  <c:v>8.5519993106279539</c:v>
                </c:pt>
                <c:pt idx="6">
                  <c:v>7.9092120387995708</c:v>
                </c:pt>
                <c:pt idx="7">
                  <c:v>7.2664247669711877</c:v>
                </c:pt>
                <c:pt idx="8">
                  <c:v>6.6236374951428054</c:v>
                </c:pt>
                <c:pt idx="9">
                  <c:v>5.9808502233144223</c:v>
                </c:pt>
                <c:pt idx="10">
                  <c:v>5.3380629514860392</c:v>
                </c:pt>
                <c:pt idx="11">
                  <c:v>4.6952756796576569</c:v>
                </c:pt>
                <c:pt idx="12">
                  <c:v>4.0524884078292738</c:v>
                </c:pt>
                <c:pt idx="13">
                  <c:v>3.4097011360008911</c:v>
                </c:pt>
                <c:pt idx="14">
                  <c:v>2.7669138641725084</c:v>
                </c:pt>
                <c:pt idx="15">
                  <c:v>2.1241265923441257</c:v>
                </c:pt>
                <c:pt idx="16">
                  <c:v>1.4813393205157428</c:v>
                </c:pt>
                <c:pt idx="17">
                  <c:v>0.83855204868735989</c:v>
                </c:pt>
                <c:pt idx="18">
                  <c:v>0.1957647768589772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6-4B53-AE8D-30E6602B1EAB}"/>
            </c:ext>
          </c:extLst>
        </c:ser>
        <c:ser>
          <c:idx val="4"/>
          <c:order val="4"/>
          <c:tx>
            <c:v>Q_общ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'Задание 1'!$Q$44:$Q$62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'Задание 1'!$V$44:$V$62</c:f>
              <c:numCache>
                <c:formatCode>0.000</c:formatCode>
                <c:ptCount val="19"/>
                <c:pt idx="0">
                  <c:v>201.88499825184252</c:v>
                </c:pt>
                <c:pt idx="1">
                  <c:v>190.87519298324017</c:v>
                </c:pt>
                <c:pt idx="2">
                  <c:v>179.96628072241995</c:v>
                </c:pt>
                <c:pt idx="3">
                  <c:v>169.78165597652045</c:v>
                </c:pt>
                <c:pt idx="4">
                  <c:v>161.32736008815638</c:v>
                </c:pt>
                <c:pt idx="5">
                  <c:v>153.56525836448378</c:v>
                </c:pt>
                <c:pt idx="6">
                  <c:v>146.45701524433215</c:v>
                </c:pt>
                <c:pt idx="7">
                  <c:v>140.14485979781338</c:v>
                </c:pt>
                <c:pt idx="8">
                  <c:v>133.8798985528382</c:v>
                </c:pt>
                <c:pt idx="9">
                  <c:v>128.00428402930638</c:v>
                </c:pt>
                <c:pt idx="10">
                  <c:v>122.64144383626733</c:v>
                </c:pt>
                <c:pt idx="11">
                  <c:v>117.34791452283612</c:v>
                </c:pt>
                <c:pt idx="12">
                  <c:v>112.32589433217186</c:v>
                </c:pt>
                <c:pt idx="13">
                  <c:v>107.30992485766275</c:v>
                </c:pt>
                <c:pt idx="14">
                  <c:v>102.45960244821779</c:v>
                </c:pt>
                <c:pt idx="15">
                  <c:v>97.751632388587097</c:v>
                </c:pt>
                <c:pt idx="16">
                  <c:v>93.043662328956401</c:v>
                </c:pt>
                <c:pt idx="17">
                  <c:v>88.335692269325705</c:v>
                </c:pt>
                <c:pt idx="18">
                  <c:v>83.806888676889017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B6-4B53-AE8D-30E6602B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16607"/>
        <c:axId val="1542534911"/>
      </c:scatterChart>
      <c:valAx>
        <c:axId val="15425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534911"/>
        <c:crosses val="autoZero"/>
        <c:crossBetween val="midCat"/>
      </c:valAx>
      <c:valAx>
        <c:axId val="15425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51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узлового анализа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Кривая притока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1'!$X$44:$X$62</c:f>
              <c:numCache>
                <c:formatCode>0.000</c:formatCode>
                <c:ptCount val="19"/>
                <c:pt idx="0">
                  <c:v>201.88499825184252</c:v>
                </c:pt>
                <c:pt idx="1">
                  <c:v>190.87519298324017</c:v>
                </c:pt>
                <c:pt idx="2">
                  <c:v>179.96628072241995</c:v>
                </c:pt>
                <c:pt idx="3">
                  <c:v>169.78165597652045</c:v>
                </c:pt>
                <c:pt idx="4">
                  <c:v>161.32736008815638</c:v>
                </c:pt>
                <c:pt idx="5">
                  <c:v>153.56525836448378</c:v>
                </c:pt>
                <c:pt idx="6">
                  <c:v>146.45701524433215</c:v>
                </c:pt>
                <c:pt idx="7">
                  <c:v>140.14485979781338</c:v>
                </c:pt>
                <c:pt idx="8">
                  <c:v>133.8798985528382</c:v>
                </c:pt>
                <c:pt idx="9">
                  <c:v>128.00428402930638</c:v>
                </c:pt>
                <c:pt idx="10">
                  <c:v>122.64144383626733</c:v>
                </c:pt>
                <c:pt idx="11">
                  <c:v>117.34791452283612</c:v>
                </c:pt>
                <c:pt idx="12">
                  <c:v>112.32589433217186</c:v>
                </c:pt>
                <c:pt idx="13">
                  <c:v>107.30992485766275</c:v>
                </c:pt>
                <c:pt idx="14">
                  <c:v>102.45960244821779</c:v>
                </c:pt>
                <c:pt idx="15">
                  <c:v>97.751632388587097</c:v>
                </c:pt>
                <c:pt idx="16">
                  <c:v>93.043662328956401</c:v>
                </c:pt>
                <c:pt idx="17">
                  <c:v>88.335692269325705</c:v>
                </c:pt>
                <c:pt idx="18">
                  <c:v>83.806888676889017</c:v>
                </c:pt>
              </c:numCache>
            </c:numRef>
          </c:xVal>
          <c:yVal>
            <c:numRef>
              <c:f>'Задание 1'!$Y$44:$Y$62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A-46E6-AC21-6A804565AC16}"/>
            </c:ext>
          </c:extLst>
        </c:ser>
        <c:ser>
          <c:idx val="1"/>
          <c:order val="1"/>
          <c:tx>
            <c:v>Кривая оттока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1'!$X$44:$X$62</c:f>
              <c:numCache>
                <c:formatCode>0.000</c:formatCode>
                <c:ptCount val="19"/>
                <c:pt idx="0">
                  <c:v>201.88499825184252</c:v>
                </c:pt>
                <c:pt idx="1">
                  <c:v>190.87519298324017</c:v>
                </c:pt>
                <c:pt idx="2">
                  <c:v>179.96628072241995</c:v>
                </c:pt>
                <c:pt idx="3">
                  <c:v>169.78165597652045</c:v>
                </c:pt>
                <c:pt idx="4">
                  <c:v>161.32736008815638</c:v>
                </c:pt>
                <c:pt idx="5">
                  <c:v>153.56525836448378</c:v>
                </c:pt>
                <c:pt idx="6">
                  <c:v>146.45701524433215</c:v>
                </c:pt>
                <c:pt idx="7">
                  <c:v>140.14485979781338</c:v>
                </c:pt>
                <c:pt idx="8">
                  <c:v>133.8798985528382</c:v>
                </c:pt>
                <c:pt idx="9">
                  <c:v>128.00428402930638</c:v>
                </c:pt>
                <c:pt idx="10">
                  <c:v>122.64144383626733</c:v>
                </c:pt>
                <c:pt idx="11">
                  <c:v>117.34791452283612</c:v>
                </c:pt>
                <c:pt idx="12">
                  <c:v>112.32589433217186</c:v>
                </c:pt>
                <c:pt idx="13">
                  <c:v>107.30992485766275</c:v>
                </c:pt>
                <c:pt idx="14">
                  <c:v>102.45960244821779</c:v>
                </c:pt>
                <c:pt idx="15">
                  <c:v>97.751632388587097</c:v>
                </c:pt>
                <c:pt idx="16">
                  <c:v>93.043662328956401</c:v>
                </c:pt>
                <c:pt idx="17">
                  <c:v>88.335692269325705</c:v>
                </c:pt>
                <c:pt idx="18">
                  <c:v>83.806888676889017</c:v>
                </c:pt>
              </c:numCache>
            </c:numRef>
          </c:xVal>
          <c:yVal>
            <c:numRef>
              <c:f>'Задание 1'!$AA$44:$AA$62</c:f>
              <c:numCache>
                <c:formatCode>General</c:formatCode>
                <c:ptCount val="19"/>
                <c:pt idx="0">
                  <c:v>10.877514545723475</c:v>
                </c:pt>
                <c:pt idx="1">
                  <c:v>10.80107928470682</c:v>
                </c:pt>
                <c:pt idx="2">
                  <c:v>10.726175578993496</c:v>
                </c:pt>
                <c:pt idx="3">
                  <c:v>10.658094674340544</c:v>
                </c:pt>
                <c:pt idx="4">
                  <c:v>10.600671838599219</c:v>
                </c:pt>
                <c:pt idx="5">
                  <c:v>10.547415838554473</c:v>
                </c:pt>
                <c:pt idx="6">
                  <c:v>10.499617527896303</c:v>
                </c:pt>
                <c:pt idx="7">
                  <c:v>10.457747553319352</c:v>
                </c:pt>
                <c:pt idx="8">
                  <c:v>10.416969677977855</c:v>
                </c:pt>
                <c:pt idx="9">
                  <c:v>10.379721989618965</c:v>
                </c:pt>
                <c:pt idx="10">
                  <c:v>10.346719034477033</c:v>
                </c:pt>
                <c:pt idx="11">
                  <c:v>10.314712822787664</c:v>
                </c:pt>
                <c:pt idx="12">
                  <c:v>10.284830812528508</c:v>
                </c:pt>
                <c:pt idx="13">
                  <c:v>10.25553665281465</c:v>
                </c:pt>
                <c:pt idx="14">
                  <c:v>10.227946797069928</c:v>
                </c:pt>
                <c:pt idx="15">
                  <c:v>10.201664842706393</c:v>
                </c:pt>
                <c:pt idx="16">
                  <c:v>10.175877764431753</c:v>
                </c:pt>
                <c:pt idx="17">
                  <c:v>10.150593710564296</c:v>
                </c:pt>
                <c:pt idx="18">
                  <c:v>10.126720540895407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A-46E6-AC21-6A804565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26847"/>
        <c:axId val="1542624351"/>
      </c:scatterChart>
      <c:valAx>
        <c:axId val="1542626847"/>
        <c:scaling>
          <c:orientation val="minMax"/>
          <c:max val="205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624351"/>
        <c:crosses val="autoZero"/>
        <c:crossBetween val="midCat"/>
      </c:valAx>
      <c:valAx>
        <c:axId val="15426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 сборе,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6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5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151390</xdr:colOff>
      <xdr:row>19</xdr:row>
      <xdr:rowOff>123357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DFA0CA3-E659-4309-8A4C-C0B3005A0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76190" cy="3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16328</xdr:rowOff>
    </xdr:from>
    <xdr:to>
      <xdr:col>13</xdr:col>
      <xdr:colOff>133350</xdr:colOff>
      <xdr:row>35</xdr:row>
      <xdr:rowOff>34995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2C2AB8-4117-48C9-ACBE-6B7E8C605A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969"/>
        <a:stretch/>
      </xdr:blipFill>
      <xdr:spPr>
        <a:xfrm>
          <a:off x="0" y="3635828"/>
          <a:ext cx="8093529" cy="3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108857</xdr:rowOff>
    </xdr:from>
    <xdr:to>
      <xdr:col>16</xdr:col>
      <xdr:colOff>31428</xdr:colOff>
      <xdr:row>38</xdr:row>
      <xdr:rowOff>42119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DF93C4A-CA64-49C6-91C4-92C24B43E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76357"/>
          <a:ext cx="9828571" cy="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15</xdr:col>
      <xdr:colOff>281846</xdr:colOff>
      <xdr:row>42</xdr:row>
      <xdr:rowOff>95167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D239E4C-9D47-4235-9986-DA120E06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29500"/>
          <a:ext cx="9466667" cy="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67235</xdr:colOff>
      <xdr:row>0</xdr:row>
      <xdr:rowOff>0</xdr:rowOff>
    </xdr:from>
    <xdr:to>
      <xdr:col>31</xdr:col>
      <xdr:colOff>526266</xdr:colOff>
      <xdr:row>26</xdr:row>
      <xdr:rowOff>119820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5FD030-28E8-4F7B-8F29-C15045D46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2911" y="0"/>
          <a:ext cx="8325561" cy="5072820"/>
        </a:xfrm>
        <a:prstGeom prst="rect">
          <a:avLst/>
        </a:prstGeom>
      </xdr:spPr>
    </xdr:pic>
    <xdr:clientData/>
  </xdr:twoCellAnchor>
  <xdr:twoCellAnchor>
    <xdr:from>
      <xdr:col>10</xdr:col>
      <xdr:colOff>61633</xdr:colOff>
      <xdr:row>0</xdr:row>
      <xdr:rowOff>90767</xdr:rowOff>
    </xdr:from>
    <xdr:to>
      <xdr:col>17</xdr:col>
      <xdr:colOff>397809</xdr:colOff>
      <xdr:row>14</xdr:row>
      <xdr:rowOff>166967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B88985-CC32-48B3-A396-1D6D7451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61158</xdr:rowOff>
    </xdr:from>
    <xdr:to>
      <xdr:col>6</xdr:col>
      <xdr:colOff>114300</xdr:colOff>
      <xdr:row>76</xdr:row>
      <xdr:rowOff>142121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EFA3045-5765-45BF-9BC2-A3A8A61A1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56</xdr:row>
      <xdr:rowOff>47554</xdr:rowOff>
    </xdr:from>
    <xdr:to>
      <xdr:col>13</xdr:col>
      <xdr:colOff>428625</xdr:colOff>
      <xdr:row>76</xdr:row>
      <xdr:rowOff>99942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41418AA-B43F-4BC2-AC41-997ECBE9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77</xdr:row>
      <xdr:rowOff>33945</xdr:rowOff>
    </xdr:from>
    <xdr:to>
      <xdr:col>6</xdr:col>
      <xdr:colOff>142875</xdr:colOff>
      <xdr:row>97</xdr:row>
      <xdr:rowOff>86333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4AAFDC3-62D6-4414-81CB-BCAC0D6B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176893</xdr:colOff>
      <xdr:row>77</xdr:row>
      <xdr:rowOff>9524</xdr:rowOff>
    </xdr:from>
    <xdr:to>
      <xdr:col>13</xdr:col>
      <xdr:colOff>462643</xdr:colOff>
      <xdr:row>97</xdr:row>
      <xdr:rowOff>95249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91BA199-2DD5-4B75-8E4A-F06C959E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274543</xdr:colOff>
      <xdr:row>40</xdr:row>
      <xdr:rowOff>180414</xdr:rowOff>
    </xdr:from>
    <xdr:to>
      <xdr:col>35</xdr:col>
      <xdr:colOff>5602</xdr:colOff>
      <xdr:row>55</xdr:row>
      <xdr:rowOff>66114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4D02A99-F62E-4BC6-8B46-99B2ECDEE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5;&#1086;&#1083;&#1080;&#1090;&#1077;&#1093;%20&#1091;&#1095;&#1077;&#1073;&#1072;/&#1048;&#1085;&#1078;%20&#1084;&#1077;&#1090;&#1086;&#1076;&#1099;%20&#1088;&#1072;&#1089;&#1095;&#1077;&#1090;&#1072;%20&#1084;&#1085;&#1086;&#1075;&#1086;&#1092;&#1072;&#1079;&#1085;&#1086;&#1075;&#1086;%20&#1087;&#1086;&#1090;&#1086;&#1082;&#1072;/&#1044;&#1079;/unifloc_vba-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section"/>
      <definedName name="crv_solve"/>
      <definedName name="IPR_qliq_sm3day"/>
      <definedName name="MF_p_pipeline_atma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9" zoomScale="70" zoomScaleNormal="70" workbookViewId="0">
      <selection activeCell="R40" sqref="R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131-C01A-4363-B00A-233828C2CB0C}">
  <dimension ref="A1:AE63"/>
  <sheetViews>
    <sheetView tabSelected="1" topLeftCell="A27" zoomScale="85" zoomScaleNormal="85" workbookViewId="0">
      <selection activeCell="K37" sqref="K37"/>
    </sheetView>
  </sheetViews>
  <sheetFormatPr defaultRowHeight="15" x14ac:dyDescent="0.25"/>
  <cols>
    <col min="1" max="1" width="17.28515625" customWidth="1"/>
    <col min="2" max="2" width="11" customWidth="1"/>
    <col min="3" max="3" width="11.140625" customWidth="1"/>
  </cols>
  <sheetData>
    <row r="1" spans="1:10" x14ac:dyDescent="0.25">
      <c r="A1" s="2" t="s">
        <v>24</v>
      </c>
      <c r="B1" s="2"/>
      <c r="C1" s="2"/>
      <c r="E1" s="2" t="s">
        <v>25</v>
      </c>
      <c r="F1" s="2"/>
      <c r="H1" s="2" t="s">
        <v>26</v>
      </c>
      <c r="I1" s="2"/>
    </row>
    <row r="2" spans="1:10" x14ac:dyDescent="0.25">
      <c r="A2" s="3" t="s">
        <v>83</v>
      </c>
      <c r="B2" s="3">
        <v>9.6999999999999993</v>
      </c>
      <c r="C2" s="3" t="s">
        <v>2</v>
      </c>
      <c r="E2" s="4">
        <v>0</v>
      </c>
      <c r="F2" s="4">
        <v>0</v>
      </c>
      <c r="G2" s="1"/>
      <c r="H2" s="4">
        <v>0</v>
      </c>
      <c r="I2" s="4">
        <v>0</v>
      </c>
    </row>
    <row r="3" spans="1:10" x14ac:dyDescent="0.25">
      <c r="A3" s="3" t="s">
        <v>0</v>
      </c>
      <c r="B3" s="3">
        <v>835.2</v>
      </c>
      <c r="C3" s="3" t="s">
        <v>1</v>
      </c>
      <c r="E3" s="4">
        <v>907</v>
      </c>
      <c r="F3" s="4">
        <v>807</v>
      </c>
      <c r="G3" s="1"/>
      <c r="H3" s="4">
        <v>810</v>
      </c>
      <c r="I3" s="4">
        <v>810</v>
      </c>
    </row>
    <row r="4" spans="1:10" x14ac:dyDescent="0.25">
      <c r="A4" s="3" t="s">
        <v>3</v>
      </c>
      <c r="B4" s="3">
        <v>1</v>
      </c>
      <c r="C4" s="3" t="s">
        <v>1</v>
      </c>
      <c r="E4" s="4">
        <v>1806</v>
      </c>
      <c r="F4" s="4">
        <v>1506</v>
      </c>
      <c r="G4" s="1"/>
      <c r="H4" s="4">
        <v>1965</v>
      </c>
      <c r="I4" s="4">
        <v>1965</v>
      </c>
    </row>
    <row r="5" spans="1:10" x14ac:dyDescent="0.25">
      <c r="A5" s="3" t="s">
        <v>4</v>
      </c>
      <c r="B5" s="3">
        <v>1042.5</v>
      </c>
      <c r="C5" s="3" t="s">
        <v>1</v>
      </c>
    </row>
    <row r="6" spans="1:10" x14ac:dyDescent="0.25">
      <c r="A6" s="3" t="s">
        <v>5</v>
      </c>
      <c r="B6" s="3">
        <v>106.9</v>
      </c>
      <c r="C6" s="3" t="s">
        <v>6</v>
      </c>
      <c r="E6" s="2" t="s">
        <v>47</v>
      </c>
      <c r="F6" s="2"/>
      <c r="H6" s="2" t="s">
        <v>48</v>
      </c>
      <c r="I6" s="2"/>
    </row>
    <row r="7" spans="1:10" x14ac:dyDescent="0.25">
      <c r="A7" s="3" t="s">
        <v>7</v>
      </c>
      <c r="B7" s="3">
        <v>162.30000000000001</v>
      </c>
      <c r="C7" s="3" t="s">
        <v>2</v>
      </c>
      <c r="E7" s="5">
        <v>0</v>
      </c>
      <c r="F7" s="5">
        <v>75</v>
      </c>
      <c r="H7" s="5">
        <v>0</v>
      </c>
      <c r="I7" s="5">
        <v>68</v>
      </c>
    </row>
    <row r="8" spans="1:10" x14ac:dyDescent="0.25">
      <c r="A8" s="3" t="s">
        <v>8</v>
      </c>
      <c r="B8" s="3">
        <v>95</v>
      </c>
      <c r="C8" s="3" t="s">
        <v>9</v>
      </c>
      <c r="E8" s="5">
        <v>907</v>
      </c>
      <c r="F8" s="5">
        <v>75</v>
      </c>
      <c r="H8" s="5">
        <v>810</v>
      </c>
      <c r="I8" s="5">
        <v>68</v>
      </c>
    </row>
    <row r="9" spans="1:10" x14ac:dyDescent="0.25">
      <c r="A9" s="3" t="s">
        <v>11</v>
      </c>
      <c r="B9" s="3">
        <v>0.49</v>
      </c>
      <c r="C9" s="3" t="s">
        <v>10</v>
      </c>
      <c r="E9" s="5">
        <v>1806</v>
      </c>
      <c r="F9" s="5">
        <v>90</v>
      </c>
      <c r="H9" s="5">
        <v>1965</v>
      </c>
      <c r="I9" s="5">
        <v>96</v>
      </c>
    </row>
    <row r="10" spans="1:10" x14ac:dyDescent="0.25">
      <c r="A10" s="3" t="s">
        <v>12</v>
      </c>
      <c r="B10" s="3">
        <v>0.34</v>
      </c>
      <c r="C10" s="3" t="s">
        <v>10</v>
      </c>
    </row>
    <row r="11" spans="1:10" x14ac:dyDescent="0.25">
      <c r="A11" s="3" t="s">
        <v>13</v>
      </c>
      <c r="B11" s="3">
        <v>0.46</v>
      </c>
      <c r="C11" s="3" t="s">
        <v>10</v>
      </c>
      <c r="E11" s="2" t="s">
        <v>52</v>
      </c>
      <c r="F11" s="2"/>
      <c r="G11" s="2"/>
      <c r="H11" s="2"/>
      <c r="I11" s="2"/>
      <c r="J11" s="2"/>
    </row>
    <row r="12" spans="1:10" x14ac:dyDescent="0.25">
      <c r="A12" s="3" t="s">
        <v>14</v>
      </c>
      <c r="B12" s="3">
        <v>0.32</v>
      </c>
      <c r="C12" s="3" t="s">
        <v>10</v>
      </c>
      <c r="E12" s="3" t="s">
        <v>40</v>
      </c>
      <c r="F12" s="4" t="s">
        <v>41</v>
      </c>
      <c r="G12" s="4" t="s">
        <v>42</v>
      </c>
      <c r="H12" s="4" t="s">
        <v>43</v>
      </c>
      <c r="I12" s="4" t="s">
        <v>44</v>
      </c>
      <c r="J12" s="4" t="s">
        <v>45</v>
      </c>
    </row>
    <row r="13" spans="1:10" x14ac:dyDescent="0.25">
      <c r="A13" s="3" t="s">
        <v>15</v>
      </c>
      <c r="B13" s="3">
        <v>50</v>
      </c>
      <c r="C13" s="3" t="s">
        <v>19</v>
      </c>
      <c r="E13" s="3" t="s">
        <v>35</v>
      </c>
      <c r="F13" s="4">
        <v>1</v>
      </c>
      <c r="G13" s="4">
        <v>500</v>
      </c>
      <c r="H13" s="4">
        <v>1</v>
      </c>
      <c r="I13" s="4">
        <v>600</v>
      </c>
      <c r="J13" s="4">
        <v>100</v>
      </c>
    </row>
    <row r="14" spans="1:10" x14ac:dyDescent="0.25">
      <c r="A14" s="3" t="s">
        <v>16</v>
      </c>
      <c r="B14" s="3">
        <v>53</v>
      </c>
      <c r="C14" s="3" t="s">
        <v>19</v>
      </c>
      <c r="E14" s="3" t="s">
        <v>36</v>
      </c>
      <c r="F14" s="4">
        <v>1000</v>
      </c>
      <c r="G14" s="4">
        <v>500</v>
      </c>
      <c r="H14" s="4">
        <v>1000</v>
      </c>
      <c r="I14" s="4">
        <v>600</v>
      </c>
      <c r="J14" s="4">
        <v>100</v>
      </c>
    </row>
    <row r="15" spans="1:10" x14ac:dyDescent="0.25">
      <c r="A15" s="3" t="s">
        <v>17</v>
      </c>
      <c r="B15" s="3">
        <v>27</v>
      </c>
      <c r="C15" s="3" t="s">
        <v>19</v>
      </c>
      <c r="E15" s="3" t="s">
        <v>37</v>
      </c>
      <c r="F15" s="4">
        <v>1</v>
      </c>
      <c r="G15" s="4">
        <v>500</v>
      </c>
      <c r="H15" s="4">
        <v>1000</v>
      </c>
      <c r="I15" s="4">
        <v>600</v>
      </c>
      <c r="J15" s="4">
        <v>109</v>
      </c>
    </row>
    <row r="16" spans="1:10" x14ac:dyDescent="0.25">
      <c r="A16" s="3" t="s">
        <v>18</v>
      </c>
      <c r="B16" s="3">
        <v>100</v>
      </c>
      <c r="C16" s="3" t="s">
        <v>19</v>
      </c>
      <c r="E16" s="3" t="s">
        <v>38</v>
      </c>
      <c r="F16" s="4">
        <v>500</v>
      </c>
      <c r="G16" s="4">
        <v>1000</v>
      </c>
      <c r="H16" s="4">
        <v>600</v>
      </c>
      <c r="I16" s="4">
        <v>1</v>
      </c>
      <c r="J16" s="4">
        <v>111</v>
      </c>
    </row>
    <row r="17" spans="1:16" x14ac:dyDescent="0.25">
      <c r="A17" s="3" t="s">
        <v>20</v>
      </c>
      <c r="B17" s="3">
        <v>225</v>
      </c>
      <c r="C17" s="3" t="s">
        <v>2</v>
      </c>
      <c r="E17" s="3" t="s">
        <v>39</v>
      </c>
      <c r="F17" s="4">
        <v>500</v>
      </c>
      <c r="G17" s="4">
        <v>500</v>
      </c>
      <c r="H17" s="4">
        <v>600</v>
      </c>
      <c r="I17" s="4">
        <v>2500</v>
      </c>
      <c r="J17" s="4">
        <v>116</v>
      </c>
    </row>
    <row r="18" spans="1:16" x14ac:dyDescent="0.25">
      <c r="A18" s="3" t="s">
        <v>21</v>
      </c>
      <c r="B18" s="3">
        <v>232</v>
      </c>
      <c r="C18" s="3" t="s">
        <v>2</v>
      </c>
    </row>
    <row r="19" spans="1:16" x14ac:dyDescent="0.25">
      <c r="A19" s="3" t="s">
        <v>22</v>
      </c>
      <c r="B19" s="3">
        <v>224</v>
      </c>
      <c r="C19" s="3" t="s">
        <v>2</v>
      </c>
      <c r="E19" s="2" t="s">
        <v>50</v>
      </c>
      <c r="F19" s="2"/>
      <c r="G19" s="8"/>
      <c r="H19" s="2" t="s">
        <v>51</v>
      </c>
      <c r="I19" s="2"/>
    </row>
    <row r="20" spans="1:16" x14ac:dyDescent="0.25">
      <c r="A20" s="3" t="s">
        <v>23</v>
      </c>
      <c r="B20" s="3">
        <v>229.9</v>
      </c>
      <c r="C20" s="3" t="s">
        <v>2</v>
      </c>
      <c r="E20" s="4">
        <v>0</v>
      </c>
      <c r="F20" s="10">
        <v>64.88</v>
      </c>
      <c r="H20" s="5">
        <v>0</v>
      </c>
      <c r="I20" s="5">
        <v>55.7</v>
      </c>
    </row>
    <row r="21" spans="1:16" x14ac:dyDescent="0.25">
      <c r="A21" s="3" t="s">
        <v>27</v>
      </c>
      <c r="B21" s="3">
        <v>2</v>
      </c>
      <c r="C21" s="3" t="s">
        <v>28</v>
      </c>
      <c r="E21" s="4">
        <v>807</v>
      </c>
      <c r="F21" s="10">
        <v>81.02</v>
      </c>
      <c r="H21" s="5">
        <v>810</v>
      </c>
      <c r="I21" s="4">
        <v>71.900000000000006</v>
      </c>
    </row>
    <row r="22" spans="1:16" x14ac:dyDescent="0.25">
      <c r="A22" s="3" t="s">
        <v>31</v>
      </c>
      <c r="B22" s="3">
        <v>75</v>
      </c>
      <c r="C22" s="3" t="s">
        <v>29</v>
      </c>
      <c r="E22" s="4">
        <v>1506</v>
      </c>
      <c r="F22" s="10">
        <v>95</v>
      </c>
      <c r="H22" s="5">
        <v>1965</v>
      </c>
      <c r="I22" s="4">
        <v>95</v>
      </c>
    </row>
    <row r="23" spans="1:16" x14ac:dyDescent="0.25">
      <c r="A23" s="3" t="s">
        <v>30</v>
      </c>
      <c r="B23" s="3">
        <v>68</v>
      </c>
      <c r="C23" s="3" t="s">
        <v>29</v>
      </c>
    </row>
    <row r="24" spans="1:16" x14ac:dyDescent="0.25">
      <c r="A24" s="3" t="s">
        <v>32</v>
      </c>
      <c r="B24" s="3">
        <v>0</v>
      </c>
      <c r="C24" s="3" t="s">
        <v>33</v>
      </c>
    </row>
    <row r="25" spans="1:16" x14ac:dyDescent="0.25">
      <c r="A25" s="3" t="s">
        <v>34</v>
      </c>
      <c r="B25" s="3">
        <v>-70</v>
      </c>
      <c r="C25" s="3" t="s">
        <v>33</v>
      </c>
    </row>
    <row r="27" spans="1:16" x14ac:dyDescent="0.25">
      <c r="A27" s="3" t="s">
        <v>46</v>
      </c>
      <c r="B27" t="str">
        <f>[1]!PVT_encode_string(B4/1000,B3/1000,B5/1000,B6,,B7,B8,,,0)</f>
        <v>{"gamma_gas":0.001,"gamma_oil":0.8352,"gamma_wat":1.0425,"rsb_m3m3":106.9,"pb_atma":162.3,"t_res_C":95,"PVTcorr":0}</v>
      </c>
    </row>
    <row r="28" spans="1:16" ht="15.75" thickBot="1" x14ac:dyDescent="0.3"/>
    <row r="29" spans="1:16" ht="15.75" thickBot="1" x14ac:dyDescent="0.3">
      <c r="B29" s="13" t="s">
        <v>53</v>
      </c>
      <c r="C29" s="14"/>
      <c r="D29" s="14"/>
      <c r="E29" s="14"/>
      <c r="F29" s="14"/>
      <c r="G29" s="14"/>
      <c r="H29" s="14"/>
      <c r="I29" s="14"/>
      <c r="J29" s="14"/>
      <c r="K29" s="15"/>
      <c r="L29" s="7"/>
      <c r="M29" s="7"/>
      <c r="N29" s="7"/>
      <c r="O29" s="7"/>
      <c r="P29" s="7"/>
    </row>
    <row r="30" spans="1:16" x14ac:dyDescent="0.25">
      <c r="B30" s="16" t="s">
        <v>54</v>
      </c>
      <c r="C30" s="17"/>
      <c r="D30" s="16" t="s">
        <v>55</v>
      </c>
      <c r="E30" s="17"/>
      <c r="F30" s="16" t="s">
        <v>56</v>
      </c>
      <c r="G30" s="17"/>
      <c r="H30" s="16" t="s">
        <v>57</v>
      </c>
      <c r="I30" s="17"/>
      <c r="J30" s="16" t="s">
        <v>58</v>
      </c>
      <c r="K30" s="17"/>
      <c r="L30" s="7"/>
      <c r="M30" s="7"/>
      <c r="N30" s="7"/>
      <c r="O30" s="7"/>
      <c r="P30" s="7"/>
    </row>
    <row r="31" spans="1:16" x14ac:dyDescent="0.25">
      <c r="B31" s="18" t="s">
        <v>59</v>
      </c>
      <c r="C31" s="19" t="s">
        <v>60</v>
      </c>
      <c r="D31" s="18" t="s">
        <v>59</v>
      </c>
      <c r="E31" s="19" t="s">
        <v>60</v>
      </c>
      <c r="F31" s="18" t="s">
        <v>59</v>
      </c>
      <c r="G31" s="19" t="s">
        <v>60</v>
      </c>
      <c r="H31" s="18" t="s">
        <v>59</v>
      </c>
      <c r="I31" s="19" t="s">
        <v>60</v>
      </c>
      <c r="J31" s="18" t="s">
        <v>59</v>
      </c>
      <c r="K31" s="19" t="s">
        <v>60</v>
      </c>
      <c r="L31" s="7"/>
      <c r="M31" s="7"/>
      <c r="N31" s="7"/>
      <c r="O31" s="7"/>
      <c r="P31" s="7"/>
    </row>
    <row r="32" spans="1:16" x14ac:dyDescent="0.25">
      <c r="B32" s="20">
        <v>1</v>
      </c>
      <c r="C32" s="21">
        <v>1</v>
      </c>
      <c r="D32" s="20">
        <v>1000</v>
      </c>
      <c r="E32" s="21">
        <v>1000</v>
      </c>
      <c r="F32" s="20">
        <v>1</v>
      </c>
      <c r="G32" s="21">
        <v>1000</v>
      </c>
      <c r="H32" s="20">
        <v>1000</v>
      </c>
      <c r="I32" s="21">
        <v>1</v>
      </c>
      <c r="J32" s="20">
        <v>500</v>
      </c>
      <c r="K32" s="21">
        <v>600</v>
      </c>
      <c r="L32" s="7"/>
      <c r="M32" s="7"/>
      <c r="N32" s="7"/>
      <c r="O32" s="7"/>
      <c r="P32" s="7"/>
    </row>
    <row r="33" spans="1:27" ht="15.75" thickBot="1" x14ac:dyDescent="0.3">
      <c r="B33" s="22">
        <v>500</v>
      </c>
      <c r="C33" s="23">
        <v>600</v>
      </c>
      <c r="D33" s="22">
        <v>500</v>
      </c>
      <c r="E33" s="23">
        <v>600</v>
      </c>
      <c r="F33" s="22">
        <v>500</v>
      </c>
      <c r="G33" s="23">
        <v>600</v>
      </c>
      <c r="H33" s="22">
        <v>500</v>
      </c>
      <c r="I33" s="23">
        <v>600</v>
      </c>
      <c r="J33" s="22">
        <v>500</v>
      </c>
      <c r="K33" s="23">
        <v>2500</v>
      </c>
      <c r="L33" s="7"/>
      <c r="M33" s="7"/>
      <c r="N33" s="7"/>
      <c r="O33" s="7"/>
      <c r="P33" s="7"/>
    </row>
    <row r="34" spans="1:27" x14ac:dyDescent="0.25">
      <c r="B34" s="24" t="s">
        <v>61</v>
      </c>
      <c r="C34" s="25" t="s">
        <v>62</v>
      </c>
      <c r="D34" s="24" t="s">
        <v>61</v>
      </c>
      <c r="E34" s="25" t="s">
        <v>62</v>
      </c>
      <c r="F34" s="24" t="s">
        <v>61</v>
      </c>
      <c r="G34" s="26" t="s">
        <v>62</v>
      </c>
      <c r="H34" s="25" t="s">
        <v>61</v>
      </c>
      <c r="I34" s="26" t="s">
        <v>62</v>
      </c>
      <c r="J34" s="25" t="s">
        <v>61</v>
      </c>
      <c r="K34" s="26" t="s">
        <v>62</v>
      </c>
      <c r="L34" s="7"/>
      <c r="M34" s="7"/>
      <c r="N34" s="7"/>
      <c r="O34" s="7"/>
      <c r="P34" s="7"/>
    </row>
    <row r="35" spans="1:27" x14ac:dyDescent="0.25">
      <c r="B35" s="20">
        <v>0</v>
      </c>
      <c r="C35" s="27">
        <v>0</v>
      </c>
      <c r="D35" s="20">
        <v>0</v>
      </c>
      <c r="E35" s="27">
        <v>0</v>
      </c>
      <c r="F35" s="20">
        <v>0</v>
      </c>
      <c r="G35" s="21">
        <v>0</v>
      </c>
      <c r="H35" s="27">
        <v>0</v>
      </c>
      <c r="I35" s="21">
        <v>0</v>
      </c>
      <c r="J35" s="27">
        <v>0</v>
      </c>
      <c r="K35" s="21">
        <v>0</v>
      </c>
      <c r="L35" s="7"/>
      <c r="M35" s="7"/>
      <c r="N35" s="7"/>
      <c r="O35" s="7"/>
      <c r="P35" s="7"/>
    </row>
    <row r="36" spans="1:27" ht="15.75" thickBot="1" x14ac:dyDescent="0.3">
      <c r="B36" s="22">
        <f>SQRT((B33-B32)^2+(C33-C32)^2+(C35-C36)^2)</f>
        <v>782.75283455251702</v>
      </c>
      <c r="C36" s="28">
        <v>70</v>
      </c>
      <c r="D36" s="22">
        <f>SQRT((D33-D32)^2+(E33-E32)^2+(E35-E36)^2)</f>
        <v>644.1273166075166</v>
      </c>
      <c r="E36" s="28">
        <v>70</v>
      </c>
      <c r="F36" s="22">
        <f>SQRT((F33-F32)^2+(G33-G32)^2+(G35-G36)^2)</f>
        <v>643.35138143941219</v>
      </c>
      <c r="G36" s="23">
        <v>70</v>
      </c>
      <c r="H36" s="28">
        <f>SQRT((H33-H32)^2+(I33-I32)^2+(I35-I36)^2)</f>
        <v>783.39070711874035</v>
      </c>
      <c r="I36" s="23">
        <v>70</v>
      </c>
      <c r="J36" s="28">
        <f>SQRT((J33-J32)^2+(K33-K32)^2+(K35-K36)^2)</f>
        <v>1900.0002631578766</v>
      </c>
      <c r="K36" s="23">
        <v>1</v>
      </c>
      <c r="L36" s="7"/>
      <c r="M36" s="7"/>
      <c r="N36" s="7"/>
      <c r="O36" s="7"/>
      <c r="P36" s="7"/>
    </row>
    <row r="37" spans="1:27" x14ac:dyDescent="0.25">
      <c r="B37" s="24" t="s">
        <v>61</v>
      </c>
      <c r="C37" s="25" t="s">
        <v>63</v>
      </c>
      <c r="D37" s="24" t="s">
        <v>61</v>
      </c>
      <c r="E37" s="25" t="s">
        <v>63</v>
      </c>
      <c r="F37" s="24" t="s">
        <v>61</v>
      </c>
      <c r="G37" s="26" t="s">
        <v>63</v>
      </c>
      <c r="H37" s="25" t="s">
        <v>61</v>
      </c>
      <c r="I37" s="26" t="s">
        <v>63</v>
      </c>
      <c r="J37" s="25" t="s">
        <v>61</v>
      </c>
      <c r="K37" s="26" t="s">
        <v>63</v>
      </c>
      <c r="L37" s="7"/>
      <c r="M37" s="7"/>
      <c r="N37" s="7"/>
      <c r="O37" s="7"/>
      <c r="P37" s="7"/>
    </row>
    <row r="38" spans="1:27" x14ac:dyDescent="0.25">
      <c r="B38" s="20">
        <f>B35</f>
        <v>0</v>
      </c>
      <c r="C38" s="27">
        <v>100</v>
      </c>
      <c r="D38" s="20">
        <f>D35</f>
        <v>0</v>
      </c>
      <c r="E38" s="27">
        <v>100</v>
      </c>
      <c r="F38" s="20">
        <f>F35</f>
        <v>0</v>
      </c>
      <c r="G38" s="21">
        <v>109</v>
      </c>
      <c r="H38" s="20">
        <f>H35</f>
        <v>0</v>
      </c>
      <c r="I38" s="21">
        <v>111</v>
      </c>
      <c r="J38" s="20">
        <f>J35</f>
        <v>0</v>
      </c>
      <c r="K38" s="21">
        <v>116</v>
      </c>
      <c r="L38" s="7"/>
      <c r="M38" s="7"/>
      <c r="N38" s="7"/>
      <c r="O38" s="7"/>
      <c r="P38" s="7"/>
    </row>
    <row r="39" spans="1:27" ht="15.75" thickBot="1" x14ac:dyDescent="0.3">
      <c r="B39" s="22">
        <f>B36</f>
        <v>782.75283455251702</v>
      </c>
      <c r="C39" s="28">
        <v>100</v>
      </c>
      <c r="D39" s="22">
        <f>D36</f>
        <v>644.1273166075166</v>
      </c>
      <c r="E39" s="28">
        <v>100</v>
      </c>
      <c r="F39" s="22">
        <f>F36</f>
        <v>643.35138143941219</v>
      </c>
      <c r="G39" s="23">
        <v>109</v>
      </c>
      <c r="H39" s="22">
        <f>H36</f>
        <v>783.39070711874035</v>
      </c>
      <c r="I39" s="23">
        <v>111</v>
      </c>
      <c r="J39" s="22">
        <f>J36</f>
        <v>1900.0002631578766</v>
      </c>
      <c r="K39" s="23">
        <v>116</v>
      </c>
      <c r="L39" s="7"/>
      <c r="M39" s="7"/>
      <c r="N39" s="7"/>
      <c r="O39" s="7"/>
      <c r="P39" s="7"/>
      <c r="X39" s="9"/>
      <c r="Y39" s="9"/>
    </row>
    <row r="40" spans="1:27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</row>
    <row r="42" spans="1:27" x14ac:dyDescent="0.25">
      <c r="A42" s="2" t="s">
        <v>68</v>
      </c>
      <c r="B42" s="2"/>
      <c r="C42" s="2"/>
      <c r="D42" s="2"/>
      <c r="E42" s="2"/>
      <c r="G42" s="2" t="s">
        <v>49</v>
      </c>
      <c r="H42" s="2"/>
      <c r="I42" s="2"/>
      <c r="J42" s="2"/>
      <c r="L42" s="2" t="s">
        <v>78</v>
      </c>
      <c r="M42" s="2"/>
      <c r="N42" s="2"/>
      <c r="O42" s="2"/>
      <c r="Q42" s="31" t="s">
        <v>79</v>
      </c>
      <c r="R42" s="31"/>
      <c r="S42" s="31"/>
      <c r="T42" s="31"/>
      <c r="U42" s="31"/>
      <c r="V42" s="31"/>
      <c r="X42" s="2" t="s">
        <v>82</v>
      </c>
      <c r="Y42" s="2"/>
      <c r="Z42" s="2"/>
      <c r="AA42" s="2"/>
    </row>
    <row r="43" spans="1:27" x14ac:dyDescent="0.25">
      <c r="A43" s="12" t="s">
        <v>69</v>
      </c>
      <c r="B43" s="12" t="s">
        <v>70</v>
      </c>
      <c r="C43" s="12" t="s">
        <v>71</v>
      </c>
      <c r="D43" s="12" t="s">
        <v>72</v>
      </c>
      <c r="E43" s="12" t="s">
        <v>73</v>
      </c>
      <c r="G43" s="12" t="s">
        <v>74</v>
      </c>
      <c r="H43" s="12" t="s">
        <v>75</v>
      </c>
      <c r="I43" s="12" t="s">
        <v>76</v>
      </c>
      <c r="J43" s="12" t="s">
        <v>77</v>
      </c>
      <c r="L43" s="12" t="s">
        <v>64</v>
      </c>
      <c r="M43" s="12" t="s">
        <v>65</v>
      </c>
      <c r="N43" s="12" t="s">
        <v>66</v>
      </c>
      <c r="O43" s="12" t="s">
        <v>67</v>
      </c>
      <c r="Q43" s="32" t="s">
        <v>80</v>
      </c>
      <c r="R43" s="32" t="s">
        <v>70</v>
      </c>
      <c r="S43" s="32" t="s">
        <v>71</v>
      </c>
      <c r="T43" s="32" t="s">
        <v>72</v>
      </c>
      <c r="U43" s="32" t="s">
        <v>73</v>
      </c>
      <c r="V43" s="32" t="s">
        <v>81</v>
      </c>
      <c r="X43" s="32" t="s">
        <v>81</v>
      </c>
      <c r="Y43" s="32" t="s">
        <v>80</v>
      </c>
      <c r="Z43" s="34" t="s">
        <v>84</v>
      </c>
      <c r="AA43" s="12" t="s">
        <v>85</v>
      </c>
    </row>
    <row r="44" spans="1:27" x14ac:dyDescent="0.25">
      <c r="A44" s="6">
        <v>0</v>
      </c>
      <c r="B44" s="29">
        <f>[1]!IPR_qliq_sm3day($B$9,$B$17,$A44,$B$13,$B$7)</f>
        <v>78.543292435595191</v>
      </c>
      <c r="C44" s="29">
        <f>[1]!IPR_qliq_sm3day($B$10,$B$18,$A44,$B$14,$B$7)</f>
        <v>57.168311344549792</v>
      </c>
      <c r="D44" s="29">
        <f>[1]!IPR_qliq_sm3day($B$11,$B$19,$A44,$B$15,$B$7)</f>
        <v>71.209444177562474</v>
      </c>
      <c r="E44" s="29">
        <f>[1]!IPR_qliq_sm3day($B$12,$B$20,$A44,$B$16,$B$7)</f>
        <v>73.567999999999998</v>
      </c>
      <c r="G44" s="30">
        <f>[1]!MF_p_pipeline_atma($A44,$B$8,$E$20:$F$22,$E$2:$F$4,$E$7:$F$9,B44,$B$13,0,$B$27,0,1,0)</f>
        <v>0</v>
      </c>
      <c r="H44" s="30">
        <f>[1]!MF_p_pipeline_atma($A44,$B$8,$H$20:$I$22,$H$2:$I$4,$H$7:$I$9,C44,$B$14,0,$B$27,0,1,0)</f>
        <v>0</v>
      </c>
      <c r="I44" s="30">
        <f>[1]!MF_p_pipeline_atma($A44,$B$8,$E$20:$F$22,$E$2:$F$4,$E$7:$F$9,D44,$B$15,0,$B$27,0,1,0)</f>
        <v>0</v>
      </c>
      <c r="J44" s="30">
        <f>[1]!MF_p_pipeline_atma($A44,$B$8,$H$20:$I$22,$H$2:$I$4,$H$7:$I$9,E44,$B$16,0,$B$27,0,1,0)</f>
        <v>0</v>
      </c>
      <c r="L44" s="11">
        <f>[1]!MF_p_pipeline_atma(G44,$F$20,20,$B$35:$C$36,$B$38:$C$39,B44,$B$13,0,$B$27,11,1,0)</f>
        <v>0</v>
      </c>
      <c r="M44" s="11">
        <f>[1]!MF_p_pipeline_atma(H44,$I$20,20,$D$35:$E$36,$D$38:$E$39,C44,$B$14,0,$B$27,11,1,0)</f>
        <v>0</v>
      </c>
      <c r="N44" s="11">
        <f>[1]!MF_p_pipeline_atma(I44,$F$20,20,$F$35:$G$36,$F$38:$G$39,D44,$B$15,0,$B$27,11,1,0)</f>
        <v>0</v>
      </c>
      <c r="O44" s="11">
        <f>[1]!MF_p_pipeline_atma(J44,$I$20,20,$H$35:$I$36,$H$38:$I$39,E44,$B$16,0,$B$27,11,1,0)</f>
        <v>0</v>
      </c>
      <c r="Q44" s="33">
        <v>2</v>
      </c>
      <c r="R44" s="30">
        <f>[1]!crv_solve(B$44:B$55,G$44:G$55,$Q44)</f>
        <v>72.913729080696513</v>
      </c>
      <c r="S44" s="30">
        <f>[1]!crv_solve(C$44:C$55,H$44:H$55,$Q44)</f>
        <v>44.803796036354676</v>
      </c>
      <c r="T44" s="30">
        <f>[1]!crv_solve(D$44:D$55,I$44:I$55,$Q44)</f>
        <v>69.052767230141285</v>
      </c>
      <c r="U44" s="30">
        <f>[1]!crv_solve(E$44:E$55,J$44:J$55,$Q44)</f>
        <v>15.114705904650048</v>
      </c>
      <c r="V44" s="30">
        <f>SUM(R44:U44)</f>
        <v>201.88499825184252</v>
      </c>
      <c r="X44" s="30">
        <f>V44</f>
        <v>201.88499825184252</v>
      </c>
      <c r="Y44" s="6">
        <f>Q44</f>
        <v>2</v>
      </c>
      <c r="Z44" s="11">
        <f>($B$13*R44+$B$14*S44+$B$15*T44+$B$16*U44)/X44</f>
        <v>46.542254407230018</v>
      </c>
      <c r="AA44" s="6">
        <f>[1]!MF_p_pipeline_atma($B$2,20,20,$J$35:$K$36,$J$38:$K$39,X44,Z44,0,$B$27,1,1,0)</f>
        <v>10.877514545723475</v>
      </c>
    </row>
    <row r="45" spans="1:27" x14ac:dyDescent="0.25">
      <c r="A45" s="6">
        <v>20</v>
      </c>
      <c r="B45" s="29">
        <f>[1]!IPR_qliq_sm3day($B$9,$B$17,$A45,$B$13,$B$7)</f>
        <v>76.525570197742027</v>
      </c>
      <c r="C45" s="29">
        <f>[1]!IPR_qliq_sm3day($B$10,$B$18,$A45,$B$14,$B$7)</f>
        <v>55.696380602449317</v>
      </c>
      <c r="D45" s="29">
        <f>[1]!IPR_qliq_sm3day($B$11,$B$19,$A45,$B$15,$B$7)</f>
        <v>69.822852493983916</v>
      </c>
      <c r="E45" s="29">
        <f>[1]!IPR_qliq_sm3day($B$12,$B$20,$A45,$B$16,$B$7)</f>
        <v>67.168000000000006</v>
      </c>
      <c r="G45" s="30">
        <f>[1]!MF_p_pipeline_atma($A45,$B$8,$E$20:$F$22,$E$2:$F$4,$E$7:$F$9,B45,$B$13,0,$B$27,0,1,0)</f>
        <v>0.94914851758092145</v>
      </c>
      <c r="H45" s="30">
        <f>[1]!MF_p_pipeline_atma($A45,$B$8,$H$20:$I$22,$H$2:$I$4,$H$7:$I$9,C45,$B$14,0,$B$27,0,1,0)</f>
        <v>0.92510755682543788</v>
      </c>
      <c r="I45" s="30">
        <f>[1]!MF_p_pipeline_atma($A45,$B$8,$E$20:$F$22,$E$2:$F$4,$E$7:$F$9,D45,$B$15,0,$B$27,0,1,0)</f>
        <v>0.8054365449351174</v>
      </c>
      <c r="J45" s="30">
        <f>[1]!MF_p_pipeline_atma($A45,$B$8,$H$20:$I$22,$H$2:$I$4,$H$7:$I$9,E45,$B$16,0,$B$27,0,1,0)</f>
        <v>0.86526881973264891</v>
      </c>
      <c r="L45" s="11">
        <f>[1]!MF_p_pipeline_atma(G45,$F$20,20,$B$35:$C$36,$B$38:$C$39,B45,$B$13,0,$B$27,11,1,0)</f>
        <v>0.94914851758092145</v>
      </c>
      <c r="M45" s="11">
        <f>[1]!MF_p_pipeline_atma(H45,$I$20,20,$D$35:$E$36,$D$38:$E$39,C45,$B$14,0,$B$27,11,1,0)</f>
        <v>0.92510755682543788</v>
      </c>
      <c r="N45" s="11">
        <f>[1]!MF_p_pipeline_atma(I45,$F$20,20,$F$35:$G$36,$F$38:$G$39,D45,$B$15,0,$B$27,11,1,0)</f>
        <v>0.8054365449351174</v>
      </c>
      <c r="O45" s="11">
        <f>[1]!MF_p_pipeline_atma(J45,$I$20,20,$H$35:$I$36,$H$38:$I$39,E45,$B$16,0,$B$27,11,1,0)</f>
        <v>0.86526881973264891</v>
      </c>
      <c r="Q45" s="33">
        <v>4</v>
      </c>
      <c r="R45" s="30">
        <f>[1]!crv_solve(B$44:B$55,G$44:G$55,$Q45)</f>
        <v>69.965784380651741</v>
      </c>
      <c r="S45" s="30">
        <f>[1]!crv_solve(C$44:C$55,H$44:H$55,$Q45)</f>
        <v>39.653388725435811</v>
      </c>
      <c r="T45" s="30">
        <f>[1]!crv_solve(D$44:D$55,I$44:I$55,$Q45)</f>
        <v>67.763450600576718</v>
      </c>
      <c r="U45" s="30">
        <f>[1]!crv_solve(E$44:E$55,J$44:J$55,$Q45)</f>
        <v>13.4925692765759</v>
      </c>
      <c r="V45" s="30">
        <f t="shared" ref="V45:V62" si="0">SUM(R45:U45)</f>
        <v>190.87519298324017</v>
      </c>
      <c r="X45" s="30">
        <f t="shared" ref="X45:X62" si="1">V45</f>
        <v>190.87519298324017</v>
      </c>
      <c r="Y45" s="6">
        <f t="shared" ref="Y45:Y62" si="2">Q45</f>
        <v>4</v>
      </c>
      <c r="Z45" s="11">
        <f t="shared" ref="Z45:Z62" si="3">($B$13*R45+$B$14*S45+$B$15*T45+$B$16*U45)/X45</f>
        <v>45.992298832277648</v>
      </c>
      <c r="AA45" s="6">
        <f>[1]!MF_p_pipeline_atma($B$2,20,20,$J$35:$K$36,$J$38:$K$39,X45,Z45,0,$B$27,1,1,0)</f>
        <v>10.80107928470682</v>
      </c>
    </row>
    <row r="46" spans="1:27" x14ac:dyDescent="0.25">
      <c r="A46" s="6">
        <v>40</v>
      </c>
      <c r="B46" s="29">
        <f>[1]!IPR_qliq_sm3day($B$9,$B$17,$A46,$B$13,$B$7)</f>
        <v>74.460690027469994</v>
      </c>
      <c r="C46" s="29">
        <f>[1]!IPR_qliq_sm3day($B$10,$B$18,$A46,$B$14,$B$7)</f>
        <v>54.219192122423088</v>
      </c>
      <c r="D46" s="29">
        <f>[1]!IPR_qliq_sm3day($B$11,$B$19,$A46,$B$15,$B$7)</f>
        <v>67.63953040268531</v>
      </c>
      <c r="E46" s="29">
        <f>[1]!IPR_qliq_sm3day($B$12,$B$20,$A46,$B$16,$B$7)</f>
        <v>60.768000000000001</v>
      </c>
      <c r="G46" s="30">
        <f>[1]!MF_p_pipeline_atma($A46,$B$8,$E$20:$F$22,$E$2:$F$4,$E$7:$F$9,B46,$B$13,0,$B$27,0,1,0)</f>
        <v>0.9195357337197454</v>
      </c>
      <c r="H46" s="30">
        <f>[1]!MF_p_pipeline_atma($A46,$B$8,$H$20:$I$22,$H$2:$I$4,$H$7:$I$9,C46,$B$14,0,$B$27,0,1,0)</f>
        <v>0.92537598295913503</v>
      </c>
      <c r="I46" s="30">
        <f>[1]!MF_p_pipeline_atma($A46,$B$8,$E$20:$F$22,$E$2:$F$4,$E$7:$F$9,D46,$B$15,0,$B$27,0,1,0)</f>
        <v>4.1922261685762203</v>
      </c>
      <c r="J46" s="30">
        <f>[1]!MF_p_pipeline_atma($A46,$B$8,$H$20:$I$22,$H$2:$I$4,$H$7:$I$9,E46,$B$16,0,$B$27,0,1,0)</f>
        <v>0.89211074728274364</v>
      </c>
      <c r="L46" s="11">
        <f>[1]!MF_p_pipeline_atma(G46,$F$20,20,$B$35:$C$36,$B$38:$C$39,B46,$B$13,0,$B$27,11,1,0)</f>
        <v>0.9195357337197454</v>
      </c>
      <c r="M46" s="11">
        <f>[1]!MF_p_pipeline_atma(H46,$I$20,20,$D$35:$E$36,$D$38:$E$39,C46,$B$14,0,$B$27,11,1,0)</f>
        <v>0.92537598295913503</v>
      </c>
      <c r="N46" s="11">
        <f>[1]!MF_p_pipeline_atma(I46,$F$20,20,$F$35:$G$36,$F$38:$G$39,D46,$B$15,0,$B$27,11,1,0)</f>
        <v>3.0518830624656239</v>
      </c>
      <c r="O46" s="11">
        <f>[1]!MF_p_pipeline_atma(J46,$I$20,20,$H$35:$I$36,$H$38:$I$39,E46,$B$16,0,$B$27,11,1,0)</f>
        <v>0.89211074728274364</v>
      </c>
      <c r="Q46" s="33">
        <v>6</v>
      </c>
      <c r="R46" s="30">
        <f>[1]!crv_solve(B$44:B$55,G$44:G$55,$Q46)</f>
        <v>66.727950547155316</v>
      </c>
      <c r="S46" s="30">
        <f>[1]!crv_solve(C$44:C$55,H$44:H$55,$Q46)</f>
        <v>35.363602235744978</v>
      </c>
      <c r="T46" s="30">
        <f>[1]!crv_solve(D$44:D$55,I$44:I$55,$Q46)</f>
        <v>66.004295291017911</v>
      </c>
      <c r="U46" s="30">
        <f>[1]!crv_solve(E$44:E$55,J$44:J$55,$Q46)</f>
        <v>11.870432648501751</v>
      </c>
      <c r="V46" s="30">
        <f t="shared" si="0"/>
        <v>179.96628072241995</v>
      </c>
      <c r="X46" s="30">
        <f t="shared" si="1"/>
        <v>179.96628072241995</v>
      </c>
      <c r="Y46" s="6">
        <f t="shared" si="2"/>
        <v>6</v>
      </c>
      <c r="Z46" s="11">
        <f t="shared" si="3"/>
        <v>45.452001623440097</v>
      </c>
      <c r="AA46" s="6">
        <f>[1]!MF_p_pipeline_atma($B$2,20,20,$J$35:$K$36,$J$38:$K$39,X46,Z46,0,$B$27,1,1,0)</f>
        <v>10.726175578993496</v>
      </c>
    </row>
    <row r="47" spans="1:27" x14ac:dyDescent="0.25">
      <c r="A47" s="6">
        <v>60</v>
      </c>
      <c r="B47" s="29">
        <f>[1]!IPR_qliq_sm3day($B$9,$B$17,$A47,$B$13,$B$7)</f>
        <v>70.696119042793583</v>
      </c>
      <c r="C47" s="29">
        <f>[1]!IPR_qliq_sm3day($B$10,$B$18,$A47,$B$14,$B$7)</f>
        <v>51.646390031016622</v>
      </c>
      <c r="D47" s="29">
        <f>[1]!IPR_qliq_sm3day($B$11,$B$19,$A47,$B$15,$B$7)</f>
        <v>64.009762758293263</v>
      </c>
      <c r="E47" s="29">
        <f>[1]!IPR_qliq_sm3day($B$12,$B$20,$A47,$B$16,$B$7)</f>
        <v>54.368000000000002</v>
      </c>
      <c r="G47" s="30">
        <f>[1]!MF_p_pipeline_atma($A47,$B$8,$E$20:$F$22,$E$2:$F$4,$E$7:$F$9,B47,$B$13,0,$B$27,0,1,0)</f>
        <v>3.5488745255631704</v>
      </c>
      <c r="H47" s="30">
        <f>[1]!MF_p_pipeline_atma($A47,$B$8,$H$20:$I$22,$H$2:$I$4,$H$7:$I$9,C47,$B$14,0,$B$27,0,1,0)</f>
        <v>0.85652290189500047</v>
      </c>
      <c r="I47" s="30">
        <f>[1]!MF_p_pipeline_atma($A47,$B$8,$E$20:$F$22,$E$2:$F$4,$E$7:$F$9,D47,$B$15,0,$B$27,0,1,0)</f>
        <v>8.2049818358575042</v>
      </c>
      <c r="J47" s="30">
        <f>[1]!MF_p_pipeline_atma($A47,$B$8,$H$20:$I$22,$H$2:$I$4,$H$7:$I$9,E47,$B$16,0,$B$27,0,1,0)</f>
        <v>0.87519124793708414</v>
      </c>
      <c r="L47" s="11">
        <f>[1]!MF_p_pipeline_atma(G47,$F$20,20,$B$35:$C$36,$B$38:$C$39,B47,$B$13,0,$B$27,11,1,0)</f>
        <v>2.1954008509432827</v>
      </c>
      <c r="M47" s="11">
        <f>[1]!MF_p_pipeline_atma(H47,$I$20,20,$D$35:$E$36,$D$38:$E$39,C47,$B$14,0,$B$27,11,1,0)</f>
        <v>0.85652290189500047</v>
      </c>
      <c r="N47" s="11">
        <f>[1]!MF_p_pipeline_atma(I47,$F$20,20,$F$35:$G$36,$F$38:$G$39,D47,$B$15,0,$B$27,11,1,0)</f>
        <v>6.5907840885638747</v>
      </c>
      <c r="O47" s="11">
        <f>[1]!MF_p_pipeline_atma(J47,$I$20,20,$H$35:$I$36,$H$38:$I$39,E47,$B$16,0,$B$27,11,1,0)</f>
        <v>0.87519124793708414</v>
      </c>
      <c r="Q47" s="33">
        <v>8</v>
      </c>
      <c r="R47" s="30">
        <f>[1]!crv_solve(B$44:B$55,G$44:G$55,$Q47)</f>
        <v>63.651371392372617</v>
      </c>
      <c r="S47" s="30">
        <f>[1]!crv_solve(C$44:C$55,H$44:H$55,$Q47)</f>
        <v>31.68680797858288</v>
      </c>
      <c r="T47" s="30">
        <f>[1]!crv_solve(D$44:D$55,I$44:I$55,$Q47)</f>
        <v>64.195180585137365</v>
      </c>
      <c r="U47" s="30">
        <f>[1]!crv_solve(E$44:E$55,J$44:J$55,$Q47)</f>
        <v>10.248296020427603</v>
      </c>
      <c r="V47" s="30">
        <f t="shared" si="0"/>
        <v>169.78165597652045</v>
      </c>
      <c r="X47" s="30">
        <f t="shared" si="1"/>
        <v>169.78165597652045</v>
      </c>
      <c r="Y47" s="6">
        <f t="shared" si="2"/>
        <v>8</v>
      </c>
      <c r="Z47" s="11">
        <f t="shared" si="3"/>
        <v>44.881579382043441</v>
      </c>
      <c r="AA47" s="6">
        <f>[1]!MF_p_pipeline_atma($B$2,20,20,$J$35:$K$36,$J$38:$K$39,X47,Z47,0,$B$27,1,1,0)</f>
        <v>10.658094674340544</v>
      </c>
    </row>
    <row r="48" spans="1:27" x14ac:dyDescent="0.25">
      <c r="A48" s="6">
        <v>80</v>
      </c>
      <c r="B48" s="29">
        <f>[1]!IPR_qliq_sm3day($B$9,$B$17,$A48,$B$13,$B$7)</f>
        <v>65.053913978831602</v>
      </c>
      <c r="C48" s="29">
        <f>[1]!IPR_qliq_sm3day($B$10,$B$18,$A48,$B$14,$B$7)</f>
        <v>47.684741126605587</v>
      </c>
      <c r="D48" s="29">
        <f>[1]!IPR_qliq_sm3day($B$11,$B$19,$A48,$B$15,$B$7)</f>
        <v>59.114152986814403</v>
      </c>
      <c r="E48" s="29">
        <f>[1]!IPR_qliq_sm3day($B$12,$B$20,$A48,$B$16,$B$7)</f>
        <v>47.968000000000004</v>
      </c>
      <c r="G48" s="30">
        <f>[1]!MF_p_pipeline_atma($A48,$B$8,$E$20:$F$22,$E$2:$F$4,$E$7:$F$9,B48,$B$13,0,$B$27,0,1,0)</f>
        <v>7.0340472392408051</v>
      </c>
      <c r="H48" s="30">
        <f>[1]!MF_p_pipeline_atma($A48,$B$8,$H$20:$I$22,$H$2:$I$4,$H$7:$I$9,C48,$B$14,0,$B$27,0,1,0)</f>
        <v>0.9732790741624654</v>
      </c>
      <c r="I48" s="30">
        <f>[1]!MF_p_pipeline_atma($A48,$B$8,$E$20:$F$22,$E$2:$F$4,$E$7:$F$9,D48,$B$15,0,$B$27,0,1,0)</f>
        <v>13.117901110190207</v>
      </c>
      <c r="J48" s="30">
        <f>[1]!MF_p_pipeline_atma($A48,$B$8,$H$20:$I$22,$H$2:$I$4,$H$7:$I$9,E48,$B$16,0,$B$27,0,1,0)</f>
        <v>0.93423043109543047</v>
      </c>
      <c r="L48" s="11">
        <f>[1]!MF_p_pipeline_atma(G48,$F$20,20,$B$35:$C$36,$B$38:$C$39,B48,$B$13,0,$B$27,11,1,0)</f>
        <v>5.2372571963624006</v>
      </c>
      <c r="M48" s="11">
        <f>[1]!MF_p_pipeline_atma(H48,$I$20,20,$D$35:$E$36,$D$38:$E$39,C48,$B$14,0,$B$27,11,1,0)</f>
        <v>0.92998683329343457</v>
      </c>
      <c r="N48" s="11">
        <f>[1]!MF_p_pipeline_atma(I48,$F$20,20,$F$35:$G$36,$F$38:$G$39,D48,$B$15,0,$B$27,11,1,0)</f>
        <v>10.896661812286423</v>
      </c>
      <c r="O48" s="11">
        <f>[1]!MF_p_pipeline_atma(J48,$I$20,20,$H$35:$I$36,$H$38:$I$39,E48,$B$16,0,$B$27,11,1,0)</f>
        <v>0.93423043109543047</v>
      </c>
      <c r="Q48" s="33">
        <v>10</v>
      </c>
      <c r="R48" s="30">
        <f>[1]!crv_solve(B$44:B$55,G$44:G$55,$Q48)</f>
        <v>60.747414504549965</v>
      </c>
      <c r="S48" s="30">
        <f>[1]!crv_solve(C$44:C$55,H$44:H$55,$Q48)</f>
        <v>29.164090087322965</v>
      </c>
      <c r="T48" s="30">
        <f>[1]!crv_solve(D$44:D$55,I$44:I$55,$Q48)</f>
        <v>62.221068913827104</v>
      </c>
      <c r="U48" s="30">
        <f>[1]!crv_solve(E$44:E$55,J$44:J$55,$Q48)</f>
        <v>9.1947865824563362</v>
      </c>
      <c r="V48" s="30">
        <f t="shared" si="0"/>
        <v>161.32736008815638</v>
      </c>
      <c r="X48" s="30">
        <f t="shared" si="1"/>
        <v>161.32736008815638</v>
      </c>
      <c r="Y48" s="6">
        <f t="shared" si="2"/>
        <v>10</v>
      </c>
      <c r="Z48" s="11">
        <f t="shared" si="3"/>
        <v>44.521369560933358</v>
      </c>
      <c r="AA48" s="6">
        <f>[1]!MF_p_pipeline_atma($B$2,20,20,$J$35:$K$36,$J$38:$K$39,X48,Z48,0,$B$27,1,1,0)</f>
        <v>10.600671838599219</v>
      </c>
    </row>
    <row r="49" spans="1:31" x14ac:dyDescent="0.25">
      <c r="A49" s="6">
        <v>100</v>
      </c>
      <c r="B49" s="29">
        <f>[1]!IPR_qliq_sm3day($B$9,$B$17,$A49,$B$13,$B$7)</f>
        <v>58.076436327427203</v>
      </c>
      <c r="C49" s="29">
        <f>[1]!IPR_qliq_sm3day($B$10,$B$18,$A49,$B$14,$B$7)</f>
        <v>42.780704568845358</v>
      </c>
      <c r="D49" s="29">
        <f>[1]!IPR_qliq_sm3day($B$11,$B$19,$A49,$B$15,$B$7)</f>
        <v>53.098583372887127</v>
      </c>
      <c r="E49" s="29">
        <f>[1]!IPR_qliq_sm3day($B$12,$B$20,$A49,$B$16,$B$7)</f>
        <v>41.568000000000005</v>
      </c>
      <c r="G49" s="30">
        <f>[1]!MF_p_pipeline_atma($A49,$B$8,$E$20:$F$22,$E$2:$F$4,$E$7:$F$9,B49,$B$13,0,$B$27,0,1,0)</f>
        <v>11.839543960396345</v>
      </c>
      <c r="H49" s="30">
        <f>[1]!MF_p_pipeline_atma($A49,$B$8,$H$20:$I$22,$H$2:$I$4,$H$7:$I$9,C49,$B$14,0,$B$27,0,1,0)</f>
        <v>2.7209961590744087</v>
      </c>
      <c r="I49" s="30">
        <f>[1]!MF_p_pipeline_atma($A49,$B$8,$E$20:$F$22,$E$2:$F$4,$E$7:$F$9,D49,$B$15,0,$B$27,0,1,0)</f>
        <v>19.141382323969939</v>
      </c>
      <c r="J49" s="30">
        <f>[1]!MF_p_pipeline_atma($A49,$B$8,$H$20:$I$22,$H$2:$I$4,$H$7:$I$9,E49,$B$16,0,$B$27,0,1,0)</f>
        <v>0.93193218208841255</v>
      </c>
      <c r="L49" s="11">
        <f>[1]!MF_p_pipeline_atma(G49,$F$20,20,$B$35:$C$36,$B$38:$C$39,B49,$B$13,0,$B$27,11,1,0)</f>
        <v>8.9047588372142226</v>
      </c>
      <c r="M49" s="11">
        <f>[1]!MF_p_pipeline_atma(H49,$I$20,20,$D$35:$E$36,$D$38:$E$39,C49,$B$14,0,$B$27,11,1,0)</f>
        <v>1.5167339666574855</v>
      </c>
      <c r="N49" s="11">
        <f>[1]!MF_p_pipeline_atma(I49,$F$20,20,$F$35:$G$36,$F$38:$G$39,D49,$B$15,0,$B$27,11,1,0)</f>
        <v>15.777721602261355</v>
      </c>
      <c r="O49" s="11">
        <f>[1]!MF_p_pipeline_atma(J49,$I$20,20,$H$35:$I$36,$H$38:$I$39,E49,$B$16,0,$B$27,11,1,0)</f>
        <v>0.93193218208841255</v>
      </c>
      <c r="Q49" s="33">
        <v>12</v>
      </c>
      <c r="R49" s="30">
        <f>[1]!crv_solve(B$44:B$55,G$44:G$55,$Q49)</f>
        <v>57.900661106007199</v>
      </c>
      <c r="S49" s="30">
        <f>[1]!crv_solve(C$44:C$55,H$44:H$55,$Q49)</f>
        <v>26.884482509587766</v>
      </c>
      <c r="T49" s="30">
        <f>[1]!crv_solve(D$44:D$55,I$44:I$55,$Q49)</f>
        <v>60.228115438260865</v>
      </c>
      <c r="U49" s="30">
        <f>[1]!crv_solve(E$44:E$55,J$44:J$55,$Q49)</f>
        <v>8.5519993106279539</v>
      </c>
      <c r="V49" s="30">
        <f t="shared" si="0"/>
        <v>153.56525836448378</v>
      </c>
      <c r="X49" s="30">
        <f t="shared" si="1"/>
        <v>153.56525836448378</v>
      </c>
      <c r="Y49" s="6">
        <f t="shared" si="2"/>
        <v>12</v>
      </c>
      <c r="Z49" s="11">
        <f t="shared" si="3"/>
        <v>44.289116878647675</v>
      </c>
      <c r="AA49" s="6">
        <f>[1]!MF_p_pipeline_atma($B$2,20,20,$J$35:$K$36,$J$38:$K$39,X49,Z49,0,$B$27,1,1,0)</f>
        <v>10.547415838554473</v>
      </c>
    </row>
    <row r="50" spans="1:31" x14ac:dyDescent="0.25">
      <c r="A50" s="6">
        <v>120</v>
      </c>
      <c r="B50" s="29">
        <f>[1]!IPR_qliq_sm3day($B$9,$B$17,$A50,$B$13,$B$7)</f>
        <v>50.086396713446305</v>
      </c>
      <c r="C50" s="29">
        <f>[1]!IPR_qliq_sm3day($B$10,$B$18,$A50,$B$14,$B$7)</f>
        <v>37.182998068546361</v>
      </c>
      <c r="D50" s="29">
        <f>[1]!IPR_qliq_sm3day($B$11,$B$19,$A50,$B$15,$B$7)</f>
        <v>46.082898470926679</v>
      </c>
      <c r="E50" s="29">
        <f>[1]!IPR_qliq_sm3day($B$12,$B$20,$A50,$B$16,$B$7)</f>
        <v>35.167999999999999</v>
      </c>
      <c r="G50" s="30">
        <f>[1]!MF_p_pipeline_atma($A50,$B$8,$E$20:$F$22,$E$2:$F$4,$E$7:$F$9,B50,$B$13,0,$B$27,0,1,0)</f>
        <v>19.133234745585618</v>
      </c>
      <c r="H50" s="30">
        <f>[1]!MF_p_pipeline_atma($A50,$B$8,$H$20:$I$22,$H$2:$I$4,$H$7:$I$9,C50,$B$14,0,$B$27,0,1,0)</f>
        <v>5.0103357949619554</v>
      </c>
      <c r="I50" s="30">
        <f>[1]!MF_p_pipeline_atma($A50,$B$8,$E$20:$F$22,$E$2:$F$4,$E$7:$F$9,D50,$B$15,0,$B$27,0,1,0)</f>
        <v>27.908373635584255</v>
      </c>
      <c r="J50" s="30">
        <f>[1]!MF_p_pipeline_atma($A50,$B$8,$H$20:$I$22,$H$2:$I$4,$H$7:$I$9,E50,$B$16,0,$B$27,0,1,0)</f>
        <v>0.92720261146844951</v>
      </c>
      <c r="L50" s="11">
        <f>[1]!MF_p_pipeline_atma(G50,$F$20,20,$B$35:$C$36,$B$38:$C$39,B50,$B$13,0,$B$27,11,1,0)</f>
        <v>15.216806679128727</v>
      </c>
      <c r="M50" s="11">
        <f>[1]!MF_p_pipeline_atma(H50,$I$20,20,$D$35:$E$36,$D$38:$E$39,C50,$B$14,0,$B$27,11,1,0)</f>
        <v>3.2304744301563915</v>
      </c>
      <c r="N50" s="11">
        <f>[1]!MF_p_pipeline_atma(I50,$F$20,20,$F$35:$G$36,$F$38:$G$39,D50,$B$15,0,$B$27,11,1,0)</f>
        <v>23.830934478919865</v>
      </c>
      <c r="O50" s="11">
        <f>[1]!MF_p_pipeline_atma(J50,$I$20,20,$H$35:$I$36,$H$38:$I$39,E50,$B$16,0,$B$27,11,1,0)</f>
        <v>0.92720261146844951</v>
      </c>
      <c r="Q50" s="33">
        <v>14</v>
      </c>
      <c r="R50" s="30">
        <f>[1]!crv_solve(B$44:B$55,G$44:G$55,$Q50)</f>
        <v>55.709715575328644</v>
      </c>
      <c r="S50" s="30">
        <f>[1]!crv_solve(C$44:C$55,H$44:H$55,$Q50)</f>
        <v>24.604874931852564</v>
      </c>
      <c r="T50" s="30">
        <f>[1]!crv_solve(D$44:D$55,I$44:I$55,$Q50)</f>
        <v>58.233212698351373</v>
      </c>
      <c r="U50" s="30">
        <f>[1]!crv_solve(E$44:E$55,J$44:J$55,$Q50)</f>
        <v>7.9092120387995708</v>
      </c>
      <c r="V50" s="30">
        <f t="shared" si="0"/>
        <v>146.45701524433215</v>
      </c>
      <c r="X50" s="30">
        <f t="shared" si="1"/>
        <v>146.45701524433215</v>
      </c>
      <c r="Y50" s="6">
        <f t="shared" si="2"/>
        <v>14</v>
      </c>
      <c r="Z50" s="11">
        <f t="shared" si="3"/>
        <v>44.059085091451649</v>
      </c>
      <c r="AA50" s="6">
        <f>[1]!MF_p_pipeline_atma($B$2,20,20,$J$35:$K$36,$J$38:$K$39,X50,Z50,0,$B$27,1,1,0)</f>
        <v>10.499617527896303</v>
      </c>
    </row>
    <row r="51" spans="1:31" x14ac:dyDescent="0.25">
      <c r="A51" s="6">
        <v>140</v>
      </c>
      <c r="B51" s="29">
        <f>[1]!IPR_qliq_sm3day($B$9,$B$17,$A51,$B$13,$B$7)</f>
        <v>41.294286797913379</v>
      </c>
      <c r="C51" s="29">
        <f>[1]!IPR_qliq_sm3day($B$10,$B$18,$A51,$B$14,$B$7)</f>
        <v>31.047046221770831</v>
      </c>
      <c r="D51" s="29">
        <f>[1]!IPR_qliq_sm3day($B$11,$B$19,$A51,$B$15,$B$7)</f>
        <v>38.166981177122459</v>
      </c>
      <c r="E51" s="29">
        <f>[1]!IPR_qliq_sm3day($B$12,$B$20,$A51,$B$16,$B$7)</f>
        <v>28.768000000000001</v>
      </c>
      <c r="G51" s="30">
        <f>[1]!MF_p_pipeline_atma($A51,$B$8,$E$20:$F$22,$E$2:$F$4,$E$7:$F$9,B51,$B$13,0,$B$27,0,1,0)</f>
        <v>29.564514079201786</v>
      </c>
      <c r="H51" s="30">
        <f>[1]!MF_p_pipeline_atma($A51,$B$8,$H$20:$I$22,$H$2:$I$4,$H$7:$I$9,C51,$B$14,0,$B$27,0,1,0)</f>
        <v>8.3479997585210786</v>
      </c>
      <c r="I51" s="30">
        <f>[1]!MF_p_pipeline_atma($A51,$B$8,$E$20:$F$22,$E$2:$F$4,$E$7:$F$9,D51,$B$15,0,$B$27,0,1,0)</f>
        <v>38.690038478439064</v>
      </c>
      <c r="J51" s="30">
        <f>[1]!MF_p_pipeline_atma($A51,$B$8,$H$20:$I$22,$H$2:$I$4,$H$7:$I$9,E51,$B$16,0,$B$27,0,1,0)</f>
        <v>0.94033280238249339</v>
      </c>
      <c r="L51" s="11">
        <f>[1]!MF_p_pipeline_atma(G51,$F$20,20,$B$35:$C$36,$B$38:$C$39,B51,$B$13,0,$B$27,11,1,0)</f>
        <v>24.810088606987854</v>
      </c>
      <c r="M51" s="11">
        <f>[1]!MF_p_pipeline_atma(H51,$I$20,20,$D$35:$E$36,$D$38:$E$39,C51,$B$14,0,$B$27,11,1,0)</f>
        <v>5.2797967883915202</v>
      </c>
      <c r="N51" s="11">
        <f>[1]!MF_p_pipeline_atma(I51,$F$20,20,$F$35:$G$36,$F$38:$G$39,D51,$B$15,0,$B$27,11,1,0)</f>
        <v>33.99622182824654</v>
      </c>
      <c r="O51" s="11">
        <f>[1]!MF_p_pipeline_atma(J51,$I$20,20,$H$35:$I$36,$H$38:$I$39,E51,$B$16,0,$B$27,11,1,0)</f>
        <v>0.94033280238249339</v>
      </c>
      <c r="Q51" s="33">
        <v>16</v>
      </c>
      <c r="R51" s="30">
        <f>[1]!crv_solve(B$44:B$55,G$44:G$55,$Q51)</f>
        <v>53.51877004465009</v>
      </c>
      <c r="S51" s="30">
        <f>[1]!crv_solve(C$44:C$55,H$44:H$55,$Q51)</f>
        <v>23.123825368432602</v>
      </c>
      <c r="T51" s="30">
        <f>[1]!crv_solve(D$44:D$55,I$44:I$55,$Q51)</f>
        <v>56.235839617759488</v>
      </c>
      <c r="U51" s="30">
        <f>[1]!crv_solve(E$44:E$55,J$44:J$55,$Q51)</f>
        <v>7.2664247669711877</v>
      </c>
      <c r="V51" s="30">
        <f t="shared" si="0"/>
        <v>140.14485979781338</v>
      </c>
      <c r="X51" s="30">
        <f t="shared" si="1"/>
        <v>140.14485979781338</v>
      </c>
      <c r="Y51" s="6">
        <f t="shared" si="2"/>
        <v>16</v>
      </c>
      <c r="Z51" s="11">
        <f t="shared" si="3"/>
        <v>43.858272090775309</v>
      </c>
      <c r="AA51" s="6">
        <f>[1]!MF_p_pipeline_atma($B$2,20,20,$J$35:$K$36,$J$38:$K$39,X51,Z51,0,$B$27,1,1,0)</f>
        <v>10.457747553319352</v>
      </c>
    </row>
    <row r="52" spans="1:31" x14ac:dyDescent="0.25">
      <c r="A52" s="6">
        <v>160</v>
      </c>
      <c r="B52" s="29">
        <f>[1]!IPR_qliq_sm3day($B$9,$B$17,$A52,$B$13,$B$7)</f>
        <v>31.846428348557943</v>
      </c>
      <c r="C52" s="29">
        <f>[1]!IPR_qliq_sm3day($B$10,$B$18,$A52,$B$14,$B$7)</f>
        <v>24.477669519384634</v>
      </c>
      <c r="D52" s="29">
        <f>[1]!IPR_qliq_sm3day($B$11,$B$19,$A52,$B$15,$B$7)</f>
        <v>29.435118917019679</v>
      </c>
      <c r="E52" s="29">
        <f>[1]!IPR_qliq_sm3day($B$12,$B$20,$A52,$B$16,$B$7)</f>
        <v>22.368000000000002</v>
      </c>
      <c r="G52" s="30">
        <f>[1]!MF_p_pipeline_atma($A52,$B$8,$E$20:$F$22,$E$2:$F$4,$E$7:$F$9,B52,$B$13,0,$B$27,0,1,0)</f>
        <v>42.130295241902111</v>
      </c>
      <c r="H52" s="30">
        <f>[1]!MF_p_pipeline_atma($A52,$B$8,$H$20:$I$22,$H$2:$I$4,$H$7:$I$9,C52,$B$14,0,$B$27,0,1,0)</f>
        <v>14.111602903684247</v>
      </c>
      <c r="I52" s="30">
        <f>[1]!MF_p_pipeline_atma($A52,$B$8,$E$20:$F$22,$E$2:$F$4,$E$7:$F$9,D52,$B$15,0,$B$27,0,1,0)</f>
        <v>51.065463012138942</v>
      </c>
      <c r="J52" s="30">
        <f>[1]!MF_p_pipeline_atma($A52,$B$8,$H$20:$I$22,$H$2:$I$4,$H$7:$I$9,E52,$B$16,0,$B$27,0,1,0)</f>
        <v>0.92982922452294026</v>
      </c>
      <c r="L52" s="11">
        <f>[1]!MF_p_pipeline_atma(G52,$F$20,20,$B$35:$C$36,$B$38:$C$39,B52,$B$13,0,$B$27,11,1,0)</f>
        <v>36.847509748030724</v>
      </c>
      <c r="M52" s="11">
        <f>[1]!MF_p_pipeline_atma(H52,$I$20,20,$D$35:$E$36,$D$38:$E$39,C52,$B$14,0,$B$27,11,1,0)</f>
        <v>9.8280675553631642</v>
      </c>
      <c r="N52" s="11">
        <f>[1]!MF_p_pipeline_atma(I52,$F$20,20,$F$35:$G$36,$F$38:$G$39,D52,$B$15,0,$B$27,11,1,0)</f>
        <v>45.994464749832673</v>
      </c>
      <c r="O52" s="11">
        <f>[1]!MF_p_pipeline_atma(J52,$I$20,20,$H$35:$I$36,$H$38:$I$39,E52,$B$16,0,$B$27,11,1,0)</f>
        <v>0.92982922452294026</v>
      </c>
      <c r="Q52" s="33">
        <v>18</v>
      </c>
      <c r="R52" s="30">
        <f>[1]!crv_solve(B$44:B$55,G$44:G$55,$Q52)</f>
        <v>51.327824513971535</v>
      </c>
      <c r="S52" s="30">
        <f>[1]!crv_solve(C$44:C$55,H$44:H$55,$Q52)</f>
        <v>21.689970006556255</v>
      </c>
      <c r="T52" s="30">
        <f>[1]!crv_solve(D$44:D$55,I$44:I$55,$Q52)</f>
        <v>54.238466537167604</v>
      </c>
      <c r="U52" s="30">
        <f>[1]!crv_solve(E$44:E$55,J$44:J$55,$Q52)</f>
        <v>6.6236374951428054</v>
      </c>
      <c r="V52" s="30">
        <f t="shared" si="0"/>
        <v>133.8798985528382</v>
      </c>
      <c r="X52" s="30">
        <f t="shared" si="1"/>
        <v>133.8798985528382</v>
      </c>
      <c r="Y52" s="6">
        <f t="shared" si="2"/>
        <v>18</v>
      </c>
      <c r="Z52" s="11">
        <f t="shared" si="3"/>
        <v>43.641816622365518</v>
      </c>
      <c r="AA52" s="6">
        <f>[1]!MF_p_pipeline_atma($B$2,20,20,$J$35:$K$36,$J$38:$K$39,X52,Z52,0,$B$27,1,1,0)</f>
        <v>10.416969677977855</v>
      </c>
    </row>
    <row r="53" spans="1:31" x14ac:dyDescent="0.25">
      <c r="A53" s="6">
        <v>180</v>
      </c>
      <c r="B53" s="29">
        <f>[1]!IPR_qliq_sm3day($B$9,$B$17,$A53,$B$13,$B$7)</f>
        <v>22.05</v>
      </c>
      <c r="C53" s="29">
        <f>[1]!IPR_qliq_sm3day($B$10,$B$18,$A53,$B$14,$B$7)</f>
        <v>17.68</v>
      </c>
      <c r="D53" s="29">
        <f>[1]!IPR_qliq_sm3day($B$11,$B$19,$A53,$B$15,$B$7)</f>
        <v>20.240000000000002</v>
      </c>
      <c r="E53" s="29">
        <f>[1]!IPR_qliq_sm3day($B$12,$B$20,$A53,$B$16,$B$7)</f>
        <v>15.968000000000002</v>
      </c>
      <c r="G53" s="30">
        <f>[1]!MF_p_pipeline_atma($A53,$B$8,$E$20:$F$22,$E$2:$F$4,$E$7:$F$9,B53,$B$13,0,$B$27,0,1,0)</f>
        <v>56.516456408864812</v>
      </c>
      <c r="H53" s="30">
        <f>[1]!MF_p_pipeline_atma($A53,$B$8,$H$20:$I$22,$H$2:$I$4,$H$7:$I$9,C53,$B$14,0,$B$27,0,1,0)</f>
        <v>23.593269883663581</v>
      </c>
      <c r="I53" s="30">
        <f>[1]!MF_p_pipeline_atma($A53,$B$8,$E$20:$F$22,$E$2:$F$4,$E$7:$F$9,D53,$B$15,0,$B$27,0,1,0)</f>
        <v>64.992613018371728</v>
      </c>
      <c r="J53" s="30">
        <f>[1]!MF_p_pipeline_atma($A53,$B$8,$H$20:$I$22,$H$2:$I$4,$H$7:$I$9,E53,$B$16,0,$B$27,0,1,0)</f>
        <v>0.94793807058902302</v>
      </c>
      <c r="L53" s="11">
        <f>[1]!MF_p_pipeline_atma(G53,$F$20,20,$B$35:$C$36,$B$38:$C$39,B53,$B$13,0,$B$27,11,1,0)</f>
        <v>50.761225233984966</v>
      </c>
      <c r="M53" s="11">
        <f>[1]!MF_p_pipeline_atma(H53,$I$20,20,$D$35:$E$36,$D$38:$E$39,C53,$B$14,0,$B$27,11,1,0)</f>
        <v>18.434087494864425</v>
      </c>
      <c r="N53" s="11">
        <f>[1]!MF_p_pipeline_atma(I53,$F$20,20,$F$35:$G$36,$F$38:$G$39,D53,$B$15,0,$B$27,11,1,0)</f>
        <v>59.519325202366716</v>
      </c>
      <c r="O53" s="11">
        <f>[1]!MF_p_pipeline_atma(J53,$I$20,20,$H$35:$I$36,$H$38:$I$39,E53,$B$16,0,$B$27,11,1,0)</f>
        <v>0.94793807058902302</v>
      </c>
      <c r="Q53" s="33">
        <v>20</v>
      </c>
      <c r="R53" s="30">
        <f>[1]!crv_solve(B$44:B$55,G$44:G$55,$Q53)</f>
        <v>49.35583480018056</v>
      </c>
      <c r="S53" s="30">
        <f>[1]!crv_solve(C$44:C$55,H$44:H$55,$Q53)</f>
        <v>20.256114644679908</v>
      </c>
      <c r="T53" s="30">
        <f>[1]!crv_solve(D$44:D$55,I$44:I$55,$Q53)</f>
        <v>52.411484361131485</v>
      </c>
      <c r="U53" s="30">
        <f>[1]!crv_solve(E$44:E$55,J$44:J$55,$Q53)</f>
        <v>5.9808502233144223</v>
      </c>
      <c r="V53" s="30">
        <f t="shared" si="0"/>
        <v>128.00428402930638</v>
      </c>
      <c r="X53" s="30">
        <f t="shared" si="1"/>
        <v>128.00428402930638</v>
      </c>
      <c r="Y53" s="6">
        <f t="shared" si="2"/>
        <v>20</v>
      </c>
      <c r="Z53" s="11">
        <f t="shared" si="3"/>
        <v>43.393554820300764</v>
      </c>
      <c r="AA53" s="6">
        <f>[1]!MF_p_pipeline_atma($B$2,20,20,$J$35:$K$36,$J$38:$K$39,X53,Z53,0,$B$27,1,1,0)</f>
        <v>10.379721989618965</v>
      </c>
    </row>
    <row r="54" spans="1:31" x14ac:dyDescent="0.25">
      <c r="A54" s="6">
        <v>200</v>
      </c>
      <c r="B54" s="29">
        <f>[1]!IPR_qliq_sm3day($B$9,$B$17,$A54,$B$13,$B$7)</f>
        <v>12.25</v>
      </c>
      <c r="C54" s="29">
        <f>[1]!IPR_qliq_sm3day($B$10,$B$18,$A54,$B$14,$B$7)</f>
        <v>10.88</v>
      </c>
      <c r="D54" s="29">
        <f>[1]!IPR_qliq_sm3day($B$11,$B$19,$A54,$B$15,$B$7)</f>
        <v>11.040000000000001</v>
      </c>
      <c r="E54" s="29">
        <f>[1]!IPR_qliq_sm3day($B$12,$B$20,$A54,$B$16,$B$7)</f>
        <v>9.5680000000000014</v>
      </c>
      <c r="G54" s="30">
        <f>[1]!MF_p_pipeline_atma($A54,$B$8,$E$20:$F$22,$E$2:$F$4,$E$7:$F$9,B54,$B$13,0,$B$27,0,1,0)</f>
        <v>72.658617532836388</v>
      </c>
      <c r="H54" s="30">
        <f>[1]!MF_p_pipeline_atma($A54,$B$8,$H$20:$I$22,$H$2:$I$4,$H$7:$I$9,C54,$B$14,0,$B$27,0,1,0)</f>
        <v>36.035685292988788</v>
      </c>
      <c r="I54" s="30">
        <f>[1]!MF_p_pipeline_atma($A54,$B$8,$E$20:$F$22,$E$2:$F$4,$E$7:$F$9,D54,$B$15,0,$B$27,0,1,0)</f>
        <v>80.612788033565366</v>
      </c>
      <c r="J54" s="30">
        <f>[1]!MF_p_pipeline_atma($A54,$B$8,$H$20:$I$22,$H$2:$I$4,$H$7:$I$9,E54,$B$16,0,$B$27,0,1,0)</f>
        <v>8.8387653772854744</v>
      </c>
      <c r="L54" s="11">
        <f>[1]!MF_p_pipeline_atma(G54,$F$20,20,$B$35:$C$36,$B$38:$C$39,B54,$B$13,0,$B$27,11,1,0)</f>
        <v>66.598917584559757</v>
      </c>
      <c r="M54" s="11">
        <f>[1]!MF_p_pipeline_atma(H54,$I$20,20,$D$35:$E$36,$D$38:$E$39,C54,$B$14,0,$B$27,11,1,0)</f>
        <v>30.197010928484595</v>
      </c>
      <c r="N54" s="11">
        <f>[1]!MF_p_pipeline_atma(I54,$F$20,20,$F$35:$G$36,$F$38:$G$39,D54,$B$15,0,$B$27,11,1,0)</f>
        <v>74.867070670549708</v>
      </c>
      <c r="O54" s="11">
        <f>[1]!MF_p_pipeline_atma(J54,$I$20,20,$H$35:$I$36,$H$38:$I$39,E54,$B$16,0,$B$27,11,1,0)</f>
        <v>1.8353201230985821</v>
      </c>
      <c r="Q54" s="33">
        <v>22</v>
      </c>
      <c r="R54" s="30">
        <f>[1]!crv_solve(B$44:B$55,G$44:G$55,$Q54)</f>
        <v>47.670114451920071</v>
      </c>
      <c r="S54" s="30">
        <f>[1]!crv_solve(C$44:C$55,H$44:H$55,$Q54)</f>
        <v>18.822259282803564</v>
      </c>
      <c r="T54" s="30">
        <f>[1]!crv_solve(D$44:D$55,I$44:I$55,$Q54)</f>
        <v>50.811007150057669</v>
      </c>
      <c r="U54" s="30">
        <f>[1]!crv_solve(E$44:E$55,J$44:J$55,$Q54)</f>
        <v>5.3380629514860392</v>
      </c>
      <c r="V54" s="30">
        <f t="shared" si="0"/>
        <v>122.64144383626733</v>
      </c>
      <c r="X54" s="30">
        <f t="shared" si="1"/>
        <v>122.64144383626733</v>
      </c>
      <c r="Y54" s="6">
        <f t="shared" si="2"/>
        <v>22</v>
      </c>
      <c r="Z54" s="11">
        <f t="shared" si="3"/>
        <v>43.107686826020164</v>
      </c>
      <c r="AA54" s="6">
        <f>[1]!MF_p_pipeline_atma($B$2,20,20,$J$35:$K$36,$J$38:$K$39,X54,Z54,0,$B$27,1,1,0)</f>
        <v>10.346719034477033</v>
      </c>
    </row>
    <row r="55" spans="1:31" x14ac:dyDescent="0.25">
      <c r="A55" s="6">
        <v>220</v>
      </c>
      <c r="B55" s="29">
        <f>[1]!IPR_qliq_sm3day($B$9,$B$17,$A55,$B$13,$B$7)</f>
        <v>2.4500000000000002</v>
      </c>
      <c r="C55" s="29">
        <f>[1]!IPR_qliq_sm3day($B$10,$B$18,$A55,$B$14,$B$7)</f>
        <v>4.08</v>
      </c>
      <c r="D55" s="29">
        <f>[1]!IPR_qliq_sm3day($B$11,$B$19,$A55,$B$15,$B$7)</f>
        <v>1.84</v>
      </c>
      <c r="E55" s="29">
        <f>[1]!IPR_qliq_sm3day($B$12,$B$20,$A55,$B$16,$B$7)</f>
        <v>3.1680000000000019</v>
      </c>
      <c r="G55" s="30">
        <f>[1]!MF_p_pipeline_atma($A55,$B$8,$E$20:$F$22,$E$2:$F$4,$E$7:$F$9,B55,$B$13,0,$B$27,0,1,0)</f>
        <v>90.344843320303355</v>
      </c>
      <c r="H55" s="30">
        <f>[1]!MF_p_pipeline_atma($A55,$B$8,$H$20:$I$22,$H$2:$I$4,$H$7:$I$9,C55,$B$14,0,$B$27,0,1,0)</f>
        <v>50.970663022598991</v>
      </c>
      <c r="I55" s="30">
        <f>[1]!MF_p_pipeline_atma($A55,$B$8,$E$20:$F$22,$E$2:$F$4,$E$7:$F$9,D55,$B$15,0,$B$27,0,1,0)</f>
        <v>97.974678436581556</v>
      </c>
      <c r="J55" s="30">
        <f>[1]!MF_p_pipeline_atma($A55,$B$8,$H$20:$I$22,$H$2:$I$4,$H$7:$I$9,E55,$B$16,0,$B$27,0,1,0)</f>
        <v>28.752040827794801</v>
      </c>
      <c r="L55" s="11">
        <f>[1]!MF_p_pipeline_atma(G55,$F$20,20,$B$35:$C$36,$B$38:$C$39,B55,$B$13,0,$B$27,11,1,0)</f>
        <v>84.106559076867484</v>
      </c>
      <c r="M55" s="11">
        <f>[1]!MF_p_pipeline_atma(H55,$I$20,20,$D$35:$E$36,$D$38:$E$39,C55,$B$14,0,$B$27,11,1,0)</f>
        <v>44.766280621441368</v>
      </c>
      <c r="N55" s="11">
        <f>[1]!MF_p_pipeline_atma(I55,$F$20,20,$F$35:$G$36,$F$38:$G$39,D55,$B$15,0,$B$27,11,1,0)</f>
        <v>92.070811081246646</v>
      </c>
      <c r="O55" s="11">
        <f>[1]!MF_p_pipeline_atma(J55,$I$20,20,$H$35:$I$36,$H$38:$I$39,E55,$B$16,0,$B$27,11,1,0)</f>
        <v>21.747384745398882</v>
      </c>
      <c r="Q55" s="33">
        <v>24</v>
      </c>
      <c r="R55" s="30">
        <f>[1]!crv_solve(B$44:B$55,G$44:G$55,$Q55)</f>
        <v>45.984394103659582</v>
      </c>
      <c r="S55" s="30">
        <f>[1]!crv_solve(C$44:C$55,H$44:H$55,$Q55)</f>
        <v>17.457714800535047</v>
      </c>
      <c r="T55" s="30">
        <f>[1]!crv_solve(D$44:D$55,I$44:I$55,$Q55)</f>
        <v>49.210529938983846</v>
      </c>
      <c r="U55" s="30">
        <f>[1]!crv_solve(E$44:E$55,J$44:J$55,$Q55)</f>
        <v>4.6952756796576569</v>
      </c>
      <c r="V55" s="30">
        <f t="shared" si="0"/>
        <v>117.34791452283612</v>
      </c>
      <c r="X55" s="30">
        <f t="shared" si="1"/>
        <v>117.34791452283612</v>
      </c>
      <c r="Y55" s="6">
        <f t="shared" si="2"/>
        <v>24</v>
      </c>
      <c r="Z55" s="11">
        <f t="shared" si="3"/>
        <v>42.801701984676008</v>
      </c>
      <c r="AA55" s="6">
        <f>[1]!MF_p_pipeline_atma($B$2,20,20,$J$35:$K$36,$J$38:$K$39,X55,Z55,0,$B$27,1,1,0)</f>
        <v>10.314712822787664</v>
      </c>
    </row>
    <row r="56" spans="1:31" x14ac:dyDescent="0.25">
      <c r="Q56" s="33">
        <v>26</v>
      </c>
      <c r="R56" s="30">
        <f>[1]!crv_solve(B$44:B$55,G$44:G$55,$Q56)</f>
        <v>44.298673755399101</v>
      </c>
      <c r="S56" s="30">
        <f>[1]!crv_solve(C$44:C$55,H$44:H$55,$Q56)</f>
        <v>16.364679441033449</v>
      </c>
      <c r="T56" s="30">
        <f>[1]!crv_solve(D$44:D$55,I$44:I$55,$Q56)</f>
        <v>47.610052727910031</v>
      </c>
      <c r="U56" s="30">
        <f>[1]!crv_solve(E$44:E$55,J$44:J$55,$Q56)</f>
        <v>4.0524884078292738</v>
      </c>
      <c r="V56" s="30">
        <f t="shared" si="0"/>
        <v>112.32589433217186</v>
      </c>
      <c r="X56" s="30">
        <f t="shared" si="1"/>
        <v>112.32589433217186</v>
      </c>
      <c r="Y56" s="6">
        <f t="shared" si="2"/>
        <v>26</v>
      </c>
      <c r="Z56" s="11">
        <f t="shared" si="3"/>
        <v>42.492267619668283</v>
      </c>
      <c r="AA56" s="6">
        <f>[1]!MF_p_pipeline_atma($B$2,20,20,$J$35:$K$36,$J$38:$K$39,X56,Z56,0,$B$27,1,1,0)</f>
        <v>10.284830812528508</v>
      </c>
    </row>
    <row r="57" spans="1:31" x14ac:dyDescent="0.25">
      <c r="Q57" s="33">
        <v>28</v>
      </c>
      <c r="R57" s="30">
        <f>[1]!crv_solve(B$44:B$55,G$44:G$55,$Q57)</f>
        <v>42.612953407138612</v>
      </c>
      <c r="S57" s="30">
        <f>[1]!crv_solve(C$44:C$55,H$44:H$55,$Q57)</f>
        <v>15.271644081531852</v>
      </c>
      <c r="T57" s="30">
        <f>[1]!crv_solve(D$44:D$55,I$44:I$55,$Q57)</f>
        <v>46.015626232991394</v>
      </c>
      <c r="U57" s="30">
        <f>[1]!crv_solve(E$44:E$55,J$44:J$55,$Q57)</f>
        <v>3.4097011360008911</v>
      </c>
      <c r="V57" s="30">
        <f t="shared" si="0"/>
        <v>107.30992485766275</v>
      </c>
      <c r="X57" s="30">
        <f t="shared" si="1"/>
        <v>107.30992485766275</v>
      </c>
      <c r="Y57" s="6">
        <f t="shared" si="2"/>
        <v>28</v>
      </c>
      <c r="Z57" s="11">
        <f t="shared" si="3"/>
        <v>42.153014593654035</v>
      </c>
      <c r="AA57" s="6">
        <f>[1]!MF_p_pipeline_atma($B$2,20,20,$J$35:$K$36,$J$38:$K$39,X57,Z57,0,$B$27,1,1,0)</f>
        <v>10.25553665281465</v>
      </c>
      <c r="AD57" s="2" t="s">
        <v>86</v>
      </c>
      <c r="AE57" s="2"/>
    </row>
    <row r="58" spans="1:31" x14ac:dyDescent="0.25">
      <c r="Q58" s="33">
        <v>30</v>
      </c>
      <c r="R58" s="30">
        <f>[1]!crv_solve(B$44:B$55,G$44:G$55,$Q58)</f>
        <v>40.966857147252128</v>
      </c>
      <c r="S58" s="30">
        <f>[1]!crv_solve(C$44:C$55,H$44:H$55,$Q58)</f>
        <v>14.178608722030255</v>
      </c>
      <c r="T58" s="30">
        <f>[1]!crv_solve(D$44:D$55,I$44:I$55,$Q58)</f>
        <v>44.547222714762903</v>
      </c>
      <c r="U58" s="30">
        <f>[1]!crv_solve(E$44:E$55,J$44:J$55,$Q58)</f>
        <v>2.7669138641725084</v>
      </c>
      <c r="V58" s="30">
        <f t="shared" si="0"/>
        <v>102.45960244821779</v>
      </c>
      <c r="X58" s="30">
        <f t="shared" si="1"/>
        <v>102.45960244821779</v>
      </c>
      <c r="Y58" s="6">
        <f t="shared" si="2"/>
        <v>30</v>
      </c>
      <c r="Z58" s="11">
        <f t="shared" si="3"/>
        <v>41.765490174615593</v>
      </c>
      <c r="AA58" s="6">
        <f>[1]!MF_p_pipeline_atma($B$2,20,20,$J$35:$K$36,$J$38:$K$39,X58,Z58,0,$B$27,1,1,0)</f>
        <v>10.227946797069928</v>
      </c>
      <c r="AD58" s="35" t="s">
        <v>81</v>
      </c>
      <c r="AE58" s="36">
        <f>[1]!crv_intersection(X44:X62,Y44:Y62,X44:X62,AA44:AA62)</f>
        <v>159.05658824399717</v>
      </c>
    </row>
    <row r="59" spans="1:31" x14ac:dyDescent="0.25">
      <c r="Q59" s="33">
        <v>32</v>
      </c>
      <c r="R59" s="30">
        <f>[1]!crv_solve(B$44:B$55,G$44:G$55,$Q59)</f>
        <v>39.463113237179904</v>
      </c>
      <c r="S59" s="30">
        <f>[1]!crv_solve(C$44:C$55,H$44:H$55,$Q59)</f>
        <v>13.085573362528656</v>
      </c>
      <c r="T59" s="30">
        <f>[1]!crv_solve(D$44:D$55,I$44:I$55,$Q59)</f>
        <v>43.078819196534411</v>
      </c>
      <c r="U59" s="30">
        <f>[1]!crv_solve(E$44:E$55,J$44:J$55,$Q59)</f>
        <v>2.1241265923441257</v>
      </c>
      <c r="V59" s="30">
        <f t="shared" si="0"/>
        <v>97.751632388587097</v>
      </c>
      <c r="X59" s="30">
        <f t="shared" si="1"/>
        <v>97.751632388587097</v>
      </c>
      <c r="Y59" s="6">
        <f t="shared" si="2"/>
        <v>32</v>
      </c>
      <c r="Z59" s="11">
        <f t="shared" si="3"/>
        <v>41.352064705630461</v>
      </c>
      <c r="AA59" s="6">
        <f>[1]!MF_p_pipeline_atma($B$2,20,20,$J$35:$K$36,$J$38:$K$39,X59,Z59,0,$B$27,1,1,0)</f>
        <v>10.201664842706393</v>
      </c>
      <c r="AD59" s="35" t="s">
        <v>70</v>
      </c>
      <c r="AE59" s="36">
        <f>[1]!crv_solve(R44:R62,V44:$V$62,$AE$58)</f>
        <v>59.914608172605</v>
      </c>
    </row>
    <row r="60" spans="1:31" x14ac:dyDescent="0.25">
      <c r="Q60" s="33">
        <v>34</v>
      </c>
      <c r="R60" s="30">
        <f>[1]!crv_solve(B$44:B$55,G$44:G$55,$Q60)</f>
        <v>37.95936932710768</v>
      </c>
      <c r="S60" s="30">
        <f>[1]!crv_solve(C$44:C$55,H$44:H$55,$Q60)</f>
        <v>11.992538003027057</v>
      </c>
      <c r="T60" s="30">
        <f>[1]!crv_solve(D$44:D$55,I$44:I$55,$Q60)</f>
        <v>41.61041567830592</v>
      </c>
      <c r="U60" s="30">
        <f>[1]!crv_solve(E$44:E$55,J$44:J$55,$Q60)</f>
        <v>1.4813393205157428</v>
      </c>
      <c r="V60" s="30">
        <f t="shared" si="0"/>
        <v>93.043662328956401</v>
      </c>
      <c r="X60" s="30">
        <f t="shared" si="1"/>
        <v>93.043662328956401</v>
      </c>
      <c r="Y60" s="6">
        <f t="shared" si="2"/>
        <v>34</v>
      </c>
      <c r="Z60" s="11">
        <f t="shared" si="3"/>
        <v>40.89680092802439</v>
      </c>
      <c r="AA60" s="6">
        <f>[1]!MF_p_pipeline_atma($B$2,20,20,$J$35:$K$36,$J$38:$K$39,X60,Z60,0,$B$27,1,1,0)</f>
        <v>10.175877764431753</v>
      </c>
      <c r="AD60" s="35" t="s">
        <v>71</v>
      </c>
      <c r="AE60" s="36">
        <f>[1]!crv_solve(S44:S62,V44:V62,$AE$58)</f>
        <v>28.497199999105483</v>
      </c>
    </row>
    <row r="61" spans="1:31" x14ac:dyDescent="0.25">
      <c r="Q61" s="33">
        <v>36</v>
      </c>
      <c r="R61" s="30">
        <f>[1]!crv_solve(B$44:B$55,G$44:G$55,$Q61)</f>
        <v>36.455625417035456</v>
      </c>
      <c r="S61" s="30">
        <f>[1]!crv_solve(C$44:C$55,H$44:H$55,$Q61)</f>
        <v>10.89950264352546</v>
      </c>
      <c r="T61" s="30">
        <f>[1]!crv_solve(D$44:D$55,I$44:I$55,$Q61)</f>
        <v>40.142012160077428</v>
      </c>
      <c r="U61" s="30">
        <f>[1]!crv_solve(E$44:E$55,J$44:J$55,$Q61)</f>
        <v>0.83855204868735989</v>
      </c>
      <c r="V61" s="30">
        <f t="shared" si="0"/>
        <v>88.335692269325705</v>
      </c>
      <c r="X61" s="30">
        <f t="shared" si="1"/>
        <v>88.335692269325705</v>
      </c>
      <c r="Y61" s="6">
        <f t="shared" si="2"/>
        <v>36</v>
      </c>
      <c r="Z61" s="11">
        <f t="shared" si="3"/>
        <v>40.393009354254829</v>
      </c>
      <c r="AA61" s="6">
        <f>[1]!MF_p_pipeline_atma($B$2,20,20,$J$35:$K$36,$J$38:$K$39,X61,Z61,0,$B$27,1,1,0)</f>
        <v>10.150593710564296</v>
      </c>
      <c r="AD61" s="35" t="s">
        <v>72</v>
      </c>
      <c r="AE61" s="36">
        <f>[1]!crv_solve(T44:T62,V44:V62,$AE$58)</f>
        <v>61.638038337812723</v>
      </c>
    </row>
    <row r="62" spans="1:31" x14ac:dyDescent="0.25">
      <c r="Q62" s="33">
        <v>38</v>
      </c>
      <c r="R62" s="30">
        <f>[1]!crv_solve(B$44:B$55,G$44:G$55,$Q62)</f>
        <v>34.951881506963232</v>
      </c>
      <c r="S62" s="30">
        <f>[1]!crv_solve(C$44:C$55,H$44:H$55,$Q62)</f>
        <v>9.985633751217863</v>
      </c>
      <c r="T62" s="30">
        <f>[1]!crv_solve(D$44:D$55,I$44:I$55,$Q62)</f>
        <v>38.673608641848936</v>
      </c>
      <c r="U62" s="30">
        <f>[1]!crv_solve(E$44:E$55,J$44:J$55,$Q62)</f>
        <v>0.1957647768589772</v>
      </c>
      <c r="V62" s="30">
        <f t="shared" si="0"/>
        <v>83.806888676889017</v>
      </c>
      <c r="X62" s="30">
        <f t="shared" si="1"/>
        <v>83.806888676889017</v>
      </c>
      <c r="Y62" s="6">
        <f t="shared" si="2"/>
        <v>38</v>
      </c>
      <c r="Z62" s="11">
        <f t="shared" si="3"/>
        <v>39.860644249161176</v>
      </c>
      <c r="AA62" s="6">
        <f>[1]!MF_p_pipeline_atma($B$2,20,20,$J$35:$K$36,$J$38:$K$39,X62,Z62,0,$B$27,1,1,0)</f>
        <v>10.126720540895407</v>
      </c>
      <c r="AD62" s="35" t="s">
        <v>73</v>
      </c>
      <c r="AE62" s="36">
        <f>[1]!crv_solve(U44:U62,V44:V62,$AE$58)</f>
        <v>9.0067417344739535</v>
      </c>
    </row>
    <row r="63" spans="1:31" x14ac:dyDescent="0.25">
      <c r="X63" s="1"/>
      <c r="Y63" s="1"/>
      <c r="Z63" s="1"/>
    </row>
  </sheetData>
  <mergeCells count="20">
    <mergeCell ref="X42:AA42"/>
    <mergeCell ref="AD57:AE57"/>
    <mergeCell ref="G42:J42"/>
    <mergeCell ref="L42:O42"/>
    <mergeCell ref="Q42:V42"/>
    <mergeCell ref="B30:C30"/>
    <mergeCell ref="D30:E30"/>
    <mergeCell ref="F30:G30"/>
    <mergeCell ref="B29:K29"/>
    <mergeCell ref="H30:I30"/>
    <mergeCell ref="J30:K30"/>
    <mergeCell ref="A42:E42"/>
    <mergeCell ref="E6:F6"/>
    <mergeCell ref="H6:I6"/>
    <mergeCell ref="E11:J11"/>
    <mergeCell ref="E19:F19"/>
    <mergeCell ref="H19:I19"/>
    <mergeCell ref="A1:C1"/>
    <mergeCell ref="E1:F1"/>
    <mergeCell ref="H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Условие</vt:lpstr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Строкин</dc:creator>
  <cp:lastModifiedBy>Виктор Строкин</cp:lastModifiedBy>
  <dcterms:created xsi:type="dcterms:W3CDTF">2015-06-05T18:19:34Z</dcterms:created>
  <dcterms:modified xsi:type="dcterms:W3CDTF">2021-04-04T12:16:22Z</dcterms:modified>
</cp:coreProperties>
</file>