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K42" i="1" l="1"/>
  <c r="O26" i="1"/>
  <c r="O31" i="1"/>
  <c r="N31" i="1"/>
  <c r="L41" i="1"/>
  <c r="L26" i="1" l="1"/>
  <c r="A19" i="1" l="1"/>
  <c r="H22" i="1"/>
  <c r="H19" i="1"/>
  <c r="H20" i="1"/>
  <c r="H21" i="1"/>
  <c r="H4" i="1"/>
  <c r="H5" i="1"/>
  <c r="H10" i="1"/>
  <c r="H15" i="1"/>
  <c r="H3" i="1"/>
  <c r="H11" i="1"/>
  <c r="H17" i="1"/>
  <c r="H16" i="1"/>
  <c r="H33" i="1"/>
  <c r="H32" i="1"/>
  <c r="H31" i="1"/>
  <c r="H34" i="1"/>
  <c r="H18" i="1"/>
  <c r="H2" i="1"/>
  <c r="H7" i="1"/>
  <c r="H13" i="1"/>
  <c r="H12" i="1"/>
  <c r="H29" i="1"/>
  <c r="H28" i="1"/>
  <c r="H27" i="1"/>
  <c r="H30" i="1"/>
  <c r="H6" i="1"/>
  <c r="H14" i="1"/>
  <c r="H9" i="1"/>
  <c r="H8" i="1"/>
  <c r="H25" i="1"/>
  <c r="H24" i="1"/>
  <c r="H23" i="1"/>
  <c r="H26" i="1"/>
  <c r="L21" i="1"/>
  <c r="L23" i="1"/>
  <c r="O23" i="1" l="1"/>
</calcChain>
</file>

<file path=xl/sharedStrings.xml><?xml version="1.0" encoding="utf-8"?>
<sst xmlns="http://schemas.openxmlformats.org/spreadsheetml/2006/main" count="54" uniqueCount="47">
  <si>
    <t>Номер скважины № = 1</t>
  </si>
  <si>
    <t>кг/м3</t>
  </si>
  <si>
    <t>м3/м3</t>
  </si>
  <si>
    <t>мм</t>
  </si>
  <si>
    <t>атм</t>
  </si>
  <si>
    <t>м</t>
  </si>
  <si>
    <t>Плотность газа </t>
  </si>
  <si>
    <t>Газовый фактор</t>
  </si>
  <si>
    <t>Диаметр штуцера</t>
  </si>
  <si>
    <t xml:space="preserve">Диаметр трубы </t>
  </si>
  <si>
    <t xml:space="preserve">Буферное давление </t>
  </si>
  <si>
    <t xml:space="preserve">забойное давление </t>
  </si>
  <si>
    <t xml:space="preserve">плотность нефти </t>
  </si>
  <si>
    <t xml:space="preserve">Газовый фактор </t>
  </si>
  <si>
    <t xml:space="preserve">глубина скважины </t>
  </si>
  <si>
    <t xml:space="preserve">линейное давление </t>
  </si>
  <si>
    <t>Обводненность</t>
  </si>
  <si>
    <t>%</t>
  </si>
  <si>
    <t>Температура на входе штуцер</t>
  </si>
  <si>
    <t>С</t>
  </si>
  <si>
    <t>Температура на устье  скважины</t>
  </si>
  <si>
    <t>Температура пдастовая</t>
  </si>
  <si>
    <t>Дебит жидкости</t>
  </si>
  <si>
    <t>м3/сут</t>
  </si>
  <si>
    <t>Рбуф</t>
  </si>
  <si>
    <t>диаметр</t>
  </si>
  <si>
    <t>Дебит</t>
  </si>
  <si>
    <t>Давление</t>
  </si>
  <si>
    <t>1 задание</t>
  </si>
  <si>
    <t>2 задание</t>
  </si>
  <si>
    <t>давление</t>
  </si>
  <si>
    <t>дебит</t>
  </si>
  <si>
    <t>3 задание</t>
  </si>
  <si>
    <t>температура пласта</t>
  </si>
  <si>
    <t>диаметр нкт</t>
  </si>
  <si>
    <t>толщина нкт</t>
  </si>
  <si>
    <t>давление линейное</t>
  </si>
  <si>
    <t>дебит жидкости</t>
  </si>
  <si>
    <t>обводненность</t>
  </si>
  <si>
    <t>1-й начало перфорации</t>
  </si>
  <si>
    <t>1-й текущий забой</t>
  </si>
  <si>
    <t>плотность нефти</t>
  </si>
  <si>
    <t>плотность воды</t>
  </si>
  <si>
    <t>до</t>
  </si>
  <si>
    <t>после</t>
  </si>
  <si>
    <t>давление для первого ствола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</si>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</sst>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1A1E"/>
      <name val="Segoe UI"/>
      <family val="2"/>
      <charset val="204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Лист1!$G$2:$G$34</c:f>
              <c:numCache>
                <c:formatCode>General</c:formatCode>
                <c:ptCount val="33"/>
                <c:pt idx="0">
                  <c:v>13.7</c:v>
                </c:pt>
                <c:pt idx="1">
                  <c:v>13.5</c:v>
                </c:pt>
                <c:pt idx="2">
                  <c:v>13.3</c:v>
                </c:pt>
                <c:pt idx="3">
                  <c:v>13.1</c:v>
                </c:pt>
                <c:pt idx="4">
                  <c:v>12.9</c:v>
                </c:pt>
                <c:pt idx="5">
                  <c:v>12.7</c:v>
                </c:pt>
                <c:pt idx="6">
                  <c:v>12.5</c:v>
                </c:pt>
                <c:pt idx="7">
                  <c:v>12.3</c:v>
                </c:pt>
                <c:pt idx="8">
                  <c:v>12.1</c:v>
                </c:pt>
                <c:pt idx="9">
                  <c:v>11.9</c:v>
                </c:pt>
                <c:pt idx="10">
                  <c:v>11.7</c:v>
                </c:pt>
                <c:pt idx="11">
                  <c:v>11.5</c:v>
                </c:pt>
                <c:pt idx="12">
                  <c:v>11.3</c:v>
                </c:pt>
                <c:pt idx="13">
                  <c:v>11.1</c:v>
                </c:pt>
                <c:pt idx="14">
                  <c:v>10.9</c:v>
                </c:pt>
                <c:pt idx="15">
                  <c:v>10.7</c:v>
                </c:pt>
                <c:pt idx="16">
                  <c:v>10.5</c:v>
                </c:pt>
                <c:pt idx="17">
                  <c:v>10.3</c:v>
                </c:pt>
                <c:pt idx="18">
                  <c:v>10.1</c:v>
                </c:pt>
                <c:pt idx="19">
                  <c:v>9.9000000000000092</c:v>
                </c:pt>
                <c:pt idx="20">
                  <c:v>9.7000000000000099</c:v>
                </c:pt>
                <c:pt idx="21">
                  <c:v>9.5000000000000107</c:v>
                </c:pt>
                <c:pt idx="22">
                  <c:v>9.3000000000000203</c:v>
                </c:pt>
                <c:pt idx="23">
                  <c:v>9.1000000000000192</c:v>
                </c:pt>
                <c:pt idx="24">
                  <c:v>8.9000000000000199</c:v>
                </c:pt>
                <c:pt idx="25">
                  <c:v>8.7000000000000206</c:v>
                </c:pt>
                <c:pt idx="26">
                  <c:v>8.5000000000000195</c:v>
                </c:pt>
                <c:pt idx="27">
                  <c:v>8.3000000000000203</c:v>
                </c:pt>
                <c:pt idx="28">
                  <c:v>8.1000000000000192</c:v>
                </c:pt>
                <c:pt idx="29">
                  <c:v>7.9000000000000199</c:v>
                </c:pt>
                <c:pt idx="30">
                  <c:v>7.7000000000000197</c:v>
                </c:pt>
                <c:pt idx="31">
                  <c:v>7.5000000000000204</c:v>
                </c:pt>
                <c:pt idx="32">
                  <c:v>7.3000000000000203</c:v>
                </c:pt>
              </c:numCache>
            </c:numRef>
          </c:xVal>
          <c:yVal>
            <c:numRef>
              <c:f>Лист1!$H$2:$H$34</c:f>
              <c:numCache>
                <c:formatCode>General</c:formatCode>
                <c:ptCount val="33"/>
                <c:pt idx="0">
                  <c:v>0</c:v>
                </c:pt>
                <c:pt idx="1">
                  <c:v>63.060986218724089</c:v>
                </c:pt>
                <c:pt idx="2">
                  <c:v>88.087754717366593</c:v>
                </c:pt>
                <c:pt idx="3">
                  <c:v>106.53036068221452</c:v>
                </c:pt>
                <c:pt idx="4">
                  <c:v>121.42929227340571</c:v>
                </c:pt>
                <c:pt idx="5">
                  <c:v>133.97491171098699</c:v>
                </c:pt>
                <c:pt idx="6">
                  <c:v>144.78349766015469</c:v>
                </c:pt>
                <c:pt idx="7">
                  <c:v>154.22429743120941</c:v>
                </c:pt>
                <c:pt idx="8">
                  <c:v>162.53979016111799</c:v>
                </c:pt>
                <c:pt idx="9">
                  <c:v>169.89962066998919</c:v>
                </c:pt>
                <c:pt idx="10">
                  <c:v>176.42812943281945</c:v>
                </c:pt>
                <c:pt idx="11">
                  <c:v>182.21976152096258</c:v>
                </c:pt>
                <c:pt idx="12">
                  <c:v>187.34831056549916</c:v>
                </c:pt>
                <c:pt idx="13">
                  <c:v>191.8727734414289</c:v>
                </c:pt>
                <c:pt idx="14">
                  <c:v>195.84122388186012</c:v>
                </c:pt>
                <c:pt idx="15">
                  <c:v>199.29346918606765</c:v>
                </c:pt>
                <c:pt idx="16">
                  <c:v>202.26292804515955</c:v>
                </c:pt>
                <c:pt idx="17">
                  <c:v>204.77799226278407</c:v>
                </c:pt>
                <c:pt idx="18">
                  <c:v>206.8630362027568</c:v>
                </c:pt>
                <c:pt idx="19">
                  <c:v>208.53917953307928</c:v>
                </c:pt>
                <c:pt idx="20">
                  <c:v>209.82487326598672</c:v>
                </c:pt>
                <c:pt idx="21">
                  <c:v>210.73635668395991</c:v>
                </c:pt>
                <c:pt idx="22">
                  <c:v>211.28801822698753</c:v>
                </c:pt>
                <c:pt idx="23">
                  <c:v>211.49268378209115</c:v>
                </c:pt>
                <c:pt idx="24">
                  <c:v>211.36184927876337</c:v>
                </c:pt>
                <c:pt idx="25">
                  <c:v>210.905869969571</c:v>
                </c:pt>
                <c:pt idx="26">
                  <c:v>210.13411558657873</c:v>
                </c:pt>
                <c:pt idx="27">
                  <c:v>209.45525135395934</c:v>
                </c:pt>
                <c:pt idx="28">
                  <c:v>209.45525135395934</c:v>
                </c:pt>
                <c:pt idx="29">
                  <c:v>209.45525135395934</c:v>
                </c:pt>
                <c:pt idx="30">
                  <c:v>209.45525135395934</c:v>
                </c:pt>
                <c:pt idx="31">
                  <c:v>209.45525135395934</c:v>
                </c:pt>
                <c:pt idx="32">
                  <c:v>209.45525135395934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77408"/>
        <c:axId val="289150080"/>
      </c:scatterChart>
      <c:valAx>
        <c:axId val="24857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9150080"/>
        <c:crosses val="autoZero"/>
        <c:crossBetween val="midCat"/>
      </c:valAx>
      <c:valAx>
        <c:axId val="289150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577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3</xdr:row>
      <xdr:rowOff>95250</xdr:rowOff>
    </xdr:from>
    <xdr:to>
      <xdr:col>15</xdr:col>
      <xdr:colOff>571500</xdr:colOff>
      <xdr:row>18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485775</xdr:colOff>
      <xdr:row>20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9731375" y="38258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/>
                        <a:ea typeface="Cambria Math"/>
                      </a:rPr>
                      <m:t>∆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/>
                        <a:ea typeface="Cambria Math"/>
                      </a:rPr>
                      <m:t>p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9731375" y="38258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p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539750</xdr:colOff>
      <xdr:row>23</xdr:row>
      <xdr:rowOff>133350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9785350" y="43688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/>
                        <a:ea typeface="Cambria Math"/>
                      </a:rPr>
                      <m:t>∆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/>
                        <a:ea typeface="Cambria Math"/>
                      </a:rPr>
                      <m:t>q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9785350" y="43688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q</a:t>
              </a:r>
              <a:endParaRPr lang="ru-RU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UniflocVBA_7"/>
    </sheetNames>
    <definedNames>
      <definedName name="MF_p_choke_atma"/>
      <definedName name="MF_p_pipeline_atma"/>
      <definedName name="MF_q_choke_sm3day"/>
      <definedName name="PVT_encode_string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B22" workbookViewId="0">
      <selection activeCell="K38" sqref="K38:L38"/>
    </sheetView>
  </sheetViews>
  <sheetFormatPr defaultRowHeight="14.5" x14ac:dyDescent="0.35"/>
  <cols>
    <col min="1" max="1" width="27.6328125" customWidth="1"/>
    <col min="11" max="11" width="19.90625" customWidth="1"/>
  </cols>
  <sheetData>
    <row r="1" spans="1:8" x14ac:dyDescent="0.35">
      <c r="A1" s="1"/>
      <c r="F1" s="3" t="s">
        <v>28</v>
      </c>
      <c r="G1" t="s">
        <v>27</v>
      </c>
      <c r="H1" t="s">
        <v>26</v>
      </c>
    </row>
    <row r="2" spans="1:8" x14ac:dyDescent="0.35">
      <c r="A2" t="s">
        <v>6</v>
      </c>
      <c r="B2">
        <v>1</v>
      </c>
      <c r="C2" t="s">
        <v>1</v>
      </c>
      <c r="G2">
        <v>13.7</v>
      </c>
      <c r="H2">
        <f>[1]!MF_q_choke_sm3day($B$8,$B$5,$B$7,G2,$B$6,$B$9,,$A$19)</f>
        <v>0</v>
      </c>
    </row>
    <row r="3" spans="1:8" x14ac:dyDescent="0.35">
      <c r="A3" t="s">
        <v>12</v>
      </c>
      <c r="B3">
        <v>840.7</v>
      </c>
      <c r="C3" t="s">
        <v>1</v>
      </c>
      <c r="G3">
        <v>13.5</v>
      </c>
      <c r="H3">
        <f>[1]!MF_q_choke_sm3day($B$8,$B$5,$B$7,G3,$B$6,$B$9,,$A$19)</f>
        <v>63.060986218724089</v>
      </c>
    </row>
    <row r="4" spans="1:8" x14ac:dyDescent="0.35">
      <c r="A4" t="s">
        <v>7</v>
      </c>
      <c r="B4">
        <v>48</v>
      </c>
      <c r="C4" t="s">
        <v>2</v>
      </c>
      <c r="G4">
        <v>13.3</v>
      </c>
      <c r="H4">
        <f>[1]!MF_q_choke_sm3day($B$8,$B$5,$B$7,G4,$B$6,$B$9,,$A$19)</f>
        <v>88.087754717366593</v>
      </c>
    </row>
    <row r="5" spans="1:8" x14ac:dyDescent="0.35">
      <c r="A5" t="s">
        <v>8</v>
      </c>
      <c r="B5">
        <v>17</v>
      </c>
      <c r="C5" t="s">
        <v>3</v>
      </c>
      <c r="G5">
        <v>13.1</v>
      </c>
      <c r="H5">
        <f>[1]!MF_q_choke_sm3day($B$8,$B$5,$B$7,G5,$B$6,$B$9,,$A$19)</f>
        <v>106.53036068221452</v>
      </c>
    </row>
    <row r="6" spans="1:8" x14ac:dyDescent="0.35">
      <c r="A6" t="s">
        <v>9</v>
      </c>
      <c r="B6">
        <v>60.3</v>
      </c>
      <c r="C6" t="s">
        <v>3</v>
      </c>
      <c r="G6">
        <v>12.9</v>
      </c>
      <c r="H6">
        <f>[1]!MF_q_choke_sm3day($B$8,$B$5,$B$7,G6,$B$6,$B$9,,$A$19)</f>
        <v>121.42929227340571</v>
      </c>
    </row>
    <row r="7" spans="1:8" x14ac:dyDescent="0.35">
      <c r="A7" t="s">
        <v>10</v>
      </c>
      <c r="B7">
        <v>13.7</v>
      </c>
      <c r="C7" t="s">
        <v>4</v>
      </c>
      <c r="G7">
        <v>12.7</v>
      </c>
      <c r="H7">
        <f>[1]!MF_q_choke_sm3day($B$8,$B$5,$B$7,G7,$B$6,$B$9,,$A$19)</f>
        <v>133.97491171098699</v>
      </c>
    </row>
    <row r="8" spans="1:8" x14ac:dyDescent="0.35">
      <c r="A8" t="s">
        <v>16</v>
      </c>
      <c r="B8">
        <v>20</v>
      </c>
      <c r="C8" t="s">
        <v>17</v>
      </c>
      <c r="G8">
        <v>12.5</v>
      </c>
      <c r="H8">
        <f>[1]!MF_q_choke_sm3day($B$8,$B$5,$B$7,G8,$B$6,$B$9,,$A$19)</f>
        <v>144.78349766015469</v>
      </c>
    </row>
    <row r="9" spans="1:8" x14ac:dyDescent="0.35">
      <c r="A9" t="s">
        <v>18</v>
      </c>
      <c r="B9">
        <v>20</v>
      </c>
      <c r="C9" t="s">
        <v>19</v>
      </c>
      <c r="G9">
        <v>12.3</v>
      </c>
      <c r="H9">
        <f>[1]!MF_q_choke_sm3day($B$8,$B$5,$B$7,G9,$B$6,$B$9,,$A$19)</f>
        <v>154.22429743120941</v>
      </c>
    </row>
    <row r="10" spans="1:8" x14ac:dyDescent="0.35">
      <c r="A10" t="s">
        <v>13</v>
      </c>
      <c r="B10">
        <v>48</v>
      </c>
      <c r="C10" t="s">
        <v>2</v>
      </c>
      <c r="G10">
        <v>12.1</v>
      </c>
      <c r="H10">
        <f>[1]!MF_q_choke_sm3day($B$8,$B$5,$B$7,G10,$B$6,$B$9,,$A$19)</f>
        <v>162.53979016111799</v>
      </c>
    </row>
    <row r="11" spans="1:8" x14ac:dyDescent="0.35">
      <c r="A11" t="s">
        <v>14</v>
      </c>
      <c r="B11">
        <v>2000</v>
      </c>
      <c r="C11" t="s">
        <v>5</v>
      </c>
      <c r="G11">
        <v>11.9</v>
      </c>
      <c r="H11">
        <f>[1]!MF_q_choke_sm3day($B$8,$B$5,$B$7,G11,$B$6,$B$9,,$A$19)</f>
        <v>169.89962066998919</v>
      </c>
    </row>
    <row r="12" spans="1:8" x14ac:dyDescent="0.35">
      <c r="A12" t="s">
        <v>15</v>
      </c>
      <c r="B12">
        <v>10.3</v>
      </c>
      <c r="C12" t="s">
        <v>4</v>
      </c>
      <c r="G12">
        <v>11.7</v>
      </c>
      <c r="H12">
        <f>[1]!MF_q_choke_sm3day($B$8,$B$5,$B$7,G12,$B$6,$B$9,,$A$19)</f>
        <v>176.42812943281945</v>
      </c>
    </row>
    <row r="13" spans="1:8" x14ac:dyDescent="0.35">
      <c r="A13" t="s">
        <v>11</v>
      </c>
      <c r="B13">
        <v>171.68</v>
      </c>
      <c r="C13" t="s">
        <v>4</v>
      </c>
      <c r="G13">
        <v>11.5</v>
      </c>
      <c r="H13">
        <f>[1]!MF_q_choke_sm3day($B$8,$B$5,$B$7,G13,$B$6,$B$9,,$A$19)</f>
        <v>182.21976152096258</v>
      </c>
    </row>
    <row r="14" spans="1:8" x14ac:dyDescent="0.35">
      <c r="A14" t="s">
        <v>20</v>
      </c>
      <c r="B14">
        <v>20</v>
      </c>
      <c r="C14" t="s">
        <v>19</v>
      </c>
      <c r="G14">
        <v>11.3</v>
      </c>
      <c r="H14">
        <f>[1]!MF_q_choke_sm3day($B$8,$B$5,$B$7,G14,$B$6,$B$9,,$A$19)</f>
        <v>187.34831056549916</v>
      </c>
    </row>
    <row r="15" spans="1:8" x14ac:dyDescent="0.35">
      <c r="A15" t="s">
        <v>21</v>
      </c>
      <c r="B15">
        <v>90</v>
      </c>
      <c r="C15" t="s">
        <v>19</v>
      </c>
      <c r="G15">
        <v>11.1</v>
      </c>
      <c r="H15">
        <f>[1]!MF_q_choke_sm3day($B$8,$B$5,$B$7,G15,$B$6,$B$9,,$A$19)</f>
        <v>191.8727734414289</v>
      </c>
    </row>
    <row r="16" spans="1:8" x14ac:dyDescent="0.35">
      <c r="A16" t="s">
        <v>22</v>
      </c>
      <c r="B16">
        <v>100</v>
      </c>
      <c r="C16" t="s">
        <v>23</v>
      </c>
      <c r="G16">
        <v>10.9</v>
      </c>
      <c r="H16">
        <f>[1]!MF_q_choke_sm3day($B$8,$B$5,$B$7,G16,$B$6,$B$9,,$A$19)</f>
        <v>195.84122388186012</v>
      </c>
    </row>
    <row r="17" spans="1:15" x14ac:dyDescent="0.35">
      <c r="G17">
        <v>10.7</v>
      </c>
      <c r="H17">
        <f>[1]!MF_q_choke_sm3day($B$8,$B$5,$B$7,G17,$B$6,$B$9,,$A$19)</f>
        <v>199.29346918606765</v>
      </c>
    </row>
    <row r="18" spans="1:15" x14ac:dyDescent="0.35">
      <c r="A18" t="s">
        <v>0</v>
      </c>
      <c r="G18">
        <v>10.5</v>
      </c>
      <c r="H18">
        <f>[1]!MF_q_choke_sm3day($B$8,$B$5,$B$7,G18,$B$6,$B$9,,$A$19)</f>
        <v>202.26292804515955</v>
      </c>
    </row>
    <row r="19" spans="1:15" x14ac:dyDescent="0.35">
      <c r="A19" t="str">
        <f>[1]!PVT_encode_string(B2/1.229,B3/1000,1,B4,B4)</f>
        <v>{"gamma_gas":0.81366965012205,"gamma_oil":0.8407,"gamma_wat":1,"rsb_m3m3":48,"rp_m3m3":48}</v>
      </c>
      <c r="G19">
        <v>10.3</v>
      </c>
      <c r="H19">
        <f>[1]!MF_q_choke_sm3day($B$8,$B$5,$B$7,G19,$B$6,$B$9,,$A$19)</f>
        <v>204.77799226278407</v>
      </c>
    </row>
    <row r="20" spans="1:15" x14ac:dyDescent="0.35">
      <c r="G20">
        <v>10.1</v>
      </c>
      <c r="H20">
        <f>[1]!MF_q_choke_sm3day($B$8,$B$5,$B$7,G20,$B$6,$B$9,,$A$19)</f>
        <v>206.8630362027568</v>
      </c>
    </row>
    <row r="21" spans="1:15" x14ac:dyDescent="0.35">
      <c r="G21">
        <v>9.9000000000000092</v>
      </c>
      <c r="H21">
        <f>[1]!MF_q_choke_sm3day($B$8,$B$5,$B$7,G21,$B$6,$B$9,,$A$19)</f>
        <v>208.53917953307928</v>
      </c>
      <c r="J21" s="3" t="s">
        <v>29</v>
      </c>
      <c r="K21" t="s">
        <v>24</v>
      </c>
      <c r="L21">
        <f>[1]!MF_p_pipeline_atma(B13,B15,B9,B11,B6,B16,B8,,A19,0)</f>
        <v>22.335028974820105</v>
      </c>
    </row>
    <row r="22" spans="1:15" x14ac:dyDescent="0.35">
      <c r="G22">
        <v>9.7000000000000099</v>
      </c>
      <c r="H22">
        <f>[1]!MF_q_choke_sm3day($B$8,$B$5,$B$7,G22,$B$6,$B$9,,$A$19)</f>
        <v>209.82487326598672</v>
      </c>
      <c r="L22" t="s">
        <v>30</v>
      </c>
      <c r="M22" t="s">
        <v>25</v>
      </c>
    </row>
    <row r="23" spans="1:15" x14ac:dyDescent="0.35">
      <c r="G23">
        <v>9.5000000000000107</v>
      </c>
      <c r="H23">
        <f>[1]!MF_q_choke_sm3day($B$8,$B$5,$B$7,G23,$B$6,$B$9,,$A$19)</f>
        <v>210.73635668395991</v>
      </c>
      <c r="L23">
        <f>[1]!MF_p_choke_atma($B$16,$B$8,M23,$L$21,,$B$6,$B$14,,A19)</f>
        <v>15.115405351123371</v>
      </c>
      <c r="M23" s="2">
        <v>9.1062152343748402</v>
      </c>
      <c r="O23">
        <f>ABS(L23-B12)</f>
        <v>4.8154053511233705</v>
      </c>
    </row>
    <row r="24" spans="1:15" x14ac:dyDescent="0.35">
      <c r="G24">
        <v>9.3000000000000203</v>
      </c>
      <c r="H24">
        <f>[1]!MF_q_choke_sm3day($B$8,$B$5,$B$7,G24,$B$6,$B$9,,$A$19)</f>
        <v>211.28801822698753</v>
      </c>
    </row>
    <row r="25" spans="1:15" x14ac:dyDescent="0.35">
      <c r="G25">
        <v>9.1000000000000192</v>
      </c>
      <c r="H25">
        <f>[1]!MF_q_choke_sm3day($B$8,$B$5,$B$7,G25,$B$6,$B$9,,$A$19)</f>
        <v>211.49268378209115</v>
      </c>
      <c r="L25" t="s">
        <v>31</v>
      </c>
    </row>
    <row r="26" spans="1:15" x14ac:dyDescent="0.35">
      <c r="G26">
        <v>8.9000000000000199</v>
      </c>
      <c r="H26">
        <f>[1]!MF_q_choke_sm3day($B$8,$B$5,$B$7,G26,$B$6,$B$9,,$A$19)</f>
        <v>211.36184927876337</v>
      </c>
      <c r="L26">
        <f>[1]!MF_q_choke_sm3day(B8,M23,L21,B12,B6,B14,,A19)</f>
        <v>100.00189030450309</v>
      </c>
      <c r="O26">
        <f>ABS(B16-L26)</f>
        <v>1.8903045030924659E-3</v>
      </c>
    </row>
    <row r="27" spans="1:15" x14ac:dyDescent="0.35">
      <c r="G27">
        <v>8.7000000000000206</v>
      </c>
      <c r="H27">
        <f>[1]!MF_q_choke_sm3day($B$8,$B$5,$B$7,G27,$B$6,$B$9,,$A$19)</f>
        <v>210.905869969571</v>
      </c>
    </row>
    <row r="28" spans="1:15" x14ac:dyDescent="0.35">
      <c r="G28">
        <v>8.5000000000000195</v>
      </c>
      <c r="H28">
        <f>[1]!MF_q_choke_sm3day($B$8,$B$5,$B$7,G28,$B$6,$B$9,,$A$19)</f>
        <v>210.13411558657873</v>
      </c>
      <c r="J28" s="3" t="s">
        <v>32</v>
      </c>
    </row>
    <row r="29" spans="1:15" x14ac:dyDescent="0.35">
      <c r="G29" s="2">
        <v>8.3000000000000203</v>
      </c>
      <c r="H29" s="2">
        <f>[1]!MF_q_choke_sm3day($B$8,$B$5,$B$7,G29,$B$6,$B$9,,$A$19)</f>
        <v>209.45525135395934</v>
      </c>
      <c r="K29" t="s">
        <v>33</v>
      </c>
      <c r="L29">
        <v>37</v>
      </c>
      <c r="N29" t="s">
        <v>45</v>
      </c>
    </row>
    <row r="30" spans="1:15" x14ac:dyDescent="0.35">
      <c r="G30">
        <v>8.1000000000000192</v>
      </c>
      <c r="H30">
        <f>[1]!MF_q_choke_sm3day($B$8,$B$5,$B$7,G30,$B$6,$B$9,,$A$19)</f>
        <v>209.45525135395934</v>
      </c>
      <c r="K30" t="s">
        <v>34</v>
      </c>
      <c r="L30">
        <v>73</v>
      </c>
      <c r="N30" t="s">
        <v>43</v>
      </c>
      <c r="O30" t="s">
        <v>44</v>
      </c>
    </row>
    <row r="31" spans="1:15" x14ac:dyDescent="0.35">
      <c r="G31">
        <v>7.9000000000000199</v>
      </c>
      <c r="H31">
        <f>[1]!MF_q_choke_sm3day($B$8,$B$5,$B$7,G31,$B$6,$B$9,,$A$19)</f>
        <v>209.45525135395934</v>
      </c>
      <c r="K31" t="s">
        <v>35</v>
      </c>
      <c r="L31">
        <v>5.5</v>
      </c>
      <c r="N31">
        <f>[1]!MF_p_pipeline_atma(L32,20,L29,L35,K42,L33,L34,,L41,10)</f>
        <v>158.28803025445072</v>
      </c>
      <c r="O31">
        <f>[1]!MF_p_pipeline_atma(N31,L29,L29,L37-L35,K42,L33,L34,,L41,10)</f>
        <v>205.42121975961166</v>
      </c>
    </row>
    <row r="32" spans="1:15" x14ac:dyDescent="0.35">
      <c r="G32">
        <v>7.7000000000000197</v>
      </c>
      <c r="H32">
        <f>[1]!MF_q_choke_sm3day($B$8,$B$5,$B$7,G32,$B$6,$B$9,,$A$19)</f>
        <v>209.45525135395934</v>
      </c>
      <c r="K32" t="s">
        <v>36</v>
      </c>
      <c r="L32">
        <v>21</v>
      </c>
    </row>
    <row r="33" spans="7:14" x14ac:dyDescent="0.35">
      <c r="G33">
        <v>7.5000000000000204</v>
      </c>
      <c r="H33">
        <f>[1]!MF_q_choke_sm3day($B$8,$B$5,$B$7,G33,$B$6,$B$9,,$A$19)</f>
        <v>209.45525135395934</v>
      </c>
      <c r="K33" t="s">
        <v>37</v>
      </c>
      <c r="L33">
        <v>18</v>
      </c>
    </row>
    <row r="34" spans="7:14" x14ac:dyDescent="0.35">
      <c r="G34">
        <v>7.3000000000000203</v>
      </c>
      <c r="H34">
        <f>[1]!MF_q_choke_sm3day($B$8,$B$5,$B$7,G34,$B$6,$B$9,,$A$19)</f>
        <v>209.45525135395934</v>
      </c>
      <c r="K34" t="s">
        <v>38</v>
      </c>
      <c r="L34">
        <v>0</v>
      </c>
    </row>
    <row r="35" spans="7:14" x14ac:dyDescent="0.35">
      <c r="K35" t="s">
        <v>39</v>
      </c>
      <c r="L35">
        <v>1888</v>
      </c>
    </row>
    <row r="37" spans="7:14" x14ac:dyDescent="0.35">
      <c r="K37" t="s">
        <v>40</v>
      </c>
      <c r="L37">
        <v>2549</v>
      </c>
    </row>
    <row r="39" spans="7:14" x14ac:dyDescent="0.35">
      <c r="K39" t="s">
        <v>41</v>
      </c>
      <c r="L39">
        <v>0.83599999999999997</v>
      </c>
    </row>
    <row r="40" spans="7:14" x14ac:dyDescent="0.35">
      <c r="K40" t="s">
        <v>42</v>
      </c>
      <c r="L40">
        <v>1.17</v>
      </c>
      <c r="N40" t="s">
        <v>46</v>
      </c>
    </row>
    <row r="41" spans="7:14" x14ac:dyDescent="0.35">
      <c r="L41" t="str">
        <f>[1]!PVT_encode_string(,L39,L40)</f>
        <v>{"gamma_gas":0.6,"gamma_oil":0.836,"gamma_wat":1.17,"rsb_m3m3":100}</v>
      </c>
    </row>
    <row r="42" spans="7:14" x14ac:dyDescent="0.35">
      <c r="K42">
        <f>L30-L31</f>
        <v>67.5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2021-03-15T19:08:47Z</dcterms:modified>
</cp:coreProperties>
</file>