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C2F9119-9DF3-4D13-B345-3E511FB3E10B}" xr6:coauthVersionLast="45" xr6:coauthVersionMax="45" xr10:uidLastSave="{00000000-0000-0000-0000-000000000000}"/>
  <bookViews>
    <workbookView xWindow="-28710" yWindow="1005" windowWidth="24390" windowHeight="16740" xr2:uid="{D87573BE-CE25-4BB0-B737-F86120CA6188}"/>
  </bookViews>
  <sheets>
    <sheet name="exercise_motor" sheetId="1" r:id="rId1"/>
    <sheet name="some_data" sheetId="3" r:id="rId2"/>
  </sheets>
  <externalReferences>
    <externalReference r:id="rId3"/>
  </externalReferences>
  <definedNames>
    <definedName name="alpha">exercise_motor!$C$20</definedName>
    <definedName name="cos_nom">exercise_motor!$C$18</definedName>
    <definedName name="eff_nom">exercise_motor!$C$17</definedName>
    <definedName name="F">exercise_motor!$C$25</definedName>
    <definedName name="Fnom">exercise_motor!$C$14</definedName>
    <definedName name="ID">exercise_motor!$C$12</definedName>
    <definedName name="input_Course">exercise_motor!$I$3</definedName>
    <definedName name="input_Date">exercise_motor!$I$1</definedName>
    <definedName name="input_Group">exercise_motor!$I$4</definedName>
    <definedName name="input_Notes">exercise_motor!$I$6</definedName>
    <definedName name="input_Student_Name">exercise_motor!$I$5</definedName>
    <definedName name="input_Version">exercise_motor!$I$2</definedName>
    <definedName name="Ixcf">exercise_motor!$C$22</definedName>
    <definedName name="lambda">exercise_motor!$C$19</definedName>
    <definedName name="Pnom">exercise_motor!$C$15</definedName>
    <definedName name="slip_nom">exercise_motor!$C$16</definedName>
    <definedName name="U">exercise_motor!$C$24</definedName>
    <definedName name="Unom">exercise_motor!$C$13</definedName>
    <definedName name="xi">exercise_motor!$C$21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1" i="1" l="1"/>
  <c r="B100" i="1"/>
  <c r="B69" i="1"/>
  <c r="B68" i="1"/>
  <c r="B67" i="1"/>
  <c r="B64" i="1"/>
  <c r="B65" i="1" s="1"/>
  <c r="B66" i="1" s="1"/>
  <c r="B63" i="1"/>
  <c r="C63" i="1" a="1"/>
  <c r="C62" i="1" a="1"/>
  <c r="C63" i="1" l="1"/>
  <c r="D63" i="1"/>
  <c r="E63" i="1"/>
  <c r="F63" i="1"/>
  <c r="G63" i="1"/>
  <c r="H63" i="1"/>
  <c r="I63" i="1"/>
  <c r="J63" i="1"/>
  <c r="G62" i="1"/>
  <c r="H62" i="1"/>
  <c r="I62" i="1"/>
  <c r="L70" i="1" s="1"/>
  <c r="L71" i="1" s="1"/>
  <c r="J62" i="1"/>
  <c r="M69" i="1" s="1"/>
  <c r="M70" i="1" s="1"/>
  <c r="C62" i="1"/>
  <c r="D62" i="1"/>
  <c r="E62" i="1"/>
  <c r="F62" i="1"/>
  <c r="C64" i="1" a="1"/>
  <c r="J64" i="1" l="1"/>
  <c r="H64" i="1"/>
  <c r="C64" i="1"/>
  <c r="E64" i="1"/>
  <c r="D64" i="1"/>
  <c r="G64" i="1"/>
  <c r="F64" i="1"/>
  <c r="I64" i="1"/>
  <c r="C65" i="1" a="1"/>
  <c r="G1" i="1"/>
  <c r="B29" i="1" a="1"/>
  <c r="F65" i="1" l="1"/>
  <c r="I65" i="1"/>
  <c r="D65" i="1"/>
  <c r="J65" i="1"/>
  <c r="H65" i="1"/>
  <c r="C65" i="1"/>
  <c r="E65" i="1"/>
  <c r="G65" i="1"/>
  <c r="L63" i="1"/>
  <c r="L64" i="1" s="1"/>
  <c r="M62" i="1"/>
  <c r="M63" i="1" s="1"/>
  <c r="B29" i="1"/>
  <c r="C66" i="1" a="1"/>
  <c r="H66" i="1" l="1"/>
  <c r="G66" i="1"/>
  <c r="J66" i="1"/>
  <c r="C66" i="1"/>
  <c r="E66" i="1"/>
  <c r="F66" i="1"/>
  <c r="D66" i="1"/>
  <c r="I66" i="1"/>
  <c r="C67" i="1" a="1"/>
  <c r="G67" i="1" l="1"/>
  <c r="H67" i="1"/>
  <c r="I67" i="1"/>
  <c r="J67" i="1"/>
  <c r="E67" i="1"/>
  <c r="C67" i="1"/>
  <c r="D67" i="1"/>
  <c r="F67" i="1"/>
  <c r="C68" i="1" a="1"/>
  <c r="I68" i="1" l="1"/>
  <c r="J68" i="1"/>
  <c r="H68" i="1"/>
  <c r="E68" i="1"/>
  <c r="F68" i="1"/>
  <c r="G68" i="1"/>
  <c r="C68" i="1"/>
  <c r="D68" i="1"/>
  <c r="C69" i="1" a="1"/>
  <c r="F69" i="1" l="1"/>
  <c r="D69" i="1"/>
  <c r="E69" i="1"/>
  <c r="G69" i="1"/>
  <c r="H69" i="1"/>
  <c r="I69" i="1"/>
  <c r="J69" i="1"/>
  <c r="C69" i="1"/>
  <c r="B70" i="1"/>
  <c r="C70" i="1" a="1"/>
  <c r="I70" i="1" l="1"/>
  <c r="J70" i="1"/>
  <c r="G70" i="1"/>
  <c r="D70" i="1"/>
  <c r="H70" i="1"/>
  <c r="E70" i="1"/>
  <c r="F70" i="1"/>
  <c r="C70" i="1"/>
  <c r="B71" i="1"/>
  <c r="C71" i="1" a="1"/>
  <c r="C71" i="1" l="1"/>
  <c r="D71" i="1"/>
  <c r="E71" i="1"/>
  <c r="F71" i="1"/>
  <c r="G71" i="1"/>
  <c r="H71" i="1"/>
  <c r="I71" i="1"/>
  <c r="J71" i="1"/>
  <c r="B72" i="1"/>
  <c r="C72" i="1" a="1"/>
  <c r="F72" i="1" l="1"/>
  <c r="G72" i="1"/>
  <c r="H72" i="1"/>
  <c r="I72" i="1"/>
  <c r="J72" i="1"/>
  <c r="C72" i="1"/>
  <c r="D72" i="1"/>
  <c r="E72" i="1"/>
  <c r="B73" i="1"/>
  <c r="C73" i="1" a="1"/>
  <c r="I73" i="1" l="1"/>
  <c r="J73" i="1"/>
  <c r="H73" i="1"/>
  <c r="F73" i="1"/>
  <c r="C73" i="1"/>
  <c r="E73" i="1"/>
  <c r="D73" i="1"/>
  <c r="G73" i="1"/>
  <c r="B74" i="1"/>
  <c r="C74" i="1" a="1"/>
  <c r="C74" i="1" l="1"/>
  <c r="D74" i="1"/>
  <c r="E74" i="1"/>
  <c r="F74" i="1"/>
  <c r="J74" i="1"/>
  <c r="H74" i="1"/>
  <c r="I74" i="1"/>
  <c r="G74" i="1"/>
  <c r="B75" i="1"/>
  <c r="C75" i="1" a="1"/>
  <c r="C75" i="1" l="1"/>
  <c r="D75" i="1"/>
  <c r="E75" i="1"/>
  <c r="F75" i="1"/>
  <c r="G75" i="1"/>
  <c r="J75" i="1"/>
  <c r="H75" i="1"/>
  <c r="I75" i="1"/>
  <c r="B76" i="1"/>
  <c r="C76" i="1" a="1"/>
  <c r="J76" i="1" l="1"/>
  <c r="C76" i="1"/>
  <c r="D76" i="1"/>
  <c r="F76" i="1"/>
  <c r="E76" i="1"/>
  <c r="H76" i="1"/>
  <c r="G76" i="1"/>
  <c r="I76" i="1"/>
  <c r="B77" i="1"/>
  <c r="C77" i="1" a="1"/>
  <c r="D77" i="1" l="1"/>
  <c r="H77" i="1"/>
  <c r="F77" i="1"/>
  <c r="I77" i="1"/>
  <c r="J77" i="1"/>
  <c r="E77" i="1"/>
  <c r="C77" i="1"/>
  <c r="G77" i="1"/>
  <c r="B78" i="1"/>
  <c r="C78" i="1" a="1"/>
  <c r="H78" i="1" l="1"/>
  <c r="J78" i="1"/>
  <c r="C78" i="1"/>
  <c r="I78" i="1"/>
  <c r="D78" i="1"/>
  <c r="E78" i="1"/>
  <c r="F78" i="1"/>
  <c r="G78" i="1"/>
  <c r="B79" i="1"/>
  <c r="C79" i="1" a="1"/>
  <c r="I79" i="1" l="1"/>
  <c r="C79" i="1"/>
  <c r="E79" i="1"/>
  <c r="H79" i="1"/>
  <c r="D79" i="1"/>
  <c r="F79" i="1"/>
  <c r="G79" i="1"/>
  <c r="J79" i="1"/>
  <c r="B80" i="1"/>
  <c r="C80" i="1" a="1"/>
  <c r="F80" i="1" l="1"/>
  <c r="G80" i="1"/>
  <c r="H80" i="1"/>
  <c r="I80" i="1"/>
  <c r="J80" i="1"/>
  <c r="D80" i="1"/>
  <c r="E80" i="1"/>
  <c r="C80" i="1"/>
  <c r="B81" i="1"/>
  <c r="C81" i="1" a="1"/>
  <c r="D81" i="1" l="1"/>
  <c r="E81" i="1"/>
  <c r="H81" i="1"/>
  <c r="C81" i="1"/>
  <c r="G81" i="1"/>
  <c r="I81" i="1"/>
  <c r="J81" i="1"/>
  <c r="F81" i="1"/>
  <c r="B82" i="1"/>
  <c r="C82" i="1" a="1"/>
  <c r="F82" i="1" l="1"/>
  <c r="G82" i="1"/>
  <c r="J82" i="1"/>
  <c r="H82" i="1"/>
  <c r="I82" i="1"/>
  <c r="C82" i="1"/>
  <c r="D82" i="1"/>
  <c r="E82" i="1"/>
  <c r="B83" i="1"/>
  <c r="C83" i="1" a="1"/>
  <c r="G83" i="1" l="1"/>
  <c r="F83" i="1"/>
  <c r="C83" i="1"/>
  <c r="D83" i="1"/>
  <c r="I83" i="1"/>
  <c r="E83" i="1"/>
  <c r="H83" i="1"/>
  <c r="J83" i="1"/>
  <c r="B84" i="1"/>
  <c r="C84" i="1" a="1"/>
  <c r="H84" i="1" l="1"/>
  <c r="C84" i="1"/>
  <c r="E84" i="1"/>
  <c r="F84" i="1"/>
  <c r="G84" i="1"/>
  <c r="J84" i="1"/>
  <c r="I84" i="1"/>
  <c r="D84" i="1"/>
  <c r="B85" i="1"/>
  <c r="C85" i="1" a="1"/>
  <c r="H85" i="1" l="1"/>
  <c r="I85" i="1"/>
  <c r="J85" i="1"/>
  <c r="C85" i="1"/>
  <c r="F85" i="1"/>
  <c r="D85" i="1"/>
  <c r="E85" i="1"/>
  <c r="G85" i="1"/>
  <c r="B86" i="1"/>
  <c r="C86" i="1" a="1"/>
  <c r="C86" i="1" l="1"/>
  <c r="D86" i="1"/>
  <c r="I86" i="1"/>
  <c r="J86" i="1"/>
  <c r="E86" i="1"/>
  <c r="F86" i="1"/>
  <c r="G86" i="1"/>
  <c r="H86" i="1"/>
  <c r="B87" i="1"/>
  <c r="C87" i="1" a="1"/>
  <c r="G87" i="1" l="1"/>
  <c r="H87" i="1"/>
  <c r="J87" i="1"/>
  <c r="I87" i="1"/>
  <c r="C87" i="1"/>
  <c r="D87" i="1"/>
  <c r="F87" i="1"/>
  <c r="E87" i="1"/>
  <c r="B88" i="1"/>
  <c r="C88" i="1" a="1"/>
  <c r="I88" i="1" l="1"/>
  <c r="D88" i="1"/>
  <c r="F88" i="1"/>
  <c r="G88" i="1"/>
  <c r="H88" i="1"/>
  <c r="J88" i="1"/>
  <c r="C88" i="1"/>
  <c r="E88" i="1"/>
  <c r="B89" i="1"/>
  <c r="C89" i="1" a="1"/>
  <c r="J89" i="1" l="1"/>
  <c r="I89" i="1"/>
  <c r="F89" i="1"/>
  <c r="C89" i="1"/>
  <c r="E89" i="1"/>
  <c r="D89" i="1"/>
  <c r="G89" i="1"/>
  <c r="H89" i="1"/>
  <c r="B90" i="1"/>
  <c r="C90" i="1" a="1"/>
  <c r="G90" i="1" l="1"/>
  <c r="J90" i="1"/>
  <c r="H90" i="1"/>
  <c r="C90" i="1"/>
  <c r="I90" i="1"/>
  <c r="D90" i="1"/>
  <c r="E90" i="1"/>
  <c r="F90" i="1"/>
  <c r="B91" i="1"/>
  <c r="C91" i="1" a="1"/>
  <c r="G91" i="1" l="1"/>
  <c r="J91" i="1"/>
  <c r="C91" i="1"/>
  <c r="H91" i="1"/>
  <c r="I91" i="1"/>
  <c r="E91" i="1"/>
  <c r="D91" i="1"/>
  <c r="F91" i="1"/>
  <c r="B92" i="1"/>
  <c r="C92" i="1" a="1"/>
  <c r="I92" i="1" l="1"/>
  <c r="J92" i="1"/>
  <c r="E92" i="1"/>
  <c r="F92" i="1"/>
  <c r="G92" i="1"/>
  <c r="H92" i="1"/>
  <c r="D92" i="1"/>
  <c r="C92" i="1"/>
  <c r="B93" i="1"/>
  <c r="C93" i="1" a="1"/>
  <c r="E93" i="1" l="1"/>
  <c r="G93" i="1"/>
  <c r="H93" i="1"/>
  <c r="F93" i="1"/>
  <c r="J93" i="1"/>
  <c r="D93" i="1"/>
  <c r="C93" i="1"/>
  <c r="I93" i="1"/>
  <c r="B94" i="1"/>
  <c r="C94" i="1" a="1"/>
  <c r="I94" i="1" l="1"/>
  <c r="G94" i="1"/>
  <c r="H94" i="1"/>
  <c r="J94" i="1"/>
  <c r="F94" i="1"/>
  <c r="D94" i="1"/>
  <c r="E94" i="1"/>
  <c r="C94" i="1"/>
  <c r="B95" i="1"/>
  <c r="C95" i="1" a="1"/>
  <c r="C95" i="1" l="1"/>
  <c r="J95" i="1"/>
  <c r="D95" i="1"/>
  <c r="F95" i="1"/>
  <c r="E95" i="1"/>
  <c r="G95" i="1"/>
  <c r="H95" i="1"/>
  <c r="I95" i="1"/>
  <c r="B96" i="1"/>
  <c r="C96" i="1" a="1"/>
  <c r="C35" i="1" a="1"/>
  <c r="I96" i="1" l="1"/>
  <c r="J96" i="1"/>
  <c r="C96" i="1"/>
  <c r="D96" i="1"/>
  <c r="E96" i="1"/>
  <c r="F96" i="1"/>
  <c r="G96" i="1"/>
  <c r="H96" i="1"/>
  <c r="B97" i="1"/>
  <c r="B36" i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H35" i="1"/>
  <c r="C35" i="1"/>
  <c r="D35" i="1"/>
  <c r="E35" i="1"/>
  <c r="F35" i="1"/>
  <c r="G35" i="1"/>
  <c r="Z13" i="3"/>
  <c r="AA13" i="3" s="1"/>
  <c r="Y13" i="3"/>
  <c r="Y12" i="3"/>
  <c r="AA12" i="3"/>
  <c r="AB12" i="3" s="1"/>
  <c r="Z12" i="3"/>
  <c r="C97" i="1" a="1"/>
  <c r="F97" i="1" l="1"/>
  <c r="G97" i="1"/>
  <c r="J97" i="1"/>
  <c r="H97" i="1"/>
  <c r="I97" i="1"/>
  <c r="C97" i="1"/>
  <c r="E97" i="1"/>
  <c r="D97" i="1"/>
  <c r="B98" i="1"/>
  <c r="AB13" i="3"/>
  <c r="C98" i="1" a="1"/>
  <c r="C36" i="1" a="1"/>
  <c r="C98" i="1" l="1"/>
  <c r="I98" i="1"/>
  <c r="J98" i="1"/>
  <c r="D98" i="1"/>
  <c r="E98" i="1"/>
  <c r="F98" i="1"/>
  <c r="H98" i="1"/>
  <c r="G98" i="1"/>
  <c r="B99" i="1"/>
  <c r="H36" i="1"/>
  <c r="C36" i="1"/>
  <c r="D36" i="1"/>
  <c r="E36" i="1"/>
  <c r="F36" i="1"/>
  <c r="G36" i="1"/>
  <c r="C37" i="1" a="1"/>
  <c r="C99" i="1" a="1"/>
  <c r="C99" i="1" l="1"/>
  <c r="D99" i="1"/>
  <c r="E99" i="1"/>
  <c r="F99" i="1"/>
  <c r="G99" i="1"/>
  <c r="H99" i="1"/>
  <c r="I99" i="1"/>
  <c r="J99" i="1"/>
  <c r="D37" i="1"/>
  <c r="C37" i="1"/>
  <c r="F37" i="1"/>
  <c r="H37" i="1"/>
  <c r="E37" i="1"/>
  <c r="G37" i="1"/>
  <c r="C38" i="1" a="1"/>
  <c r="C100" i="1" a="1"/>
  <c r="E100" i="1" l="1"/>
  <c r="F100" i="1"/>
  <c r="G100" i="1"/>
  <c r="H100" i="1"/>
  <c r="C100" i="1"/>
  <c r="I100" i="1"/>
  <c r="J100" i="1"/>
  <c r="D100" i="1"/>
  <c r="D38" i="1"/>
  <c r="F38" i="1"/>
  <c r="E38" i="1"/>
  <c r="G38" i="1"/>
  <c r="H38" i="1"/>
  <c r="C38" i="1"/>
  <c r="C101" i="1" a="1"/>
  <c r="C39" i="1" a="1"/>
  <c r="C101" i="1" l="1"/>
  <c r="I61" i="1"/>
  <c r="G61" i="1"/>
  <c r="C61" i="1"/>
  <c r="H61" i="1"/>
  <c r="D61" i="1"/>
  <c r="E61" i="1"/>
  <c r="F61" i="1"/>
  <c r="E39" i="1"/>
  <c r="D39" i="1"/>
  <c r="F39" i="1"/>
  <c r="G39" i="1"/>
  <c r="H39" i="1"/>
  <c r="C39" i="1"/>
  <c r="C40" i="1" a="1"/>
  <c r="D40" i="1" l="1"/>
  <c r="F40" i="1"/>
  <c r="C40" i="1"/>
  <c r="G40" i="1"/>
  <c r="E40" i="1"/>
  <c r="H40" i="1"/>
  <c r="C41" i="1" a="1"/>
  <c r="C42" i="1" a="1"/>
  <c r="D42" i="1" l="1"/>
  <c r="H42" i="1"/>
  <c r="E42" i="1"/>
  <c r="C42" i="1"/>
  <c r="G42" i="1"/>
  <c r="F42" i="1"/>
  <c r="D41" i="1"/>
  <c r="C41" i="1"/>
  <c r="E41" i="1"/>
  <c r="F41" i="1"/>
  <c r="G41" i="1"/>
  <c r="H41" i="1"/>
  <c r="C43" i="1" a="1"/>
  <c r="F43" i="1" l="1"/>
  <c r="C43" i="1"/>
  <c r="D43" i="1"/>
  <c r="E43" i="1"/>
  <c r="H43" i="1"/>
  <c r="G43" i="1"/>
  <c r="C44" i="1" a="1"/>
  <c r="G44" i="1" l="1"/>
  <c r="H44" i="1"/>
  <c r="F44" i="1"/>
  <c r="C44" i="1"/>
  <c r="E44" i="1"/>
  <c r="D44" i="1"/>
  <c r="C45" i="1" a="1"/>
  <c r="D45" i="1" l="1"/>
  <c r="G45" i="1"/>
  <c r="H45" i="1"/>
  <c r="E45" i="1"/>
  <c r="F45" i="1"/>
  <c r="C45" i="1"/>
  <c r="C46" i="1" a="1"/>
  <c r="E46" i="1" l="1"/>
  <c r="F46" i="1"/>
  <c r="G46" i="1"/>
  <c r="H46" i="1"/>
  <c r="C46" i="1"/>
  <c r="D46" i="1"/>
  <c r="C47" i="1" a="1"/>
  <c r="F47" i="1" l="1"/>
  <c r="C47" i="1"/>
  <c r="D47" i="1"/>
  <c r="G47" i="1"/>
  <c r="H47" i="1"/>
  <c r="E47" i="1"/>
  <c r="C48" i="1" a="1"/>
  <c r="C48" i="1" l="1"/>
  <c r="D48" i="1"/>
  <c r="E48" i="1"/>
  <c r="F48" i="1"/>
  <c r="G48" i="1"/>
  <c r="H48" i="1"/>
  <c r="C49" i="1" a="1"/>
  <c r="D49" i="1" l="1"/>
  <c r="G49" i="1"/>
  <c r="H49" i="1"/>
  <c r="C49" i="1"/>
  <c r="E49" i="1"/>
  <c r="F49" i="1"/>
  <c r="C50" i="1" a="1"/>
  <c r="G50" i="1" l="1"/>
  <c r="C50" i="1"/>
  <c r="D50" i="1"/>
  <c r="E50" i="1"/>
  <c r="H50" i="1"/>
  <c r="F50" i="1"/>
  <c r="C51" i="1" a="1"/>
  <c r="H51" i="1" l="1"/>
  <c r="E51" i="1"/>
  <c r="F51" i="1"/>
  <c r="G51" i="1"/>
  <c r="C51" i="1"/>
  <c r="D51" i="1"/>
  <c r="C52" i="1" a="1"/>
  <c r="C52" i="1" l="1"/>
  <c r="D52" i="1"/>
  <c r="F52" i="1"/>
  <c r="H52" i="1"/>
  <c r="G52" i="1"/>
  <c r="E52" i="1"/>
  <c r="C53" i="1" a="1"/>
  <c r="F53" i="1" l="1"/>
  <c r="C53" i="1"/>
  <c r="D53" i="1"/>
  <c r="E53" i="1"/>
  <c r="G53" i="1"/>
  <c r="H53" i="1"/>
  <c r="C54" i="1" a="1"/>
  <c r="C54" i="1" l="1"/>
  <c r="D54" i="1"/>
  <c r="F54" i="1"/>
  <c r="E54" i="1"/>
  <c r="G54" i="1"/>
  <c r="H54" i="1"/>
  <c r="C55" i="1" a="1"/>
  <c r="C5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F7F0DCA0-7A4E-4F85-8CF0-75FF0E69406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<sst xmlns="http://schemas.openxmlformats.org/spreadsheetml/2006/main" count="77" uniqueCount="64">
  <si>
    <t>V</t>
  </si>
  <si>
    <t>Hz</t>
  </si>
  <si>
    <t>kW</t>
  </si>
  <si>
    <t>ID</t>
  </si>
  <si>
    <t>P</t>
  </si>
  <si>
    <t>I</t>
  </si>
  <si>
    <t>s</t>
  </si>
  <si>
    <t>Параметры ПЭД номинальные</t>
  </si>
  <si>
    <t>Параметры ПЭД рабочие</t>
  </si>
  <si>
    <t>U</t>
  </si>
  <si>
    <t>F</t>
  </si>
  <si>
    <t>M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</si>
  <si>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</si>
  <si>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</si>
  <si>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Характеристика ПЭД</t>
  </si>
  <si>
    <t>КПД</t>
  </si>
  <si>
    <r>
      <t xml:space="preserve">cos </t>
    </r>
    <r>
      <rPr>
        <sz val="11"/>
        <color theme="1"/>
        <rFont val="Calibri"/>
        <family val="2"/>
        <charset val="204"/>
      </rPr>
      <t>ϕ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</si>
  <si>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</si>
  <si>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Мощность</t>
  </si>
  <si>
    <t>Напряжение</t>
  </si>
  <si>
    <t>Ток</t>
  </si>
  <si>
    <t>Скольжение</t>
  </si>
  <si>
    <t>Коэф мощ</t>
  </si>
  <si>
    <t>кВт</t>
  </si>
  <si>
    <t>В</t>
  </si>
  <si>
    <t>А</t>
  </si>
  <si>
    <t xml:space="preserve">Расчет  </t>
  </si>
  <si>
    <t xml:space="preserve">М </t>
  </si>
  <si>
    <t>Нм</t>
  </si>
  <si>
    <t>P эл</t>
  </si>
  <si>
    <t>Р вал</t>
  </si>
  <si>
    <t>Частота</t>
  </si>
  <si>
    <t>Гц</t>
  </si>
  <si>
    <t>рад/сек</t>
  </si>
  <si>
    <t>Частота вр</t>
  </si>
  <si>
    <t>Номинальные параметры работы двигателя</t>
  </si>
  <si>
    <t>Упражнения по работе с макросами Unifloc VBA</t>
  </si>
  <si>
    <t>версия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</si>
  <si>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</si>
  <si>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</si>
  <si>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</si>
  <si>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</si>
  <si>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</si>
  <si>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</si>
  <si>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</si>
  <si>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</si>
  <si>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</si>
  <si>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</si>
  <si>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</si>
  <si>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</si>
  <si>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</si>
  <si>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</si>
  <si>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</si>
  <si>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</si>
  <si>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</si>
  <si>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</si>
  <si>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</si>
  <si>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</si>
  <si>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Модель погружного асинхронного электрического двигателя для УЭЦН</t>
  </si>
  <si>
    <t>Полная электромеханическая характеристика ПЭД</t>
  </si>
  <si>
    <t>Ixcf</t>
  </si>
  <si>
    <t>Номинальная точка</t>
  </si>
  <si>
    <t>М</t>
  </si>
  <si>
    <t>Макс точка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</si>
</sst>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6" borderId="0" xfId="0" applyFill="1"/>
    <xf numFmtId="2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7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6" fillId="0" borderId="0" xfId="0" applyFont="1"/>
    <xf numFmtId="14" fontId="0" fillId="7" borderId="0" xfId="0" applyNumberForma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5" fillId="2" borderId="2" xfId="0" applyFont="1" applyFill="1" applyBorder="1" applyAlignment="1">
      <alignment horizontal="left"/>
    </xf>
    <xf numFmtId="0" fontId="0" fillId="2" borderId="6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1" fontId="0" fillId="2" borderId="0" xfId="0" applyNumberFormat="1" applyFill="1" applyAlignment="1">
      <alignment horizontal="center"/>
    </xf>
    <xf numFmtId="0" fontId="1" fillId="2" borderId="0" xfId="0" applyFont="1" applyFill="1"/>
    <xf numFmtId="1" fontId="0" fillId="6" borderId="0" xfId="0" applyNumberFormat="1" applyFill="1"/>
    <xf numFmtId="164" fontId="0" fillId="6" borderId="0" xfId="0" applyNumberFormat="1" applyFill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8.7586900101873005E-2</c:v>
                </c:pt>
                <c:pt idx="1">
                  <c:v>0.3244173972469957</c:v>
                </c:pt>
                <c:pt idx="2">
                  <c:v>0.41631599426512655</c:v>
                </c:pt>
                <c:pt idx="3">
                  <c:v>0.48193832807297721</c:v>
                </c:pt>
                <c:pt idx="4">
                  <c:v>0.53774834282239103</c:v>
                </c:pt>
                <c:pt idx="5">
                  <c:v>0.58759713162494576</c:v>
                </c:pt>
                <c:pt idx="6">
                  <c:v>0.63219598899936458</c:v>
                </c:pt>
                <c:pt idx="7">
                  <c:v>0.67130932876604421</c:v>
                </c:pt>
                <c:pt idx="8">
                  <c:v>0.70453446303799738</c:v>
                </c:pt>
                <c:pt idx="9">
                  <c:v>0.73167334181178778</c:v>
                </c:pt>
                <c:pt idx="10">
                  <c:v>0.7529231018128455</c:v>
                </c:pt>
                <c:pt idx="11">
                  <c:v>0.76893998533360952</c:v>
                </c:pt>
                <c:pt idx="12">
                  <c:v>0.78079837623305448</c:v>
                </c:pt>
                <c:pt idx="13">
                  <c:v>0.78987243155597431</c:v>
                </c:pt>
                <c:pt idx="14">
                  <c:v>0.79767607242914484</c:v>
                </c:pt>
                <c:pt idx="15">
                  <c:v>0.80569310261635385</c:v>
                </c:pt>
                <c:pt idx="16">
                  <c:v>0.81521188882494255</c:v>
                </c:pt>
                <c:pt idx="17">
                  <c:v>0.82715507811169064</c:v>
                </c:pt>
                <c:pt idx="18">
                  <c:v>0.84187263171949001</c:v>
                </c:pt>
                <c:pt idx="19">
                  <c:v>0.8588550716509763</c:v>
                </c:pt>
                <c:pt idx="20">
                  <c:v>0.87633967920483902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A-4F6F-97E9-C4DFAA139467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0.20539645318891719</c:v>
                </c:pt>
                <c:pt idx="1">
                  <c:v>0.42869566595675335</c:v>
                </c:pt>
                <c:pt idx="2">
                  <c:v>0.58705175903835805</c:v>
                </c:pt>
                <c:pt idx="3">
                  <c:v>0.69558444401646913</c:v>
                </c:pt>
                <c:pt idx="4">
                  <c:v>0.76690588327337239</c:v>
                </c:pt>
                <c:pt idx="5">
                  <c:v>0.81133814597990306</c:v>
                </c:pt>
                <c:pt idx="6">
                  <c:v>0.83713066408444681</c:v>
                </c:pt>
                <c:pt idx="7">
                  <c:v>0.85067768830194246</c:v>
                </c:pt>
                <c:pt idx="8">
                  <c:v>0.85673574410288333</c:v>
                </c:pt>
                <c:pt idx="9">
                  <c:v>0.85864108770231795</c:v>
                </c:pt>
                <c:pt idx="10">
                  <c:v>0.8585271620488536</c:v>
                </c:pt>
                <c:pt idx="11">
                  <c:v>0.85754205281365603</c:v>
                </c:pt>
                <c:pt idx="12">
                  <c:v>0.85606594437945172</c:v>
                </c:pt>
                <c:pt idx="13">
                  <c:v>0.85392857582953297</c:v>
                </c:pt>
                <c:pt idx="14">
                  <c:v>0.85062669693675019</c:v>
                </c:pt>
                <c:pt idx="15">
                  <c:v>0.84554152415252837</c:v>
                </c:pt>
                <c:pt idx="16">
                  <c:v>0.83815619659585183</c:v>
                </c:pt>
                <c:pt idx="17">
                  <c:v>0.8282732320422791</c:v>
                </c:pt>
                <c:pt idx="18">
                  <c:v>0.81623198291293908</c:v>
                </c:pt>
                <c:pt idx="19">
                  <c:v>0.80312609226353115</c:v>
                </c:pt>
                <c:pt idx="20">
                  <c:v>0.79102094977333437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A-4F6F-97E9-C4DFAA139467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-6.7016221001914289E-5</c:v>
                </c:pt>
                <c:pt idx="1">
                  <c:v>9.9818206947077659E-4</c:v>
                </c:pt>
                <c:pt idx="2">
                  <c:v>2.1142852181949001E-3</c:v>
                </c:pt>
                <c:pt idx="3">
                  <c:v>3.2860978400225394E-3</c:v>
                </c:pt>
                <c:pt idx="4">
                  <c:v>4.5161267382340942E-3</c:v>
                </c:pt>
                <c:pt idx="5">
                  <c:v>5.8049864084459557E-3</c:v>
                </c:pt>
                <c:pt idx="6">
                  <c:v>7.1518045425180699E-3</c:v>
                </c:pt>
                <c:pt idx="7">
                  <c:v>8.554627532463388E-3</c:v>
                </c:pt>
                <c:pt idx="8">
                  <c:v>1.0010825974354542E-2</c:v>
                </c:pt>
                <c:pt idx="9">
                  <c:v>1.1517500172233408E-2</c:v>
                </c:pt>
                <c:pt idx="10">
                  <c:v>1.3071885642018222E-2</c:v>
                </c:pt>
                <c:pt idx="11">
                  <c:v>1.4671758615412589E-2</c:v>
                </c:pt>
                <c:pt idx="12">
                  <c:v>1.6315841543812937E-2</c:v>
                </c:pt>
                <c:pt idx="13">
                  <c:v>1.8004208602216631E-2</c:v>
                </c:pt>
                <c:pt idx="14">
                  <c:v>1.9738691193131319E-2</c:v>
                </c:pt>
                <c:pt idx="15">
                  <c:v>2.1523283450481712E-2</c:v>
                </c:pt>
                <c:pt idx="16">
                  <c:v>2.3364547743518149E-2</c:v>
                </c:pt>
                <c:pt idx="17">
                  <c:v>2.5272020180725385E-2</c:v>
                </c:pt>
                <c:pt idx="18">
                  <c:v>2.725861611373015E-2</c:v>
                </c:pt>
                <c:pt idx="19">
                  <c:v>2.9341035641208824E-2</c:v>
                </c:pt>
                <c:pt idx="20" formatCode="0.000">
                  <c:v>3.1540169112797112E-2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A-4F6F-97E9-C4DFAA13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10.082918418626519</c:v>
                </c:pt>
                <c:pt idx="1">
                  <c:v>10.782132102286885</c:v>
                </c:pt>
                <c:pt idx="2">
                  <c:v>11.516950866329386</c:v>
                </c:pt>
                <c:pt idx="3">
                  <c:v>12.310241709821275</c:v>
                </c:pt>
                <c:pt idx="4">
                  <c:v>13.179732444488453</c:v>
                </c:pt>
                <c:pt idx="5">
                  <c:v>14.138342291151256</c:v>
                </c:pt>
                <c:pt idx="6">
                  <c:v>15.194512476160231</c:v>
                </c:pt>
                <c:pt idx="7">
                  <c:v>16.352536827831944</c:v>
                </c:pt>
                <c:pt idx="8">
                  <c:v>17.612892372884755</c:v>
                </c:pt>
                <c:pt idx="9">
                  <c:v>18.972569932874602</c:v>
                </c:pt>
                <c:pt idx="10">
                  <c:v>20.425404720630809</c:v>
                </c:pt>
                <c:pt idx="11">
                  <c:v>21.962406936691846</c:v>
                </c:pt>
                <c:pt idx="12">
                  <c:v>23.572092365741149</c:v>
                </c:pt>
                <c:pt idx="13">
                  <c:v>25.240812973042864</c:v>
                </c:pt>
                <c:pt idx="14">
                  <c:v>26.953087500877679</c:v>
                </c:pt>
                <c:pt idx="15">
                  <c:v>28.691932064978602</c:v>
                </c:pt>
                <c:pt idx="16">
                  <c:v>30.439190750966727</c:v>
                </c:pt>
                <c:pt idx="17">
                  <c:v>32.175866210787028</c:v>
                </c:pt>
                <c:pt idx="18">
                  <c:v>33.882450259144186</c:v>
                </c:pt>
                <c:pt idx="19">
                  <c:v>35.539254469938314</c:v>
                </c:pt>
                <c:pt idx="20">
                  <c:v>37.126740772700771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A-4F68-A530-981AF05AE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на валу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Полная характеристика ПЭД, на основе схемы замещения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exercise_motor!$C$61</c:f>
              <c:strCache>
                <c:ptCount val="1"/>
                <c:pt idx="0">
                  <c:v>I_lin_A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exercise_motor!$C$62:$C$101</c:f>
              <c:numCache>
                <c:formatCode>0</c:formatCode>
                <c:ptCount val="40"/>
                <c:pt idx="0">
                  <c:v>13.597737953473899</c:v>
                </c:pt>
                <c:pt idx="1">
                  <c:v>14.33410916304353</c:v>
                </c:pt>
                <c:pt idx="2">
                  <c:v>15.413119564359484</c:v>
                </c:pt>
                <c:pt idx="3">
                  <c:v>16.751519027943193</c:v>
                </c:pt>
                <c:pt idx="4">
                  <c:v>18.276681979304723</c:v>
                </c:pt>
                <c:pt idx="5">
                  <c:v>22.566330809755708</c:v>
                </c:pt>
                <c:pt idx="6">
                  <c:v>27.147351478263062</c:v>
                </c:pt>
                <c:pt idx="7">
                  <c:v>31.764162701348969</c:v>
                </c:pt>
                <c:pt idx="8">
                  <c:v>40.688007870573372</c:v>
                </c:pt>
                <c:pt idx="9">
                  <c:v>48.944517657179802</c:v>
                </c:pt>
                <c:pt idx="10">
                  <c:v>56.454720543191698</c:v>
                </c:pt>
                <c:pt idx="11">
                  <c:v>63.235801699540559</c:v>
                </c:pt>
                <c:pt idx="12">
                  <c:v>69.33909164904712</c:v>
                </c:pt>
                <c:pt idx="13">
                  <c:v>74.827185670671611</c:v>
                </c:pt>
                <c:pt idx="14">
                  <c:v>79.764095477614347</c:v>
                </c:pt>
                <c:pt idx="15">
                  <c:v>84.210769097023373</c:v>
                </c:pt>
                <c:pt idx="16">
                  <c:v>88.223144936158207</c:v>
                </c:pt>
                <c:pt idx="17">
                  <c:v>91.851489694642055</c:v>
                </c:pt>
                <c:pt idx="18">
                  <c:v>95.140398334694581</c:v>
                </c:pt>
                <c:pt idx="19">
                  <c:v>98.129124550964775</c:v>
                </c:pt>
                <c:pt idx="20">
                  <c:v>100.85205925024302</c:v>
                </c:pt>
                <c:pt idx="21">
                  <c:v>103.3392563347077</c:v>
                </c:pt>
                <c:pt idx="22">
                  <c:v>105.61695155802822</c:v>
                </c:pt>
                <c:pt idx="23">
                  <c:v>107.70804699085129</c:v>
                </c:pt>
                <c:pt idx="24">
                  <c:v>109.63254899972083</c:v>
                </c:pt>
                <c:pt idx="25">
                  <c:v>117.29862523928193</c:v>
                </c:pt>
                <c:pt idx="26">
                  <c:v>122.69075185403707</c:v>
                </c:pt>
                <c:pt idx="27">
                  <c:v>126.65436201321266</c:v>
                </c:pt>
                <c:pt idx="28">
                  <c:v>129.67365954567009</c:v>
                </c:pt>
                <c:pt idx="29">
                  <c:v>132.04134653039134</c:v>
                </c:pt>
                <c:pt idx="30">
                  <c:v>133.94293543043781</c:v>
                </c:pt>
                <c:pt idx="31">
                  <c:v>135.50088322096821</c:v>
                </c:pt>
                <c:pt idx="32">
                  <c:v>136.79889163157199</c:v>
                </c:pt>
                <c:pt idx="33">
                  <c:v>137.89591412227057</c:v>
                </c:pt>
                <c:pt idx="34">
                  <c:v>138.83456486812776</c:v>
                </c:pt>
                <c:pt idx="35">
                  <c:v>139.64635156287255</c:v>
                </c:pt>
                <c:pt idx="36">
                  <c:v>140.35503658959766</c:v>
                </c:pt>
                <c:pt idx="37">
                  <c:v>140.97885744303358</c:v>
                </c:pt>
                <c:pt idx="38">
                  <c:v>141.58391640169154</c:v>
                </c:pt>
                <c:pt idx="39">
                  <c:v>142.5109931758916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5B-4AF4-B186-243EFDFAA8D4}"/>
            </c:ext>
          </c:extLst>
        </c:ser>
        <c:ser>
          <c:idx val="4"/>
          <c:order val="3"/>
          <c:tx>
            <c:strRef>
              <c:f>exercise_motor!$G$61</c:f>
              <c:strCache>
                <c:ptCount val="1"/>
                <c:pt idx="0">
                  <c:v>M_Nm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exercise_motor!$G$62:$G$101</c:f>
              <c:numCache>
                <c:formatCode>0.0</c:formatCode>
                <c:ptCount val="40"/>
                <c:pt idx="0">
                  <c:v>7.4477313278498825</c:v>
                </c:pt>
                <c:pt idx="1">
                  <c:v>19.708960727333903</c:v>
                </c:pt>
                <c:pt idx="2">
                  <c:v>31.584066881135861</c:v>
                </c:pt>
                <c:pt idx="3">
                  <c:v>43.07172079635076</c:v>
                </c:pt>
                <c:pt idx="4">
                  <c:v>54.171892092888413</c:v>
                </c:pt>
                <c:pt idx="5">
                  <c:v>80.237442723723618</c:v>
                </c:pt>
                <c:pt idx="6">
                  <c:v>103.93792201919705</c:v>
                </c:pt>
                <c:pt idx="7">
                  <c:v>125.35338664392391</c:v>
                </c:pt>
                <c:pt idx="8">
                  <c:v>161.76688952920765</c:v>
                </c:pt>
                <c:pt idx="9">
                  <c:v>190.48843145094406</c:v>
                </c:pt>
                <c:pt idx="10">
                  <c:v>212.62376046074507</c:v>
                </c:pt>
                <c:pt idx="11">
                  <c:v>229.25099170492365</c:v>
                </c:pt>
                <c:pt idx="12">
                  <c:v>241.35267825105464</c:v>
                </c:pt>
                <c:pt idx="13">
                  <c:v>249.7862727709165</c:v>
                </c:pt>
                <c:pt idx="14">
                  <c:v>255.27849768855626</c:v>
                </c:pt>
                <c:pt idx="15">
                  <c:v>258.43295355557814</c:v>
                </c:pt>
                <c:pt idx="16">
                  <c:v>259.74392908057411</c:v>
                </c:pt>
                <c:pt idx="17">
                  <c:v>259.61217349323539</c:v>
                </c:pt>
                <c:pt idx="18">
                  <c:v>258.36030487706864</c:v>
                </c:pt>
                <c:pt idx="19">
                  <c:v>256.24673207065024</c:v>
                </c:pt>
                <c:pt idx="20">
                  <c:v>253.47767352485548</c:v>
                </c:pt>
                <c:pt idx="21">
                  <c:v>250.21724005535927</c:v>
                </c:pt>
                <c:pt idx="22">
                  <c:v>246.59573617213508</c:v>
                </c:pt>
                <c:pt idx="23">
                  <c:v>242.71640996815611</c:v>
                </c:pt>
                <c:pt idx="24">
                  <c:v>238.66089621934836</c:v>
                </c:pt>
                <c:pt idx="25">
                  <c:v>217.56717681680436</c:v>
                </c:pt>
                <c:pt idx="26">
                  <c:v>197.53432873400919</c:v>
                </c:pt>
                <c:pt idx="27">
                  <c:v>179.73245722633015</c:v>
                </c:pt>
                <c:pt idx="28">
                  <c:v>164.24632492002414</c:v>
                </c:pt>
                <c:pt idx="29">
                  <c:v>150.83998533352258</c:v>
                </c:pt>
                <c:pt idx="30">
                  <c:v>139.21254431036468</c:v>
                </c:pt>
                <c:pt idx="31">
                  <c:v>129.08069953543159</c:v>
                </c:pt>
                <c:pt idx="32">
                  <c:v>120.20098671383592</c:v>
                </c:pt>
                <c:pt idx="33">
                  <c:v>112.37133856183107</c:v>
                </c:pt>
                <c:pt idx="34">
                  <c:v>105.42621353687214</c:v>
                </c:pt>
                <c:pt idx="35">
                  <c:v>99.230414037060115</c:v>
                </c:pt>
                <c:pt idx="36">
                  <c:v>93.673329985924426</c:v>
                </c:pt>
                <c:pt idx="37">
                  <c:v>88.664084760649573</c:v>
                </c:pt>
                <c:pt idx="38">
                  <c:v>83.697464579904917</c:v>
                </c:pt>
                <c:pt idx="39">
                  <c:v>75.874795596610667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5B-4AF4-B186-243EFDFAA8D4}"/>
            </c:ext>
          </c:extLst>
        </c:ser>
        <c:ser>
          <c:idx val="5"/>
          <c:order val="4"/>
          <c:tx>
            <c:strRef>
              <c:f>exercise_motor!$H$61</c:f>
              <c:strCache>
                <c:ptCount val="1"/>
                <c:pt idx="0">
                  <c:v>Pshaft_kW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exercise_motor!$H$62:$H$101</c:f>
              <c:numCache>
                <c:formatCode>0.0</c:formatCode>
                <c:ptCount val="40"/>
                <c:pt idx="0">
                  <c:v>2.3350942549432756</c:v>
                </c:pt>
                <c:pt idx="1">
                  <c:v>6.1669856125958349</c:v>
                </c:pt>
                <c:pt idx="2">
                  <c:v>9.8628926849359431</c:v>
                </c:pt>
                <c:pt idx="3">
                  <c:v>13.423129121823584</c:v>
                </c:pt>
                <c:pt idx="4">
                  <c:v>16.84841580477763</c:v>
                </c:pt>
                <c:pt idx="5">
                  <c:v>24.829226019462645</c:v>
                </c:pt>
                <c:pt idx="6">
                  <c:v>31.999999999999996</c:v>
                </c:pt>
                <c:pt idx="7">
                  <c:v>38.396404661857304</c:v>
                </c:pt>
                <c:pt idx="8">
                  <c:v>49.04184732281638</c:v>
                </c:pt>
                <c:pt idx="9">
                  <c:v>57.150738928232244</c:v>
                </c:pt>
                <c:pt idx="10">
                  <c:v>63.123849543079579</c:v>
                </c:pt>
                <c:pt idx="11">
                  <c:v>67.339937132941856</c:v>
                </c:pt>
                <c:pt idx="12">
                  <c:v>70.136441584890349</c:v>
                </c:pt>
                <c:pt idx="13">
                  <c:v>71.802494834678825</c:v>
                </c:pt>
                <c:pt idx="14">
                  <c:v>72.57928529268149</c:v>
                </c:pt>
                <c:pt idx="15">
                  <c:v>72.664250616046559</c:v>
                </c:pt>
                <c:pt idx="16">
                  <c:v>72.216851318145999</c:v>
                </c:pt>
                <c:pt idx="17">
                  <c:v>71.364623490022311</c:v>
                </c:pt>
                <c:pt idx="18">
                  <c:v>70.208835295057995</c:v>
                </c:pt>
                <c:pt idx="19">
                  <c:v>68.829453758751185</c:v>
                </c:pt>
                <c:pt idx="20">
                  <c:v>67.289343946053606</c:v>
                </c:pt>
                <c:pt idx="21">
                  <c:v>65.637733703812373</c:v>
                </c:pt>
                <c:pt idx="22">
                  <c:v>63.913026636108007</c:v>
                </c:pt>
                <c:pt idx="23">
                  <c:v>62.14506137262422</c:v>
                </c:pt>
                <c:pt idx="24">
                  <c:v>60.356913120079732</c:v>
                </c:pt>
                <c:pt idx="25">
                  <c:v>51.604812048420726</c:v>
                </c:pt>
                <c:pt idx="26">
                  <c:v>43.750353916770045</c:v>
                </c:pt>
                <c:pt idx="27">
                  <c:v>36.984323953819136</c:v>
                </c:pt>
                <c:pt idx="28">
                  <c:v>31.217700388746103</c:v>
                </c:pt>
                <c:pt idx="29">
                  <c:v>26.300217333421934</c:v>
                </c:pt>
                <c:pt idx="30">
                  <c:v>22.086129877895733</c:v>
                </c:pt>
                <c:pt idx="31">
                  <c:v>18.451113470823799</c:v>
                </c:pt>
                <c:pt idx="32">
                  <c:v>15.293712740984446</c:v>
                </c:pt>
                <c:pt idx="33">
                  <c:v>12.532386495346429</c:v>
                </c:pt>
                <c:pt idx="34">
                  <c:v>10.101789647268387</c:v>
                </c:pt>
                <c:pt idx="35">
                  <c:v>7.9494092636632745</c:v>
                </c:pt>
                <c:pt idx="36">
                  <c:v>6.0328106290819754</c:v>
                </c:pt>
                <c:pt idx="37">
                  <c:v>4.3174697784804383</c:v>
                </c:pt>
                <c:pt idx="38">
                  <c:v>2.6294333984832003</c:v>
                </c:pt>
                <c:pt idx="39">
                  <c:v>-1.0585652374170486E-14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5B-4AF4-B186-243EFDFAA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09552"/>
        <c:axId val="725168320"/>
      </c:scatterChart>
      <c:scatterChart>
        <c:scatterStyle val="smoothMarker"/>
        <c:varyColors val="0"/>
        <c:ser>
          <c:idx val="1"/>
          <c:order val="1"/>
          <c:tx>
            <c:strRef>
              <c:f>exercise_motor!$D$61</c:f>
              <c:strCache>
                <c:ptCount val="1"/>
                <c:pt idx="0">
                  <c:v>CosPhi_d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exercise_motor!$D$62:$D$101</c:f>
              <c:numCache>
                <c:formatCode>0.000</c:formatCode>
                <c:ptCount val="40"/>
                <c:pt idx="0">
                  <c:v>0.20498602689760032</c:v>
                </c:pt>
                <c:pt idx="1">
                  <c:v>0.35308047474410192</c:v>
                </c:pt>
                <c:pt idx="2">
                  <c:v>0.47337052775473831</c:v>
                </c:pt>
                <c:pt idx="3">
                  <c:v>0.56655239461028262</c:v>
                </c:pt>
                <c:pt idx="4">
                  <c:v>0.63704236620704024</c:v>
                </c:pt>
                <c:pt idx="5">
                  <c:v>0.74587489304923005</c:v>
                </c:pt>
                <c:pt idx="6">
                  <c:v>0.80060397308047215</c:v>
                </c:pt>
                <c:pt idx="7">
                  <c:v>0.82932976877525288</c:v>
                </c:pt>
                <c:pt idx="8">
                  <c:v>0.85224934970923305</c:v>
                </c:pt>
                <c:pt idx="9">
                  <c:v>0.85547000060533507</c:v>
                </c:pt>
                <c:pt idx="10">
                  <c:v>0.85045807443098442</c:v>
                </c:pt>
                <c:pt idx="11">
                  <c:v>0.84148312328731689</c:v>
                </c:pt>
                <c:pt idx="12">
                  <c:v>0.83049688914862507</c:v>
                </c:pt>
                <c:pt idx="13">
                  <c:v>0.818524485550993</c:v>
                </c:pt>
                <c:pt idx="14">
                  <c:v>0.80615406313501192</c:v>
                </c:pt>
                <c:pt idx="15">
                  <c:v>0.79374075878426187</c:v>
                </c:pt>
                <c:pt idx="16">
                  <c:v>0.78150402969414057</c:v>
                </c:pt>
                <c:pt idx="17">
                  <c:v>0.76957942559493087</c:v>
                </c:pt>
                <c:pt idx="18">
                  <c:v>0.75804852186455141</c:v>
                </c:pt>
                <c:pt idx="19">
                  <c:v>0.7469573282634816</c:v>
                </c:pt>
                <c:pt idx="20">
                  <c:v>0.7363281226644961</c:v>
                </c:pt>
                <c:pt idx="21">
                  <c:v>0.72616729729592266</c:v>
                </c:pt>
                <c:pt idx="22">
                  <c:v>0.71647067213548921</c:v>
                </c:pt>
                <c:pt idx="23">
                  <c:v>0.70722714324245983</c:v>
                </c:pt>
                <c:pt idx="24">
                  <c:v>0.69842120863232193</c:v>
                </c:pt>
                <c:pt idx="25">
                  <c:v>0.6602864651997028</c:v>
                </c:pt>
                <c:pt idx="26">
                  <c:v>0.63020597528963951</c:v>
                </c:pt>
                <c:pt idx="27">
                  <c:v>0.60612433650199748</c:v>
                </c:pt>
                <c:pt idx="28">
                  <c:v>0.58652055963200433</c:v>
                </c:pt>
                <c:pt idx="29">
                  <c:v>0.57030599418791139</c:v>
                </c:pt>
                <c:pt idx="30">
                  <c:v>0.5567002157331592</c:v>
                </c:pt>
                <c:pt idx="31">
                  <c:v>0.5451365704363228</c:v>
                </c:pt>
                <c:pt idx="32">
                  <c:v>0.53519689833137296</c:v>
                </c:pt>
                <c:pt idx="33">
                  <c:v>0.52656741757939551</c:v>
                </c:pt>
                <c:pt idx="34">
                  <c:v>0.51900885306005673</c:v>
                </c:pt>
                <c:pt idx="35">
                  <c:v>0.51233598403923652</c:v>
                </c:pt>
                <c:pt idx="36">
                  <c:v>0.50640343506586172</c:v>
                </c:pt>
                <c:pt idx="37">
                  <c:v>0.5010956489528946</c:v>
                </c:pt>
                <c:pt idx="38">
                  <c:v>0.49586832069651249</c:v>
                </c:pt>
                <c:pt idx="39">
                  <c:v>0.48770187811438542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5B-4AF4-B186-243EFDFAA8D4}"/>
            </c:ext>
          </c:extLst>
        </c:ser>
        <c:ser>
          <c:idx val="2"/>
          <c:order val="2"/>
          <c:tx>
            <c:strRef>
              <c:f>exercise_motor!$E$61</c:f>
              <c:strCache>
                <c:ptCount val="1"/>
                <c:pt idx="0">
                  <c:v>eff_d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exercise_motor!$E$62:$E$101</c:f>
              <c:numCache>
                <c:formatCode>0.000</c:formatCode>
                <c:ptCount val="40"/>
                <c:pt idx="0">
                  <c:v>0.48367413384365482</c:v>
                </c:pt>
                <c:pt idx="1">
                  <c:v>0.70350615014389695</c:v>
                </c:pt>
                <c:pt idx="2">
                  <c:v>0.78046227927485357</c:v>
                </c:pt>
                <c:pt idx="3">
                  <c:v>0.81658023915990341</c:v>
                </c:pt>
                <c:pt idx="4">
                  <c:v>0.83547368179763137</c:v>
                </c:pt>
                <c:pt idx="5">
                  <c:v>0.85167836591631096</c:v>
                </c:pt>
                <c:pt idx="6">
                  <c:v>0.85004935888839017</c:v>
                </c:pt>
                <c:pt idx="7">
                  <c:v>0.84152159680057914</c:v>
                </c:pt>
                <c:pt idx="8">
                  <c:v>0.81653177205918448</c:v>
                </c:pt>
                <c:pt idx="9">
                  <c:v>0.78804748116660839</c:v>
                </c:pt>
                <c:pt idx="10">
                  <c:v>0.75906624282826873</c:v>
                </c:pt>
                <c:pt idx="11">
                  <c:v>0.73064032888613883</c:v>
                </c:pt>
                <c:pt idx="12">
                  <c:v>0.70318070033940072</c:v>
                </c:pt>
                <c:pt idx="13">
                  <c:v>0.676842810666066</c:v>
                </c:pt>
                <c:pt idx="14">
                  <c:v>0.65166825871087986</c:v>
                </c:pt>
                <c:pt idx="15">
                  <c:v>0.62764468557448738</c:v>
                </c:pt>
                <c:pt idx="16">
                  <c:v>0.60473369103592189</c:v>
                </c:pt>
                <c:pt idx="17">
                  <c:v>0.58288475760047986</c:v>
                </c:pt>
                <c:pt idx="18">
                  <c:v>0.56204251765178925</c:v>
                </c:pt>
                <c:pt idx="19">
                  <c:v>0.54215064504112465</c:v>
                </c:pt>
                <c:pt idx="20">
                  <c:v>0.52315394977328911</c:v>
                </c:pt>
                <c:pt idx="21">
                  <c:v>0.5049994808470063</c:v>
                </c:pt>
                <c:pt idx="22">
                  <c:v>0.48763706755814318</c:v>
                </c:pt>
                <c:pt idx="23">
                  <c:v>0.47101953815468722</c:v>
                </c:pt>
                <c:pt idx="24">
                  <c:v>0.45510275253384708</c:v>
                </c:pt>
                <c:pt idx="25">
                  <c:v>0.38468411767238392</c:v>
                </c:pt>
                <c:pt idx="26">
                  <c:v>0.32668304784674734</c:v>
                </c:pt>
                <c:pt idx="27">
                  <c:v>0.27814751472711474</c:v>
                </c:pt>
                <c:pt idx="28">
                  <c:v>0.23697649578475213</c:v>
                </c:pt>
                <c:pt idx="29">
                  <c:v>0.20164192237808554</c:v>
                </c:pt>
                <c:pt idx="30">
                  <c:v>0.17100853727273999</c:v>
                </c:pt>
                <c:pt idx="31">
                  <c:v>0.14421635297714253</c:v>
                </c:pt>
                <c:pt idx="32">
                  <c:v>0.12060245119802752</c:v>
                </c:pt>
                <c:pt idx="33">
                  <c:v>9.9647813027456345E-2</c:v>
                </c:pt>
                <c:pt idx="34">
                  <c:v>8.0940395853738897E-2</c:v>
                </c:pt>
                <c:pt idx="35">
                  <c:v>6.4148983031505208E-2</c:v>
                </c:pt>
                <c:pt idx="36">
                  <c:v>4.9004326063092997E-2</c:v>
                </c:pt>
                <c:pt idx="37">
                  <c:v>3.5285320020873097E-2</c:v>
                </c:pt>
                <c:pt idx="38">
                  <c:v>2.1623264595629542E-2</c:v>
                </c:pt>
                <c:pt idx="39">
                  <c:v>-8.7933468852129E-17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5B-4AF4-B186-243EFDFAA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149184"/>
        <c:axId val="725158336"/>
      </c:scatterChart>
      <c:valAx>
        <c:axId val="767109552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68320"/>
        <c:crosses val="autoZero"/>
        <c:crossBetween val="midCat"/>
      </c:valAx>
      <c:valAx>
        <c:axId val="725168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Ток, Момент, Мощность на</a:t>
                </a:r>
                <a:r>
                  <a:rPr lang="ru-RU" baseline="0"/>
                  <a:t>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7109552"/>
        <c:crosses val="autoZero"/>
        <c:crossBetween val="midCat"/>
      </c:valAx>
      <c:valAx>
        <c:axId val="725158336"/>
        <c:scaling>
          <c:orientation val="minMax"/>
          <c:max val="1"/>
          <c:min val="0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49184"/>
        <c:crosses val="max"/>
        <c:crossBetween val="midCat"/>
      </c:valAx>
      <c:valAx>
        <c:axId val="725149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515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Электромеханическая характеристика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strRef>
              <c:f>exercise_motor!$G$61</c:f>
              <c:strCache>
                <c:ptCount val="1"/>
                <c:pt idx="0">
                  <c:v>M_Nm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exercise_motor!$B$62:$B$101</c:f>
              <c:numCache>
                <c:formatCode>General</c:formatCode>
                <c:ptCount val="4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  <c:pt idx="25">
                  <c:v>0.24500000000000005</c:v>
                </c:pt>
                <c:pt idx="26">
                  <c:v>0.29500000000000004</c:v>
                </c:pt>
                <c:pt idx="27">
                  <c:v>0.34500000000000003</c:v>
                </c:pt>
                <c:pt idx="28">
                  <c:v>0.39500000000000002</c:v>
                </c:pt>
                <c:pt idx="29">
                  <c:v>0.44500000000000001</c:v>
                </c:pt>
                <c:pt idx="30">
                  <c:v>0.495</c:v>
                </c:pt>
                <c:pt idx="31">
                  <c:v>0.54500000000000004</c:v>
                </c:pt>
                <c:pt idx="32">
                  <c:v>0.59500000000000008</c:v>
                </c:pt>
                <c:pt idx="33">
                  <c:v>0.64500000000000013</c:v>
                </c:pt>
                <c:pt idx="34">
                  <c:v>0.69500000000000017</c:v>
                </c:pt>
                <c:pt idx="35">
                  <c:v>0.74500000000000022</c:v>
                </c:pt>
                <c:pt idx="36">
                  <c:v>0.79500000000000026</c:v>
                </c:pt>
                <c:pt idx="37">
                  <c:v>0.84500000000000031</c:v>
                </c:pt>
                <c:pt idx="38">
                  <c:v>0.90000000000000036</c:v>
                </c:pt>
                <c:pt idx="39">
                  <c:v>1.0000000000000004</c:v>
                </c:pt>
              </c:numCache>
            </c:numRef>
          </c:xVal>
          <c:yVal>
            <c:numRef>
              <c:f>exercise_motor!$G$62:$G$101</c:f>
              <c:numCache>
                <c:formatCode>0.0</c:formatCode>
                <c:ptCount val="40"/>
                <c:pt idx="0">
                  <c:v>7.4477313278498825</c:v>
                </c:pt>
                <c:pt idx="1">
                  <c:v>19.708960727333903</c:v>
                </c:pt>
                <c:pt idx="2">
                  <c:v>31.584066881135861</c:v>
                </c:pt>
                <c:pt idx="3">
                  <c:v>43.07172079635076</c:v>
                </c:pt>
                <c:pt idx="4">
                  <c:v>54.171892092888413</c:v>
                </c:pt>
                <c:pt idx="5">
                  <c:v>80.237442723723618</c:v>
                </c:pt>
                <c:pt idx="6">
                  <c:v>103.93792201919705</c:v>
                </c:pt>
                <c:pt idx="7">
                  <c:v>125.35338664392391</c:v>
                </c:pt>
                <c:pt idx="8">
                  <c:v>161.76688952920765</c:v>
                </c:pt>
                <c:pt idx="9">
                  <c:v>190.48843145094406</c:v>
                </c:pt>
                <c:pt idx="10">
                  <c:v>212.62376046074507</c:v>
                </c:pt>
                <c:pt idx="11">
                  <c:v>229.25099170492365</c:v>
                </c:pt>
                <c:pt idx="12">
                  <c:v>241.35267825105464</c:v>
                </c:pt>
                <c:pt idx="13">
                  <c:v>249.7862727709165</c:v>
                </c:pt>
                <c:pt idx="14">
                  <c:v>255.27849768855626</c:v>
                </c:pt>
                <c:pt idx="15">
                  <c:v>258.43295355557814</c:v>
                </c:pt>
                <c:pt idx="16">
                  <c:v>259.74392908057411</c:v>
                </c:pt>
                <c:pt idx="17">
                  <c:v>259.61217349323539</c:v>
                </c:pt>
                <c:pt idx="18">
                  <c:v>258.36030487706864</c:v>
                </c:pt>
                <c:pt idx="19">
                  <c:v>256.24673207065024</c:v>
                </c:pt>
                <c:pt idx="20">
                  <c:v>253.47767352485548</c:v>
                </c:pt>
                <c:pt idx="21">
                  <c:v>250.21724005535927</c:v>
                </c:pt>
                <c:pt idx="22">
                  <c:v>246.59573617213508</c:v>
                </c:pt>
                <c:pt idx="23">
                  <c:v>242.71640996815611</c:v>
                </c:pt>
                <c:pt idx="24">
                  <c:v>238.66089621934836</c:v>
                </c:pt>
                <c:pt idx="25">
                  <c:v>217.56717681680436</c:v>
                </c:pt>
                <c:pt idx="26">
                  <c:v>197.53432873400919</c:v>
                </c:pt>
                <c:pt idx="27">
                  <c:v>179.73245722633015</c:v>
                </c:pt>
                <c:pt idx="28">
                  <c:v>164.24632492002414</c:v>
                </c:pt>
                <c:pt idx="29">
                  <c:v>150.83998533352258</c:v>
                </c:pt>
                <c:pt idx="30">
                  <c:v>139.21254431036468</c:v>
                </c:pt>
                <c:pt idx="31">
                  <c:v>129.08069953543159</c:v>
                </c:pt>
                <c:pt idx="32">
                  <c:v>120.20098671383592</c:v>
                </c:pt>
                <c:pt idx="33">
                  <c:v>112.37133856183107</c:v>
                </c:pt>
                <c:pt idx="34">
                  <c:v>105.42621353687214</c:v>
                </c:pt>
                <c:pt idx="35">
                  <c:v>99.230414037060115</c:v>
                </c:pt>
                <c:pt idx="36">
                  <c:v>93.673329985924426</c:v>
                </c:pt>
                <c:pt idx="37">
                  <c:v>88.664084760649573</c:v>
                </c:pt>
                <c:pt idx="38">
                  <c:v>83.697464579904917</c:v>
                </c:pt>
                <c:pt idx="39">
                  <c:v>75.874795596610667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09-41BC-B2EB-0B5B79E99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09552"/>
        <c:axId val="725168320"/>
      </c:scatterChart>
      <c:scatterChart>
        <c:scatterStyle val="lineMarker"/>
        <c:varyColors val="0"/>
        <c:ser>
          <c:idx val="0"/>
          <c:order val="1"/>
          <c:tx>
            <c:v>Номинальный момент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exercise_motor!$L$62:$L$64</c:f>
              <c:numCache>
                <c:formatCode>General</c:formatCode>
                <c:ptCount val="3"/>
                <c:pt idx="0">
                  <c:v>0</c:v>
                </c:pt>
                <c:pt idx="1">
                  <c:v>0.02</c:v>
                </c:pt>
                <c:pt idx="2">
                  <c:v>0.02</c:v>
                </c:pt>
              </c:numCache>
            </c:numRef>
          </c:xVal>
          <c:yVal>
            <c:numRef>
              <c:f>exercise_motor!$M$62:$M$64</c:f>
              <c:numCache>
                <c:formatCode>0</c:formatCode>
                <c:ptCount val="3"/>
                <c:pt idx="0">
                  <c:v>103.937922019197</c:v>
                </c:pt>
                <c:pt idx="1">
                  <c:v>103.937922019197</c:v>
                </c:pt>
                <c:pt idx="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C09-41BC-B2EB-0B5B79E9968D}"/>
            </c:ext>
          </c:extLst>
        </c:ser>
        <c:ser>
          <c:idx val="1"/>
          <c:order val="2"/>
          <c:tx>
            <c:strRef>
              <c:f>exercise_motor!$L$67</c:f>
              <c:strCache>
                <c:ptCount val="1"/>
                <c:pt idx="0">
                  <c:v>Макс точка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exercise_motor!$L$69:$L$71</c:f>
              <c:numCache>
                <c:formatCode>0.00</c:formatCode>
                <c:ptCount val="3"/>
                <c:pt idx="0" formatCode="General">
                  <c:v>0</c:v>
                </c:pt>
                <c:pt idx="1">
                  <c:v>0.11887051869007895</c:v>
                </c:pt>
                <c:pt idx="2">
                  <c:v>0.11887051869007895</c:v>
                </c:pt>
              </c:numCache>
            </c:numRef>
          </c:xVal>
          <c:yVal>
            <c:numRef>
              <c:f>exercise_motor!$M$69:$M$71</c:f>
              <c:numCache>
                <c:formatCode>0</c:formatCode>
                <c:ptCount val="3"/>
                <c:pt idx="0">
                  <c:v>259.84480504799262</c:v>
                </c:pt>
                <c:pt idx="1">
                  <c:v>259.84480504799262</c:v>
                </c:pt>
                <c:pt idx="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C09-41BC-B2EB-0B5B79E99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09552"/>
        <c:axId val="725168320"/>
      </c:scatterChart>
      <c:valAx>
        <c:axId val="767109552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68320"/>
        <c:crosses val="autoZero"/>
        <c:crossBetween val="midCat"/>
      </c:valAx>
      <c:valAx>
        <c:axId val="725168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Ток, Момент, Мощность на</a:t>
                </a:r>
                <a:r>
                  <a:rPr lang="ru-RU" baseline="0"/>
                  <a:t>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710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Полная характеристика ПЭД, на основе схемы замещения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exercise_motor!$C$61</c:f>
              <c:strCache>
                <c:ptCount val="1"/>
                <c:pt idx="0">
                  <c:v>I_lin_A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exercise_motor!$C$62:$C$86</c:f>
              <c:numCache>
                <c:formatCode>0</c:formatCode>
                <c:ptCount val="25"/>
                <c:pt idx="0">
                  <c:v>13.597737953473899</c:v>
                </c:pt>
                <c:pt idx="1">
                  <c:v>14.33410916304353</c:v>
                </c:pt>
                <c:pt idx="2">
                  <c:v>15.413119564359484</c:v>
                </c:pt>
                <c:pt idx="3">
                  <c:v>16.751519027943193</c:v>
                </c:pt>
                <c:pt idx="4">
                  <c:v>18.276681979304723</c:v>
                </c:pt>
                <c:pt idx="5">
                  <c:v>22.566330809755708</c:v>
                </c:pt>
                <c:pt idx="6">
                  <c:v>27.147351478263062</c:v>
                </c:pt>
                <c:pt idx="7">
                  <c:v>31.764162701348969</c:v>
                </c:pt>
                <c:pt idx="8">
                  <c:v>40.688007870573372</c:v>
                </c:pt>
                <c:pt idx="9">
                  <c:v>48.944517657179802</c:v>
                </c:pt>
                <c:pt idx="10">
                  <c:v>56.454720543191698</c:v>
                </c:pt>
                <c:pt idx="11">
                  <c:v>63.235801699540559</c:v>
                </c:pt>
                <c:pt idx="12">
                  <c:v>69.33909164904712</c:v>
                </c:pt>
                <c:pt idx="13">
                  <c:v>74.827185670671611</c:v>
                </c:pt>
                <c:pt idx="14">
                  <c:v>79.764095477614347</c:v>
                </c:pt>
                <c:pt idx="15">
                  <c:v>84.210769097023373</c:v>
                </c:pt>
                <c:pt idx="16">
                  <c:v>88.223144936158207</c:v>
                </c:pt>
                <c:pt idx="17">
                  <c:v>91.851489694642055</c:v>
                </c:pt>
                <c:pt idx="18">
                  <c:v>95.140398334694581</c:v>
                </c:pt>
                <c:pt idx="19">
                  <c:v>98.129124550964775</c:v>
                </c:pt>
                <c:pt idx="20">
                  <c:v>100.85205925024302</c:v>
                </c:pt>
                <c:pt idx="21">
                  <c:v>103.3392563347077</c:v>
                </c:pt>
                <c:pt idx="22">
                  <c:v>105.61695155802822</c:v>
                </c:pt>
                <c:pt idx="23">
                  <c:v>107.70804699085129</c:v>
                </c:pt>
                <c:pt idx="24">
                  <c:v>109.63254899972083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1A-488B-BCA7-B68A841D910A}"/>
            </c:ext>
          </c:extLst>
        </c:ser>
        <c:ser>
          <c:idx val="4"/>
          <c:order val="4"/>
          <c:tx>
            <c:strRef>
              <c:f>exercise_motor!$G$61</c:f>
              <c:strCache>
                <c:ptCount val="1"/>
                <c:pt idx="0">
                  <c:v>M_Nm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exercise_motor!$G$62:$G$86</c:f>
              <c:numCache>
                <c:formatCode>0.0</c:formatCode>
                <c:ptCount val="25"/>
                <c:pt idx="0">
                  <c:v>7.4477313278498825</c:v>
                </c:pt>
                <c:pt idx="1">
                  <c:v>19.708960727333903</c:v>
                </c:pt>
                <c:pt idx="2">
                  <c:v>31.584066881135861</c:v>
                </c:pt>
                <c:pt idx="3">
                  <c:v>43.07172079635076</c:v>
                </c:pt>
                <c:pt idx="4">
                  <c:v>54.171892092888413</c:v>
                </c:pt>
                <c:pt idx="5">
                  <c:v>80.237442723723618</c:v>
                </c:pt>
                <c:pt idx="6">
                  <c:v>103.93792201919705</c:v>
                </c:pt>
                <c:pt idx="7">
                  <c:v>125.35338664392391</c:v>
                </c:pt>
                <c:pt idx="8">
                  <c:v>161.76688952920765</c:v>
                </c:pt>
                <c:pt idx="9">
                  <c:v>190.48843145094406</c:v>
                </c:pt>
                <c:pt idx="10">
                  <c:v>212.62376046074507</c:v>
                </c:pt>
                <c:pt idx="11">
                  <c:v>229.25099170492365</c:v>
                </c:pt>
                <c:pt idx="12">
                  <c:v>241.35267825105464</c:v>
                </c:pt>
                <c:pt idx="13">
                  <c:v>249.7862727709165</c:v>
                </c:pt>
                <c:pt idx="14">
                  <c:v>255.27849768855626</c:v>
                </c:pt>
                <c:pt idx="15">
                  <c:v>258.43295355557814</c:v>
                </c:pt>
                <c:pt idx="16">
                  <c:v>259.74392908057411</c:v>
                </c:pt>
                <c:pt idx="17">
                  <c:v>259.61217349323539</c:v>
                </c:pt>
                <c:pt idx="18">
                  <c:v>258.36030487706864</c:v>
                </c:pt>
                <c:pt idx="19">
                  <c:v>256.24673207065024</c:v>
                </c:pt>
                <c:pt idx="20">
                  <c:v>253.47767352485548</c:v>
                </c:pt>
                <c:pt idx="21">
                  <c:v>250.21724005535927</c:v>
                </c:pt>
                <c:pt idx="22">
                  <c:v>246.59573617213508</c:v>
                </c:pt>
                <c:pt idx="23">
                  <c:v>242.71640996815611</c:v>
                </c:pt>
                <c:pt idx="24">
                  <c:v>238.66089621934836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91A-488B-BCA7-B68A841D910A}"/>
            </c:ext>
          </c:extLst>
        </c:ser>
        <c:ser>
          <c:idx val="5"/>
          <c:order val="5"/>
          <c:tx>
            <c:strRef>
              <c:f>exercise_motor!$H$61</c:f>
              <c:strCache>
                <c:ptCount val="1"/>
                <c:pt idx="0">
                  <c:v>Pshaft_kW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exercise_motor!$H$62:$H$86</c:f>
              <c:numCache>
                <c:formatCode>0.0</c:formatCode>
                <c:ptCount val="25"/>
                <c:pt idx="0">
                  <c:v>2.3350942549432756</c:v>
                </c:pt>
                <c:pt idx="1">
                  <c:v>6.1669856125958349</c:v>
                </c:pt>
                <c:pt idx="2">
                  <c:v>9.8628926849359431</c:v>
                </c:pt>
                <c:pt idx="3">
                  <c:v>13.423129121823584</c:v>
                </c:pt>
                <c:pt idx="4">
                  <c:v>16.84841580477763</c:v>
                </c:pt>
                <c:pt idx="5">
                  <c:v>24.829226019462645</c:v>
                </c:pt>
                <c:pt idx="6">
                  <c:v>31.999999999999996</c:v>
                </c:pt>
                <c:pt idx="7">
                  <c:v>38.396404661857304</c:v>
                </c:pt>
                <c:pt idx="8">
                  <c:v>49.04184732281638</c:v>
                </c:pt>
                <c:pt idx="9">
                  <c:v>57.150738928232244</c:v>
                </c:pt>
                <c:pt idx="10">
                  <c:v>63.123849543079579</c:v>
                </c:pt>
                <c:pt idx="11">
                  <c:v>67.339937132941856</c:v>
                </c:pt>
                <c:pt idx="12">
                  <c:v>70.136441584890349</c:v>
                </c:pt>
                <c:pt idx="13">
                  <c:v>71.802494834678825</c:v>
                </c:pt>
                <c:pt idx="14">
                  <c:v>72.57928529268149</c:v>
                </c:pt>
                <c:pt idx="15">
                  <c:v>72.664250616046559</c:v>
                </c:pt>
                <c:pt idx="16">
                  <c:v>72.216851318145999</c:v>
                </c:pt>
                <c:pt idx="17">
                  <c:v>71.364623490022311</c:v>
                </c:pt>
                <c:pt idx="18">
                  <c:v>70.208835295057995</c:v>
                </c:pt>
                <c:pt idx="19">
                  <c:v>68.829453758751185</c:v>
                </c:pt>
                <c:pt idx="20">
                  <c:v>67.289343946053606</c:v>
                </c:pt>
                <c:pt idx="21">
                  <c:v>65.637733703812373</c:v>
                </c:pt>
                <c:pt idx="22">
                  <c:v>63.913026636108007</c:v>
                </c:pt>
                <c:pt idx="23">
                  <c:v>62.14506137262422</c:v>
                </c:pt>
                <c:pt idx="24">
                  <c:v>60.356913120079732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91A-488B-BCA7-B68A841D9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109552"/>
        <c:axId val="725168320"/>
      </c:scatterChart>
      <c:scatterChart>
        <c:scatterStyle val="smoothMarker"/>
        <c:varyColors val="0"/>
        <c:ser>
          <c:idx val="1"/>
          <c:order val="1"/>
          <c:tx>
            <c:strRef>
              <c:f>exercise_motor!$D$61</c:f>
              <c:strCache>
                <c:ptCount val="1"/>
                <c:pt idx="0">
                  <c:v>CosPhi_d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exercise_motor!$D$62:$D$86</c:f>
              <c:numCache>
                <c:formatCode>0.000</c:formatCode>
                <c:ptCount val="25"/>
                <c:pt idx="0">
                  <c:v>0.20498602689760032</c:v>
                </c:pt>
                <c:pt idx="1">
                  <c:v>0.35308047474410192</c:v>
                </c:pt>
                <c:pt idx="2">
                  <c:v>0.47337052775473831</c:v>
                </c:pt>
                <c:pt idx="3">
                  <c:v>0.56655239461028262</c:v>
                </c:pt>
                <c:pt idx="4">
                  <c:v>0.63704236620704024</c:v>
                </c:pt>
                <c:pt idx="5">
                  <c:v>0.74587489304923005</c:v>
                </c:pt>
                <c:pt idx="6">
                  <c:v>0.80060397308047215</c:v>
                </c:pt>
                <c:pt idx="7">
                  <c:v>0.82932976877525288</c:v>
                </c:pt>
                <c:pt idx="8">
                  <c:v>0.85224934970923305</c:v>
                </c:pt>
                <c:pt idx="9">
                  <c:v>0.85547000060533507</c:v>
                </c:pt>
                <c:pt idx="10">
                  <c:v>0.85045807443098442</c:v>
                </c:pt>
                <c:pt idx="11">
                  <c:v>0.84148312328731689</c:v>
                </c:pt>
                <c:pt idx="12">
                  <c:v>0.83049688914862507</c:v>
                </c:pt>
                <c:pt idx="13">
                  <c:v>0.818524485550993</c:v>
                </c:pt>
                <c:pt idx="14">
                  <c:v>0.80615406313501192</c:v>
                </c:pt>
                <c:pt idx="15">
                  <c:v>0.79374075878426187</c:v>
                </c:pt>
                <c:pt idx="16">
                  <c:v>0.78150402969414057</c:v>
                </c:pt>
                <c:pt idx="17">
                  <c:v>0.76957942559493087</c:v>
                </c:pt>
                <c:pt idx="18">
                  <c:v>0.75804852186455141</c:v>
                </c:pt>
                <c:pt idx="19">
                  <c:v>0.7469573282634816</c:v>
                </c:pt>
                <c:pt idx="20">
                  <c:v>0.7363281226644961</c:v>
                </c:pt>
                <c:pt idx="21">
                  <c:v>0.72616729729592266</c:v>
                </c:pt>
                <c:pt idx="22">
                  <c:v>0.71647067213548921</c:v>
                </c:pt>
                <c:pt idx="23">
                  <c:v>0.70722714324245983</c:v>
                </c:pt>
                <c:pt idx="24">
                  <c:v>0.69842120863232193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1A-488B-BCA7-B68A841D910A}"/>
            </c:ext>
          </c:extLst>
        </c:ser>
        <c:ser>
          <c:idx val="2"/>
          <c:order val="2"/>
          <c:tx>
            <c:strRef>
              <c:f>exercise_motor!$E$61</c:f>
              <c:strCache>
                <c:ptCount val="1"/>
                <c:pt idx="0">
                  <c:v>eff_d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exercise_motor!$E$62:$E$86</c:f>
              <c:numCache>
                <c:formatCode>0.000</c:formatCode>
                <c:ptCount val="25"/>
                <c:pt idx="0">
                  <c:v>0.48367413384365482</c:v>
                </c:pt>
                <c:pt idx="1">
                  <c:v>0.70350615014389695</c:v>
                </c:pt>
                <c:pt idx="2">
                  <c:v>0.78046227927485357</c:v>
                </c:pt>
                <c:pt idx="3">
                  <c:v>0.81658023915990341</c:v>
                </c:pt>
                <c:pt idx="4">
                  <c:v>0.83547368179763137</c:v>
                </c:pt>
                <c:pt idx="5">
                  <c:v>0.85167836591631096</c:v>
                </c:pt>
                <c:pt idx="6">
                  <c:v>0.85004935888839017</c:v>
                </c:pt>
                <c:pt idx="7">
                  <c:v>0.84152159680057914</c:v>
                </c:pt>
                <c:pt idx="8">
                  <c:v>0.81653177205918448</c:v>
                </c:pt>
                <c:pt idx="9">
                  <c:v>0.78804748116660839</c:v>
                </c:pt>
                <c:pt idx="10">
                  <c:v>0.75906624282826873</c:v>
                </c:pt>
                <c:pt idx="11">
                  <c:v>0.73064032888613883</c:v>
                </c:pt>
                <c:pt idx="12">
                  <c:v>0.70318070033940072</c:v>
                </c:pt>
                <c:pt idx="13">
                  <c:v>0.676842810666066</c:v>
                </c:pt>
                <c:pt idx="14">
                  <c:v>0.65166825871087986</c:v>
                </c:pt>
                <c:pt idx="15">
                  <c:v>0.62764468557448738</c:v>
                </c:pt>
                <c:pt idx="16">
                  <c:v>0.60473369103592189</c:v>
                </c:pt>
                <c:pt idx="17">
                  <c:v>0.58288475760047986</c:v>
                </c:pt>
                <c:pt idx="18">
                  <c:v>0.56204251765178925</c:v>
                </c:pt>
                <c:pt idx="19">
                  <c:v>0.54215064504112465</c:v>
                </c:pt>
                <c:pt idx="20">
                  <c:v>0.52315394977328911</c:v>
                </c:pt>
                <c:pt idx="21">
                  <c:v>0.5049994808470063</c:v>
                </c:pt>
                <c:pt idx="22">
                  <c:v>0.48763706755814318</c:v>
                </c:pt>
                <c:pt idx="23">
                  <c:v>0.47101953815468722</c:v>
                </c:pt>
                <c:pt idx="24">
                  <c:v>0.45510275253384708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91A-488B-BCA7-B68A841D910A}"/>
            </c:ext>
          </c:extLst>
        </c:ser>
        <c:ser>
          <c:idx val="3"/>
          <c:order val="3"/>
          <c:tx>
            <c:strRef>
              <c:f>exercise_motor!$F$61</c:f>
              <c:strCache>
                <c:ptCount val="1"/>
                <c:pt idx="0">
                  <c:v>slip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exercise_motor!$B$62:$B$86</c:f>
              <c:numCache>
                <c:formatCode>General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xVal>
          <c:yVal>
            <c:numRef>
              <c:f>exercise_motor!$F$62:$F$86</c:f>
              <c:numCache>
                <c:formatCode>0.000</c:formatCode>
                <c:ptCount val="25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1.4999999999999999E-2</c:v>
                </c:pt>
                <c:pt idx="6">
                  <c:v>0.02</c:v>
                </c:pt>
                <c:pt idx="7">
                  <c:v>2.5000000000000001E-2</c:v>
                </c:pt>
                <c:pt idx="8">
                  <c:v>3.5000000000000003E-2</c:v>
                </c:pt>
                <c:pt idx="9">
                  <c:v>4.5000000000000005E-2</c:v>
                </c:pt>
                <c:pt idx="10">
                  <c:v>5.5000000000000007E-2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8.4999999999999992E-2</c:v>
                </c:pt>
                <c:pt idx="14">
                  <c:v>9.4999999999999987E-2</c:v>
                </c:pt>
                <c:pt idx="15">
                  <c:v>0.10499999999999998</c:v>
                </c:pt>
                <c:pt idx="16">
                  <c:v>0.11499999999999998</c:v>
                </c:pt>
                <c:pt idx="17">
                  <c:v>0.12499999999999997</c:v>
                </c:pt>
                <c:pt idx="18">
                  <c:v>0.13499999999999998</c:v>
                </c:pt>
                <c:pt idx="19">
                  <c:v>0.14499999999999999</c:v>
                </c:pt>
                <c:pt idx="20">
                  <c:v>0.155</c:v>
                </c:pt>
                <c:pt idx="21">
                  <c:v>0.16500000000000001</c:v>
                </c:pt>
                <c:pt idx="22">
                  <c:v>0.17500000000000002</c:v>
                </c:pt>
                <c:pt idx="23">
                  <c:v>0.18500000000000003</c:v>
                </c:pt>
                <c:pt idx="24">
                  <c:v>0.19500000000000003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1A-488B-BCA7-B68A841D9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149184"/>
        <c:axId val="725158336"/>
      </c:scatterChart>
      <c:valAx>
        <c:axId val="767109552"/>
        <c:scaling>
          <c:orientation val="minMax"/>
          <c:max val="0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Скольжение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68320"/>
        <c:crosses val="autoZero"/>
        <c:crossBetween val="midCat"/>
      </c:valAx>
      <c:valAx>
        <c:axId val="725168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Ток, Момент, Мощность на</a:t>
                </a:r>
                <a:r>
                  <a:rPr lang="ru-RU" baseline="0"/>
                  <a:t>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7109552"/>
        <c:crosses val="autoZero"/>
        <c:crossBetween val="midCat"/>
      </c:valAx>
      <c:valAx>
        <c:axId val="725158336"/>
        <c:scaling>
          <c:orientation val="minMax"/>
          <c:min val="0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149184"/>
        <c:crosses val="max"/>
        <c:crossBetween val="midCat"/>
      </c:valAx>
      <c:valAx>
        <c:axId val="725149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515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355324</xdr:colOff>
      <xdr:row>33</xdr:row>
      <xdr:rowOff>56687</xdr:rowOff>
    </xdr:from>
    <xdr:to>
      <xdr:col>20</xdr:col>
      <xdr:colOff>466726</xdr:colOff>
      <xdr:row>55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05FC47-A0DA-4E69-BCFB-460C6CAF8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532535</xdr:colOff>
      <xdr:row>0</xdr:row>
      <xdr:rowOff>9525</xdr:rowOff>
    </xdr:from>
    <xdr:to>
      <xdr:col>15</xdr:col>
      <xdr:colOff>446810</xdr:colOff>
      <xdr:row>13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029C95F-909E-4492-8985-15DCBCC2DB07}"/>
            </a:ext>
          </a:extLst>
        </xdr:cNvPr>
        <xdr:cNvSpPr txBox="1"/>
      </xdr:nvSpPr>
      <xdr:spPr>
        <a:xfrm>
          <a:off x="4733060" y="9525"/>
          <a:ext cx="5600700" cy="2619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</a:t>
          </a:r>
          <a:r>
            <a:rPr lang="ru-RU" sz="1100" baseline="0"/>
            <a:t> показывает полную электромеханическую характеристику погружного  асинхронного электрического двигателя, применяемого в УЭЦН.</a:t>
          </a:r>
        </a:p>
        <a:p>
          <a:endParaRPr lang="ru-RU" sz="1100" baseline="0"/>
        </a:p>
        <a:p>
          <a:pPr eaLnBrk="1" fontAlgn="auto" latinLnBrk="0" hangingPunct="1"/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</a:p>
        <a:p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функции: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ESP_motor_nameplate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ESP_motor_calc_mom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365940F2-664A-4738-81FF-62B5F738F497}"/>
            </a:ext>
          </a:extLst>
        </xdr:cNvPr>
        <xdr:cNvSpPr/>
      </xdr:nvSpPr>
      <xdr:spPr>
        <a:xfrm>
          <a:off x="32721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504825</xdr:colOff>
      <xdr:row>0</xdr:row>
      <xdr:rowOff>28575</xdr:rowOff>
    </xdr:from>
    <xdr:to>
      <xdr:col>24</xdr:col>
      <xdr:colOff>481542</xdr:colOff>
      <xdr:row>13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9C93CDF-615C-4C6D-95BD-E6173E0DC642}"/>
            </a:ext>
          </a:extLst>
        </xdr:cNvPr>
        <xdr:cNvSpPr txBox="1"/>
      </xdr:nvSpPr>
      <xdr:spPr>
        <a:xfrm>
          <a:off x="10391775" y="28575"/>
          <a:ext cx="5463117" cy="26193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Почему ассинхронный двигатель называется ассинхронным?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Что такое проскальзывание?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 такое загрузка, мощность на валу и момент на валу двигателя. Как они связаны между собой?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меняются КПД и коэффициент мощности ПЭД в зависимости от загрузки?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меняется скольжение ПЭД в зависимости от загрузки?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загрузка двигателя отличается от нагрузки двигателя?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Как характеристики асинхронного двигателя отличаются от вентильного?</a:t>
          </a:r>
        </a:p>
      </xdr:txBody>
    </xdr:sp>
    <xdr:clientData/>
  </xdr:twoCellAnchor>
  <xdr:twoCellAnchor>
    <xdr:from>
      <xdr:col>13</xdr:col>
      <xdr:colOff>219075</xdr:colOff>
      <xdr:row>26</xdr:row>
      <xdr:rowOff>133350</xdr:rowOff>
    </xdr:from>
    <xdr:to>
      <xdr:col>18</xdr:col>
      <xdr:colOff>266699</xdr:colOff>
      <xdr:row>30</xdr:row>
      <xdr:rowOff>142875</xdr:rowOff>
    </xdr:to>
    <xdr:sp macro="" textlink="">
      <xdr:nvSpPr>
        <xdr:cNvPr id="17" name="Выноска со стрелкой влево 3">
          <a:extLst>
            <a:ext uri="{FF2B5EF4-FFF2-40B4-BE49-F238E27FC236}">
              <a16:creationId xmlns:a16="http://schemas.microsoft.com/office/drawing/2014/main" id="{F5E17161-8420-4C48-A074-34B0DB3D7930}"/>
            </a:ext>
          </a:extLst>
        </xdr:cNvPr>
        <xdr:cNvSpPr/>
      </xdr:nvSpPr>
      <xdr:spPr>
        <a:xfrm>
          <a:off x="8886825" y="5200650"/>
          <a:ext cx="3095624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/>
            <a:t>1.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  <a:endParaRPr lang="ru-RU" sz="1100">
            <a:effectLst/>
          </a:endParaRPr>
        </a:p>
      </xdr:txBody>
    </xdr:sp>
    <xdr:clientData/>
  </xdr:twoCellAnchor>
  <xdr:twoCellAnchor>
    <xdr:from>
      <xdr:col>8</xdr:col>
      <xdr:colOff>161925</xdr:colOff>
      <xdr:row>39</xdr:row>
      <xdr:rowOff>0</xdr:rowOff>
    </xdr:from>
    <xdr:to>
      <xdr:col>13</xdr:col>
      <xdr:colOff>9524</xdr:colOff>
      <xdr:row>43</xdr:row>
      <xdr:rowOff>9525</xdr:rowOff>
    </xdr:to>
    <xdr:sp macro="" textlink="">
      <xdr:nvSpPr>
        <xdr:cNvPr id="18" name="Выноска со стрелкой влево 3">
          <a:extLst>
            <a:ext uri="{FF2B5EF4-FFF2-40B4-BE49-F238E27FC236}">
              <a16:creationId xmlns:a16="http://schemas.microsoft.com/office/drawing/2014/main" id="{4CE8DBC8-9523-49F5-BCAC-FD8FAB8A2F15}"/>
            </a:ext>
          </a:extLst>
        </xdr:cNvPr>
        <xdr:cNvSpPr/>
      </xdr:nvSpPr>
      <xdr:spPr>
        <a:xfrm>
          <a:off x="5581650" y="7543800"/>
          <a:ext cx="3095624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/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  <a:endParaRPr lang="ru-RU" sz="1100">
            <a:effectLst/>
          </a:endParaRPr>
        </a:p>
        <a:p>
          <a:endParaRPr lang="ru-RU" sz="1100">
            <a:effectLst/>
          </a:endParaRPr>
        </a:p>
      </xdr:txBody>
    </xdr:sp>
    <xdr:clientData/>
  </xdr:twoCellAnchor>
  <xdr:twoCellAnchor>
    <xdr:from>
      <xdr:col>14</xdr:col>
      <xdr:colOff>307049</xdr:colOff>
      <xdr:row>59</xdr:row>
      <xdr:rowOff>67205</xdr:rowOff>
    </xdr:from>
    <xdr:to>
      <xdr:col>26</xdr:col>
      <xdr:colOff>571501</xdr:colOff>
      <xdr:row>81</xdr:row>
      <xdr:rowOff>34904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33A4C8F2-03F0-4F98-9746-029B1039D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11130</xdr:colOff>
      <xdr:row>59</xdr:row>
      <xdr:rowOff>73305</xdr:rowOff>
    </xdr:from>
    <xdr:to>
      <xdr:col>39</xdr:col>
      <xdr:colOff>285962</xdr:colOff>
      <xdr:row>81</xdr:row>
      <xdr:rowOff>89871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1D9F4ACB-944E-4298-84E4-02B580D42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278435</xdr:colOff>
      <xdr:row>81</xdr:row>
      <xdr:rowOff>89121</xdr:rowOff>
    </xdr:from>
    <xdr:to>
      <xdr:col>26</xdr:col>
      <xdr:colOff>588817</xdr:colOff>
      <xdr:row>102</xdr:row>
      <xdr:rowOff>33400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27ADA62-31ED-40B7-8F78-03D2C3579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47624</xdr:colOff>
      <xdr:row>81</xdr:row>
      <xdr:rowOff>54427</xdr:rowOff>
    </xdr:from>
    <xdr:to>
      <xdr:col>14</xdr:col>
      <xdr:colOff>122464</xdr:colOff>
      <xdr:row>87</xdr:row>
      <xdr:rowOff>13606</xdr:rowOff>
    </xdr:to>
    <xdr:sp macro="" textlink="">
      <xdr:nvSpPr>
        <xdr:cNvPr id="22" name="Выноска со стрелкой влево 3">
          <a:extLst>
            <a:ext uri="{FF2B5EF4-FFF2-40B4-BE49-F238E27FC236}">
              <a16:creationId xmlns:a16="http://schemas.microsoft.com/office/drawing/2014/main" id="{F4C552F9-5F46-480F-99E3-4470294B55C9}"/>
            </a:ext>
          </a:extLst>
        </xdr:cNvPr>
        <xdr:cNvSpPr/>
      </xdr:nvSpPr>
      <xdr:spPr>
        <a:xfrm>
          <a:off x="6960053" y="15729856"/>
          <a:ext cx="2524125" cy="1102179"/>
        </a:xfrm>
        <a:prstGeom prst="leftArrowCallout">
          <a:avLst>
            <a:gd name="adj1" fmla="val 28024"/>
            <a:gd name="adj2" fmla="val 24711"/>
            <a:gd name="adj3" fmla="val 32556"/>
            <a:gd name="adj4" fmla="val 79859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/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скольжения </a:t>
          </a:r>
          <a:b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Сравните с характеристиками ПЭД из каталога</a:t>
          </a:r>
          <a:endParaRPr lang="ru-RU" sz="1100">
            <a:effectLst/>
          </a:endParaRPr>
        </a:p>
        <a:p>
          <a:endParaRPr lang="ru-RU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57150</xdr:rowOff>
    </xdr:from>
    <xdr:to>
      <xdr:col>14</xdr:col>
      <xdr:colOff>0</xdr:colOff>
      <xdr:row>36</xdr:row>
      <xdr:rowOff>142875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1C6118D-62D1-4EC8-AE04-3CF1CC66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47650"/>
          <a:ext cx="8153400" cy="67532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10</xdr:col>
      <xdr:colOff>363255</xdr:colOff>
      <xdr:row>82</xdr:row>
      <xdr:rowOff>112059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2A9CDB5-D0C9-4C23-999C-0C002B90D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8" y="7620000"/>
          <a:ext cx="5809313" cy="8113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225239</xdr:colOff>
      <xdr:row>39</xdr:row>
      <xdr:rowOff>12887</xdr:rowOff>
    </xdr:from>
    <xdr:to>
      <xdr:col>19</xdr:col>
      <xdr:colOff>582707</xdr:colOff>
      <xdr:row>82</xdr:row>
      <xdr:rowOff>183414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89C38DD-01C4-48C6-BEA5-71D62608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415" y="7442387"/>
          <a:ext cx="5893174" cy="83620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87</xdr:row>
      <xdr:rowOff>0</xdr:rowOff>
    </xdr:from>
    <xdr:to>
      <xdr:col>9</xdr:col>
      <xdr:colOff>476766</xdr:colOff>
      <xdr:row>127</xdr:row>
      <xdr:rowOff>156882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90E3793-8E7C-4545-887D-42E9B248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9" y="16573500"/>
          <a:ext cx="5317706" cy="7776882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123265</xdr:colOff>
      <xdr:row>86</xdr:row>
      <xdr:rowOff>56029</xdr:rowOff>
    </xdr:from>
    <xdr:to>
      <xdr:col>19</xdr:col>
      <xdr:colOff>88229</xdr:colOff>
      <xdr:row>130</xdr:row>
      <xdr:rowOff>11206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BF9320-1264-4AD2-B5BD-93CFAFF8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74441" y="16439029"/>
          <a:ext cx="5500670" cy="83371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1</xdr:rowOff>
    </xdr:from>
    <xdr:to>
      <xdr:col>10</xdr:col>
      <xdr:colOff>256303</xdr:colOff>
      <xdr:row>176</xdr:row>
      <xdr:rowOff>156883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DD19B8E-57BA-44E9-ABCB-AA4FCE1EC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5118" y="25146001"/>
          <a:ext cx="5702361" cy="8538882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347383</xdr:colOff>
      <xdr:row>131</xdr:row>
      <xdr:rowOff>112059</xdr:rowOff>
    </xdr:from>
    <xdr:to>
      <xdr:col>20</xdr:col>
      <xdr:colOff>58888</xdr:colOff>
      <xdr:row>180</xdr:row>
      <xdr:rowOff>156882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1D0E71C-02DE-489C-9D88-03DEB069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98559" y="25067559"/>
          <a:ext cx="6087653" cy="9379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motor_calc_mom"/>
      <definedName name="ESP_motor_calc_slip"/>
      <definedName name="ESP_motor_namepl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406D6-01FB-43E6-A9BD-45327783DFF7}">
  <sheetPr codeName="Лист1"/>
  <dimension ref="A1:M102"/>
  <sheetViews>
    <sheetView tabSelected="1" topLeftCell="A6" zoomScale="115" zoomScaleNormal="115" workbookViewId="0">
      <selection activeCell="G19" sqref="G19"/>
    </sheetView>
  </sheetViews>
  <sheetFormatPr defaultRowHeight="15" x14ac:dyDescent="0.25"/>
  <cols>
    <col min="2" max="2" width="8.28515625" customWidth="1"/>
    <col min="3" max="3" width="11.42578125" customWidth="1"/>
    <col min="4" max="4" width="12.42578125" customWidth="1"/>
    <col min="5" max="5" width="11.42578125" customWidth="1"/>
    <col min="6" max="6" width="10.5703125" bestFit="1" customWidth="1"/>
    <col min="7" max="7" width="9.5703125" bestFit="1" customWidth="1"/>
    <col min="8" max="8" width="9.28515625" bestFit="1" customWidth="1"/>
    <col min="9" max="9" width="10.28515625" customWidth="1"/>
    <col min="10" max="10" width="11" bestFit="1" customWidth="1"/>
  </cols>
  <sheetData>
    <row r="1" spans="1:12" x14ac:dyDescent="0.25">
      <c r="A1" s="17" t="s">
        <v>36</v>
      </c>
      <c r="F1" t="s">
        <v>37</v>
      </c>
      <c r="G1" t="str">
        <f>[1]!unf_Version()</f>
        <v>7.25</v>
      </c>
      <c r="H1" t="s">
        <v>38</v>
      </c>
      <c r="I1" s="18">
        <v>43991</v>
      </c>
      <c r="J1" s="19"/>
      <c r="K1" s="19"/>
      <c r="L1" s="19"/>
    </row>
    <row r="2" spans="1:12" x14ac:dyDescent="0.25">
      <c r="A2" t="s">
        <v>58</v>
      </c>
      <c r="H2" t="s">
        <v>39</v>
      </c>
      <c r="I2" s="20">
        <v>7.25</v>
      </c>
      <c r="J2" s="19"/>
      <c r="K2" s="19"/>
      <c r="L2" s="19"/>
    </row>
    <row r="3" spans="1:12" x14ac:dyDescent="0.25">
      <c r="A3" s="21" t="s">
        <v>40</v>
      </c>
      <c r="B3" s="33" t="s">
        <v>41</v>
      </c>
      <c r="C3" s="34"/>
      <c r="D3" s="34"/>
      <c r="E3" s="35"/>
      <c r="H3" t="s">
        <v>42</v>
      </c>
      <c r="I3" s="19" t="s">
        <v>41</v>
      </c>
      <c r="J3" s="19"/>
      <c r="K3" s="19"/>
      <c r="L3" s="19"/>
    </row>
    <row r="4" spans="1:12" x14ac:dyDescent="0.25">
      <c r="A4" s="21" t="s">
        <v>43</v>
      </c>
      <c r="B4" s="33" t="s">
        <v>44</v>
      </c>
      <c r="C4" s="34"/>
      <c r="D4" s="34"/>
      <c r="E4" s="35"/>
      <c r="H4" t="s">
        <v>45</v>
      </c>
      <c r="I4" s="19" t="s">
        <v>44</v>
      </c>
      <c r="J4" s="19"/>
      <c r="K4" s="19"/>
      <c r="L4" s="19"/>
    </row>
    <row r="5" spans="1:12" x14ac:dyDescent="0.25">
      <c r="A5" s="21" t="s">
        <v>46</v>
      </c>
      <c r="B5" s="33" t="s">
        <v>47</v>
      </c>
      <c r="C5" s="34"/>
      <c r="D5" s="34"/>
      <c r="E5" s="35"/>
      <c r="H5" t="s">
        <v>48</v>
      </c>
      <c r="I5" s="19" t="s">
        <v>47</v>
      </c>
      <c r="J5" s="19"/>
      <c r="K5" s="19"/>
      <c r="L5" s="19"/>
    </row>
    <row r="6" spans="1:12" x14ac:dyDescent="0.25">
      <c r="A6" s="22" t="s">
        <v>49</v>
      </c>
      <c r="B6" s="36" t="s">
        <v>50</v>
      </c>
      <c r="C6" s="37"/>
      <c r="D6" s="37"/>
      <c r="E6" s="38"/>
      <c r="H6" s="23" t="s">
        <v>51</v>
      </c>
      <c r="I6" s="24" t="s">
        <v>50</v>
      </c>
      <c r="J6" s="24"/>
      <c r="K6" s="24"/>
      <c r="L6" s="24"/>
    </row>
    <row r="7" spans="1:12" x14ac:dyDescent="0.25">
      <c r="A7" s="25"/>
      <c r="B7" s="39"/>
      <c r="C7" s="40"/>
      <c r="D7" s="40"/>
      <c r="E7" s="41"/>
      <c r="H7" s="23"/>
      <c r="I7" s="24"/>
      <c r="J7" s="24"/>
      <c r="K7" s="24"/>
      <c r="L7" s="24"/>
    </row>
    <row r="8" spans="1:12" x14ac:dyDescent="0.25">
      <c r="A8" s="26"/>
      <c r="B8" s="42"/>
      <c r="C8" s="43"/>
      <c r="D8" s="43"/>
      <c r="E8" s="44"/>
      <c r="H8" s="23"/>
      <c r="I8" s="24"/>
      <c r="J8" s="24"/>
      <c r="K8" s="24"/>
      <c r="L8" s="24"/>
    </row>
    <row r="9" spans="1:12" x14ac:dyDescent="0.25">
      <c r="A9" s="11"/>
      <c r="B9" s="11"/>
      <c r="C9" s="11"/>
      <c r="D9" s="11"/>
      <c r="E9" s="11"/>
    </row>
    <row r="11" spans="1:12" x14ac:dyDescent="0.25">
      <c r="B11" s="1" t="s">
        <v>7</v>
      </c>
    </row>
    <row r="12" spans="1:12" x14ac:dyDescent="0.25">
      <c r="B12" s="2" t="s">
        <v>3</v>
      </c>
      <c r="C12" s="3">
        <v>1</v>
      </c>
      <c r="D12" s="4"/>
    </row>
    <row r="13" spans="1:12" ht="18" x14ac:dyDescent="0.35">
      <c r="B13" s="2" t="s">
        <v>12</v>
      </c>
      <c r="C13" s="3">
        <v>1000</v>
      </c>
      <c r="D13" s="4" t="s">
        <v>0</v>
      </c>
    </row>
    <row r="14" spans="1:12" ht="18" x14ac:dyDescent="0.35">
      <c r="B14" s="2" t="s">
        <v>13</v>
      </c>
      <c r="C14" s="3">
        <v>50</v>
      </c>
      <c r="D14" s="4" t="s">
        <v>1</v>
      </c>
    </row>
    <row r="15" spans="1:12" ht="18" x14ac:dyDescent="0.35">
      <c r="B15" s="2" t="s">
        <v>17</v>
      </c>
      <c r="C15" s="3">
        <v>32</v>
      </c>
      <c r="D15" s="4" t="s">
        <v>2</v>
      </c>
    </row>
    <row r="16" spans="1:12" ht="18" x14ac:dyDescent="0.35">
      <c r="B16" s="2" t="s">
        <v>52</v>
      </c>
      <c r="C16" s="3">
        <v>0.02</v>
      </c>
      <c r="D16" s="4"/>
    </row>
    <row r="17" spans="2:13" ht="18" x14ac:dyDescent="0.35">
      <c r="B17" s="2" t="s">
        <v>53</v>
      </c>
      <c r="C17" s="3">
        <v>0.85</v>
      </c>
      <c r="D17" s="4"/>
    </row>
    <row r="18" spans="2:13" ht="18" x14ac:dyDescent="0.35">
      <c r="B18" s="2" t="s">
        <v>54</v>
      </c>
      <c r="C18" s="3">
        <v>0.8</v>
      </c>
      <c r="D18" s="4"/>
    </row>
    <row r="19" spans="2:13" x14ac:dyDescent="0.25">
      <c r="B19" s="27" t="s">
        <v>55</v>
      </c>
      <c r="C19" s="3">
        <v>2.5</v>
      </c>
      <c r="D19" s="4"/>
    </row>
    <row r="20" spans="2:13" x14ac:dyDescent="0.25">
      <c r="B20" s="27" t="s">
        <v>56</v>
      </c>
      <c r="C20" s="3">
        <v>0.56999999999999995</v>
      </c>
      <c r="D20" s="4"/>
    </row>
    <row r="21" spans="2:13" x14ac:dyDescent="0.25">
      <c r="B21" s="27" t="s">
        <v>57</v>
      </c>
      <c r="C21" s="3">
        <v>1.05</v>
      </c>
      <c r="D21" s="4"/>
    </row>
    <row r="22" spans="2:13" x14ac:dyDescent="0.25">
      <c r="B22" s="27" t="s">
        <v>60</v>
      </c>
      <c r="C22" s="3">
        <v>0</v>
      </c>
    </row>
    <row r="23" spans="2:13" x14ac:dyDescent="0.25">
      <c r="B23" s="1" t="s">
        <v>8</v>
      </c>
    </row>
    <row r="24" spans="2:13" x14ac:dyDescent="0.25">
      <c r="B24" s="2" t="s">
        <v>9</v>
      </c>
      <c r="C24" s="3">
        <v>1000</v>
      </c>
      <c r="D24" s="4" t="s">
        <v>0</v>
      </c>
    </row>
    <row r="25" spans="2:13" x14ac:dyDescent="0.25">
      <c r="B25" s="2" t="s">
        <v>10</v>
      </c>
      <c r="C25" s="3">
        <v>50</v>
      </c>
      <c r="D25" s="4" t="s">
        <v>1</v>
      </c>
    </row>
    <row r="28" spans="2:13" x14ac:dyDescent="0.25">
      <c r="B28" s="1" t="s">
        <v>35</v>
      </c>
    </row>
    <row r="29" spans="2:13" x14ac:dyDescent="0.25">
      <c r="B29" s="12" t="str" cm="1">
        <f t="array" ref="B29:M30">[1]!ESP_motor_nameplate(Unom,Pnom,Fnom,ID,eff_nom,cos_nom,slip_nom)</f>
        <v>ПЭД 32-117-1000</v>
      </c>
      <c r="C29" s="12" t="str">
        <v>ПЭД 32-117-1000</v>
      </c>
      <c r="D29" s="12" t="str">
        <v>Generic</v>
      </c>
      <c r="E29" s="12" t="str">
        <v>32</v>
      </c>
      <c r="F29" s="12" t="str">
        <v>1000</v>
      </c>
      <c r="G29" s="12" t="str">
        <v>27,169424432453</v>
      </c>
      <c r="H29" s="12" t="str">
        <v>0,02</v>
      </c>
      <c r="I29" s="12" t="str">
        <v>0,8</v>
      </c>
      <c r="J29" s="12" t="str">
        <v>50</v>
      </c>
      <c r="K29" s="12" t="str">
        <v>103,937922019197</v>
      </c>
      <c r="L29" s="12" t="str">
        <v>10</v>
      </c>
      <c r="M29" s="12" t="str">
        <v>117</v>
      </c>
    </row>
    <row r="30" spans="2:13" x14ac:dyDescent="0.25">
      <c r="B30" s="12" t="str">
        <v>name</v>
      </c>
      <c r="C30" s="12" t="str">
        <v>name</v>
      </c>
      <c r="D30" s="12" t="str">
        <v>manufacturer_name</v>
      </c>
      <c r="E30" s="12" t="str">
        <v>Pnom_kW</v>
      </c>
      <c r="F30" s="12" t="str">
        <v>Unom_lin_V</v>
      </c>
      <c r="G30" s="12" t="str">
        <v>Inom_lin_A</v>
      </c>
      <c r="H30" s="12" t="str">
        <v>Snom_d</v>
      </c>
      <c r="I30" s="12" t="str">
        <v>CosPhinom_d</v>
      </c>
      <c r="J30" s="12" t="str">
        <v>Fnom_Hz</v>
      </c>
      <c r="K30" s="12" t="str">
        <v>Mnom_Nm</v>
      </c>
      <c r="L30" s="12" t="str">
        <v>length_m</v>
      </c>
      <c r="M30" s="12" t="str">
        <v>d_od_mm</v>
      </c>
    </row>
    <row r="33" spans="2:8" x14ac:dyDescent="0.25">
      <c r="B33" s="1" t="s">
        <v>14</v>
      </c>
    </row>
    <row r="34" spans="2:8" x14ac:dyDescent="0.25">
      <c r="B34" s="5" t="s">
        <v>11</v>
      </c>
      <c r="C34" s="5" t="s">
        <v>5</v>
      </c>
      <c r="D34" s="5" t="s">
        <v>16</v>
      </c>
      <c r="E34" s="5" t="s">
        <v>15</v>
      </c>
      <c r="F34" s="5" t="s">
        <v>6</v>
      </c>
      <c r="G34" s="5" t="s">
        <v>11</v>
      </c>
      <c r="H34" s="5" t="s">
        <v>4</v>
      </c>
    </row>
    <row r="35" spans="2:8" x14ac:dyDescent="0.25">
      <c r="B35" s="7">
        <v>1</v>
      </c>
      <c r="C35" s="13">
        <f t="array" ref="C35:H35">[1]!ESP_motor_calc_mom(B35,F,U,Unom,Pnom,Fnom,ID,eff_nom,cos_nom,slip_nom,117,lambda,alpha,xi)</f>
        <v>10.082918418626519</v>
      </c>
      <c r="D35" s="13">
        <v>8.7586900101873005E-2</v>
      </c>
      <c r="E35" s="14">
        <v>0.20539645318891719</v>
      </c>
      <c r="F35" s="15">
        <v>-6.7016221001914289E-5</v>
      </c>
      <c r="G35" s="13">
        <v>1</v>
      </c>
      <c r="H35" s="12">
        <v>0.31418031912573607</v>
      </c>
    </row>
    <row r="36" spans="2:8" x14ac:dyDescent="0.25">
      <c r="B36" s="7">
        <f t="shared" ref="B36:B55" si="0">$K$29*0.07+B35</f>
        <v>8.2756545413437905</v>
      </c>
      <c r="C36" s="13">
        <f t="array" ref="C36:H36">[1]!ESP_motor_calc_mom(B36,F,U,Unom,Pnom,Fnom,ID,eff_nom,cos_nom,slip_nom,117,lambda,alpha,xi)</f>
        <v>10.782132102286885</v>
      </c>
      <c r="D36" s="13">
        <v>0.3244173972469957</v>
      </c>
      <c r="E36" s="14">
        <v>0.42869566595675335</v>
      </c>
      <c r="F36" s="15">
        <v>9.9818206947077659E-4</v>
      </c>
      <c r="G36" s="13">
        <v>8.2756545413437905</v>
      </c>
      <c r="H36" s="12">
        <v>2.597278403911691</v>
      </c>
    </row>
    <row r="37" spans="2:8" x14ac:dyDescent="0.25">
      <c r="B37" s="7">
        <f t="shared" si="0"/>
        <v>15.551309082687581</v>
      </c>
      <c r="C37" s="13">
        <f t="array" ref="C37:H37">[1]!ESP_motor_calc_mom(B37,F,U,Unom,Pnom,Fnom,ID,eff_nom,cos_nom,slip_nom,117,lambda,alpha,xi)</f>
        <v>11.516950866329386</v>
      </c>
      <c r="D37" s="13">
        <v>0.41631599426512655</v>
      </c>
      <c r="E37" s="14">
        <v>0.58705175903835805</v>
      </c>
      <c r="F37" s="15">
        <v>2.1142852181949001E-3</v>
      </c>
      <c r="G37" s="13">
        <v>15.551309082687581</v>
      </c>
      <c r="H37" s="12">
        <v>4.8752583106420353</v>
      </c>
    </row>
    <row r="38" spans="2:8" x14ac:dyDescent="0.25">
      <c r="B38" s="7">
        <f t="shared" si="0"/>
        <v>22.826963624031372</v>
      </c>
      <c r="C38" s="13">
        <f t="array" ref="C38:H38">[1]!ESP_motor_calc_mom(B38,F,U,Unom,Pnom,Fnom,ID,eff_nom,cos_nom,slip_nom,117,lambda,alpha,xi)</f>
        <v>12.310241709821275</v>
      </c>
      <c r="D38" s="13">
        <v>0.48193832807297721</v>
      </c>
      <c r="E38" s="14">
        <v>0.69558444401646913</v>
      </c>
      <c r="F38" s="15">
        <v>3.2860978400225394E-3</v>
      </c>
      <c r="G38" s="13">
        <v>22.826963624031372</v>
      </c>
      <c r="H38" s="12">
        <v>7.1477365220869302</v>
      </c>
    </row>
    <row r="39" spans="2:8" x14ac:dyDescent="0.25">
      <c r="B39" s="7">
        <f t="shared" si="0"/>
        <v>30.102618165375162</v>
      </c>
      <c r="C39" s="13">
        <f t="array" ref="C39:H39">[1]!ESP_motor_calc_mom(B39,F,U,Unom,Pnom,Fnom,ID,eff_nom,cos_nom,slip_nom,117,lambda,alpha,xi)</f>
        <v>13.179732444488453</v>
      </c>
      <c r="D39" s="13">
        <v>0.53774834282239103</v>
      </c>
      <c r="E39" s="14">
        <v>0.76690588327337239</v>
      </c>
      <c r="F39" s="15">
        <v>4.5161267382340942E-3</v>
      </c>
      <c r="G39" s="13">
        <v>30.102618165375162</v>
      </c>
      <c r="H39" s="12">
        <v>9.4143073235510535</v>
      </c>
    </row>
    <row r="40" spans="2:8" x14ac:dyDescent="0.25">
      <c r="B40" s="7">
        <f t="shared" si="0"/>
        <v>37.378272706718953</v>
      </c>
      <c r="C40" s="13">
        <f t="array" ref="C40:H40">[1]!ESP_motor_calc_mom(B40,F,U,Unom,Pnom,Fnom,ID,eff_nom,cos_nom,slip_nom,117,lambda,alpha,xi)</f>
        <v>14.138342291151256</v>
      </c>
      <c r="D40" s="13">
        <v>0.58759713162494576</v>
      </c>
      <c r="E40" s="14">
        <v>0.81133814597990306</v>
      </c>
      <c r="F40" s="15">
        <v>5.8049864084459557E-3</v>
      </c>
      <c r="G40" s="13">
        <v>37.378272706718953</v>
      </c>
      <c r="H40" s="12">
        <v>11.674564301854094</v>
      </c>
    </row>
    <row r="41" spans="2:8" x14ac:dyDescent="0.25">
      <c r="B41" s="7">
        <f t="shared" si="0"/>
        <v>44.653927248062743</v>
      </c>
      <c r="C41" s="13">
        <f t="array" ref="C41:H41">[1]!ESP_motor_calc_mom(B41,F,U,Unom,Pnom,Fnom,ID,eff_nom,cos_nom,slip_nom,117,lambda,alpha,xi)</f>
        <v>15.194512476160231</v>
      </c>
      <c r="D41" s="13">
        <v>0.63219598899936458</v>
      </c>
      <c r="E41" s="14">
        <v>0.83713066408444681</v>
      </c>
      <c r="F41" s="15">
        <v>7.1518045425180699E-3</v>
      </c>
      <c r="G41" s="13">
        <v>44.653927248062743</v>
      </c>
      <c r="H41" s="12">
        <v>13.928116283114798</v>
      </c>
    </row>
    <row r="42" spans="2:8" x14ac:dyDescent="0.25">
      <c r="B42" s="7">
        <f t="shared" si="0"/>
        <v>51.929581789406534</v>
      </c>
      <c r="C42" s="13">
        <f t="array" ref="C42:H42">[1]!ESP_motor_calc_mom(B42,F,U,Unom,Pnom,Fnom,ID,eff_nom,cos_nom,slip_nom,117,lambda,alpha,xi)</f>
        <v>16.352536827831944</v>
      </c>
      <c r="D42" s="13">
        <v>0.67130932876604421</v>
      </c>
      <c r="E42" s="14">
        <v>0.85067768830194246</v>
      </c>
      <c r="F42" s="15">
        <v>8.554627532463388E-3</v>
      </c>
      <c r="G42" s="13">
        <v>51.929581789406534</v>
      </c>
      <c r="H42" s="12">
        <v>16.174597709338538</v>
      </c>
    </row>
    <row r="43" spans="2:8" x14ac:dyDescent="0.25">
      <c r="B43" s="7">
        <f t="shared" si="0"/>
        <v>59.205236330750324</v>
      </c>
      <c r="C43" s="13">
        <f t="array" ref="C43:H43">[1]!ESP_motor_calc_mom(B43,F,U,Unom,Pnom,Fnom,ID,eff_nom,cos_nom,slip_nom,117,lambda,alpha,xi)</f>
        <v>17.612892372884755</v>
      </c>
      <c r="D43" s="13">
        <v>0.70453446303799738</v>
      </c>
      <c r="E43" s="14">
        <v>0.85673574410288333</v>
      </c>
      <c r="F43" s="15">
        <v>1.0010825974354542E-2</v>
      </c>
      <c r="G43" s="13">
        <v>59.205236330750324</v>
      </c>
      <c r="H43" s="12">
        <v>18.41367345380846</v>
      </c>
    </row>
    <row r="44" spans="2:8" x14ac:dyDescent="0.25">
      <c r="B44" s="7">
        <f t="shared" si="0"/>
        <v>66.480890872094108</v>
      </c>
      <c r="C44" s="13">
        <f t="array" ref="C44:H44">[1]!ESP_motor_calc_mom(B44,F,U,Unom,Pnom,Fnom,ID,eff_nom,cos_nom,slip_nom,117,lambda,alpha,xi)</f>
        <v>18.972569932874602</v>
      </c>
      <c r="D44" s="13">
        <v>0.73167334181178778</v>
      </c>
      <c r="E44" s="14">
        <v>0.85864108770231795</v>
      </c>
      <c r="F44" s="15">
        <v>1.1517500172233408E-2</v>
      </c>
      <c r="G44" s="13">
        <v>66.480890872094108</v>
      </c>
      <c r="H44" s="12">
        <v>20.645038075280141</v>
      </c>
    </row>
    <row r="45" spans="2:8" x14ac:dyDescent="0.25">
      <c r="B45" s="7">
        <f t="shared" si="0"/>
        <v>73.756545413437891</v>
      </c>
      <c r="C45" s="13">
        <f t="array" ref="C45:H45">[1]!ESP_motor_calc_mom(B45,F,U,Unom,Pnom,Fnom,ID,eff_nom,cos_nom,slip_nom,117,lambda,alpha,xi)</f>
        <v>20.425404720630809</v>
      </c>
      <c r="D45" s="13">
        <v>0.7529231018128455</v>
      </c>
      <c r="E45" s="14">
        <v>0.8585271620488536</v>
      </c>
      <c r="F45" s="15">
        <v>1.3071885642018222E-2</v>
      </c>
      <c r="G45" s="13">
        <v>73.756545413437891</v>
      </c>
      <c r="H45" s="12">
        <v>22.868409510979824</v>
      </c>
    </row>
    <row r="46" spans="2:8" x14ac:dyDescent="0.25">
      <c r="B46" s="7">
        <f t="shared" si="0"/>
        <v>81.032199954781674</v>
      </c>
      <c r="C46" s="13">
        <f t="array" ref="C46:H46">[1]!ESP_motor_calc_mom(B46,F,U,Unom,Pnom,Fnom,ID,eff_nom,cos_nom,slip_nom,117,lambda,alpha,xi)</f>
        <v>21.962406936691846</v>
      </c>
      <c r="D46" s="13">
        <v>0.76893998533360952</v>
      </c>
      <c r="E46" s="14">
        <v>0.85754205281365603</v>
      </c>
      <c r="F46" s="15">
        <v>1.4671758615412589E-2</v>
      </c>
      <c r="G46" s="13">
        <v>81.032199954781674</v>
      </c>
      <c r="H46" s="12">
        <v>25.083517208406157</v>
      </c>
    </row>
    <row r="47" spans="2:8" x14ac:dyDescent="0.25">
      <c r="B47" s="7">
        <f t="shared" si="0"/>
        <v>88.307854496125458</v>
      </c>
      <c r="C47" s="13">
        <f t="array" ref="C47:H47">[1]!ESP_motor_calc_mom(B47,F,U,Unom,Pnom,Fnom,ID,eff_nom,cos_nom,slip_nom,117,lambda,alpha,xi)</f>
        <v>23.572092365741149</v>
      </c>
      <c r="D47" s="13">
        <v>0.78079837623305448</v>
      </c>
      <c r="E47" s="14">
        <v>0.85606594437945172</v>
      </c>
      <c r="F47" s="15">
        <v>1.6315841543812937E-2</v>
      </c>
      <c r="G47" s="13">
        <v>88.307854496125458</v>
      </c>
      <c r="H47" s="12">
        <v>27.290084695935541</v>
      </c>
    </row>
    <row r="48" spans="2:8" x14ac:dyDescent="0.25">
      <c r="B48" s="7">
        <f t="shared" si="0"/>
        <v>95.583509037469241</v>
      </c>
      <c r="C48" s="13">
        <f t="array" ref="C48:H48">[1]!ESP_motor_calc_mom(B48,F,U,Unom,Pnom,Fnom,ID,eff_nom,cos_nom,slip_nom,117,lambda,alpha,xi)</f>
        <v>25.240812973042864</v>
      </c>
      <c r="D48" s="13">
        <v>0.78987243155597431</v>
      </c>
      <c r="E48" s="14">
        <v>0.85392857582953297</v>
      </c>
      <c r="F48" s="15">
        <v>1.8004208602216631E-2</v>
      </c>
      <c r="G48" s="13">
        <v>95.583509037469241</v>
      </c>
      <c r="H48" s="12">
        <v>29.48780659223096</v>
      </c>
    </row>
    <row r="49" spans="2:13" x14ac:dyDescent="0.25">
      <c r="B49" s="7">
        <f t="shared" si="0"/>
        <v>102.85916357881302</v>
      </c>
      <c r="C49" s="13">
        <f t="array" ref="C49:H49">[1]!ESP_motor_calc_mom(B49,F,U,Unom,Pnom,Fnom,ID,eff_nom,cos_nom,slip_nom,117,lambda,alpha,xi)</f>
        <v>26.953087500877679</v>
      </c>
      <c r="D49" s="13">
        <v>0.79767607242914484</v>
      </c>
      <c r="E49" s="14">
        <v>0.85062669693675019</v>
      </c>
      <c r="F49" s="15">
        <v>1.9738691193131319E-2</v>
      </c>
      <c r="G49" s="13">
        <v>102.85916357881302</v>
      </c>
      <c r="H49" s="12">
        <v>31.676320054454365</v>
      </c>
    </row>
    <row r="50" spans="2:13" x14ac:dyDescent="0.25">
      <c r="B50" s="7">
        <f t="shared" si="0"/>
        <v>110.13481812015681</v>
      </c>
      <c r="C50" s="13">
        <f t="array" ref="C50:H50">[1]!ESP_motor_calc_mom(B50,F,U,Unom,Pnom,Fnom,ID,eff_nom,cos_nom,slip_nom,117,lambda,alpha,xi)</f>
        <v>28.691932064978602</v>
      </c>
      <c r="D50" s="13">
        <v>0.80569310261635385</v>
      </c>
      <c r="E50" s="14">
        <v>0.84554152415252837</v>
      </c>
      <c r="F50" s="15">
        <v>2.1523283450481712E-2</v>
      </c>
      <c r="G50" s="13">
        <v>110.13481812015681</v>
      </c>
      <c r="H50" s="12">
        <v>33.855170665282657</v>
      </c>
    </row>
    <row r="51" spans="2:13" x14ac:dyDescent="0.25">
      <c r="B51" s="7">
        <f t="shared" si="0"/>
        <v>117.41047266150059</v>
      </c>
      <c r="C51" s="13">
        <f t="array" ref="C51:H51">[1]!ESP_motor_calc_mom(B51,F,U,Unom,Pnom,Fnom,ID,eff_nom,cos_nom,slip_nom,117,lambda,alpha,xi)</f>
        <v>30.439190750966727</v>
      </c>
      <c r="D51" s="13">
        <v>0.81521188882494255</v>
      </c>
      <c r="E51" s="14">
        <v>0.83815619659585183</v>
      </c>
      <c r="F51" s="15">
        <v>2.3364547743518149E-2</v>
      </c>
      <c r="G51" s="13">
        <v>117.41047266150059</v>
      </c>
      <c r="H51" s="12">
        <v>36.023772758727162</v>
      </c>
    </row>
    <row r="52" spans="2:13" x14ac:dyDescent="0.25">
      <c r="B52" s="7">
        <f t="shared" si="0"/>
        <v>124.68612720284438</v>
      </c>
      <c r="C52" s="13">
        <f t="array" ref="C52:H52">[1]!ESP_motor_calc_mom(B52,F,U,Unom,Pnom,Fnom,ID,eff_nom,cos_nom,slip_nom,117,lambda,alpha,xi)</f>
        <v>32.175866210787028</v>
      </c>
      <c r="D52" s="13">
        <v>0.82715507811169064</v>
      </c>
      <c r="E52" s="14">
        <v>0.8282732320422791</v>
      </c>
      <c r="F52" s="15">
        <v>2.5272020180725385E-2</v>
      </c>
      <c r="G52" s="13">
        <v>124.68612720284438</v>
      </c>
      <c r="H52" s="12">
        <v>38.181364184756639</v>
      </c>
    </row>
    <row r="53" spans="2:13" x14ac:dyDescent="0.25">
      <c r="B53" s="7">
        <f t="shared" si="0"/>
        <v>131.96178174418816</v>
      </c>
      <c r="C53" s="13">
        <f t="array" ref="C53:H53">[1]!ESP_motor_calc_mom(B53,F,U,Unom,Pnom,Fnom,ID,eff_nom,cos_nom,slip_nom,117,lambda,alpha,xi)</f>
        <v>33.882450259144186</v>
      </c>
      <c r="D53" s="13">
        <v>0.84187263171949001</v>
      </c>
      <c r="E53" s="14">
        <v>0.81623198291293908</v>
      </c>
      <c r="F53" s="15">
        <v>2.725861611373015E-2</v>
      </c>
      <c r="G53" s="13">
        <v>131.96178174418816</v>
      </c>
      <c r="H53" s="12">
        <v>40.326955512723906</v>
      </c>
    </row>
    <row r="54" spans="2:13" x14ac:dyDescent="0.25">
      <c r="B54" s="7">
        <f t="shared" si="0"/>
        <v>139.23743628553194</v>
      </c>
      <c r="C54" s="13">
        <f t="array" ref="C54:H54">[1]!ESP_motor_calc_mom(B54,F,U,Unom,Pnom,Fnom,ID,eff_nom,cos_nom,slip_nom,117,lambda,alpha,xi)</f>
        <v>35.539254469938314</v>
      </c>
      <c r="D54" s="13">
        <v>0.8588550716509763</v>
      </c>
      <c r="E54" s="14">
        <v>0.80312609226353115</v>
      </c>
      <c r="F54" s="15">
        <v>2.9341035641208824E-2</v>
      </c>
      <c r="G54" s="13">
        <v>139.23743628553194</v>
      </c>
      <c r="H54" s="12">
        <v>42.459273673595952</v>
      </c>
    </row>
    <row r="55" spans="2:13" x14ac:dyDescent="0.25">
      <c r="B55" s="7">
        <f t="shared" si="0"/>
        <v>146.51309082687573</v>
      </c>
      <c r="C55" s="13" cm="1">
        <f t="array" ref="C55:H56">[1]!ESP_motor_calc_mom(B55,F,U,Unom,Pnom,Fnom,ID,eff_nom,cos_nom,slip_nom,117,lambda,alpha,xi)</f>
        <v>37.126740772700771</v>
      </c>
      <c r="D55" s="13">
        <v>0.87633967920483902</v>
      </c>
      <c r="E55" s="14">
        <v>0.79102094977333437</v>
      </c>
      <c r="F55" s="16">
        <v>3.1540169112797112E-2</v>
      </c>
      <c r="G55" s="13">
        <v>146.51309082687573</v>
      </c>
      <c r="H55" s="12">
        <v>44.576700040987575</v>
      </c>
    </row>
    <row r="56" spans="2:13" x14ac:dyDescent="0.25">
      <c r="C56" s="12" t="str">
        <v>I_lin_A</v>
      </c>
      <c r="D56" s="12" t="str">
        <v>CosPhi_d</v>
      </c>
      <c r="E56" s="12" t="str">
        <v>eff_d</v>
      </c>
      <c r="F56" s="12" t="str">
        <v>slip</v>
      </c>
      <c r="G56" s="12" t="str">
        <v>M_Nm</v>
      </c>
      <c r="H56" s="12" t="str">
        <v>Pshaft_kW</v>
      </c>
    </row>
    <row r="60" spans="2:13" x14ac:dyDescent="0.25">
      <c r="B60" s="30" t="s">
        <v>59</v>
      </c>
      <c r="C60" s="5"/>
      <c r="D60" s="5"/>
      <c r="E60" s="5"/>
      <c r="F60" s="5"/>
      <c r="G60" s="5"/>
      <c r="H60" s="5"/>
      <c r="I60" s="5"/>
      <c r="J60" s="5"/>
      <c r="L60" s="28" t="s">
        <v>61</v>
      </c>
      <c r="M60" s="2"/>
    </row>
    <row r="61" spans="2:13" x14ac:dyDescent="0.25">
      <c r="B61" s="5" t="s">
        <v>6</v>
      </c>
      <c r="C61" s="5" t="str">
        <f>C102</f>
        <v>I_lin_A</v>
      </c>
      <c r="D61" s="5" t="str">
        <f t="shared" ref="D61:I61" si="1">D102</f>
        <v>CosPhi_d</v>
      </c>
      <c r="E61" s="5" t="str">
        <f t="shared" si="1"/>
        <v>eff_d</v>
      </c>
      <c r="F61" s="5" t="str">
        <f t="shared" si="1"/>
        <v>slip</v>
      </c>
      <c r="G61" s="5" t="str">
        <f t="shared" si="1"/>
        <v>M_Nm</v>
      </c>
      <c r="H61" s="5" t="str">
        <f t="shared" si="1"/>
        <v>Pshaft_kW</v>
      </c>
      <c r="I61" s="5" t="str">
        <f t="shared" si="1"/>
        <v>s_crit</v>
      </c>
      <c r="J61" s="5"/>
      <c r="L61" s="2" t="s">
        <v>6</v>
      </c>
      <c r="M61" s="2" t="s">
        <v>62</v>
      </c>
    </row>
    <row r="62" spans="2:13" x14ac:dyDescent="0.25">
      <c r="B62" s="5">
        <v>2E-3</v>
      </c>
      <c r="C62" s="31">
        <f t="array" ref="C62:J62">[1]!ESP_motor_calc_slip(B62,F,U,Unom,Pnom,Fnom,eff_nom,cos_nom,slip_nom,,lambda,alpha,xi,Ixcf)</f>
        <v>13.597737953473899</v>
      </c>
      <c r="D62" s="16">
        <v>0.20498602689760032</v>
      </c>
      <c r="E62" s="16">
        <v>0.48367413384365482</v>
      </c>
      <c r="F62" s="16">
        <v>2E-3</v>
      </c>
      <c r="G62" s="32">
        <v>7.4477313278498825</v>
      </c>
      <c r="H62" s="32">
        <v>2.3350942549432756</v>
      </c>
      <c r="I62" s="32">
        <v>0.11887051869007895</v>
      </c>
      <c r="J62" s="32">
        <v>259.84480504799262</v>
      </c>
      <c r="L62" s="2">
        <v>0</v>
      </c>
      <c r="M62" s="29">
        <f>K29*1</f>
        <v>103.937922019197</v>
      </c>
    </row>
    <row r="63" spans="2:13" x14ac:dyDescent="0.25">
      <c r="B63" s="5">
        <f>B62+0.002</f>
        <v>4.0000000000000001E-3</v>
      </c>
      <c r="C63" s="31">
        <f t="array" ref="C63:J63">[1]!ESP_motor_calc_slip(B63,F,U,Unom,Pnom,Fnom,eff_nom,cos_nom,slip_nom,,lambda,alpha,xi,Ixcf)</f>
        <v>14.33410916304353</v>
      </c>
      <c r="D63" s="16">
        <v>0.35308047474410192</v>
      </c>
      <c r="E63" s="16">
        <v>0.70350615014389695</v>
      </c>
      <c r="F63" s="16">
        <v>4.0000000000000001E-3</v>
      </c>
      <c r="G63" s="32">
        <v>19.708960727333903</v>
      </c>
      <c r="H63" s="32">
        <v>6.1669856125958349</v>
      </c>
      <c r="I63" s="32">
        <v>0.11887051869007895</v>
      </c>
      <c r="J63" s="32">
        <v>259.84480504799262</v>
      </c>
      <c r="L63" s="2">
        <f>H29*1</f>
        <v>0.02</v>
      </c>
      <c r="M63" s="29">
        <f>M62</f>
        <v>103.937922019197</v>
      </c>
    </row>
    <row r="64" spans="2:13" x14ac:dyDescent="0.25">
      <c r="B64" s="5">
        <f t="shared" ref="B64:B66" si="2">B63+0.002</f>
        <v>6.0000000000000001E-3</v>
      </c>
      <c r="C64" s="31">
        <f t="array" ref="C64:J64">[1]!ESP_motor_calc_slip(B64,F,U,Unom,Pnom,Fnom,eff_nom,cos_nom,slip_nom,,lambda,alpha,xi,Ixcf)</f>
        <v>15.413119564359484</v>
      </c>
      <c r="D64" s="16">
        <v>0.47337052775473831</v>
      </c>
      <c r="E64" s="16">
        <v>0.78046227927485357</v>
      </c>
      <c r="F64" s="16">
        <v>6.0000000000000001E-3</v>
      </c>
      <c r="G64" s="32">
        <v>31.584066881135861</v>
      </c>
      <c r="H64" s="32">
        <v>9.8628926849359431</v>
      </c>
      <c r="I64" s="32">
        <v>0.11887051869007895</v>
      </c>
      <c r="J64" s="32">
        <v>259.84480504799262</v>
      </c>
      <c r="L64" s="2">
        <f>L63</f>
        <v>0.02</v>
      </c>
      <c r="M64" s="2">
        <v>0</v>
      </c>
    </row>
    <row r="65" spans="2:13" x14ac:dyDescent="0.25">
      <c r="B65" s="5">
        <f t="shared" si="2"/>
        <v>8.0000000000000002E-3</v>
      </c>
      <c r="C65" s="31">
        <f t="array" ref="C65:J65">[1]!ESP_motor_calc_slip(B65,F,U,Unom,Pnom,Fnom,eff_nom,cos_nom,slip_nom,,lambda,alpha,xi,Ixcf)</f>
        <v>16.751519027943193</v>
      </c>
      <c r="D65" s="16">
        <v>0.56655239461028262</v>
      </c>
      <c r="E65" s="16">
        <v>0.81658023915990341</v>
      </c>
      <c r="F65" s="16">
        <v>8.0000000000000002E-3</v>
      </c>
      <c r="G65" s="32">
        <v>43.07172079635076</v>
      </c>
      <c r="H65" s="32">
        <v>13.423129121823584</v>
      </c>
      <c r="I65" s="32">
        <v>0.11887051869007895</v>
      </c>
      <c r="J65" s="32">
        <v>259.84480504799262</v>
      </c>
    </row>
    <row r="66" spans="2:13" x14ac:dyDescent="0.25">
      <c r="B66" s="5">
        <f t="shared" si="2"/>
        <v>0.01</v>
      </c>
      <c r="C66" s="31">
        <f t="array" ref="C66:J66">[1]!ESP_motor_calc_slip(B66,F,U,Unom,Pnom,Fnom,eff_nom,cos_nom,slip_nom,,lambda,alpha,xi,Ixcf)</f>
        <v>18.276681979304723</v>
      </c>
      <c r="D66" s="16">
        <v>0.63704236620704024</v>
      </c>
      <c r="E66" s="16">
        <v>0.83547368179763137</v>
      </c>
      <c r="F66" s="16">
        <v>0.01</v>
      </c>
      <c r="G66" s="32">
        <v>54.171892092888413</v>
      </c>
      <c r="H66" s="32">
        <v>16.84841580477763</v>
      </c>
      <c r="I66" s="32">
        <v>0.11887051869007895</v>
      </c>
      <c r="J66" s="32">
        <v>259.84480504799262</v>
      </c>
    </row>
    <row r="67" spans="2:13" x14ac:dyDescent="0.25">
      <c r="B67" s="5">
        <f>B66+0.005</f>
        <v>1.4999999999999999E-2</v>
      </c>
      <c r="C67" s="31">
        <f t="array" ref="C67:J67">[1]!ESP_motor_calc_slip(B67,F,U,Unom,Pnom,Fnom,eff_nom,cos_nom,slip_nom,,lambda,alpha,xi,Ixcf)</f>
        <v>22.566330809755708</v>
      </c>
      <c r="D67" s="16">
        <v>0.74587489304923005</v>
      </c>
      <c r="E67" s="16">
        <v>0.85167836591631096</v>
      </c>
      <c r="F67" s="16">
        <v>1.4999999999999999E-2</v>
      </c>
      <c r="G67" s="32">
        <v>80.237442723723618</v>
      </c>
      <c r="H67" s="32">
        <v>24.829226019462645</v>
      </c>
      <c r="I67" s="32">
        <v>0.11887051869007895</v>
      </c>
      <c r="J67" s="32">
        <v>259.84480504799262</v>
      </c>
      <c r="L67" s="28" t="s">
        <v>63</v>
      </c>
      <c r="M67" s="2"/>
    </row>
    <row r="68" spans="2:13" x14ac:dyDescent="0.25">
      <c r="B68" s="5">
        <f>B67+0.005</f>
        <v>0.02</v>
      </c>
      <c r="C68" s="31">
        <f t="array" ref="C68:J68">[1]!ESP_motor_calc_slip(B68,F,U,Unom,Pnom,Fnom,eff_nom,cos_nom,slip_nom,,lambda,alpha,xi,Ixcf)</f>
        <v>27.147351478263062</v>
      </c>
      <c r="D68" s="16">
        <v>0.80060397308047215</v>
      </c>
      <c r="E68" s="16">
        <v>0.85004935888839017</v>
      </c>
      <c r="F68" s="16">
        <v>0.02</v>
      </c>
      <c r="G68" s="32">
        <v>103.93792201919705</v>
      </c>
      <c r="H68" s="32">
        <v>31.999999999999996</v>
      </c>
      <c r="I68" s="32">
        <v>0.11887051869007895</v>
      </c>
      <c r="J68" s="32">
        <v>259.84480504799262</v>
      </c>
      <c r="L68" s="2" t="s">
        <v>6</v>
      </c>
      <c r="M68" s="2" t="s">
        <v>62</v>
      </c>
    </row>
    <row r="69" spans="2:13" x14ac:dyDescent="0.25">
      <c r="B69" s="5">
        <f>B68+0.005</f>
        <v>2.5000000000000001E-2</v>
      </c>
      <c r="C69" s="31">
        <f t="array" ref="C69:J69">[1]!ESP_motor_calc_slip(B69,F,U,Unom,Pnom,Fnom,eff_nom,cos_nom,slip_nom,,lambda,alpha,xi,Ixcf)</f>
        <v>31.764162701348969</v>
      </c>
      <c r="D69" s="16">
        <v>0.82932976877525288</v>
      </c>
      <c r="E69" s="16">
        <v>0.84152159680057914</v>
      </c>
      <c r="F69" s="16">
        <v>2.5000000000000001E-2</v>
      </c>
      <c r="G69" s="32">
        <v>125.35338664392391</v>
      </c>
      <c r="H69" s="32">
        <v>38.396404661857304</v>
      </c>
      <c r="I69" s="32">
        <v>0.11887051869007895</v>
      </c>
      <c r="J69" s="32">
        <v>259.84480504799262</v>
      </c>
      <c r="L69" s="2">
        <v>0</v>
      </c>
      <c r="M69" s="29">
        <f>J62</f>
        <v>259.84480504799262</v>
      </c>
    </row>
    <row r="70" spans="2:13" x14ac:dyDescent="0.25">
      <c r="B70" s="5">
        <f t="shared" ref="B70:B86" si="3">B69+0.01</f>
        <v>3.5000000000000003E-2</v>
      </c>
      <c r="C70" s="31">
        <f t="array" ref="C70:J70">[1]!ESP_motor_calc_slip(B70,F,U,Unom,Pnom,Fnom,eff_nom,cos_nom,slip_nom,,lambda,alpha,xi,Ixcf)</f>
        <v>40.688007870573372</v>
      </c>
      <c r="D70" s="16">
        <v>0.85224934970923305</v>
      </c>
      <c r="E70" s="16">
        <v>0.81653177205918448</v>
      </c>
      <c r="F70" s="16">
        <v>3.5000000000000003E-2</v>
      </c>
      <c r="G70" s="32">
        <v>161.76688952920765</v>
      </c>
      <c r="H70" s="32">
        <v>49.04184732281638</v>
      </c>
      <c r="I70" s="32">
        <v>0.11887051869007895</v>
      </c>
      <c r="J70" s="32">
        <v>259.84480504799262</v>
      </c>
      <c r="L70" s="6">
        <f>I62</f>
        <v>0.11887051869007895</v>
      </c>
      <c r="M70" s="29">
        <f>M69</f>
        <v>259.84480504799262</v>
      </c>
    </row>
    <row r="71" spans="2:13" x14ac:dyDescent="0.25">
      <c r="B71" s="5">
        <f t="shared" si="3"/>
        <v>4.5000000000000005E-2</v>
      </c>
      <c r="C71" s="31">
        <f t="array" ref="C71:J71">[1]!ESP_motor_calc_slip(B71,F,U,Unom,Pnom,Fnom,eff_nom,cos_nom,slip_nom,,lambda,alpha,xi,Ixcf)</f>
        <v>48.944517657179802</v>
      </c>
      <c r="D71" s="16">
        <v>0.85547000060533507</v>
      </c>
      <c r="E71" s="16">
        <v>0.78804748116660839</v>
      </c>
      <c r="F71" s="16">
        <v>4.5000000000000005E-2</v>
      </c>
      <c r="G71" s="32">
        <v>190.48843145094406</v>
      </c>
      <c r="H71" s="32">
        <v>57.150738928232244</v>
      </c>
      <c r="I71" s="32">
        <v>0.11887051869007895</v>
      </c>
      <c r="J71" s="32">
        <v>259.84480504799262</v>
      </c>
      <c r="L71" s="6">
        <f>L70</f>
        <v>0.11887051869007895</v>
      </c>
      <c r="M71" s="2">
        <v>0</v>
      </c>
    </row>
    <row r="72" spans="2:13" x14ac:dyDescent="0.25">
      <c r="B72" s="5">
        <f t="shared" si="3"/>
        <v>5.5000000000000007E-2</v>
      </c>
      <c r="C72" s="31">
        <f t="array" ref="C72:J72">[1]!ESP_motor_calc_slip(B72,F,U,Unom,Pnom,Fnom,eff_nom,cos_nom,slip_nom,,lambda,alpha,xi,Ixcf)</f>
        <v>56.454720543191698</v>
      </c>
      <c r="D72" s="16">
        <v>0.85045807443098442</v>
      </c>
      <c r="E72" s="16">
        <v>0.75906624282826873</v>
      </c>
      <c r="F72" s="16">
        <v>5.5000000000000007E-2</v>
      </c>
      <c r="G72" s="32">
        <v>212.62376046074507</v>
      </c>
      <c r="H72" s="32">
        <v>63.123849543079579</v>
      </c>
      <c r="I72" s="32">
        <v>0.11887051869007895</v>
      </c>
      <c r="J72" s="32">
        <v>259.84480504799262</v>
      </c>
    </row>
    <row r="73" spans="2:13" x14ac:dyDescent="0.25">
      <c r="B73" s="5">
        <f t="shared" si="3"/>
        <v>6.5000000000000002E-2</v>
      </c>
      <c r="C73" s="31">
        <f t="array" ref="C73:J73">[1]!ESP_motor_calc_slip(B73,F,U,Unom,Pnom,Fnom,eff_nom,cos_nom,slip_nom,,lambda,alpha,xi,Ixcf)</f>
        <v>63.235801699540559</v>
      </c>
      <c r="D73" s="16">
        <v>0.84148312328731689</v>
      </c>
      <c r="E73" s="16">
        <v>0.73064032888613883</v>
      </c>
      <c r="F73" s="16">
        <v>6.5000000000000002E-2</v>
      </c>
      <c r="G73" s="32">
        <v>229.25099170492365</v>
      </c>
      <c r="H73" s="32">
        <v>67.339937132941856</v>
      </c>
      <c r="I73" s="32">
        <v>0.11887051869007895</v>
      </c>
      <c r="J73" s="32">
        <v>259.84480504799262</v>
      </c>
    </row>
    <row r="74" spans="2:13" x14ac:dyDescent="0.25">
      <c r="B74" s="5">
        <f t="shared" si="3"/>
        <v>7.4999999999999997E-2</v>
      </c>
      <c r="C74" s="31">
        <f t="array" ref="C74:J74">[1]!ESP_motor_calc_slip(B74,F,U,Unom,Pnom,Fnom,eff_nom,cos_nom,slip_nom,,lambda,alpha,xi,Ixcf)</f>
        <v>69.33909164904712</v>
      </c>
      <c r="D74" s="16">
        <v>0.83049688914862507</v>
      </c>
      <c r="E74" s="16">
        <v>0.70318070033940072</v>
      </c>
      <c r="F74" s="16">
        <v>7.4999999999999997E-2</v>
      </c>
      <c r="G74" s="32">
        <v>241.35267825105464</v>
      </c>
      <c r="H74" s="32">
        <v>70.136441584890349</v>
      </c>
      <c r="I74" s="32">
        <v>0.11887051869007895</v>
      </c>
      <c r="J74" s="32">
        <v>259.84480504799262</v>
      </c>
    </row>
    <row r="75" spans="2:13" x14ac:dyDescent="0.25">
      <c r="B75" s="5">
        <f t="shared" si="3"/>
        <v>8.4999999999999992E-2</v>
      </c>
      <c r="C75" s="31">
        <f t="array" ref="C75:J75">[1]!ESP_motor_calc_slip(B75,F,U,Unom,Pnom,Fnom,eff_nom,cos_nom,slip_nom,,lambda,alpha,xi,Ixcf)</f>
        <v>74.827185670671611</v>
      </c>
      <c r="D75" s="16">
        <v>0.818524485550993</v>
      </c>
      <c r="E75" s="16">
        <v>0.676842810666066</v>
      </c>
      <c r="F75" s="16">
        <v>8.4999999999999992E-2</v>
      </c>
      <c r="G75" s="32">
        <v>249.7862727709165</v>
      </c>
      <c r="H75" s="32">
        <v>71.802494834678825</v>
      </c>
      <c r="I75" s="32">
        <v>0.11887051869007895</v>
      </c>
      <c r="J75" s="32">
        <v>259.84480504799262</v>
      </c>
    </row>
    <row r="76" spans="2:13" x14ac:dyDescent="0.25">
      <c r="B76" s="5">
        <f t="shared" si="3"/>
        <v>9.4999999999999987E-2</v>
      </c>
      <c r="C76" s="31">
        <f t="array" ref="C76:J76">[1]!ESP_motor_calc_slip(B76,F,U,Unom,Pnom,Fnom,eff_nom,cos_nom,slip_nom,,lambda,alpha,xi,Ixcf)</f>
        <v>79.764095477614347</v>
      </c>
      <c r="D76" s="16">
        <v>0.80615406313501192</v>
      </c>
      <c r="E76" s="16">
        <v>0.65166825871087986</v>
      </c>
      <c r="F76" s="16">
        <v>9.4999999999999987E-2</v>
      </c>
      <c r="G76" s="32">
        <v>255.27849768855626</v>
      </c>
      <c r="H76" s="32">
        <v>72.57928529268149</v>
      </c>
      <c r="I76" s="32">
        <v>0.11887051869007895</v>
      </c>
      <c r="J76" s="32">
        <v>259.84480504799262</v>
      </c>
    </row>
    <row r="77" spans="2:13" x14ac:dyDescent="0.25">
      <c r="B77" s="5">
        <f t="shared" si="3"/>
        <v>0.10499999999999998</v>
      </c>
      <c r="C77" s="31">
        <f t="array" ref="C77:J77">[1]!ESP_motor_calc_slip(B77,F,U,Unom,Pnom,Fnom,eff_nom,cos_nom,slip_nom,,lambda,alpha,xi,Ixcf)</f>
        <v>84.210769097023373</v>
      </c>
      <c r="D77" s="16">
        <v>0.79374075878426187</v>
      </c>
      <c r="E77" s="16">
        <v>0.62764468557448738</v>
      </c>
      <c r="F77" s="16">
        <v>0.10499999999999998</v>
      </c>
      <c r="G77" s="32">
        <v>258.43295355557814</v>
      </c>
      <c r="H77" s="32">
        <v>72.664250616046559</v>
      </c>
      <c r="I77" s="32">
        <v>0.11887051869007895</v>
      </c>
      <c r="J77" s="32">
        <v>259.84480504799262</v>
      </c>
    </row>
    <row r="78" spans="2:13" x14ac:dyDescent="0.25">
      <c r="B78" s="5">
        <f t="shared" si="3"/>
        <v>0.11499999999999998</v>
      </c>
      <c r="C78" s="31">
        <f t="array" ref="C78:J78">[1]!ESP_motor_calc_slip(B78,F,U,Unom,Pnom,Fnom,eff_nom,cos_nom,slip_nom,,lambda,alpha,xi,Ixcf)</f>
        <v>88.223144936158207</v>
      </c>
      <c r="D78" s="16">
        <v>0.78150402969414057</v>
      </c>
      <c r="E78" s="16">
        <v>0.60473369103592189</v>
      </c>
      <c r="F78" s="16">
        <v>0.11499999999999998</v>
      </c>
      <c r="G78" s="32">
        <v>259.74392908057411</v>
      </c>
      <c r="H78" s="32">
        <v>72.216851318145999</v>
      </c>
      <c r="I78" s="32">
        <v>0.11887051869007895</v>
      </c>
      <c r="J78" s="32">
        <v>259.84480504799262</v>
      </c>
    </row>
    <row r="79" spans="2:13" x14ac:dyDescent="0.25">
      <c r="B79" s="5">
        <f t="shared" si="3"/>
        <v>0.12499999999999997</v>
      </c>
      <c r="C79" s="31">
        <f t="array" ref="C79:J79">[1]!ESP_motor_calc_slip(B79,F,U,Unom,Pnom,Fnom,eff_nom,cos_nom,slip_nom,,lambda,alpha,xi,Ixcf)</f>
        <v>91.851489694642055</v>
      </c>
      <c r="D79" s="16">
        <v>0.76957942559493087</v>
      </c>
      <c r="E79" s="16">
        <v>0.58288475760047986</v>
      </c>
      <c r="F79" s="16">
        <v>0.12499999999999997</v>
      </c>
      <c r="G79" s="32">
        <v>259.61217349323539</v>
      </c>
      <c r="H79" s="32">
        <v>71.364623490022311</v>
      </c>
      <c r="I79" s="32">
        <v>0.11887051869007895</v>
      </c>
      <c r="J79" s="32">
        <v>259.84480504799262</v>
      </c>
    </row>
    <row r="80" spans="2:13" x14ac:dyDescent="0.25">
      <c r="B80" s="5">
        <f t="shared" si="3"/>
        <v>0.13499999999999998</v>
      </c>
      <c r="C80" s="31">
        <f t="array" ref="C80:J80">[1]!ESP_motor_calc_slip(B80,F,U,Unom,Pnom,Fnom,eff_nom,cos_nom,slip_nom,,lambda,alpha,xi,Ixcf)</f>
        <v>95.140398334694581</v>
      </c>
      <c r="D80" s="16">
        <v>0.75804852186455141</v>
      </c>
      <c r="E80" s="16">
        <v>0.56204251765178925</v>
      </c>
      <c r="F80" s="16">
        <v>0.13499999999999998</v>
      </c>
      <c r="G80" s="32">
        <v>258.36030487706864</v>
      </c>
      <c r="H80" s="32">
        <v>70.208835295057995</v>
      </c>
      <c r="I80" s="32">
        <v>0.11887051869007895</v>
      </c>
      <c r="J80" s="32">
        <v>259.84480504799262</v>
      </c>
    </row>
    <row r="81" spans="2:10" x14ac:dyDescent="0.25">
      <c r="B81" s="5">
        <f t="shared" si="3"/>
        <v>0.14499999999999999</v>
      </c>
      <c r="C81" s="31">
        <f t="array" ref="C81:J81">[1]!ESP_motor_calc_slip(B81,F,U,Unom,Pnom,Fnom,eff_nom,cos_nom,slip_nom,,lambda,alpha,xi,Ixcf)</f>
        <v>98.129124550964775</v>
      </c>
      <c r="D81" s="16">
        <v>0.7469573282634816</v>
      </c>
      <c r="E81" s="16">
        <v>0.54215064504112465</v>
      </c>
      <c r="F81" s="16">
        <v>0.14499999999999999</v>
      </c>
      <c r="G81" s="32">
        <v>256.24673207065024</v>
      </c>
      <c r="H81" s="32">
        <v>68.829453758751185</v>
      </c>
      <c r="I81" s="32">
        <v>0.11887051869007895</v>
      </c>
      <c r="J81" s="32">
        <v>259.84480504799262</v>
      </c>
    </row>
    <row r="82" spans="2:10" x14ac:dyDescent="0.25">
      <c r="B82" s="5">
        <f t="shared" si="3"/>
        <v>0.155</v>
      </c>
      <c r="C82" s="31">
        <f t="array" ref="C82:J82">[1]!ESP_motor_calc_slip(B82,F,U,Unom,Pnom,Fnom,eff_nom,cos_nom,slip_nom,,lambda,alpha,xi,Ixcf)</f>
        <v>100.85205925024302</v>
      </c>
      <c r="D82" s="16">
        <v>0.7363281226644961</v>
      </c>
      <c r="E82" s="16">
        <v>0.52315394977328911</v>
      </c>
      <c r="F82" s="16">
        <v>0.155</v>
      </c>
      <c r="G82" s="32">
        <v>253.47767352485548</v>
      </c>
      <c r="H82" s="32">
        <v>67.289343946053606</v>
      </c>
      <c r="I82" s="32">
        <v>0.11887051869007895</v>
      </c>
      <c r="J82" s="32">
        <v>259.84480504799262</v>
      </c>
    </row>
    <row r="83" spans="2:10" x14ac:dyDescent="0.25">
      <c r="B83" s="5">
        <f t="shared" si="3"/>
        <v>0.16500000000000001</v>
      </c>
      <c r="C83" s="31">
        <f t="array" ref="C83:J83">[1]!ESP_motor_calc_slip(B83,F,U,Unom,Pnom,Fnom,eff_nom,cos_nom,slip_nom,,lambda,alpha,xi,Ixcf)</f>
        <v>103.3392563347077</v>
      </c>
      <c r="D83" s="16">
        <v>0.72616729729592266</v>
      </c>
      <c r="E83" s="16">
        <v>0.5049994808470063</v>
      </c>
      <c r="F83" s="16">
        <v>0.16500000000000001</v>
      </c>
      <c r="G83" s="32">
        <v>250.21724005535927</v>
      </c>
      <c r="H83" s="32">
        <v>65.637733703812373</v>
      </c>
      <c r="I83" s="32">
        <v>0.11887051869007895</v>
      </c>
      <c r="J83" s="32">
        <v>259.84480504799262</v>
      </c>
    </row>
    <row r="84" spans="2:10" x14ac:dyDescent="0.25">
      <c r="B84" s="5">
        <f t="shared" si="3"/>
        <v>0.17500000000000002</v>
      </c>
      <c r="C84" s="31">
        <f t="array" ref="C84:J84">[1]!ESP_motor_calc_slip(B84,F,U,Unom,Pnom,Fnom,eff_nom,cos_nom,slip_nom,,lambda,alpha,xi,Ixcf)</f>
        <v>105.61695155802822</v>
      </c>
      <c r="D84" s="16">
        <v>0.71647067213548921</v>
      </c>
      <c r="E84" s="16">
        <v>0.48763706755814318</v>
      </c>
      <c r="F84" s="16">
        <v>0.17500000000000002</v>
      </c>
      <c r="G84" s="32">
        <v>246.59573617213508</v>
      </c>
      <c r="H84" s="32">
        <v>63.913026636108007</v>
      </c>
      <c r="I84" s="32">
        <v>0.11887051869007895</v>
      </c>
      <c r="J84" s="32">
        <v>259.84480504799262</v>
      </c>
    </row>
    <row r="85" spans="2:10" x14ac:dyDescent="0.25">
      <c r="B85" s="5">
        <f t="shared" si="3"/>
        <v>0.18500000000000003</v>
      </c>
      <c r="C85" s="31">
        <f t="array" ref="C85:J85">[1]!ESP_motor_calc_slip(B85,F,U,Unom,Pnom,Fnom,eff_nom,cos_nom,slip_nom,,lambda,alpha,xi,Ixcf)</f>
        <v>107.70804699085129</v>
      </c>
      <c r="D85" s="16">
        <v>0.70722714324245983</v>
      </c>
      <c r="E85" s="16">
        <v>0.47101953815468722</v>
      </c>
      <c r="F85" s="16">
        <v>0.18500000000000003</v>
      </c>
      <c r="G85" s="32">
        <v>242.71640996815611</v>
      </c>
      <c r="H85" s="32">
        <v>62.14506137262422</v>
      </c>
      <c r="I85" s="32">
        <v>0.11887051869007895</v>
      </c>
      <c r="J85" s="32">
        <v>259.84480504799262</v>
      </c>
    </row>
    <row r="86" spans="2:10" x14ac:dyDescent="0.25">
      <c r="B86" s="5">
        <f t="shared" si="3"/>
        <v>0.19500000000000003</v>
      </c>
      <c r="C86" s="31">
        <f t="array" ref="C86:J86">[1]!ESP_motor_calc_slip(B86,F,U,Unom,Pnom,Fnom,eff_nom,cos_nom,slip_nom,,lambda,alpha,xi,Ixcf)</f>
        <v>109.63254899972083</v>
      </c>
      <c r="D86" s="16">
        <v>0.69842120863232193</v>
      </c>
      <c r="E86" s="16">
        <v>0.45510275253384708</v>
      </c>
      <c r="F86" s="16">
        <v>0.19500000000000003</v>
      </c>
      <c r="G86" s="32">
        <v>238.66089621934836</v>
      </c>
      <c r="H86" s="32">
        <v>60.356913120079732</v>
      </c>
      <c r="I86" s="32">
        <v>0.11887051869007895</v>
      </c>
      <c r="J86" s="32">
        <v>259.84480504799262</v>
      </c>
    </row>
    <row r="87" spans="2:10" x14ac:dyDescent="0.25">
      <c r="B87" s="5">
        <f>B86+0.05</f>
        <v>0.24500000000000005</v>
      </c>
      <c r="C87" s="31">
        <f t="array" ref="C87:J87">[1]!ESP_motor_calc_slip(B87,F,U,Unom,Pnom,Fnom,eff_nom,cos_nom,slip_nom,,lambda,alpha,xi,Ixcf)</f>
        <v>117.29862523928193</v>
      </c>
      <c r="D87" s="16">
        <v>0.6602864651997028</v>
      </c>
      <c r="E87" s="16">
        <v>0.38468411767238392</v>
      </c>
      <c r="F87" s="16">
        <v>0.24500000000000005</v>
      </c>
      <c r="G87" s="32">
        <v>217.56717681680436</v>
      </c>
      <c r="H87" s="32">
        <v>51.604812048420726</v>
      </c>
      <c r="I87" s="32">
        <v>0.11887051869007895</v>
      </c>
      <c r="J87" s="32">
        <v>259.84480504799262</v>
      </c>
    </row>
    <row r="88" spans="2:10" x14ac:dyDescent="0.25">
      <c r="B88" s="5">
        <f t="shared" ref="B88:B99" si="4">B87+0.05</f>
        <v>0.29500000000000004</v>
      </c>
      <c r="C88" s="31">
        <f t="array" ref="C88:J88">[1]!ESP_motor_calc_slip(B88,F,U,Unom,Pnom,Fnom,eff_nom,cos_nom,slip_nom,,lambda,alpha,xi,Ixcf)</f>
        <v>122.69075185403707</v>
      </c>
      <c r="D88" s="16">
        <v>0.63020597528963951</v>
      </c>
      <c r="E88" s="16">
        <v>0.32668304784674734</v>
      </c>
      <c r="F88" s="16">
        <v>0.29500000000000004</v>
      </c>
      <c r="G88" s="32">
        <v>197.53432873400919</v>
      </c>
      <c r="H88" s="32">
        <v>43.750353916770045</v>
      </c>
      <c r="I88" s="32">
        <v>0.11887051869007895</v>
      </c>
      <c r="J88" s="32">
        <v>259.84480504799262</v>
      </c>
    </row>
    <row r="89" spans="2:10" x14ac:dyDescent="0.25">
      <c r="B89" s="5">
        <f t="shared" si="4"/>
        <v>0.34500000000000003</v>
      </c>
      <c r="C89" s="31">
        <f t="array" ref="C89:J89">[1]!ESP_motor_calc_slip(B89,F,U,Unom,Pnom,Fnom,eff_nom,cos_nom,slip_nom,,lambda,alpha,xi,Ixcf)</f>
        <v>126.65436201321266</v>
      </c>
      <c r="D89" s="16">
        <v>0.60612433650199748</v>
      </c>
      <c r="E89" s="16">
        <v>0.27814751472711474</v>
      </c>
      <c r="F89" s="16">
        <v>0.34500000000000003</v>
      </c>
      <c r="G89" s="32">
        <v>179.73245722633015</v>
      </c>
      <c r="H89" s="32">
        <v>36.984323953819136</v>
      </c>
      <c r="I89" s="32">
        <v>0.11887051869007895</v>
      </c>
      <c r="J89" s="32">
        <v>259.84480504799262</v>
      </c>
    </row>
    <row r="90" spans="2:10" x14ac:dyDescent="0.25">
      <c r="B90" s="5">
        <f t="shared" si="4"/>
        <v>0.39500000000000002</v>
      </c>
      <c r="C90" s="31">
        <f t="array" ref="C90:J90">[1]!ESP_motor_calc_slip(B90,F,U,Unom,Pnom,Fnom,eff_nom,cos_nom,slip_nom,,lambda,alpha,xi,Ixcf)</f>
        <v>129.67365954567009</v>
      </c>
      <c r="D90" s="16">
        <v>0.58652055963200433</v>
      </c>
      <c r="E90" s="16">
        <v>0.23697649578475213</v>
      </c>
      <c r="F90" s="16">
        <v>0.39500000000000002</v>
      </c>
      <c r="G90" s="32">
        <v>164.24632492002414</v>
      </c>
      <c r="H90" s="32">
        <v>31.217700388746103</v>
      </c>
      <c r="I90" s="32">
        <v>0.11887051869007895</v>
      </c>
      <c r="J90" s="32">
        <v>259.84480504799262</v>
      </c>
    </row>
    <row r="91" spans="2:10" x14ac:dyDescent="0.25">
      <c r="B91" s="5">
        <f t="shared" si="4"/>
        <v>0.44500000000000001</v>
      </c>
      <c r="C91" s="31">
        <f t="array" ref="C91:J91">[1]!ESP_motor_calc_slip(B91,F,U,Unom,Pnom,Fnom,eff_nom,cos_nom,slip_nom,,lambda,alpha,xi,Ixcf)</f>
        <v>132.04134653039134</v>
      </c>
      <c r="D91" s="16">
        <v>0.57030599418791139</v>
      </c>
      <c r="E91" s="16">
        <v>0.20164192237808554</v>
      </c>
      <c r="F91" s="16">
        <v>0.44500000000000001</v>
      </c>
      <c r="G91" s="32">
        <v>150.83998533352258</v>
      </c>
      <c r="H91" s="32">
        <v>26.300217333421934</v>
      </c>
      <c r="I91" s="32">
        <v>0.11887051869007895</v>
      </c>
      <c r="J91" s="32">
        <v>259.84480504799262</v>
      </c>
    </row>
    <row r="92" spans="2:10" x14ac:dyDescent="0.25">
      <c r="B92" s="5">
        <f t="shared" si="4"/>
        <v>0.495</v>
      </c>
      <c r="C92" s="31">
        <f t="array" ref="C92:J92">[1]!ESP_motor_calc_slip(B92,F,U,Unom,Pnom,Fnom,eff_nom,cos_nom,slip_nom,,lambda,alpha,xi,Ixcf)</f>
        <v>133.94293543043781</v>
      </c>
      <c r="D92" s="16">
        <v>0.5567002157331592</v>
      </c>
      <c r="E92" s="16">
        <v>0.17100853727273999</v>
      </c>
      <c r="F92" s="16">
        <v>0.495</v>
      </c>
      <c r="G92" s="32">
        <v>139.21254431036468</v>
      </c>
      <c r="H92" s="32">
        <v>22.086129877895733</v>
      </c>
      <c r="I92" s="32">
        <v>0.11887051869007895</v>
      </c>
      <c r="J92" s="32">
        <v>259.84480504799262</v>
      </c>
    </row>
    <row r="93" spans="2:10" x14ac:dyDescent="0.25">
      <c r="B93" s="5">
        <f t="shared" si="4"/>
        <v>0.54500000000000004</v>
      </c>
      <c r="C93" s="31">
        <f t="array" ref="C93:J93">[1]!ESP_motor_calc_slip(B93,F,U,Unom,Pnom,Fnom,eff_nom,cos_nom,slip_nom,,lambda,alpha,xi,Ixcf)</f>
        <v>135.50088322096821</v>
      </c>
      <c r="D93" s="16">
        <v>0.5451365704363228</v>
      </c>
      <c r="E93" s="16">
        <v>0.14421635297714253</v>
      </c>
      <c r="F93" s="16">
        <v>0.54500000000000004</v>
      </c>
      <c r="G93" s="32">
        <v>129.08069953543159</v>
      </c>
      <c r="H93" s="32">
        <v>18.451113470823799</v>
      </c>
      <c r="I93" s="32">
        <v>0.11887051869007895</v>
      </c>
      <c r="J93" s="32">
        <v>259.84480504799262</v>
      </c>
    </row>
    <row r="94" spans="2:10" x14ac:dyDescent="0.25">
      <c r="B94" s="5">
        <f>B93+0.05</f>
        <v>0.59500000000000008</v>
      </c>
      <c r="C94" s="31">
        <f t="array" ref="C94:J94">[1]!ESP_motor_calc_slip(B94,F,U,Unom,Pnom,Fnom,eff_nom,cos_nom,slip_nom,,lambda,alpha,xi,Ixcf)</f>
        <v>136.79889163157199</v>
      </c>
      <c r="D94" s="16">
        <v>0.53519689833137296</v>
      </c>
      <c r="E94" s="16">
        <v>0.12060245119802752</v>
      </c>
      <c r="F94" s="16">
        <v>0.59500000000000008</v>
      </c>
      <c r="G94" s="32">
        <v>120.20098671383592</v>
      </c>
      <c r="H94" s="32">
        <v>15.293712740984446</v>
      </c>
      <c r="I94" s="32">
        <v>0.11887051869007895</v>
      </c>
      <c r="J94" s="32">
        <v>259.84480504799262</v>
      </c>
    </row>
    <row r="95" spans="2:10" x14ac:dyDescent="0.25">
      <c r="B95" s="5">
        <f t="shared" si="4"/>
        <v>0.64500000000000013</v>
      </c>
      <c r="C95" s="31">
        <f t="array" ref="C95:J95">[1]!ESP_motor_calc_slip(B95,F,U,Unom,Pnom,Fnom,eff_nom,cos_nom,slip_nom,,lambda,alpha,xi,Ixcf)</f>
        <v>137.89591412227057</v>
      </c>
      <c r="D95" s="16">
        <v>0.52656741757939551</v>
      </c>
      <c r="E95" s="16">
        <v>9.9647813027456345E-2</v>
      </c>
      <c r="F95" s="16">
        <v>0.64500000000000013</v>
      </c>
      <c r="G95" s="32">
        <v>112.37133856183107</v>
      </c>
      <c r="H95" s="32">
        <v>12.532386495346429</v>
      </c>
      <c r="I95" s="32">
        <v>0.11887051869007895</v>
      </c>
      <c r="J95" s="32">
        <v>259.84480504799262</v>
      </c>
    </row>
    <row r="96" spans="2:10" x14ac:dyDescent="0.25">
      <c r="B96" s="5">
        <f t="shared" si="4"/>
        <v>0.69500000000000017</v>
      </c>
      <c r="C96" s="31">
        <f t="array" ref="C96:J96">[1]!ESP_motor_calc_slip(B96,F,U,Unom,Pnom,Fnom,eff_nom,cos_nom,slip_nom,,lambda,alpha,xi,Ixcf)</f>
        <v>138.83456486812776</v>
      </c>
      <c r="D96" s="16">
        <v>0.51900885306005673</v>
      </c>
      <c r="E96" s="16">
        <v>8.0940395853738897E-2</v>
      </c>
      <c r="F96" s="16">
        <v>0.69500000000000017</v>
      </c>
      <c r="G96" s="32">
        <v>105.42621353687214</v>
      </c>
      <c r="H96" s="32">
        <v>10.101789647268387</v>
      </c>
      <c r="I96" s="32">
        <v>0.11887051869007895</v>
      </c>
      <c r="J96" s="32">
        <v>259.84480504799262</v>
      </c>
    </row>
    <row r="97" spans="2:10" x14ac:dyDescent="0.25">
      <c r="B97" s="5">
        <f>B96+0.05</f>
        <v>0.74500000000000022</v>
      </c>
      <c r="C97" s="31">
        <f t="array" ref="C97:J97">[1]!ESP_motor_calc_slip(B97,F,U,Unom,Pnom,Fnom,eff_nom,cos_nom,slip_nom,,lambda,alpha,xi,Ixcf)</f>
        <v>139.64635156287255</v>
      </c>
      <c r="D97" s="16">
        <v>0.51233598403923652</v>
      </c>
      <c r="E97" s="16">
        <v>6.4148983031505208E-2</v>
      </c>
      <c r="F97" s="16">
        <v>0.74500000000000022</v>
      </c>
      <c r="G97" s="32">
        <v>99.230414037060115</v>
      </c>
      <c r="H97" s="32">
        <v>7.9494092636632745</v>
      </c>
      <c r="I97" s="32">
        <v>0.11887051869007895</v>
      </c>
      <c r="J97" s="32">
        <v>259.84480504799262</v>
      </c>
    </row>
    <row r="98" spans="2:10" x14ac:dyDescent="0.25">
      <c r="B98" s="5">
        <f t="shared" si="4"/>
        <v>0.79500000000000026</v>
      </c>
      <c r="C98" s="31">
        <f t="array" ref="C98:J98">[1]!ESP_motor_calc_slip(B98,F,U,Unom,Pnom,Fnom,eff_nom,cos_nom,slip_nom,,lambda,alpha,xi,Ixcf)</f>
        <v>140.35503658959766</v>
      </c>
      <c r="D98" s="16">
        <v>0.50640343506586172</v>
      </c>
      <c r="E98" s="16">
        <v>4.9004326063092997E-2</v>
      </c>
      <c r="F98" s="16">
        <v>0.79500000000000026</v>
      </c>
      <c r="G98" s="32">
        <v>93.673329985924426</v>
      </c>
      <c r="H98" s="32">
        <v>6.0328106290819754</v>
      </c>
      <c r="I98" s="32">
        <v>0.11887051869007895</v>
      </c>
      <c r="J98" s="32">
        <v>259.84480504799262</v>
      </c>
    </row>
    <row r="99" spans="2:10" x14ac:dyDescent="0.25">
      <c r="B99" s="5">
        <f t="shared" si="4"/>
        <v>0.84500000000000031</v>
      </c>
      <c r="C99" s="31">
        <f t="array" ref="C99:J99">[1]!ESP_motor_calc_slip(B99,F,U,Unom,Pnom,Fnom,eff_nom,cos_nom,slip_nom,,lambda,alpha,xi,Ixcf)</f>
        <v>140.97885744303358</v>
      </c>
      <c r="D99" s="16">
        <v>0.5010956489528946</v>
      </c>
      <c r="E99" s="16">
        <v>3.5285320020873097E-2</v>
      </c>
      <c r="F99" s="16">
        <v>0.84500000000000031</v>
      </c>
      <c r="G99" s="32">
        <v>88.664084760649573</v>
      </c>
      <c r="H99" s="32">
        <v>4.3174697784804383</v>
      </c>
      <c r="I99" s="32">
        <v>0.11887051869007895</v>
      </c>
      <c r="J99" s="32">
        <v>259.84480504799262</v>
      </c>
    </row>
    <row r="100" spans="2:10" x14ac:dyDescent="0.25">
      <c r="B100" s="5">
        <f>B99+0.055</f>
        <v>0.90000000000000036</v>
      </c>
      <c r="C100" s="31">
        <f t="array" ref="C100:J100">[1]!ESP_motor_calc_slip(B100,F,U,Unom,Pnom,Fnom,eff_nom,cos_nom,slip_nom,,lambda,alpha,xi,Ixcf)</f>
        <v>141.58391640169154</v>
      </c>
      <c r="D100" s="16">
        <v>0.49586832069651249</v>
      </c>
      <c r="E100" s="16">
        <v>2.1623264595629542E-2</v>
      </c>
      <c r="F100" s="16">
        <v>0.90000000000000036</v>
      </c>
      <c r="G100" s="32">
        <v>83.697464579904917</v>
      </c>
      <c r="H100" s="32">
        <v>2.6294333984832003</v>
      </c>
      <c r="I100" s="32">
        <v>0.11887051869007895</v>
      </c>
      <c r="J100" s="32">
        <v>259.84480504799262</v>
      </c>
    </row>
    <row r="101" spans="2:10" x14ac:dyDescent="0.25">
      <c r="B101" s="5">
        <f>B100+0.1</f>
        <v>1.0000000000000004</v>
      </c>
      <c r="C101" s="31" cm="1">
        <f t="array" ref="C101:J102">[1]!ESP_motor_calc_slip(B101,F,U,Unom,Pnom,Fnom,eff_nom,cos_nom,slip_nom,,lambda,alpha,xi,Ixcf)</f>
        <v>142.5109931758916</v>
      </c>
      <c r="D101" s="16">
        <v>0.48770187811438542</v>
      </c>
      <c r="E101" s="16">
        <v>-8.7933468852129E-17</v>
      </c>
      <c r="F101" s="16">
        <v>1.0000000000000004</v>
      </c>
      <c r="G101" s="32">
        <v>75.874795596610667</v>
      </c>
      <c r="H101" s="32">
        <v>-1.0585652374170486E-14</v>
      </c>
      <c r="I101" s="32">
        <v>0.11887051869007895</v>
      </c>
      <c r="J101" s="32">
        <v>259.84480504799262</v>
      </c>
    </row>
    <row r="102" spans="2:10" x14ac:dyDescent="0.25">
      <c r="C102" s="12" t="str">
        <v>I_lin_A</v>
      </c>
      <c r="D102" s="12" t="str">
        <v>CosPhi_d</v>
      </c>
      <c r="E102" s="12" t="str">
        <v>eff_d</v>
      </c>
      <c r="F102" s="12" t="str">
        <v>slip</v>
      </c>
      <c r="G102" s="12" t="str">
        <v>M_Nm</v>
      </c>
      <c r="H102" s="12" t="str">
        <v>Pshaft_kW</v>
      </c>
      <c r="I102" s="12" t="str">
        <v>s_crit</v>
      </c>
      <c r="J102" s="12" t="str">
        <v>M_shaft_max_Nm</v>
      </c>
    </row>
  </sheetData>
  <mergeCells count="4">
    <mergeCell ref="B3:E3"/>
    <mergeCell ref="B4:E4"/>
    <mergeCell ref="B5:E5"/>
    <mergeCell ref="B6:E8"/>
  </mergeCells>
  <conditionalFormatting sqref="E35:E5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{34895320-7F39-4BAF-AA96-69A7C71630B3}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895320-7F39-4BAF-AA96-69A7C71630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E35:E55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67B7-B66A-458E-8893-422907B6B6DE}">
  <sheetPr codeName="Лист3"/>
  <dimension ref="R9:AB13"/>
  <sheetViews>
    <sheetView zoomScale="85" zoomScaleNormal="85" workbookViewId="0">
      <selection activeCell="X167" sqref="X167"/>
    </sheetView>
  </sheetViews>
  <sheetFormatPr defaultRowHeight="15" x14ac:dyDescent="0.25"/>
  <cols>
    <col min="19" max="19" width="10.42578125" bestFit="1" customWidth="1"/>
    <col min="20" max="20" width="12.5703125" bestFit="1" customWidth="1"/>
    <col min="23" max="23" width="12.42578125" bestFit="1" customWidth="1"/>
    <col min="24" max="24" width="10.28515625" customWidth="1"/>
    <col min="25" max="25" width="10.7109375" customWidth="1"/>
  </cols>
  <sheetData>
    <row r="9" spans="18:28" x14ac:dyDescent="0.25">
      <c r="R9" s="5"/>
      <c r="S9" s="5"/>
      <c r="T9" s="5"/>
      <c r="U9" s="5"/>
      <c r="V9" s="5"/>
      <c r="W9" s="5"/>
      <c r="X9" s="5"/>
      <c r="Y9" s="5"/>
      <c r="Z9" s="45" t="s">
        <v>26</v>
      </c>
      <c r="AA9" s="45"/>
      <c r="AB9" s="45"/>
    </row>
    <row r="10" spans="18:28" x14ac:dyDescent="0.25">
      <c r="R10" s="5" t="s">
        <v>31</v>
      </c>
      <c r="S10" s="5" t="s">
        <v>18</v>
      </c>
      <c r="T10" s="5" t="s">
        <v>19</v>
      </c>
      <c r="U10" s="5" t="s">
        <v>20</v>
      </c>
      <c r="V10" s="5" t="s">
        <v>15</v>
      </c>
      <c r="W10" s="5" t="s">
        <v>21</v>
      </c>
      <c r="X10" s="5" t="s">
        <v>22</v>
      </c>
      <c r="Y10" s="5" t="s">
        <v>34</v>
      </c>
      <c r="Z10" s="5" t="s">
        <v>29</v>
      </c>
      <c r="AA10" s="5" t="s">
        <v>30</v>
      </c>
      <c r="AB10" s="5" t="s">
        <v>27</v>
      </c>
    </row>
    <row r="11" spans="18:28" x14ac:dyDescent="0.25">
      <c r="R11" s="5" t="s">
        <v>32</v>
      </c>
      <c r="S11" s="5" t="s">
        <v>23</v>
      </c>
      <c r="T11" s="5" t="s">
        <v>24</v>
      </c>
      <c r="U11" s="5" t="s">
        <v>25</v>
      </c>
      <c r="V11" s="5"/>
      <c r="W11" s="5"/>
      <c r="X11" s="5"/>
      <c r="Y11" s="5" t="s">
        <v>33</v>
      </c>
      <c r="Z11" s="5" t="s">
        <v>23</v>
      </c>
      <c r="AA11" s="5"/>
      <c r="AB11" s="5" t="s">
        <v>28</v>
      </c>
    </row>
    <row r="12" spans="18:28" x14ac:dyDescent="0.25">
      <c r="R12" s="9">
        <v>50</v>
      </c>
      <c r="S12" s="9">
        <v>8</v>
      </c>
      <c r="T12" s="9">
        <v>380</v>
      </c>
      <c r="U12" s="9">
        <v>17.100000000000001</v>
      </c>
      <c r="V12" s="9">
        <v>0.84499999999999997</v>
      </c>
      <c r="W12" s="9">
        <v>5.1999999999999998E-2</v>
      </c>
      <c r="X12" s="9">
        <v>0.86</v>
      </c>
      <c r="Y12" s="8">
        <f>R12*(1-W12)*2*3.1415</f>
        <v>297.81420000000003</v>
      </c>
      <c r="Z12" s="8">
        <f>T12*U12*3^0.5*X12/1000</f>
        <v>9.6791848869210053</v>
      </c>
      <c r="AA12" s="8">
        <f>Z12*V12</f>
        <v>8.17891122944825</v>
      </c>
      <c r="AB12" s="8">
        <f>AA12*1000/Y12</f>
        <v>27.46313382453976</v>
      </c>
    </row>
    <row r="13" spans="18:28" x14ac:dyDescent="0.25">
      <c r="R13" s="9">
        <v>50</v>
      </c>
      <c r="S13" s="9">
        <v>45</v>
      </c>
      <c r="T13" s="9">
        <v>1350</v>
      </c>
      <c r="U13" s="9">
        <v>27.3</v>
      </c>
      <c r="V13" s="9">
        <v>0.83</v>
      </c>
      <c r="W13" s="9">
        <v>5.1999999999999998E-2</v>
      </c>
      <c r="X13" s="9">
        <v>0.85</v>
      </c>
      <c r="Y13" s="8">
        <f>R13*(1-W13)*2*3.1415</f>
        <v>297.81420000000003</v>
      </c>
      <c r="Z13" s="8">
        <f>T13*U13*3^0.5*X13/1000</f>
        <v>54.259522636008327</v>
      </c>
      <c r="AA13" s="10">
        <f>Z13*V13</f>
        <v>45.035403787886906</v>
      </c>
      <c r="AB13" s="8">
        <f>AA13*1000/Y13</f>
        <v>151.21980008974353</v>
      </c>
    </row>
  </sheetData>
  <mergeCells count="1">
    <mergeCell ref="Z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19</vt:i4>
      </vt:variant>
    </vt:vector>
  </HeadingPairs>
  <TitlesOfParts>
    <vt:vector size="21" baseType="lpstr">
      <vt:lpstr>exercise_motor</vt:lpstr>
      <vt:lpstr>some_data</vt:lpstr>
      <vt:lpstr>alpha</vt:lpstr>
      <vt:lpstr>cos_nom</vt:lpstr>
      <vt:lpstr>eff_nom</vt:lpstr>
      <vt:lpstr>F</vt:lpstr>
      <vt:lpstr>Fnom</vt:lpstr>
      <vt:lpstr>ID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lambda</vt:lpstr>
      <vt:lpstr>Pnom</vt:lpstr>
      <vt:lpstr>slip_nom</vt:lpstr>
      <vt:lpstr>U</vt:lpstr>
      <vt:lpstr>Unom</vt:lpstr>
      <vt:lpstr>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2019-06-11T10:40:46Z</dcterms:created>
  <dcterms:modified xsi:type="dcterms:W3CDTF">2020-06-10T05:46:43Z</dcterms:modified>
</cp:coreProperties>
</file>