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projects\unifloc_vba\examples\"/>
    </mc:Choice>
  </mc:AlternateContent>
  <bookViews>
    <workbookView xWindow="3165" yWindow="3615" windowWidth="26550" windowHeight="17415"/>
  </bookViews>
  <sheets>
    <sheet name="exercise_motor" sheetId="1" r:id="rId1"/>
    <sheet name="some_data" sheetId="3" r:id="rId2"/>
  </sheets>
  <externalReferences>
    <externalReference r:id="rId3"/>
  </externalReferences>
  <definedNames>
    <definedName name="alpha">exercise_motor!$C$20</definedName>
    <definedName name="cos_nom">exercise_motor!$C$18</definedName>
    <definedName name="eff_nom">exercise_motor!$C$17</definedName>
    <definedName name="F">exercise_motor!$C$25</definedName>
    <definedName name="Fnom">exercise_motor!$C$14</definedName>
    <definedName name="ID">exercise_motor!$C$12</definedName>
    <definedName name="input_Course">exercise_motor!$I$3</definedName>
    <definedName name="input_Date">exercise_motor!$I$1</definedName>
    <definedName name="input_Group">exercise_motor!$I$4</definedName>
    <definedName name="input_Notes">exercise_motor!$I$6</definedName>
    <definedName name="input_Student_Name">exercise_motor!$I$5</definedName>
    <definedName name="input_Version">exercise_motor!$I$2</definedName>
    <definedName name="lambda">exercise_motor!$C$19</definedName>
    <definedName name="Pnom">exercise_motor!$C$15</definedName>
    <definedName name="slip_nom">exercise_motor!$C$16</definedName>
    <definedName name="U">exercise_motor!$C$24</definedName>
    <definedName name="Unom">exercise_motor!$C$13</definedName>
    <definedName name="xi">exercise_motor!$C$21</definedName>
    <definedName name="длина_кабеля">exercise_motor!$G$15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11" i="1" l="1"/>
  <c r="B108" i="1"/>
  <c r="B109" i="1" s="1"/>
  <c r="B110" i="1" s="1"/>
  <c r="B92" i="1"/>
  <c r="B93" i="1" s="1"/>
  <c r="B94" i="1" s="1"/>
  <c r="B90" i="1"/>
  <c r="B91" i="1"/>
  <c r="D79" i="1"/>
  <c r="E79" i="1"/>
  <c r="F79" i="1"/>
  <c r="G79" i="1"/>
  <c r="H79" i="1"/>
  <c r="I79" i="1"/>
  <c r="J79" i="1"/>
  <c r="K79" i="1"/>
  <c r="L79" i="1"/>
  <c r="C79" i="1"/>
  <c r="B82" i="1"/>
  <c r="B83" i="1"/>
  <c r="B84" i="1"/>
  <c r="B85" i="1"/>
  <c r="B86" i="1" s="1"/>
  <c r="B87" i="1" s="1"/>
  <c r="B88" i="1" s="1"/>
  <c r="B89" i="1" s="1"/>
  <c r="B81" i="1"/>
  <c r="G16" i="1" a="1"/>
  <c r="G1" i="1"/>
  <c r="G17" i="1" a="1"/>
  <c r="AD6" i="1" a="1"/>
  <c r="AA6" i="1" a="1"/>
  <c r="AA6" i="1" l="1"/>
  <c r="AD6" i="1"/>
  <c r="G17" i="1"/>
  <c r="G16" i="1"/>
  <c r="B95" i="1"/>
  <c r="AB13" i="3"/>
  <c r="AA13" i="3"/>
  <c r="Z13" i="3"/>
  <c r="Y13" i="3"/>
  <c r="AB12" i="3"/>
  <c r="AA12" i="3"/>
  <c r="Z12" i="3"/>
  <c r="Y12" i="3"/>
  <c r="B36" i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C49" i="1" a="1"/>
  <c r="C48" i="1" a="1"/>
  <c r="C54" i="1" a="1"/>
  <c r="C35" i="1" a="1"/>
  <c r="C91" i="1" a="1"/>
  <c r="C58" i="1" a="1"/>
  <c r="C109" i="1" a="1"/>
  <c r="C46" i="1" a="1"/>
  <c r="C68" i="1" a="1"/>
  <c r="C92" i="1" a="1"/>
  <c r="C65" i="1" a="1"/>
  <c r="C50" i="1" a="1"/>
  <c r="C53" i="1" a="1"/>
  <c r="C97" i="1" a="1"/>
  <c r="C39" i="1" a="1"/>
  <c r="C86" i="1" a="1"/>
  <c r="C60" i="1" a="1"/>
  <c r="C104" i="1" a="1"/>
  <c r="C107" i="1" a="1"/>
  <c r="C42" i="1" a="1"/>
  <c r="C98" i="1" a="1"/>
  <c r="C59" i="1" a="1"/>
  <c r="C52" i="1" a="1"/>
  <c r="C105" i="1" a="1"/>
  <c r="C102" i="1" a="1"/>
  <c r="C108" i="1" a="1"/>
  <c r="C81" i="1" a="1"/>
  <c r="C63" i="1" a="1"/>
  <c r="C43" i="1" a="1"/>
  <c r="C89" i="1" a="1"/>
  <c r="C66" i="1" a="1"/>
  <c r="C83" i="1" a="1"/>
  <c r="C62" i="1" a="1"/>
  <c r="C84" i="1" a="1"/>
  <c r="C106" i="1" a="1"/>
  <c r="C93" i="1" a="1"/>
  <c r="C99" i="1" a="1"/>
  <c r="C61" i="1" a="1"/>
  <c r="C103" i="1" a="1"/>
  <c r="C37" i="1" a="1"/>
  <c r="C45" i="1" a="1"/>
  <c r="C56" i="1" a="1"/>
  <c r="C64" i="1" a="1"/>
  <c r="C100" i="1" a="1"/>
  <c r="C95" i="1" a="1"/>
  <c r="C111" i="1" a="1"/>
  <c r="C88" i="1" a="1"/>
  <c r="C41" i="1" a="1"/>
  <c r="C82" i="1" a="1"/>
  <c r="C87" i="1" a="1"/>
  <c r="C67" i="1" a="1"/>
  <c r="C47" i="1" a="1"/>
  <c r="G20" i="1" a="1"/>
  <c r="C36" i="1" a="1"/>
  <c r="C51" i="1" a="1"/>
  <c r="C96" i="1" a="1"/>
  <c r="C110" i="1" a="1"/>
  <c r="C40" i="1" a="1"/>
  <c r="C85" i="1" a="1"/>
  <c r="C38" i="1" a="1"/>
  <c r="C44" i="1" a="1"/>
  <c r="C57" i="1" a="1"/>
  <c r="T57" i="1" a="1"/>
  <c r="C80" i="1" a="1"/>
  <c r="C55" i="1" a="1"/>
  <c r="C94" i="1" a="1"/>
  <c r="C101" i="1" a="1"/>
  <c r="C90" i="1" a="1"/>
  <c r="C90" i="1" l="1"/>
  <c r="D90" i="1"/>
  <c r="E90" i="1"/>
  <c r="F90" i="1"/>
  <c r="G90" i="1"/>
  <c r="H90" i="1"/>
  <c r="I90" i="1"/>
  <c r="J90" i="1"/>
  <c r="K90" i="1"/>
  <c r="L90" i="1"/>
  <c r="M90" i="1"/>
  <c r="F101" i="1"/>
  <c r="C101" i="1"/>
  <c r="D101" i="1"/>
  <c r="E101" i="1"/>
  <c r="G101" i="1"/>
  <c r="H101" i="1"/>
  <c r="I101" i="1"/>
  <c r="J101" i="1"/>
  <c r="K101" i="1"/>
  <c r="L101" i="1"/>
  <c r="M101" i="1"/>
  <c r="C94" i="1"/>
  <c r="F94" i="1"/>
  <c r="G94" i="1"/>
  <c r="D94" i="1"/>
  <c r="E94" i="1"/>
  <c r="H94" i="1"/>
  <c r="I94" i="1"/>
  <c r="J94" i="1"/>
  <c r="K94" i="1"/>
  <c r="L94" i="1"/>
  <c r="M94" i="1"/>
  <c r="C55" i="1"/>
  <c r="F55" i="1"/>
  <c r="D55" i="1"/>
  <c r="G55" i="1"/>
  <c r="E55" i="1"/>
  <c r="H55" i="1"/>
  <c r="I55" i="1"/>
  <c r="J55" i="1"/>
  <c r="K55" i="1"/>
  <c r="L55" i="1"/>
  <c r="M55" i="1"/>
  <c r="C80" i="1"/>
  <c r="F80" i="1"/>
  <c r="G80" i="1"/>
  <c r="H80" i="1"/>
  <c r="I80" i="1"/>
  <c r="J80" i="1"/>
  <c r="D80" i="1"/>
  <c r="E80" i="1"/>
  <c r="K80" i="1"/>
  <c r="L80" i="1"/>
  <c r="M80" i="1"/>
  <c r="AB57" i="1"/>
  <c r="T57" i="1"/>
  <c r="Y57" i="1"/>
  <c r="U57" i="1"/>
  <c r="W57" i="1"/>
  <c r="V57" i="1"/>
  <c r="X57" i="1"/>
  <c r="Z57" i="1"/>
  <c r="AA57" i="1"/>
  <c r="AC57" i="1"/>
  <c r="AD57" i="1"/>
  <c r="W58" i="1"/>
  <c r="T58" i="1"/>
  <c r="V58" i="1"/>
  <c r="X58" i="1"/>
  <c r="U58" i="1"/>
  <c r="Z58" i="1"/>
  <c r="AB58" i="1"/>
  <c r="Y58" i="1"/>
  <c r="AA58" i="1"/>
  <c r="AC58" i="1"/>
  <c r="AD58" i="1"/>
  <c r="F57" i="1"/>
  <c r="C57" i="1"/>
  <c r="D57" i="1"/>
  <c r="E57" i="1"/>
  <c r="G57" i="1"/>
  <c r="H57" i="1"/>
  <c r="I57" i="1"/>
  <c r="J57" i="1"/>
  <c r="K57" i="1"/>
  <c r="L57" i="1"/>
  <c r="M57" i="1"/>
  <c r="F44" i="1"/>
  <c r="G44" i="1"/>
  <c r="D44" i="1"/>
  <c r="C44" i="1"/>
  <c r="E44" i="1"/>
  <c r="H44" i="1"/>
  <c r="J44" i="1"/>
  <c r="I44" i="1"/>
  <c r="M44" i="1"/>
  <c r="K44" i="1"/>
  <c r="L44" i="1"/>
  <c r="E38" i="1"/>
  <c r="H38" i="1"/>
  <c r="C38" i="1"/>
  <c r="D38" i="1"/>
  <c r="F38" i="1"/>
  <c r="I38" i="1"/>
  <c r="G38" i="1"/>
  <c r="J38" i="1"/>
  <c r="K38" i="1"/>
  <c r="L38" i="1"/>
  <c r="M38" i="1"/>
  <c r="G85" i="1"/>
  <c r="C85" i="1"/>
  <c r="F85" i="1"/>
  <c r="H85" i="1"/>
  <c r="D85" i="1"/>
  <c r="E85" i="1"/>
  <c r="I85" i="1"/>
  <c r="J85" i="1"/>
  <c r="M85" i="1"/>
  <c r="K85" i="1"/>
  <c r="L85" i="1"/>
  <c r="H40" i="1"/>
  <c r="C40" i="1"/>
  <c r="D40" i="1"/>
  <c r="E40" i="1"/>
  <c r="F40" i="1"/>
  <c r="G40" i="1"/>
  <c r="I40" i="1"/>
  <c r="J40" i="1"/>
  <c r="K40" i="1"/>
  <c r="L40" i="1"/>
  <c r="M40" i="1"/>
  <c r="C110" i="1"/>
  <c r="D110" i="1"/>
  <c r="E110" i="1"/>
  <c r="F110" i="1"/>
  <c r="G110" i="1"/>
  <c r="H110" i="1"/>
  <c r="I110" i="1"/>
  <c r="J110" i="1"/>
  <c r="K110" i="1"/>
  <c r="L110" i="1"/>
  <c r="M110" i="1"/>
  <c r="D96" i="1"/>
  <c r="C96" i="1"/>
  <c r="E96" i="1"/>
  <c r="F96" i="1"/>
  <c r="G96" i="1"/>
  <c r="H96" i="1"/>
  <c r="I96" i="1"/>
  <c r="J96" i="1"/>
  <c r="K96" i="1"/>
  <c r="L96" i="1"/>
  <c r="M96" i="1"/>
  <c r="C51" i="1"/>
  <c r="E51" i="1"/>
  <c r="D51" i="1"/>
  <c r="F51" i="1"/>
  <c r="G51" i="1"/>
  <c r="H51" i="1"/>
  <c r="I51" i="1"/>
  <c r="L51" i="1"/>
  <c r="J51" i="1"/>
  <c r="K51" i="1"/>
  <c r="M51" i="1"/>
  <c r="D36" i="1"/>
  <c r="E36" i="1"/>
  <c r="G36" i="1"/>
  <c r="H36" i="1"/>
  <c r="I36" i="1"/>
  <c r="F36" i="1"/>
  <c r="L36" i="1"/>
  <c r="J36" i="1"/>
  <c r="K36" i="1"/>
  <c r="C36" i="1"/>
  <c r="M36" i="1"/>
  <c r="G20" i="1"/>
  <c r="E47" i="1"/>
  <c r="F47" i="1"/>
  <c r="C47" i="1"/>
  <c r="D47" i="1"/>
  <c r="G47" i="1"/>
  <c r="I47" i="1"/>
  <c r="J47" i="1"/>
  <c r="K47" i="1"/>
  <c r="L47" i="1"/>
  <c r="M47" i="1"/>
  <c r="H47" i="1"/>
  <c r="C67" i="1"/>
  <c r="D67" i="1"/>
  <c r="E67" i="1"/>
  <c r="F67" i="1"/>
  <c r="H67" i="1"/>
  <c r="J67" i="1"/>
  <c r="L67" i="1"/>
  <c r="G67" i="1"/>
  <c r="I67" i="1"/>
  <c r="M67" i="1"/>
  <c r="K67" i="1"/>
  <c r="C87" i="1"/>
  <c r="D87" i="1"/>
  <c r="E87" i="1"/>
  <c r="F87" i="1"/>
  <c r="G87" i="1"/>
  <c r="H87" i="1"/>
  <c r="I87" i="1"/>
  <c r="J87" i="1"/>
  <c r="M87" i="1"/>
  <c r="K87" i="1"/>
  <c r="L87" i="1"/>
  <c r="C82" i="1"/>
  <c r="D82" i="1"/>
  <c r="E82" i="1"/>
  <c r="F82" i="1"/>
  <c r="G82" i="1"/>
  <c r="I82" i="1"/>
  <c r="K82" i="1"/>
  <c r="H82" i="1"/>
  <c r="J82" i="1"/>
  <c r="L82" i="1"/>
  <c r="M82" i="1"/>
  <c r="C41" i="1"/>
  <c r="D41" i="1"/>
  <c r="E41" i="1"/>
  <c r="G41" i="1"/>
  <c r="I41" i="1"/>
  <c r="F41" i="1"/>
  <c r="H41" i="1"/>
  <c r="J41" i="1"/>
  <c r="M41" i="1"/>
  <c r="K41" i="1"/>
  <c r="L41" i="1"/>
  <c r="C88" i="1"/>
  <c r="D88" i="1"/>
  <c r="E88" i="1"/>
  <c r="F88" i="1"/>
  <c r="G88" i="1"/>
  <c r="H88" i="1"/>
  <c r="I88" i="1"/>
  <c r="J88" i="1"/>
  <c r="K88" i="1"/>
  <c r="L88" i="1"/>
  <c r="M88" i="1"/>
  <c r="C111" i="1"/>
  <c r="D111" i="1"/>
  <c r="E111" i="1"/>
  <c r="F111" i="1"/>
  <c r="G111" i="1"/>
  <c r="H111" i="1"/>
  <c r="I111" i="1"/>
  <c r="J111" i="1"/>
  <c r="K111" i="1"/>
  <c r="L111" i="1"/>
  <c r="M111" i="1"/>
  <c r="C95" i="1"/>
  <c r="D95" i="1"/>
  <c r="E95" i="1"/>
  <c r="F95" i="1"/>
  <c r="G95" i="1"/>
  <c r="M95" i="1"/>
  <c r="H95" i="1"/>
  <c r="I95" i="1"/>
  <c r="J95" i="1"/>
  <c r="K95" i="1"/>
  <c r="L95" i="1"/>
  <c r="C100" i="1"/>
  <c r="D100" i="1"/>
  <c r="E100" i="1"/>
  <c r="F100" i="1"/>
  <c r="M100" i="1"/>
  <c r="G100" i="1"/>
  <c r="H100" i="1"/>
  <c r="I100" i="1"/>
  <c r="J100" i="1"/>
  <c r="K100" i="1"/>
  <c r="L100" i="1"/>
  <c r="C64" i="1"/>
  <c r="D64" i="1"/>
  <c r="E64" i="1"/>
  <c r="F64" i="1"/>
  <c r="H64" i="1"/>
  <c r="I64" i="1"/>
  <c r="G64" i="1"/>
  <c r="M64" i="1"/>
  <c r="J64" i="1"/>
  <c r="K64" i="1"/>
  <c r="L64" i="1"/>
  <c r="F56" i="1"/>
  <c r="J56" i="1"/>
  <c r="C56" i="1"/>
  <c r="E56" i="1"/>
  <c r="G56" i="1"/>
  <c r="D56" i="1"/>
  <c r="K56" i="1"/>
  <c r="H56" i="1"/>
  <c r="I56" i="1"/>
  <c r="L56" i="1"/>
  <c r="M56" i="1"/>
  <c r="F45" i="1"/>
  <c r="I45" i="1"/>
  <c r="C45" i="1"/>
  <c r="E45" i="1"/>
  <c r="D45" i="1"/>
  <c r="G45" i="1"/>
  <c r="H45" i="1"/>
  <c r="J45" i="1"/>
  <c r="M45" i="1"/>
  <c r="K45" i="1"/>
  <c r="L45" i="1"/>
  <c r="E37" i="1"/>
  <c r="F37" i="1"/>
  <c r="C37" i="1"/>
  <c r="D37" i="1"/>
  <c r="G37" i="1"/>
  <c r="H37" i="1"/>
  <c r="J37" i="1"/>
  <c r="K37" i="1"/>
  <c r="I37" i="1"/>
  <c r="L37" i="1"/>
  <c r="M37" i="1"/>
  <c r="C103" i="1"/>
  <c r="F103" i="1"/>
  <c r="D103" i="1"/>
  <c r="E103" i="1"/>
  <c r="H103" i="1"/>
  <c r="J103" i="1"/>
  <c r="G103" i="1"/>
  <c r="I103" i="1"/>
  <c r="L103" i="1"/>
  <c r="M103" i="1"/>
  <c r="K103" i="1"/>
  <c r="J61" i="1"/>
  <c r="K61" i="1"/>
  <c r="M61" i="1"/>
  <c r="L61" i="1"/>
  <c r="D61" i="1"/>
  <c r="G61" i="1"/>
  <c r="H61" i="1"/>
  <c r="E61" i="1"/>
  <c r="F61" i="1"/>
  <c r="I61" i="1"/>
  <c r="C61" i="1"/>
  <c r="C99" i="1"/>
  <c r="J99" i="1"/>
  <c r="D99" i="1"/>
  <c r="E99" i="1"/>
  <c r="F99" i="1"/>
  <c r="G99" i="1"/>
  <c r="H99" i="1"/>
  <c r="I99" i="1"/>
  <c r="K99" i="1"/>
  <c r="L99" i="1"/>
  <c r="M99" i="1"/>
  <c r="C93" i="1"/>
  <c r="D93" i="1"/>
  <c r="E93" i="1"/>
  <c r="F93" i="1"/>
  <c r="I93" i="1"/>
  <c r="G93" i="1"/>
  <c r="H93" i="1"/>
  <c r="J93" i="1"/>
  <c r="K93" i="1"/>
  <c r="L93" i="1"/>
  <c r="M93" i="1"/>
  <c r="C106" i="1"/>
  <c r="D106" i="1"/>
  <c r="E106" i="1"/>
  <c r="J106" i="1"/>
  <c r="F106" i="1"/>
  <c r="G106" i="1"/>
  <c r="I106" i="1"/>
  <c r="H106" i="1"/>
  <c r="M106" i="1"/>
  <c r="K106" i="1"/>
  <c r="L106" i="1"/>
  <c r="F84" i="1"/>
  <c r="C84" i="1"/>
  <c r="D84" i="1"/>
  <c r="I84" i="1"/>
  <c r="E84" i="1"/>
  <c r="G84" i="1"/>
  <c r="H84" i="1"/>
  <c r="J84" i="1"/>
  <c r="L84" i="1"/>
  <c r="M84" i="1"/>
  <c r="K84" i="1"/>
  <c r="E62" i="1"/>
  <c r="I62" i="1"/>
  <c r="C62" i="1"/>
  <c r="J62" i="1"/>
  <c r="D62" i="1"/>
  <c r="F62" i="1"/>
  <c r="G62" i="1"/>
  <c r="H62" i="1"/>
  <c r="K62" i="1"/>
  <c r="L62" i="1"/>
  <c r="M62" i="1"/>
  <c r="C83" i="1"/>
  <c r="F83" i="1"/>
  <c r="E83" i="1"/>
  <c r="D83" i="1"/>
  <c r="G83" i="1"/>
  <c r="L83" i="1"/>
  <c r="M83" i="1"/>
  <c r="H83" i="1"/>
  <c r="J83" i="1"/>
  <c r="K83" i="1"/>
  <c r="I83" i="1"/>
  <c r="H66" i="1"/>
  <c r="K66" i="1"/>
  <c r="L66" i="1"/>
  <c r="M66" i="1"/>
  <c r="I66" i="1"/>
  <c r="J66" i="1"/>
  <c r="C66" i="1"/>
  <c r="E66" i="1"/>
  <c r="D66" i="1"/>
  <c r="F66" i="1"/>
  <c r="G66" i="1"/>
  <c r="D89" i="1"/>
  <c r="E89" i="1"/>
  <c r="F89" i="1"/>
  <c r="H89" i="1"/>
  <c r="J89" i="1"/>
  <c r="L89" i="1"/>
  <c r="C89" i="1"/>
  <c r="G89" i="1"/>
  <c r="I89" i="1"/>
  <c r="K89" i="1"/>
  <c r="M89" i="1"/>
  <c r="C43" i="1"/>
  <c r="E43" i="1"/>
  <c r="G43" i="1"/>
  <c r="H43" i="1"/>
  <c r="D43" i="1"/>
  <c r="F43" i="1"/>
  <c r="I43" i="1"/>
  <c r="J43" i="1"/>
  <c r="K43" i="1"/>
  <c r="L43" i="1"/>
  <c r="M43" i="1"/>
  <c r="E63" i="1"/>
  <c r="C63" i="1"/>
  <c r="F63" i="1"/>
  <c r="D63" i="1"/>
  <c r="H63" i="1"/>
  <c r="I63" i="1"/>
  <c r="J63" i="1"/>
  <c r="M63" i="1"/>
  <c r="G63" i="1"/>
  <c r="K63" i="1"/>
  <c r="L63" i="1"/>
  <c r="F81" i="1"/>
  <c r="C81" i="1"/>
  <c r="D81" i="1"/>
  <c r="E81" i="1"/>
  <c r="H81" i="1"/>
  <c r="G81" i="1"/>
  <c r="I81" i="1"/>
  <c r="K81" i="1"/>
  <c r="J81" i="1"/>
  <c r="L81" i="1"/>
  <c r="M81" i="1"/>
  <c r="M108" i="1"/>
  <c r="C108" i="1"/>
  <c r="F108" i="1"/>
  <c r="D108" i="1"/>
  <c r="G108" i="1"/>
  <c r="I108" i="1"/>
  <c r="K108" i="1"/>
  <c r="H108" i="1"/>
  <c r="L108" i="1"/>
  <c r="E108" i="1"/>
  <c r="J108" i="1"/>
  <c r="C102" i="1"/>
  <c r="D102" i="1"/>
  <c r="E102" i="1"/>
  <c r="F102" i="1"/>
  <c r="G102" i="1"/>
  <c r="H102" i="1"/>
  <c r="I102" i="1"/>
  <c r="K102" i="1"/>
  <c r="J102" i="1"/>
  <c r="L102" i="1"/>
  <c r="M102" i="1"/>
  <c r="E105" i="1"/>
  <c r="F105" i="1"/>
  <c r="C105" i="1"/>
  <c r="D105" i="1"/>
  <c r="I105" i="1"/>
  <c r="G105" i="1"/>
  <c r="H105" i="1"/>
  <c r="J105" i="1"/>
  <c r="K105" i="1"/>
  <c r="L105" i="1"/>
  <c r="M105" i="1"/>
  <c r="F52" i="1"/>
  <c r="C52" i="1"/>
  <c r="D52" i="1"/>
  <c r="E52" i="1"/>
  <c r="H52" i="1"/>
  <c r="G52" i="1"/>
  <c r="J52" i="1"/>
  <c r="L52" i="1"/>
  <c r="K52" i="1"/>
  <c r="M52" i="1"/>
  <c r="I52" i="1"/>
  <c r="K59" i="1"/>
  <c r="L59" i="1"/>
  <c r="M59" i="1"/>
  <c r="C59" i="1"/>
  <c r="E59" i="1"/>
  <c r="G59" i="1"/>
  <c r="I59" i="1"/>
  <c r="J59" i="1"/>
  <c r="H59" i="1"/>
  <c r="D59" i="1"/>
  <c r="F59" i="1"/>
  <c r="L98" i="1"/>
  <c r="M98" i="1"/>
  <c r="F98" i="1"/>
  <c r="C98" i="1"/>
  <c r="D98" i="1"/>
  <c r="E98" i="1"/>
  <c r="I98" i="1"/>
  <c r="K98" i="1"/>
  <c r="J98" i="1"/>
  <c r="G98" i="1"/>
  <c r="H98" i="1"/>
  <c r="K42" i="1"/>
  <c r="L42" i="1"/>
  <c r="M42" i="1"/>
  <c r="D42" i="1"/>
  <c r="E42" i="1"/>
  <c r="F42" i="1"/>
  <c r="I42" i="1"/>
  <c r="J42" i="1"/>
  <c r="C42" i="1"/>
  <c r="G42" i="1"/>
  <c r="H42" i="1"/>
  <c r="J107" i="1"/>
  <c r="K107" i="1"/>
  <c r="L107" i="1"/>
  <c r="M107" i="1"/>
  <c r="D107" i="1"/>
  <c r="F107" i="1"/>
  <c r="G107" i="1"/>
  <c r="C107" i="1"/>
  <c r="E107" i="1"/>
  <c r="H107" i="1"/>
  <c r="I107" i="1"/>
  <c r="J104" i="1"/>
  <c r="K104" i="1"/>
  <c r="L104" i="1"/>
  <c r="M104" i="1"/>
  <c r="C104" i="1"/>
  <c r="D104" i="1"/>
  <c r="F104" i="1"/>
  <c r="H104" i="1"/>
  <c r="I104" i="1"/>
  <c r="E104" i="1"/>
  <c r="G104" i="1"/>
  <c r="J60" i="1"/>
  <c r="K60" i="1"/>
  <c r="L60" i="1"/>
  <c r="M60" i="1"/>
  <c r="D60" i="1"/>
  <c r="F60" i="1"/>
  <c r="G60" i="1"/>
  <c r="I60" i="1"/>
  <c r="C60" i="1"/>
  <c r="E60" i="1"/>
  <c r="H60" i="1"/>
  <c r="C86" i="1"/>
  <c r="H86" i="1"/>
  <c r="M86" i="1"/>
  <c r="D86" i="1"/>
  <c r="F86" i="1"/>
  <c r="G86" i="1"/>
  <c r="I86" i="1"/>
  <c r="K86" i="1"/>
  <c r="E86" i="1"/>
  <c r="J86" i="1"/>
  <c r="L86" i="1"/>
  <c r="I39" i="1"/>
  <c r="J39" i="1"/>
  <c r="K39" i="1"/>
  <c r="L39" i="1"/>
  <c r="M39" i="1"/>
  <c r="C39" i="1"/>
  <c r="F39" i="1"/>
  <c r="D39" i="1"/>
  <c r="E39" i="1"/>
  <c r="G39" i="1"/>
  <c r="H39" i="1"/>
  <c r="J97" i="1"/>
  <c r="K97" i="1"/>
  <c r="L97" i="1"/>
  <c r="M97" i="1"/>
  <c r="C97" i="1"/>
  <c r="D97" i="1"/>
  <c r="G97" i="1"/>
  <c r="H97" i="1"/>
  <c r="E97" i="1"/>
  <c r="F97" i="1"/>
  <c r="I97" i="1"/>
  <c r="J53" i="1"/>
  <c r="K53" i="1"/>
  <c r="L53" i="1"/>
  <c r="M53" i="1"/>
  <c r="C53" i="1"/>
  <c r="D53" i="1"/>
  <c r="F53" i="1"/>
  <c r="G53" i="1"/>
  <c r="I53" i="1"/>
  <c r="E53" i="1"/>
  <c r="H53" i="1"/>
  <c r="K50" i="1"/>
  <c r="L50" i="1"/>
  <c r="M50" i="1"/>
  <c r="D50" i="1"/>
  <c r="E50" i="1"/>
  <c r="I50" i="1"/>
  <c r="C50" i="1"/>
  <c r="F50" i="1"/>
  <c r="G50" i="1"/>
  <c r="H50" i="1"/>
  <c r="J50" i="1"/>
  <c r="K65" i="1"/>
  <c r="L65" i="1"/>
  <c r="M65" i="1"/>
  <c r="C65" i="1"/>
  <c r="D65" i="1"/>
  <c r="E65" i="1"/>
  <c r="H65" i="1"/>
  <c r="F65" i="1"/>
  <c r="G65" i="1"/>
  <c r="J65" i="1"/>
  <c r="I65" i="1"/>
  <c r="F92" i="1"/>
  <c r="G92" i="1"/>
  <c r="J92" i="1"/>
  <c r="H92" i="1"/>
  <c r="I92" i="1"/>
  <c r="K92" i="1"/>
  <c r="L92" i="1"/>
  <c r="M92" i="1"/>
  <c r="D92" i="1"/>
  <c r="E92" i="1"/>
  <c r="C92" i="1"/>
  <c r="F68" i="1"/>
  <c r="M68" i="1"/>
  <c r="G68" i="1"/>
  <c r="J68" i="1"/>
  <c r="K68" i="1"/>
  <c r="H68" i="1"/>
  <c r="I68" i="1"/>
  <c r="L68" i="1"/>
  <c r="C68" i="1"/>
  <c r="D68" i="1"/>
  <c r="E68" i="1"/>
  <c r="E46" i="1"/>
  <c r="L46" i="1"/>
  <c r="F46" i="1"/>
  <c r="H46" i="1"/>
  <c r="G46" i="1"/>
  <c r="K46" i="1"/>
  <c r="I46" i="1"/>
  <c r="J46" i="1"/>
  <c r="M46" i="1"/>
  <c r="C46" i="1"/>
  <c r="D46" i="1"/>
  <c r="F109" i="1"/>
  <c r="G109" i="1"/>
  <c r="J109" i="1"/>
  <c r="H109" i="1"/>
  <c r="I109" i="1"/>
  <c r="K109" i="1"/>
  <c r="L109" i="1"/>
  <c r="M109" i="1"/>
  <c r="D109" i="1"/>
  <c r="E109" i="1"/>
  <c r="C109" i="1"/>
  <c r="G58" i="1"/>
  <c r="H58" i="1"/>
  <c r="J58" i="1"/>
  <c r="K58" i="1"/>
  <c r="L58" i="1"/>
  <c r="I58" i="1"/>
  <c r="M58" i="1"/>
  <c r="C58" i="1"/>
  <c r="E58" i="1"/>
  <c r="D58" i="1"/>
  <c r="F58" i="1"/>
  <c r="F91" i="1"/>
  <c r="K91" i="1"/>
  <c r="G91" i="1"/>
  <c r="H91" i="1"/>
  <c r="J91" i="1"/>
  <c r="L91" i="1"/>
  <c r="I91" i="1"/>
  <c r="M91" i="1"/>
  <c r="C91" i="1"/>
  <c r="D91" i="1"/>
  <c r="E91" i="1"/>
  <c r="L35" i="1"/>
  <c r="M35" i="1"/>
  <c r="E35" i="1"/>
  <c r="H35" i="1"/>
  <c r="J35" i="1"/>
  <c r="F35" i="1"/>
  <c r="G35" i="1"/>
  <c r="I35" i="1"/>
  <c r="K35" i="1"/>
  <c r="D35" i="1"/>
  <c r="C35" i="1"/>
  <c r="F54" i="1"/>
  <c r="L54" i="1"/>
  <c r="G54" i="1"/>
  <c r="H54" i="1"/>
  <c r="I54" i="1"/>
  <c r="J54" i="1"/>
  <c r="K54" i="1"/>
  <c r="M54" i="1"/>
  <c r="C54" i="1"/>
  <c r="D54" i="1"/>
  <c r="E54" i="1"/>
  <c r="M48" i="1"/>
  <c r="J48" i="1"/>
  <c r="K48" i="1"/>
  <c r="L48" i="1"/>
  <c r="C48" i="1"/>
  <c r="D48" i="1"/>
  <c r="G48" i="1"/>
  <c r="E48" i="1"/>
  <c r="F48" i="1"/>
  <c r="I48" i="1"/>
  <c r="H48" i="1"/>
  <c r="E49" i="1"/>
  <c r="K49" i="1"/>
  <c r="M49" i="1"/>
  <c r="F49" i="1"/>
  <c r="G49" i="1"/>
  <c r="H49" i="1"/>
  <c r="J49" i="1"/>
  <c r="I49" i="1"/>
  <c r="L49" i="1"/>
  <c r="C49" i="1"/>
  <c r="D49" i="1"/>
  <c r="B96" i="1"/>
  <c r="G22" i="1" a="1"/>
  <c r="G29" i="1" l="1"/>
  <c r="H29" i="1"/>
  <c r="G30" i="1"/>
  <c r="H30" i="1"/>
  <c r="G32" i="1"/>
  <c r="G31" i="1"/>
  <c r="H31" i="1"/>
  <c r="H32" i="1"/>
  <c r="G22" i="1"/>
  <c r="H22" i="1"/>
  <c r="G23" i="1"/>
  <c r="G24" i="1"/>
  <c r="G25" i="1"/>
  <c r="H25" i="1"/>
  <c r="G26" i="1"/>
  <c r="H26" i="1"/>
  <c r="G27" i="1"/>
  <c r="G28" i="1"/>
  <c r="H28" i="1"/>
  <c r="H23" i="1"/>
  <c r="H24" i="1"/>
  <c r="H27" i="1"/>
  <c r="B97" i="1"/>
  <c r="B98" i="1" l="1"/>
  <c r="B99" i="1" l="1"/>
  <c r="B100" i="1" l="1"/>
  <c r="B101" i="1" l="1"/>
  <c r="B102" i="1" l="1"/>
  <c r="B103" i="1" l="1"/>
  <c r="B104" i="1" l="1"/>
  <c r="B105" i="1" l="1"/>
  <c r="B106" i="1" l="1"/>
  <c r="B107" i="1" l="1"/>
</calcChain>
</file>

<file path=xl/comments1.xml><?xml version="1.0" encoding="utf-8"?>
<comments xmlns="http://schemas.openxmlformats.org/spreadsheetml/2006/main">
  <authors>
    <author>Ринат Хабибуллин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23.05.2018  Исправлен расчет диаграммы рассогласования данных PVT 
02.06.2018  Добавлен график с долей газа, в диаграмме рассогласованности добавлена учет расхождений по плотности газа, добавлены графики без калибровок, исправлен расчет с учетом сепарации без калибровок
22.05.2018  Добавлен график - диаграмма рассогласованности PVT данных</t>
        </r>
      </text>
    </comment>
  </commentList>
</comments>
</file>

<file path=xl/sharedStrings.xml><?xml version="1.0" encoding="utf-8"?>
<sst xmlns="http://schemas.openxmlformats.org/spreadsheetml/2006/main" count="83" uniqueCount="71">
  <si>
    <t>V</t>
  </si>
  <si>
    <t>Hz</t>
  </si>
  <si>
    <t>kW</t>
  </si>
  <si>
    <t>ID</t>
  </si>
  <si>
    <t>P</t>
  </si>
  <si>
    <t>I</t>
  </si>
  <si>
    <t>s</t>
  </si>
  <si>
    <t>Параметры ПЭД номинальные</t>
  </si>
  <si>
    <t>Параметры ПЭД рабочие</t>
  </si>
  <si>
    <t>U</t>
  </si>
  <si>
    <t>F</t>
  </si>
  <si>
    <t>M</t>
  </si>
  <si>
    <r>
      <t>U</t>
    </r>
    <r>
      <rPr>
        <vertAlign val="subscript"/>
        <sz val="11"/>
        <color theme="1"/>
        <rFont val="Calibri"/>
        <family val="2"/>
        <charset val="204"/>
        <scheme val="minor"/>
      </rPr>
      <t>nom</t>
    </r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</si>
  <si>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nom</t>
    </r>
  </si>
  <si>
    <t>Характеристика ПЭД</t>
  </si>
  <si>
    <t>КПД</t>
  </si>
  <si>
    <r>
      <t xml:space="preserve">cos </t>
    </r>
    <r>
      <rPr>
        <sz val="11"/>
        <color theme="1"/>
        <rFont val="Calibri"/>
        <family val="2"/>
        <charset val="204"/>
      </rPr>
      <t>ϕ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</si>
  <si>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nom</t>
    </r>
  </si>
  <si>
    <t>Мощность</t>
  </si>
  <si>
    <t>Напряжение</t>
  </si>
  <si>
    <t>Ток</t>
  </si>
  <si>
    <t>Скольжение</t>
  </si>
  <si>
    <t>Коэф мощ</t>
  </si>
  <si>
    <t>кВт</t>
  </si>
  <si>
    <t>В</t>
  </si>
  <si>
    <t>А</t>
  </si>
  <si>
    <t xml:space="preserve">Расчет  </t>
  </si>
  <si>
    <t xml:space="preserve">М </t>
  </si>
  <si>
    <t>Нм</t>
  </si>
  <si>
    <t>P эл</t>
  </si>
  <si>
    <t>Р вал</t>
  </si>
  <si>
    <t>Частота</t>
  </si>
  <si>
    <t>Гц</t>
  </si>
  <si>
    <t>рад/сек</t>
  </si>
  <si>
    <t>Частота вр</t>
  </si>
  <si>
    <t>Номинальные параметры работы двигателя</t>
  </si>
  <si>
    <t>Упражнения по работе с макросами Unifloc VBA</t>
  </si>
  <si>
    <t>версия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</si>
  <si>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</si>
  <si>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</si>
  <si>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</si>
  <si>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</si>
  <si>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</si>
  <si>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</si>
  <si>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</si>
  <si>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</si>
  <si>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</si>
  <si>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</si>
  <si>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</si>
  <si>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</si>
  <si>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</si>
  <si>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</si>
  <si>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Модель погружного электрического двигателя для УЭЦН</t>
  </si>
  <si>
    <r>
      <t>slip</t>
    </r>
    <r>
      <rPr>
        <vertAlign val="subscript"/>
        <sz val="11"/>
        <color theme="1"/>
        <rFont val="Calibri"/>
        <family val="2"/>
        <charset val="204"/>
        <scheme val="minor"/>
      </rPr>
      <t>nom</t>
    </r>
  </si>
  <si>
    <r>
      <t>eff</t>
    </r>
    <r>
      <rPr>
        <vertAlign val="subscript"/>
        <sz val="11"/>
        <color theme="1"/>
        <rFont val="Calibri"/>
        <family val="2"/>
        <charset val="204"/>
        <scheme val="minor"/>
      </rPr>
      <t>nom</t>
    </r>
  </si>
  <si>
    <r>
      <t xml:space="preserve">cos </t>
    </r>
    <r>
      <rPr>
        <sz val="11"/>
        <color theme="1"/>
        <rFont val="Calibri"/>
        <family val="2"/>
        <charset val="204"/>
      </rPr>
      <t>ϕ</t>
    </r>
    <r>
      <rPr>
        <sz val="11"/>
        <color theme="1"/>
        <rFont val="Calibri"/>
        <family val="2"/>
        <charset val="204"/>
        <scheme val="minor"/>
      </rPr>
      <t xml:space="preserve"> </t>
    </r>
    <r>
      <rPr>
        <vertAlign val="subscript"/>
        <sz val="11"/>
        <color theme="1"/>
        <rFont val="Calibri"/>
        <family val="2"/>
        <charset val="204"/>
        <scheme val="minor"/>
      </rPr>
      <t>nom</t>
    </r>
  </si>
  <si>
    <t>λ</t>
  </si>
  <si>
    <t>α</t>
  </si>
  <si>
    <t>χ</t>
  </si>
  <si>
    <t>show_array</t>
  </si>
  <si>
    <t>show_log</t>
  </si>
  <si>
    <t>кабель</t>
  </si>
  <si>
    <t>мотор</t>
  </si>
  <si>
    <t>Номинальные показатели ПЭД</t>
  </si>
  <si>
    <t>длина кабеля</t>
  </si>
  <si>
    <t>загрузка</t>
  </si>
  <si>
    <t>dU cable</t>
  </si>
  <si>
    <t>Umotor</t>
  </si>
  <si>
    <t>Пример построения электромеханической характеристики ПЭД (на основе схемы замещения)</t>
  </si>
  <si>
    <t>КПД motor</t>
  </si>
  <si>
    <t>работает только для ID=2 (модель асинхронного ПЭД на основе схемы замещения)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</si>
</sst>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"/>
    <numFmt numFmtId="165" formatCode="0.0000"/>
    <numFmt numFmtId="166" formatCode="0.000000"/>
    <numFmt numFmtId="167" formatCode="0.000"/>
  </numFmts>
  <fonts count="7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b/>
      <sz val="10"/>
      <name val="Arial Cyr"/>
      <charset val="204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34998626667073579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1" fillId="0" borderId="0" xfId="0" applyFont="1"/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applyFill="1"/>
    <xf numFmtId="164" fontId="0" fillId="2" borderId="0" xfId="0" applyNumberFormat="1" applyFill="1" applyAlignment="1">
      <alignment horizontal="center"/>
    </xf>
    <xf numFmtId="1" fontId="0" fillId="5" borderId="0" xfId="0" applyNumberFormat="1" applyFill="1" applyAlignment="1">
      <alignment horizontal="center"/>
    </xf>
    <xf numFmtId="0" fontId="0" fillId="4" borderId="0" xfId="0" applyFill="1" applyAlignment="1">
      <alignment horizontal="center"/>
    </xf>
    <xf numFmtId="2" fontId="0" fillId="5" borderId="0" xfId="0" applyNumberFormat="1" applyFill="1" applyAlignment="1">
      <alignment horizontal="center"/>
    </xf>
    <xf numFmtId="0" fontId="1" fillId="0" borderId="0" xfId="0" applyFont="1" applyAlignment="1">
      <alignment horizontal="left"/>
    </xf>
    <xf numFmtId="0" fontId="0" fillId="6" borderId="0" xfId="0" applyFill="1"/>
    <xf numFmtId="2" fontId="0" fillId="6" borderId="0" xfId="0" applyNumberFormat="1" applyFill="1" applyAlignment="1">
      <alignment horizontal="center"/>
    </xf>
    <xf numFmtId="165" fontId="0" fillId="6" borderId="0" xfId="0" applyNumberFormat="1" applyFill="1" applyAlignment="1">
      <alignment horizontal="center"/>
    </xf>
    <xf numFmtId="166" fontId="0" fillId="6" borderId="0" xfId="0" applyNumberFormat="1" applyFill="1" applyAlignment="1">
      <alignment horizontal="center"/>
    </xf>
    <xf numFmtId="0" fontId="6" fillId="0" borderId="0" xfId="0" applyFont="1"/>
    <xf numFmtId="14" fontId="0" fillId="7" borderId="0" xfId="0" applyNumberFormat="1" applyFill="1" applyAlignment="1">
      <alignment horizontal="left" vertical="top"/>
    </xf>
    <xf numFmtId="0" fontId="0" fillId="7" borderId="0" xfId="0" applyFill="1"/>
    <xf numFmtId="0" fontId="0" fillId="7" borderId="0" xfId="0" applyFill="1" applyAlignment="1">
      <alignment horizontal="left" vertical="top"/>
    </xf>
    <xf numFmtId="0" fontId="5" fillId="2" borderId="2" xfId="0" applyFont="1" applyFill="1" applyBorder="1" applyAlignment="1">
      <alignment horizontal="left"/>
    </xf>
    <xf numFmtId="0" fontId="0" fillId="2" borderId="6" xfId="0" applyFill="1" applyBorder="1" applyAlignment="1">
      <alignment vertical="top"/>
    </xf>
    <xf numFmtId="0" fontId="0" fillId="2" borderId="0" xfId="0" applyFill="1" applyAlignment="1">
      <alignment vertical="top"/>
    </xf>
    <xf numFmtId="0" fontId="0" fillId="7" borderId="0" xfId="0" applyFill="1" applyAlignment="1">
      <alignment vertical="top"/>
    </xf>
    <xf numFmtId="0" fontId="0" fillId="2" borderId="10" xfId="0" applyFill="1" applyBorder="1" applyAlignment="1">
      <alignment vertical="top"/>
    </xf>
    <xf numFmtId="0" fontId="0" fillId="2" borderId="13" xfId="0" applyFill="1" applyBorder="1" applyAlignment="1">
      <alignment vertical="top"/>
    </xf>
    <xf numFmtId="0" fontId="5" fillId="2" borderId="0" xfId="0" applyFont="1" applyFill="1" applyAlignment="1">
      <alignment horizontal="center"/>
    </xf>
    <xf numFmtId="167" fontId="0" fillId="0" borderId="0" xfId="0" applyNumberFormat="1"/>
    <xf numFmtId="164" fontId="0" fillId="0" borderId="0" xfId="0" applyNumberFormat="1"/>
    <xf numFmtId="1" fontId="0" fillId="0" borderId="0" xfId="0" applyNumberFormat="1"/>
    <xf numFmtId="0" fontId="0" fillId="4" borderId="0" xfId="0" applyFill="1"/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4" fontId="0" fillId="8" borderId="0" xfId="0" applyNumberFormat="1" applyFill="1" applyAlignment="1">
      <alignment horizontal="center"/>
    </xf>
    <xf numFmtId="0" fontId="0" fillId="3" borderId="3" xfId="0" applyFill="1" applyBorder="1" applyAlignment="1">
      <alignment horizontal="left"/>
    </xf>
    <xf numFmtId="0" fontId="0" fillId="3" borderId="4" xfId="0" applyFill="1" applyBorder="1" applyAlignment="1">
      <alignment horizontal="left"/>
    </xf>
    <xf numFmtId="0" fontId="0" fillId="3" borderId="5" xfId="0" applyFill="1" applyBorder="1" applyAlignment="1">
      <alignment horizontal="left"/>
    </xf>
    <xf numFmtId="0" fontId="0" fillId="3" borderId="7" xfId="0" applyFill="1" applyBorder="1" applyAlignment="1">
      <alignment horizontal="left" vertical="top"/>
    </xf>
    <xf numFmtId="0" fontId="0" fillId="3" borderId="8" xfId="0" applyFill="1" applyBorder="1" applyAlignment="1">
      <alignment horizontal="left" vertical="top"/>
    </xf>
    <xf numFmtId="0" fontId="0" fillId="3" borderId="9" xfId="0" applyFill="1" applyBorder="1" applyAlignment="1">
      <alignment horizontal="left" vertical="top"/>
    </xf>
    <xf numFmtId="0" fontId="0" fillId="3" borderId="11" xfId="0" applyFill="1" applyBorder="1" applyAlignment="1">
      <alignment horizontal="left" vertical="top"/>
    </xf>
    <xf numFmtId="0" fontId="0" fillId="3" borderId="0" xfId="0" applyFill="1" applyAlignment="1">
      <alignment horizontal="left" vertical="top"/>
    </xf>
    <xf numFmtId="0" fontId="0" fillId="3" borderId="12" xfId="0" applyFill="1" applyBorder="1" applyAlignment="1">
      <alignment horizontal="left" vertical="top"/>
    </xf>
    <xf numFmtId="0" fontId="0" fillId="3" borderId="14" xfId="0" applyFill="1" applyBorder="1" applyAlignment="1">
      <alignment horizontal="left" vertical="top"/>
    </xf>
    <xf numFmtId="0" fontId="0" fillId="3" borderId="1" xfId="0" applyFill="1" applyBorder="1" applyAlignment="1">
      <alignment horizontal="left" vertical="top"/>
    </xf>
    <xf numFmtId="0" fontId="0" fillId="3" borderId="15" xfId="0" applyFill="1" applyBorder="1" applyAlignment="1">
      <alignment horizontal="left" vertical="top"/>
    </xf>
    <xf numFmtId="0" fontId="0" fillId="2" borderId="1" xfId="0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Характеристики ПЭД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1"/>
          <c:tx>
            <c:strRef>
              <c:f>exercise_motor!$D$34</c:f>
              <c:strCache>
                <c:ptCount val="1"/>
                <c:pt idx="0">
                  <c:v>cos ϕ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exercise_motor!$B$35:$B$55</c:f>
              <c:numCache>
                <c:formatCode>0.0</c:formatCode>
                <c:ptCount val="21"/>
                <c:pt idx="0">
                  <c:v>1</c:v>
                </c:pt>
                <c:pt idx="1">
                  <c:v>8</c:v>
                </c:pt>
                <c:pt idx="2">
                  <c:v>15</c:v>
                </c:pt>
                <c:pt idx="3">
                  <c:v>22</c:v>
                </c:pt>
                <c:pt idx="4">
                  <c:v>29</c:v>
                </c:pt>
                <c:pt idx="5">
                  <c:v>36</c:v>
                </c:pt>
                <c:pt idx="6">
                  <c:v>43</c:v>
                </c:pt>
                <c:pt idx="7">
                  <c:v>50</c:v>
                </c:pt>
                <c:pt idx="8">
                  <c:v>57</c:v>
                </c:pt>
                <c:pt idx="9">
                  <c:v>64</c:v>
                </c:pt>
                <c:pt idx="10">
                  <c:v>71</c:v>
                </c:pt>
                <c:pt idx="11">
                  <c:v>78</c:v>
                </c:pt>
                <c:pt idx="12">
                  <c:v>85</c:v>
                </c:pt>
                <c:pt idx="13">
                  <c:v>92</c:v>
                </c:pt>
                <c:pt idx="14">
                  <c:v>99</c:v>
                </c:pt>
                <c:pt idx="15">
                  <c:v>106</c:v>
                </c:pt>
                <c:pt idx="16">
                  <c:v>113</c:v>
                </c:pt>
                <c:pt idx="17">
                  <c:v>120</c:v>
                </c:pt>
                <c:pt idx="18">
                  <c:v>127</c:v>
                </c:pt>
                <c:pt idx="19">
                  <c:v>134</c:v>
                </c:pt>
                <c:pt idx="20">
                  <c:v>141</c:v>
                </c:pt>
              </c:numCache>
            </c:numRef>
          </c:xVal>
          <c:yVal>
            <c:numRef>
              <c:f>exercise_motor!$D$35:$D$55</c:f>
              <c:numCache>
                <c:formatCode>0.00</c:formatCode>
                <c:ptCount val="21"/>
                <c:pt idx="0">
                  <c:v>0.14799000000000001</c:v>
                </c:pt>
                <c:pt idx="1">
                  <c:v>0.22647</c:v>
                </c:pt>
                <c:pt idx="2">
                  <c:v>0.30142000000000002</c:v>
                </c:pt>
                <c:pt idx="3">
                  <c:v>0.37180000000000002</c:v>
                </c:pt>
                <c:pt idx="4">
                  <c:v>0.43675999999999998</c:v>
                </c:pt>
                <c:pt idx="5">
                  <c:v>0.49584</c:v>
                </c:pt>
                <c:pt idx="6">
                  <c:v>0.54913000000000001</c:v>
                </c:pt>
                <c:pt idx="7">
                  <c:v>0.59662999999999999</c:v>
                </c:pt>
                <c:pt idx="8">
                  <c:v>0.63854999999999995</c:v>
                </c:pt>
                <c:pt idx="9">
                  <c:v>0.67532999999999999</c:v>
                </c:pt>
                <c:pt idx="10">
                  <c:v>0.70764000000000005</c:v>
                </c:pt>
                <c:pt idx="11">
                  <c:v>0.73553000000000002</c:v>
                </c:pt>
                <c:pt idx="12">
                  <c:v>0.75965000000000005</c:v>
                </c:pt>
                <c:pt idx="13">
                  <c:v>0.78049999999999997</c:v>
                </c:pt>
                <c:pt idx="14">
                  <c:v>0.79837999999999998</c:v>
                </c:pt>
                <c:pt idx="15">
                  <c:v>0.81364000000000003</c:v>
                </c:pt>
                <c:pt idx="16">
                  <c:v>0.82672999999999996</c:v>
                </c:pt>
                <c:pt idx="17">
                  <c:v>0.83774999999999999</c:v>
                </c:pt>
                <c:pt idx="18">
                  <c:v>0.84694000000000003</c:v>
                </c:pt>
                <c:pt idx="19">
                  <c:v>0.85446999999999995</c:v>
                </c:pt>
                <c:pt idx="20">
                  <c:v>0.86046999999999996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F3A-4F6F-97E9-C4DFAA139467}"/>
            </c:ext>
          </c:extLst>
        </c:ser>
        <c:ser>
          <c:idx val="2"/>
          <c:order val="2"/>
          <c:tx>
            <c:strRef>
              <c:f>exercise_motor!$E$34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exercise_motor!$B$35:$B$55</c:f>
              <c:numCache>
                <c:formatCode>0.0</c:formatCode>
                <c:ptCount val="21"/>
                <c:pt idx="0">
                  <c:v>1</c:v>
                </c:pt>
                <c:pt idx="1">
                  <c:v>8</c:v>
                </c:pt>
                <c:pt idx="2">
                  <c:v>15</c:v>
                </c:pt>
                <c:pt idx="3">
                  <c:v>22</c:v>
                </c:pt>
                <c:pt idx="4">
                  <c:v>29</c:v>
                </c:pt>
                <c:pt idx="5">
                  <c:v>36</c:v>
                </c:pt>
                <c:pt idx="6">
                  <c:v>43</c:v>
                </c:pt>
                <c:pt idx="7">
                  <c:v>50</c:v>
                </c:pt>
                <c:pt idx="8">
                  <c:v>57</c:v>
                </c:pt>
                <c:pt idx="9">
                  <c:v>64</c:v>
                </c:pt>
                <c:pt idx="10">
                  <c:v>71</c:v>
                </c:pt>
                <c:pt idx="11">
                  <c:v>78</c:v>
                </c:pt>
                <c:pt idx="12">
                  <c:v>85</c:v>
                </c:pt>
                <c:pt idx="13">
                  <c:v>92</c:v>
                </c:pt>
                <c:pt idx="14">
                  <c:v>99</c:v>
                </c:pt>
                <c:pt idx="15">
                  <c:v>106</c:v>
                </c:pt>
                <c:pt idx="16">
                  <c:v>113</c:v>
                </c:pt>
                <c:pt idx="17">
                  <c:v>120</c:v>
                </c:pt>
                <c:pt idx="18">
                  <c:v>127</c:v>
                </c:pt>
                <c:pt idx="19">
                  <c:v>134</c:v>
                </c:pt>
                <c:pt idx="20">
                  <c:v>141</c:v>
                </c:pt>
              </c:numCache>
            </c:numRef>
          </c:xVal>
          <c:yVal>
            <c:numRef>
              <c:f>exercise_motor!$E$35:$E$55</c:f>
              <c:numCache>
                <c:formatCode>0.0000</c:formatCode>
                <c:ptCount val="21"/>
                <c:pt idx="0">
                  <c:v>4.5589999999999999E-2</c:v>
                </c:pt>
                <c:pt idx="1">
                  <c:v>0.26754</c:v>
                </c:pt>
                <c:pt idx="2">
                  <c:v>0.39677000000000001</c:v>
                </c:pt>
                <c:pt idx="3">
                  <c:v>0.47960000000000003</c:v>
                </c:pt>
                <c:pt idx="4">
                  <c:v>0.53583999999999998</c:v>
                </c:pt>
                <c:pt idx="5">
                  <c:v>0.57542000000000004</c:v>
                </c:pt>
                <c:pt idx="6">
                  <c:v>0.60397000000000001</c:v>
                </c:pt>
                <c:pt idx="7">
                  <c:v>0.62470000000000003</c:v>
                </c:pt>
                <c:pt idx="8">
                  <c:v>0.63966999999999996</c:v>
                </c:pt>
                <c:pt idx="9">
                  <c:v>0.65027999999999997</c:v>
                </c:pt>
                <c:pt idx="10">
                  <c:v>0.65754999999999997</c:v>
                </c:pt>
                <c:pt idx="11">
                  <c:v>0.66203000000000001</c:v>
                </c:pt>
                <c:pt idx="12">
                  <c:v>0.66427000000000003</c:v>
                </c:pt>
                <c:pt idx="13">
                  <c:v>0.66461999999999999</c:v>
                </c:pt>
                <c:pt idx="14">
                  <c:v>0.66337000000000002</c:v>
                </c:pt>
                <c:pt idx="15">
                  <c:v>0.66068000000000005</c:v>
                </c:pt>
                <c:pt idx="16">
                  <c:v>0.65673000000000004</c:v>
                </c:pt>
                <c:pt idx="17">
                  <c:v>0.65161999999999998</c:v>
                </c:pt>
                <c:pt idx="18">
                  <c:v>0.64537999999999995</c:v>
                </c:pt>
                <c:pt idx="19">
                  <c:v>0.63810999999999996</c:v>
                </c:pt>
                <c:pt idx="20">
                  <c:v>0.62978000000000001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F3A-4F6F-97E9-C4DFAA139467}"/>
            </c:ext>
          </c:extLst>
        </c:ser>
        <c:ser>
          <c:idx val="3"/>
          <c:order val="3"/>
          <c:tx>
            <c:strRef>
              <c:f>exercise_motor!$F$34</c:f>
              <c:strCache>
                <c:ptCount val="1"/>
                <c:pt idx="0">
                  <c:v>s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exercise_motor!$B$35:$B$55</c:f>
              <c:numCache>
                <c:formatCode>0.0</c:formatCode>
                <c:ptCount val="21"/>
                <c:pt idx="0">
                  <c:v>1</c:v>
                </c:pt>
                <c:pt idx="1">
                  <c:v>8</c:v>
                </c:pt>
                <c:pt idx="2">
                  <c:v>15</c:v>
                </c:pt>
                <c:pt idx="3">
                  <c:v>22</c:v>
                </c:pt>
                <c:pt idx="4">
                  <c:v>29</c:v>
                </c:pt>
                <c:pt idx="5">
                  <c:v>36</c:v>
                </c:pt>
                <c:pt idx="6">
                  <c:v>43</c:v>
                </c:pt>
                <c:pt idx="7">
                  <c:v>50</c:v>
                </c:pt>
                <c:pt idx="8">
                  <c:v>57</c:v>
                </c:pt>
                <c:pt idx="9">
                  <c:v>64</c:v>
                </c:pt>
                <c:pt idx="10">
                  <c:v>71</c:v>
                </c:pt>
                <c:pt idx="11">
                  <c:v>78</c:v>
                </c:pt>
                <c:pt idx="12">
                  <c:v>85</c:v>
                </c:pt>
                <c:pt idx="13">
                  <c:v>92</c:v>
                </c:pt>
                <c:pt idx="14">
                  <c:v>99</c:v>
                </c:pt>
                <c:pt idx="15">
                  <c:v>106</c:v>
                </c:pt>
                <c:pt idx="16">
                  <c:v>113</c:v>
                </c:pt>
                <c:pt idx="17">
                  <c:v>120</c:v>
                </c:pt>
                <c:pt idx="18">
                  <c:v>127</c:v>
                </c:pt>
                <c:pt idx="19">
                  <c:v>134</c:v>
                </c:pt>
                <c:pt idx="20">
                  <c:v>141</c:v>
                </c:pt>
              </c:numCache>
            </c:numRef>
          </c:xVal>
          <c:yVal>
            <c:numRef>
              <c:f>exercise_motor!$F$35:$F$55</c:f>
              <c:numCache>
                <c:formatCode>0.000000</c:formatCode>
                <c:ptCount val="21"/>
                <c:pt idx="0">
                  <c:v>1.01E-3</c:v>
                </c:pt>
                <c:pt idx="1">
                  <c:v>1.99E-3</c:v>
                </c:pt>
                <c:pt idx="2">
                  <c:v>2.99E-3</c:v>
                </c:pt>
                <c:pt idx="3">
                  <c:v>4.0000000000000001E-3</c:v>
                </c:pt>
                <c:pt idx="4">
                  <c:v>5.0400000000000002E-3</c:v>
                </c:pt>
                <c:pt idx="5">
                  <c:v>6.1000000000000004E-3</c:v>
                </c:pt>
                <c:pt idx="6">
                  <c:v>7.1900000000000002E-3</c:v>
                </c:pt>
                <c:pt idx="7">
                  <c:v>8.3099999999999997E-3</c:v>
                </c:pt>
                <c:pt idx="8">
                  <c:v>9.4699999999999993E-3</c:v>
                </c:pt>
                <c:pt idx="9">
                  <c:v>1.0659999999999999E-2</c:v>
                </c:pt>
                <c:pt idx="10">
                  <c:v>1.1900000000000001E-2</c:v>
                </c:pt>
                <c:pt idx="11">
                  <c:v>1.3180000000000001E-2</c:v>
                </c:pt>
                <c:pt idx="12">
                  <c:v>1.452E-2</c:v>
                </c:pt>
                <c:pt idx="13">
                  <c:v>1.592E-2</c:v>
                </c:pt>
                <c:pt idx="14">
                  <c:v>1.738E-2</c:v>
                </c:pt>
                <c:pt idx="15">
                  <c:v>1.8919999999999999E-2</c:v>
                </c:pt>
                <c:pt idx="16">
                  <c:v>2.0549999999999999E-2</c:v>
                </c:pt>
                <c:pt idx="17">
                  <c:v>2.2270000000000002E-2</c:v>
                </c:pt>
                <c:pt idx="18">
                  <c:v>2.41E-2</c:v>
                </c:pt>
                <c:pt idx="19">
                  <c:v>2.606E-2</c:v>
                </c:pt>
                <c:pt idx="20">
                  <c:v>2.8170000000000001E-2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F3A-4F6F-97E9-C4DFAA1394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1030976"/>
        <c:axId val="1706892496"/>
      </c:scatterChart>
      <c:scatterChart>
        <c:scatterStyle val="smoothMarker"/>
        <c:varyColors val="0"/>
        <c:ser>
          <c:idx val="1"/>
          <c:order val="0"/>
          <c:tx>
            <c:strRef>
              <c:f>exercise_motor!$C$34</c:f>
              <c:strCache>
                <c:ptCount val="1"/>
                <c:pt idx="0">
                  <c:v>I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exercise_motor!$B$35:$B$55</c:f>
              <c:numCache>
                <c:formatCode>0.0</c:formatCode>
                <c:ptCount val="21"/>
                <c:pt idx="0">
                  <c:v>1</c:v>
                </c:pt>
                <c:pt idx="1">
                  <c:v>8</c:v>
                </c:pt>
                <c:pt idx="2">
                  <c:v>15</c:v>
                </c:pt>
                <c:pt idx="3">
                  <c:v>22</c:v>
                </c:pt>
                <c:pt idx="4">
                  <c:v>29</c:v>
                </c:pt>
                <c:pt idx="5">
                  <c:v>36</c:v>
                </c:pt>
                <c:pt idx="6">
                  <c:v>43</c:v>
                </c:pt>
                <c:pt idx="7">
                  <c:v>50</c:v>
                </c:pt>
                <c:pt idx="8">
                  <c:v>57</c:v>
                </c:pt>
                <c:pt idx="9">
                  <c:v>64</c:v>
                </c:pt>
                <c:pt idx="10">
                  <c:v>71</c:v>
                </c:pt>
                <c:pt idx="11">
                  <c:v>78</c:v>
                </c:pt>
                <c:pt idx="12">
                  <c:v>85</c:v>
                </c:pt>
                <c:pt idx="13">
                  <c:v>92</c:v>
                </c:pt>
                <c:pt idx="14">
                  <c:v>99</c:v>
                </c:pt>
                <c:pt idx="15">
                  <c:v>106</c:v>
                </c:pt>
                <c:pt idx="16">
                  <c:v>113</c:v>
                </c:pt>
                <c:pt idx="17">
                  <c:v>120</c:v>
                </c:pt>
                <c:pt idx="18">
                  <c:v>127</c:v>
                </c:pt>
                <c:pt idx="19">
                  <c:v>134</c:v>
                </c:pt>
                <c:pt idx="20">
                  <c:v>141</c:v>
                </c:pt>
              </c:numCache>
            </c:numRef>
          </c:xVal>
          <c:yVal>
            <c:numRef>
              <c:f>exercise_motor!$C$35:$C$55</c:f>
              <c:numCache>
                <c:formatCode>0.00</c:formatCode>
                <c:ptCount val="21"/>
                <c:pt idx="0">
                  <c:v>15.066000000000001</c:v>
                </c:pt>
                <c:pt idx="1">
                  <c:v>15.286</c:v>
                </c:pt>
                <c:pt idx="2">
                  <c:v>15.609</c:v>
                </c:pt>
                <c:pt idx="3">
                  <c:v>16.024999999999999</c:v>
                </c:pt>
                <c:pt idx="4">
                  <c:v>16.533999999999999</c:v>
                </c:pt>
                <c:pt idx="5">
                  <c:v>17.132999999999999</c:v>
                </c:pt>
                <c:pt idx="6">
                  <c:v>17.818999999999999</c:v>
                </c:pt>
                <c:pt idx="7">
                  <c:v>18.588999999999999</c:v>
                </c:pt>
                <c:pt idx="8">
                  <c:v>19.436</c:v>
                </c:pt>
                <c:pt idx="9">
                  <c:v>20.36</c:v>
                </c:pt>
                <c:pt idx="10">
                  <c:v>21.358000000000001</c:v>
                </c:pt>
                <c:pt idx="11">
                  <c:v>22.428999999999998</c:v>
                </c:pt>
                <c:pt idx="12">
                  <c:v>23.567</c:v>
                </c:pt>
                <c:pt idx="13">
                  <c:v>24.777999999999999</c:v>
                </c:pt>
                <c:pt idx="14">
                  <c:v>26.053000000000001</c:v>
                </c:pt>
                <c:pt idx="15">
                  <c:v>27.402000000000001</c:v>
                </c:pt>
                <c:pt idx="16">
                  <c:v>28.82</c:v>
                </c:pt>
                <c:pt idx="17">
                  <c:v>30.309000000000001</c:v>
                </c:pt>
                <c:pt idx="18">
                  <c:v>31.882999999999999</c:v>
                </c:pt>
                <c:pt idx="19">
                  <c:v>33.536999999999999</c:v>
                </c:pt>
                <c:pt idx="20">
                  <c:v>35.286000000000001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12A-4F68-A530-981AF05AEE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936000"/>
        <c:axId val="41948480"/>
      </c:scatterChart>
      <c:valAx>
        <c:axId val="1431030976"/>
        <c:scaling>
          <c:orientation val="minMax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Момент</a:t>
                </a:r>
                <a:r>
                  <a:rPr lang="ru-RU" baseline="0"/>
                  <a:t> на валу</a:t>
                </a:r>
                <a:endParaRPr lang="ru-R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06892496"/>
        <c:crosses val="autoZero"/>
        <c:crossBetween val="midCat"/>
      </c:valAx>
      <c:valAx>
        <c:axId val="170689249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КПД, </a:t>
                </a:r>
                <a:r>
                  <a:rPr lang="en-US"/>
                  <a:t>cos </a:t>
                </a:r>
                <a:r>
                  <a:rPr lang="el-GR"/>
                  <a:t>ϕ</a:t>
                </a:r>
                <a:r>
                  <a:rPr lang="ru-RU"/>
                  <a:t> 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31030976"/>
        <c:crosses val="autoZero"/>
        <c:crossBetween val="midCat"/>
      </c:valAx>
      <c:valAx>
        <c:axId val="41948480"/>
        <c:scaling>
          <c:orientation val="minMax"/>
          <c:max val="50"/>
          <c:min val="0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936000"/>
        <c:crosses val="max"/>
        <c:crossBetween val="midCat"/>
      </c:valAx>
      <c:valAx>
        <c:axId val="41936000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41948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Характеристики ПЭД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1"/>
          <c:tx>
            <c:strRef>
              <c:f>exercise_motor!$D$34</c:f>
              <c:strCache>
                <c:ptCount val="1"/>
                <c:pt idx="0">
                  <c:v>cos ϕ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exercise_motor!$H$35:$H$57</c:f>
              <c:numCache>
                <c:formatCode>General</c:formatCode>
                <c:ptCount val="23"/>
                <c:pt idx="0">
                  <c:v>0.34899999999999998</c:v>
                </c:pt>
                <c:pt idx="1">
                  <c:v>2.7559999999999998</c:v>
                </c:pt>
                <c:pt idx="2">
                  <c:v>5.1660000000000004</c:v>
                </c:pt>
                <c:pt idx="3">
                  <c:v>7.5720000000000001</c:v>
                </c:pt>
                <c:pt idx="4">
                  <c:v>9.9730000000000008</c:v>
                </c:pt>
                <c:pt idx="5">
                  <c:v>12.364000000000001</c:v>
                </c:pt>
                <c:pt idx="6">
                  <c:v>14.753</c:v>
                </c:pt>
                <c:pt idx="7">
                  <c:v>17.137</c:v>
                </c:pt>
                <c:pt idx="8">
                  <c:v>19.510999999999999</c:v>
                </c:pt>
                <c:pt idx="9">
                  <c:v>21.878</c:v>
                </c:pt>
                <c:pt idx="10">
                  <c:v>24.245000000000001</c:v>
                </c:pt>
                <c:pt idx="11">
                  <c:v>26.599</c:v>
                </c:pt>
                <c:pt idx="12">
                  <c:v>28.943999999999999</c:v>
                </c:pt>
                <c:pt idx="13">
                  <c:v>31.289000000000001</c:v>
                </c:pt>
                <c:pt idx="14">
                  <c:v>33.616</c:v>
                </c:pt>
                <c:pt idx="15">
                  <c:v>35.941000000000003</c:v>
                </c:pt>
                <c:pt idx="16">
                  <c:v>38.250999999999998</c:v>
                </c:pt>
                <c:pt idx="17">
                  <c:v>40.543999999999997</c:v>
                </c:pt>
                <c:pt idx="18">
                  <c:v>42.832000000000001</c:v>
                </c:pt>
                <c:pt idx="19">
                  <c:v>45.1</c:v>
                </c:pt>
                <c:pt idx="20">
                  <c:v>47.353999999999999</c:v>
                </c:pt>
                <c:pt idx="21">
                  <c:v>49.587000000000003</c:v>
                </c:pt>
                <c:pt idx="22">
                  <c:v>51.796999999999997</c:v>
                </c:pt>
              </c:numCache>
            </c:numRef>
          </c:xVal>
          <c:yVal>
            <c:numRef>
              <c:f>exercise_motor!$D$35:$D$57</c:f>
              <c:numCache>
                <c:formatCode>0.00</c:formatCode>
                <c:ptCount val="23"/>
                <c:pt idx="0">
                  <c:v>0.14799000000000001</c:v>
                </c:pt>
                <c:pt idx="1">
                  <c:v>0.22647</c:v>
                </c:pt>
                <c:pt idx="2">
                  <c:v>0.30142000000000002</c:v>
                </c:pt>
                <c:pt idx="3">
                  <c:v>0.37180000000000002</c:v>
                </c:pt>
                <c:pt idx="4">
                  <c:v>0.43675999999999998</c:v>
                </c:pt>
                <c:pt idx="5">
                  <c:v>0.49584</c:v>
                </c:pt>
                <c:pt idx="6">
                  <c:v>0.54913000000000001</c:v>
                </c:pt>
                <c:pt idx="7">
                  <c:v>0.59662999999999999</c:v>
                </c:pt>
                <c:pt idx="8">
                  <c:v>0.63854999999999995</c:v>
                </c:pt>
                <c:pt idx="9">
                  <c:v>0.67532999999999999</c:v>
                </c:pt>
                <c:pt idx="10">
                  <c:v>0.70764000000000005</c:v>
                </c:pt>
                <c:pt idx="11">
                  <c:v>0.73553000000000002</c:v>
                </c:pt>
                <c:pt idx="12">
                  <c:v>0.75965000000000005</c:v>
                </c:pt>
                <c:pt idx="13">
                  <c:v>0.78049999999999997</c:v>
                </c:pt>
                <c:pt idx="14">
                  <c:v>0.79837999999999998</c:v>
                </c:pt>
                <c:pt idx="15">
                  <c:v>0.81364000000000003</c:v>
                </c:pt>
                <c:pt idx="16">
                  <c:v>0.82672999999999996</c:v>
                </c:pt>
                <c:pt idx="17">
                  <c:v>0.83774999999999999</c:v>
                </c:pt>
                <c:pt idx="18">
                  <c:v>0.84694000000000003</c:v>
                </c:pt>
                <c:pt idx="19">
                  <c:v>0.85446999999999995</c:v>
                </c:pt>
                <c:pt idx="20">
                  <c:v>0.86046999999999996</c:v>
                </c:pt>
                <c:pt idx="21">
                  <c:v>0.86516000000000004</c:v>
                </c:pt>
                <c:pt idx="22">
                  <c:v>0.86846999999999996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ED-4A29-9853-0C430D0E9E8D}"/>
            </c:ext>
          </c:extLst>
        </c:ser>
        <c:ser>
          <c:idx val="2"/>
          <c:order val="2"/>
          <c:tx>
            <c:strRef>
              <c:f>exercise_motor!$E$34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exercise_motor!$H$35:$H$57</c:f>
              <c:numCache>
                <c:formatCode>General</c:formatCode>
                <c:ptCount val="23"/>
                <c:pt idx="0">
                  <c:v>0.34899999999999998</c:v>
                </c:pt>
                <c:pt idx="1">
                  <c:v>2.7559999999999998</c:v>
                </c:pt>
                <c:pt idx="2">
                  <c:v>5.1660000000000004</c:v>
                </c:pt>
                <c:pt idx="3">
                  <c:v>7.5720000000000001</c:v>
                </c:pt>
                <c:pt idx="4">
                  <c:v>9.9730000000000008</c:v>
                </c:pt>
                <c:pt idx="5">
                  <c:v>12.364000000000001</c:v>
                </c:pt>
                <c:pt idx="6">
                  <c:v>14.753</c:v>
                </c:pt>
                <c:pt idx="7">
                  <c:v>17.137</c:v>
                </c:pt>
                <c:pt idx="8">
                  <c:v>19.510999999999999</c:v>
                </c:pt>
                <c:pt idx="9">
                  <c:v>21.878</c:v>
                </c:pt>
                <c:pt idx="10">
                  <c:v>24.245000000000001</c:v>
                </c:pt>
                <c:pt idx="11">
                  <c:v>26.599</c:v>
                </c:pt>
                <c:pt idx="12">
                  <c:v>28.943999999999999</c:v>
                </c:pt>
                <c:pt idx="13">
                  <c:v>31.289000000000001</c:v>
                </c:pt>
                <c:pt idx="14">
                  <c:v>33.616</c:v>
                </c:pt>
                <c:pt idx="15">
                  <c:v>35.941000000000003</c:v>
                </c:pt>
                <c:pt idx="16">
                  <c:v>38.250999999999998</c:v>
                </c:pt>
                <c:pt idx="17">
                  <c:v>40.543999999999997</c:v>
                </c:pt>
                <c:pt idx="18">
                  <c:v>42.832000000000001</c:v>
                </c:pt>
                <c:pt idx="19">
                  <c:v>45.1</c:v>
                </c:pt>
                <c:pt idx="20">
                  <c:v>47.353999999999999</c:v>
                </c:pt>
                <c:pt idx="21">
                  <c:v>49.587000000000003</c:v>
                </c:pt>
                <c:pt idx="22">
                  <c:v>51.796999999999997</c:v>
                </c:pt>
              </c:numCache>
            </c:numRef>
          </c:xVal>
          <c:yVal>
            <c:numRef>
              <c:f>exercise_motor!$E$35:$E$57</c:f>
              <c:numCache>
                <c:formatCode>General</c:formatCode>
                <c:ptCount val="23"/>
                <c:pt idx="0">
                  <c:v>4.5589999999999999E-2</c:v>
                </c:pt>
                <c:pt idx="1">
                  <c:v>0.26754</c:v>
                </c:pt>
                <c:pt idx="2">
                  <c:v>0.39677000000000001</c:v>
                </c:pt>
                <c:pt idx="3">
                  <c:v>0.47960000000000003</c:v>
                </c:pt>
                <c:pt idx="4">
                  <c:v>0.53583999999999998</c:v>
                </c:pt>
                <c:pt idx="5">
                  <c:v>0.57542000000000004</c:v>
                </c:pt>
                <c:pt idx="6">
                  <c:v>0.60397000000000001</c:v>
                </c:pt>
                <c:pt idx="7">
                  <c:v>0.62470000000000003</c:v>
                </c:pt>
                <c:pt idx="8">
                  <c:v>0.63966999999999996</c:v>
                </c:pt>
                <c:pt idx="9">
                  <c:v>0.65027999999999997</c:v>
                </c:pt>
                <c:pt idx="10">
                  <c:v>0.65754999999999997</c:v>
                </c:pt>
                <c:pt idx="11">
                  <c:v>0.66203000000000001</c:v>
                </c:pt>
                <c:pt idx="12">
                  <c:v>0.66427000000000003</c:v>
                </c:pt>
                <c:pt idx="13">
                  <c:v>0.66461999999999999</c:v>
                </c:pt>
                <c:pt idx="14">
                  <c:v>0.66337000000000002</c:v>
                </c:pt>
                <c:pt idx="15">
                  <c:v>0.66068000000000005</c:v>
                </c:pt>
                <c:pt idx="16">
                  <c:v>0.65673000000000004</c:v>
                </c:pt>
                <c:pt idx="17">
                  <c:v>0.65161999999999998</c:v>
                </c:pt>
                <c:pt idx="18">
                  <c:v>0.64537999999999995</c:v>
                </c:pt>
                <c:pt idx="19">
                  <c:v>0.63810999999999996</c:v>
                </c:pt>
                <c:pt idx="20">
                  <c:v>0.62978000000000001</c:v>
                </c:pt>
                <c:pt idx="21">
                  <c:v>0.62033000000000005</c:v>
                </c:pt>
                <c:pt idx="22">
                  <c:v>0.60972000000000004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FED-4A29-9853-0C430D0E9E8D}"/>
            </c:ext>
          </c:extLst>
        </c:ser>
        <c:ser>
          <c:idx val="3"/>
          <c:order val="3"/>
          <c:tx>
            <c:strRef>
              <c:f>exercise_motor!$F$34</c:f>
              <c:strCache>
                <c:ptCount val="1"/>
                <c:pt idx="0">
                  <c:v>s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exercise_motor!$H$35:$H$57</c:f>
              <c:numCache>
                <c:formatCode>General</c:formatCode>
                <c:ptCount val="23"/>
                <c:pt idx="0">
                  <c:v>0.34899999999999998</c:v>
                </c:pt>
                <c:pt idx="1">
                  <c:v>2.7559999999999998</c:v>
                </c:pt>
                <c:pt idx="2">
                  <c:v>5.1660000000000004</c:v>
                </c:pt>
                <c:pt idx="3">
                  <c:v>7.5720000000000001</c:v>
                </c:pt>
                <c:pt idx="4">
                  <c:v>9.9730000000000008</c:v>
                </c:pt>
                <c:pt idx="5">
                  <c:v>12.364000000000001</c:v>
                </c:pt>
                <c:pt idx="6">
                  <c:v>14.753</c:v>
                </c:pt>
                <c:pt idx="7">
                  <c:v>17.137</c:v>
                </c:pt>
                <c:pt idx="8">
                  <c:v>19.510999999999999</c:v>
                </c:pt>
                <c:pt idx="9">
                  <c:v>21.878</c:v>
                </c:pt>
                <c:pt idx="10">
                  <c:v>24.245000000000001</c:v>
                </c:pt>
                <c:pt idx="11">
                  <c:v>26.599</c:v>
                </c:pt>
                <c:pt idx="12">
                  <c:v>28.943999999999999</c:v>
                </c:pt>
                <c:pt idx="13">
                  <c:v>31.289000000000001</c:v>
                </c:pt>
                <c:pt idx="14">
                  <c:v>33.616</c:v>
                </c:pt>
                <c:pt idx="15">
                  <c:v>35.941000000000003</c:v>
                </c:pt>
                <c:pt idx="16">
                  <c:v>38.250999999999998</c:v>
                </c:pt>
                <c:pt idx="17">
                  <c:v>40.543999999999997</c:v>
                </c:pt>
                <c:pt idx="18">
                  <c:v>42.832000000000001</c:v>
                </c:pt>
                <c:pt idx="19">
                  <c:v>45.1</c:v>
                </c:pt>
                <c:pt idx="20">
                  <c:v>47.353999999999999</c:v>
                </c:pt>
                <c:pt idx="21">
                  <c:v>49.587000000000003</c:v>
                </c:pt>
                <c:pt idx="22">
                  <c:v>51.796999999999997</c:v>
                </c:pt>
              </c:numCache>
            </c:numRef>
          </c:xVal>
          <c:yVal>
            <c:numRef>
              <c:f>exercise_motor!$F$35:$F$57</c:f>
              <c:numCache>
                <c:formatCode>General</c:formatCode>
                <c:ptCount val="23"/>
                <c:pt idx="0">
                  <c:v>1.01E-3</c:v>
                </c:pt>
                <c:pt idx="1">
                  <c:v>1.99E-3</c:v>
                </c:pt>
                <c:pt idx="2">
                  <c:v>2.99E-3</c:v>
                </c:pt>
                <c:pt idx="3">
                  <c:v>4.0000000000000001E-3</c:v>
                </c:pt>
                <c:pt idx="4">
                  <c:v>5.0400000000000002E-3</c:v>
                </c:pt>
                <c:pt idx="5">
                  <c:v>6.1000000000000004E-3</c:v>
                </c:pt>
                <c:pt idx="6">
                  <c:v>7.1900000000000002E-3</c:v>
                </c:pt>
                <c:pt idx="7">
                  <c:v>8.3099999999999997E-3</c:v>
                </c:pt>
                <c:pt idx="8">
                  <c:v>9.4699999999999993E-3</c:v>
                </c:pt>
                <c:pt idx="9">
                  <c:v>1.0659999999999999E-2</c:v>
                </c:pt>
                <c:pt idx="10">
                  <c:v>1.1900000000000001E-2</c:v>
                </c:pt>
                <c:pt idx="11">
                  <c:v>1.3180000000000001E-2</c:v>
                </c:pt>
                <c:pt idx="12">
                  <c:v>1.452E-2</c:v>
                </c:pt>
                <c:pt idx="13">
                  <c:v>1.592E-2</c:v>
                </c:pt>
                <c:pt idx="14">
                  <c:v>1.738E-2</c:v>
                </c:pt>
                <c:pt idx="15">
                  <c:v>1.8919999999999999E-2</c:v>
                </c:pt>
                <c:pt idx="16">
                  <c:v>2.0549999999999999E-2</c:v>
                </c:pt>
                <c:pt idx="17">
                  <c:v>2.2270000000000002E-2</c:v>
                </c:pt>
                <c:pt idx="18">
                  <c:v>2.41E-2</c:v>
                </c:pt>
                <c:pt idx="19">
                  <c:v>2.606E-2</c:v>
                </c:pt>
                <c:pt idx="20">
                  <c:v>2.8170000000000001E-2</c:v>
                </c:pt>
                <c:pt idx="21">
                  <c:v>3.048E-2</c:v>
                </c:pt>
                <c:pt idx="22">
                  <c:v>3.3000000000000002E-2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FED-4A29-9853-0C430D0E9E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1030976"/>
        <c:axId val="1706892496"/>
      </c:scatterChart>
      <c:scatterChart>
        <c:scatterStyle val="smoothMarker"/>
        <c:varyColors val="0"/>
        <c:ser>
          <c:idx val="1"/>
          <c:order val="0"/>
          <c:tx>
            <c:strRef>
              <c:f>exercise_motor!$C$34</c:f>
              <c:strCache>
                <c:ptCount val="1"/>
                <c:pt idx="0">
                  <c:v>I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exercise_motor!$H$35:$H$57</c:f>
              <c:numCache>
                <c:formatCode>General</c:formatCode>
                <c:ptCount val="23"/>
                <c:pt idx="0">
                  <c:v>0.34899999999999998</c:v>
                </c:pt>
                <c:pt idx="1">
                  <c:v>2.7559999999999998</c:v>
                </c:pt>
                <c:pt idx="2">
                  <c:v>5.1660000000000004</c:v>
                </c:pt>
                <c:pt idx="3">
                  <c:v>7.5720000000000001</c:v>
                </c:pt>
                <c:pt idx="4">
                  <c:v>9.9730000000000008</c:v>
                </c:pt>
                <c:pt idx="5">
                  <c:v>12.364000000000001</c:v>
                </c:pt>
                <c:pt idx="6">
                  <c:v>14.753</c:v>
                </c:pt>
                <c:pt idx="7">
                  <c:v>17.137</c:v>
                </c:pt>
                <c:pt idx="8">
                  <c:v>19.510999999999999</c:v>
                </c:pt>
                <c:pt idx="9">
                  <c:v>21.878</c:v>
                </c:pt>
                <c:pt idx="10">
                  <c:v>24.245000000000001</c:v>
                </c:pt>
                <c:pt idx="11">
                  <c:v>26.599</c:v>
                </c:pt>
                <c:pt idx="12">
                  <c:v>28.943999999999999</c:v>
                </c:pt>
                <c:pt idx="13">
                  <c:v>31.289000000000001</c:v>
                </c:pt>
                <c:pt idx="14">
                  <c:v>33.616</c:v>
                </c:pt>
                <c:pt idx="15">
                  <c:v>35.941000000000003</c:v>
                </c:pt>
                <c:pt idx="16">
                  <c:v>38.250999999999998</c:v>
                </c:pt>
                <c:pt idx="17">
                  <c:v>40.543999999999997</c:v>
                </c:pt>
                <c:pt idx="18">
                  <c:v>42.832000000000001</c:v>
                </c:pt>
                <c:pt idx="19">
                  <c:v>45.1</c:v>
                </c:pt>
                <c:pt idx="20">
                  <c:v>47.353999999999999</c:v>
                </c:pt>
                <c:pt idx="21">
                  <c:v>49.587000000000003</c:v>
                </c:pt>
                <c:pt idx="22">
                  <c:v>51.796999999999997</c:v>
                </c:pt>
              </c:numCache>
            </c:numRef>
          </c:xVal>
          <c:yVal>
            <c:numRef>
              <c:f>exercise_motor!$C$35:$C$57</c:f>
              <c:numCache>
                <c:formatCode>0.00</c:formatCode>
                <c:ptCount val="23"/>
                <c:pt idx="0">
                  <c:v>15.066000000000001</c:v>
                </c:pt>
                <c:pt idx="1">
                  <c:v>15.286</c:v>
                </c:pt>
                <c:pt idx="2">
                  <c:v>15.609</c:v>
                </c:pt>
                <c:pt idx="3">
                  <c:v>16.024999999999999</c:v>
                </c:pt>
                <c:pt idx="4">
                  <c:v>16.533999999999999</c:v>
                </c:pt>
                <c:pt idx="5">
                  <c:v>17.132999999999999</c:v>
                </c:pt>
                <c:pt idx="6">
                  <c:v>17.818999999999999</c:v>
                </c:pt>
                <c:pt idx="7">
                  <c:v>18.588999999999999</c:v>
                </c:pt>
                <c:pt idx="8">
                  <c:v>19.436</c:v>
                </c:pt>
                <c:pt idx="9">
                  <c:v>20.36</c:v>
                </c:pt>
                <c:pt idx="10">
                  <c:v>21.358000000000001</c:v>
                </c:pt>
                <c:pt idx="11">
                  <c:v>22.428999999999998</c:v>
                </c:pt>
                <c:pt idx="12">
                  <c:v>23.567</c:v>
                </c:pt>
                <c:pt idx="13">
                  <c:v>24.777999999999999</c:v>
                </c:pt>
                <c:pt idx="14">
                  <c:v>26.053000000000001</c:v>
                </c:pt>
                <c:pt idx="15">
                  <c:v>27.402000000000001</c:v>
                </c:pt>
                <c:pt idx="16">
                  <c:v>28.82</c:v>
                </c:pt>
                <c:pt idx="17">
                  <c:v>30.309000000000001</c:v>
                </c:pt>
                <c:pt idx="18">
                  <c:v>31.882999999999999</c:v>
                </c:pt>
                <c:pt idx="19">
                  <c:v>33.536999999999999</c:v>
                </c:pt>
                <c:pt idx="20">
                  <c:v>35.286000000000001</c:v>
                </c:pt>
                <c:pt idx="21">
                  <c:v>37.143000000000001</c:v>
                </c:pt>
                <c:pt idx="22">
                  <c:v>39.121000000000002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FED-4A29-9853-0C430D0E9E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936000"/>
        <c:axId val="41948480"/>
      </c:scatterChart>
      <c:valAx>
        <c:axId val="1431030976"/>
        <c:scaling>
          <c:orientation val="minMax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Мощность на валу</a:t>
                </a:r>
                <a:endParaRPr lang="ru-R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06892496"/>
        <c:crosses val="autoZero"/>
        <c:crossBetween val="midCat"/>
      </c:valAx>
      <c:valAx>
        <c:axId val="170689249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КПД, </a:t>
                </a:r>
                <a:r>
                  <a:rPr lang="en-US"/>
                  <a:t>cos </a:t>
                </a:r>
                <a:r>
                  <a:rPr lang="el-GR"/>
                  <a:t>ϕ</a:t>
                </a:r>
                <a:r>
                  <a:rPr lang="ru-RU"/>
                  <a:t> 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31030976"/>
        <c:crosses val="autoZero"/>
        <c:crossBetween val="midCat"/>
      </c:valAx>
      <c:valAx>
        <c:axId val="41948480"/>
        <c:scaling>
          <c:orientation val="minMax"/>
          <c:min val="0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936000"/>
        <c:crosses val="max"/>
        <c:crossBetween val="midCat"/>
      </c:valAx>
      <c:valAx>
        <c:axId val="419360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1948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</a:t>
            </a:r>
            <a:r>
              <a:rPr lang="ru-RU" baseline="0"/>
              <a:t> КПД с учетом кабельной линии и без</a:t>
            </a:r>
            <a:endParaRPr lang="ru-R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exercise_motor!$E$34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exercise_motor!$B$35:$B$55</c:f>
              <c:numCache>
                <c:formatCode>0.0</c:formatCode>
                <c:ptCount val="21"/>
                <c:pt idx="0">
                  <c:v>1</c:v>
                </c:pt>
                <c:pt idx="1">
                  <c:v>8</c:v>
                </c:pt>
                <c:pt idx="2">
                  <c:v>15</c:v>
                </c:pt>
                <c:pt idx="3">
                  <c:v>22</c:v>
                </c:pt>
                <c:pt idx="4">
                  <c:v>29</c:v>
                </c:pt>
                <c:pt idx="5">
                  <c:v>36</c:v>
                </c:pt>
                <c:pt idx="6">
                  <c:v>43</c:v>
                </c:pt>
                <c:pt idx="7">
                  <c:v>50</c:v>
                </c:pt>
                <c:pt idx="8">
                  <c:v>57</c:v>
                </c:pt>
                <c:pt idx="9">
                  <c:v>64</c:v>
                </c:pt>
                <c:pt idx="10">
                  <c:v>71</c:v>
                </c:pt>
                <c:pt idx="11">
                  <c:v>78</c:v>
                </c:pt>
                <c:pt idx="12">
                  <c:v>85</c:v>
                </c:pt>
                <c:pt idx="13">
                  <c:v>92</c:v>
                </c:pt>
                <c:pt idx="14">
                  <c:v>99</c:v>
                </c:pt>
                <c:pt idx="15">
                  <c:v>106</c:v>
                </c:pt>
                <c:pt idx="16">
                  <c:v>113</c:v>
                </c:pt>
                <c:pt idx="17">
                  <c:v>120</c:v>
                </c:pt>
                <c:pt idx="18">
                  <c:v>127</c:v>
                </c:pt>
                <c:pt idx="19">
                  <c:v>134</c:v>
                </c:pt>
                <c:pt idx="20">
                  <c:v>141</c:v>
                </c:pt>
              </c:numCache>
            </c:numRef>
          </c:xVal>
          <c:yVal>
            <c:numRef>
              <c:f>exercise_motor!$E$35:$E$55</c:f>
              <c:numCache>
                <c:formatCode>0.0000</c:formatCode>
                <c:ptCount val="21"/>
                <c:pt idx="0">
                  <c:v>4.5589999999999999E-2</c:v>
                </c:pt>
                <c:pt idx="1">
                  <c:v>0.26754</c:v>
                </c:pt>
                <c:pt idx="2">
                  <c:v>0.39677000000000001</c:v>
                </c:pt>
                <c:pt idx="3">
                  <c:v>0.47960000000000003</c:v>
                </c:pt>
                <c:pt idx="4">
                  <c:v>0.53583999999999998</c:v>
                </c:pt>
                <c:pt idx="5">
                  <c:v>0.57542000000000004</c:v>
                </c:pt>
                <c:pt idx="6">
                  <c:v>0.60397000000000001</c:v>
                </c:pt>
                <c:pt idx="7">
                  <c:v>0.62470000000000003</c:v>
                </c:pt>
                <c:pt idx="8">
                  <c:v>0.63966999999999996</c:v>
                </c:pt>
                <c:pt idx="9">
                  <c:v>0.65027999999999997</c:v>
                </c:pt>
                <c:pt idx="10">
                  <c:v>0.65754999999999997</c:v>
                </c:pt>
                <c:pt idx="11">
                  <c:v>0.66203000000000001</c:v>
                </c:pt>
                <c:pt idx="12">
                  <c:v>0.66427000000000003</c:v>
                </c:pt>
                <c:pt idx="13">
                  <c:v>0.66461999999999999</c:v>
                </c:pt>
                <c:pt idx="14">
                  <c:v>0.66337000000000002</c:v>
                </c:pt>
                <c:pt idx="15">
                  <c:v>0.66068000000000005</c:v>
                </c:pt>
                <c:pt idx="16">
                  <c:v>0.65673000000000004</c:v>
                </c:pt>
                <c:pt idx="17">
                  <c:v>0.65161999999999998</c:v>
                </c:pt>
                <c:pt idx="18">
                  <c:v>0.64537999999999995</c:v>
                </c:pt>
                <c:pt idx="19">
                  <c:v>0.63810999999999996</c:v>
                </c:pt>
                <c:pt idx="20">
                  <c:v>0.62978000000000001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FA2-499B-8142-F597BC50C846}"/>
            </c:ext>
          </c:extLst>
        </c:ser>
        <c:ser>
          <c:idx val="0"/>
          <c:order val="1"/>
          <c:tx>
            <c:strRef>
              <c:f>exercise_motor!$L$34</c:f>
              <c:strCache>
                <c:ptCount val="1"/>
                <c:pt idx="0">
                  <c:v>КПД motor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exercise_motor!$B$35:$B$55</c:f>
              <c:numCache>
                <c:formatCode>0.0</c:formatCode>
                <c:ptCount val="21"/>
                <c:pt idx="0">
                  <c:v>1</c:v>
                </c:pt>
                <c:pt idx="1">
                  <c:v>8</c:v>
                </c:pt>
                <c:pt idx="2">
                  <c:v>15</c:v>
                </c:pt>
                <c:pt idx="3">
                  <c:v>22</c:v>
                </c:pt>
                <c:pt idx="4">
                  <c:v>29</c:v>
                </c:pt>
                <c:pt idx="5">
                  <c:v>36</c:v>
                </c:pt>
                <c:pt idx="6">
                  <c:v>43</c:v>
                </c:pt>
                <c:pt idx="7">
                  <c:v>50</c:v>
                </c:pt>
                <c:pt idx="8">
                  <c:v>57</c:v>
                </c:pt>
                <c:pt idx="9">
                  <c:v>64</c:v>
                </c:pt>
                <c:pt idx="10">
                  <c:v>71</c:v>
                </c:pt>
                <c:pt idx="11">
                  <c:v>78</c:v>
                </c:pt>
                <c:pt idx="12">
                  <c:v>85</c:v>
                </c:pt>
                <c:pt idx="13">
                  <c:v>92</c:v>
                </c:pt>
                <c:pt idx="14">
                  <c:v>99</c:v>
                </c:pt>
                <c:pt idx="15">
                  <c:v>106</c:v>
                </c:pt>
                <c:pt idx="16">
                  <c:v>113</c:v>
                </c:pt>
                <c:pt idx="17">
                  <c:v>120</c:v>
                </c:pt>
                <c:pt idx="18">
                  <c:v>127</c:v>
                </c:pt>
                <c:pt idx="19">
                  <c:v>134</c:v>
                </c:pt>
                <c:pt idx="20">
                  <c:v>141</c:v>
                </c:pt>
              </c:numCache>
            </c:numRef>
          </c:xVal>
          <c:yVal>
            <c:numRef>
              <c:f>exercise_motor!$L$35:$L$55</c:f>
              <c:numCache>
                <c:formatCode>General</c:formatCode>
                <c:ptCount val="21"/>
                <c:pt idx="0">
                  <c:v>7.9320000000000002E-2</c:v>
                </c:pt>
                <c:pt idx="1">
                  <c:v>0.40438000000000002</c:v>
                </c:pt>
                <c:pt idx="2">
                  <c:v>0.55825000000000002</c:v>
                </c:pt>
                <c:pt idx="3">
                  <c:v>0.64715</c:v>
                </c:pt>
                <c:pt idx="4">
                  <c:v>0.70448999999999995</c:v>
                </c:pt>
                <c:pt idx="5">
                  <c:v>0.74407000000000001</c:v>
                </c:pt>
                <c:pt idx="6">
                  <c:v>0.77278999999999998</c:v>
                </c:pt>
                <c:pt idx="7">
                  <c:v>0.79423999999999995</c:v>
                </c:pt>
                <c:pt idx="8">
                  <c:v>0.81057999999999997</c:v>
                </c:pt>
                <c:pt idx="9">
                  <c:v>0.82321</c:v>
                </c:pt>
                <c:pt idx="10">
                  <c:v>0.83306999999999998</c:v>
                </c:pt>
                <c:pt idx="11">
                  <c:v>0.8407</c:v>
                </c:pt>
                <c:pt idx="12">
                  <c:v>0.84655999999999998</c:v>
                </c:pt>
                <c:pt idx="13">
                  <c:v>0.85097999999999996</c:v>
                </c:pt>
                <c:pt idx="14">
                  <c:v>0.85414999999999996</c:v>
                </c:pt>
                <c:pt idx="15">
                  <c:v>0.85626999999999998</c:v>
                </c:pt>
                <c:pt idx="16">
                  <c:v>0.85745000000000005</c:v>
                </c:pt>
                <c:pt idx="17">
                  <c:v>0.85777000000000003</c:v>
                </c:pt>
                <c:pt idx="18">
                  <c:v>0.85729</c:v>
                </c:pt>
                <c:pt idx="19">
                  <c:v>0.85602999999999996</c:v>
                </c:pt>
                <c:pt idx="20">
                  <c:v>0.85402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2-499B-8142-F597BC50C8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1030976"/>
        <c:axId val="1706892496"/>
      </c:scatterChart>
      <c:valAx>
        <c:axId val="1431030976"/>
        <c:scaling>
          <c:orientation val="minMax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Момент</a:t>
                </a:r>
                <a:r>
                  <a:rPr lang="ru-RU" baseline="0"/>
                  <a:t> на валу</a:t>
                </a:r>
                <a:endParaRPr lang="ru-R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06892496"/>
        <c:crosses val="autoZero"/>
        <c:crossBetween val="midCat"/>
      </c:valAx>
      <c:valAx>
        <c:axId val="170689249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КПД, </a:t>
                </a:r>
                <a:r>
                  <a:rPr lang="en-US"/>
                  <a:t>cos </a:t>
                </a:r>
                <a:r>
                  <a:rPr lang="el-GR"/>
                  <a:t>ϕ</a:t>
                </a:r>
                <a:r>
                  <a:rPr lang="ru-RU"/>
                  <a:t> 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310309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Электро механическая характеристика ПЭД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exercise_motor!$G$79</c:f>
              <c:strCache>
                <c:ptCount val="1"/>
                <c:pt idx="0">
                  <c:v>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exercise_motor!$B$80:$B$111</c:f>
              <c:numCache>
                <c:formatCode>General</c:formatCode>
                <c:ptCount val="32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6.0000000000000005E-2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9.9999999999999992E-2</c:v>
                </c:pt>
                <c:pt idx="10">
                  <c:v>0.10999999999999999</c:v>
                </c:pt>
                <c:pt idx="11">
                  <c:v>0.11999999999999998</c:v>
                </c:pt>
                <c:pt idx="12">
                  <c:v>0.12999999999999998</c:v>
                </c:pt>
                <c:pt idx="13">
                  <c:v>0.13999999999999999</c:v>
                </c:pt>
                <c:pt idx="14">
                  <c:v>0.15</c:v>
                </c:pt>
                <c:pt idx="15">
                  <c:v>0.2</c:v>
                </c:pt>
                <c:pt idx="16">
                  <c:v>0.25</c:v>
                </c:pt>
                <c:pt idx="17">
                  <c:v>0.3</c:v>
                </c:pt>
                <c:pt idx="18">
                  <c:v>0.35</c:v>
                </c:pt>
                <c:pt idx="19">
                  <c:v>0.39999999999999997</c:v>
                </c:pt>
                <c:pt idx="20">
                  <c:v>0.44999999999999996</c:v>
                </c:pt>
                <c:pt idx="21">
                  <c:v>0.49999999999999994</c:v>
                </c:pt>
                <c:pt idx="22">
                  <c:v>0.54999999999999993</c:v>
                </c:pt>
                <c:pt idx="23">
                  <c:v>0.6</c:v>
                </c:pt>
                <c:pt idx="24">
                  <c:v>0.65</c:v>
                </c:pt>
                <c:pt idx="25">
                  <c:v>0.70000000000000007</c:v>
                </c:pt>
                <c:pt idx="26">
                  <c:v>0.75000000000000011</c:v>
                </c:pt>
                <c:pt idx="27">
                  <c:v>0.80000000000000016</c:v>
                </c:pt>
                <c:pt idx="28">
                  <c:v>0.8500000000000002</c:v>
                </c:pt>
                <c:pt idx="29">
                  <c:v>0.90000000000000024</c:v>
                </c:pt>
                <c:pt idx="30">
                  <c:v>0.95000000000000029</c:v>
                </c:pt>
                <c:pt idx="31">
                  <c:v>1.0000000000000002</c:v>
                </c:pt>
              </c:numCache>
            </c:numRef>
          </c:xVal>
          <c:yVal>
            <c:numRef>
              <c:f>exercise_motor!$G$80:$G$111</c:f>
              <c:numCache>
                <c:formatCode>General</c:formatCode>
                <c:ptCount val="32"/>
                <c:pt idx="0">
                  <c:v>60.143000000000001</c:v>
                </c:pt>
                <c:pt idx="1">
                  <c:v>110.69</c:v>
                </c:pt>
                <c:pt idx="2">
                  <c:v>146.57900000000001</c:v>
                </c:pt>
                <c:pt idx="3">
                  <c:v>171.018</c:v>
                </c:pt>
                <c:pt idx="4">
                  <c:v>186.732</c:v>
                </c:pt>
                <c:pt idx="5">
                  <c:v>196.05699999999999</c:v>
                </c:pt>
                <c:pt idx="6">
                  <c:v>200.78</c:v>
                </c:pt>
                <c:pt idx="7">
                  <c:v>202.155</c:v>
                </c:pt>
                <c:pt idx="8">
                  <c:v>201.13200000000001</c:v>
                </c:pt>
                <c:pt idx="9">
                  <c:v>198.523</c:v>
                </c:pt>
                <c:pt idx="10">
                  <c:v>194.81800000000001</c:v>
                </c:pt>
                <c:pt idx="11">
                  <c:v>190.40100000000001</c:v>
                </c:pt>
                <c:pt idx="12">
                  <c:v>185.54599999999999</c:v>
                </c:pt>
                <c:pt idx="13">
                  <c:v>180.45099999999999</c:v>
                </c:pt>
                <c:pt idx="14">
                  <c:v>175.256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74-4D96-A50C-90BFC450DFD1}"/>
            </c:ext>
          </c:extLst>
        </c:ser>
        <c:ser>
          <c:idx val="1"/>
          <c:order val="1"/>
          <c:tx>
            <c:strRef>
              <c:f>exercise_motor!$C$79</c:f>
              <c:strCache>
                <c:ptCount val="1"/>
                <c:pt idx="0">
                  <c:v>I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exercise_motor!$B$80:$B$111</c:f>
              <c:numCache>
                <c:formatCode>General</c:formatCode>
                <c:ptCount val="32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6.0000000000000005E-2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9.9999999999999992E-2</c:v>
                </c:pt>
                <c:pt idx="10">
                  <c:v>0.10999999999999999</c:v>
                </c:pt>
                <c:pt idx="11">
                  <c:v>0.11999999999999998</c:v>
                </c:pt>
                <c:pt idx="12">
                  <c:v>0.12999999999999998</c:v>
                </c:pt>
                <c:pt idx="13">
                  <c:v>0.13999999999999999</c:v>
                </c:pt>
                <c:pt idx="14">
                  <c:v>0.15</c:v>
                </c:pt>
                <c:pt idx="15">
                  <c:v>0.2</c:v>
                </c:pt>
                <c:pt idx="16">
                  <c:v>0.25</c:v>
                </c:pt>
                <c:pt idx="17">
                  <c:v>0.3</c:v>
                </c:pt>
                <c:pt idx="18">
                  <c:v>0.35</c:v>
                </c:pt>
                <c:pt idx="19">
                  <c:v>0.39999999999999997</c:v>
                </c:pt>
                <c:pt idx="20">
                  <c:v>0.44999999999999996</c:v>
                </c:pt>
                <c:pt idx="21">
                  <c:v>0.49999999999999994</c:v>
                </c:pt>
                <c:pt idx="22">
                  <c:v>0.54999999999999993</c:v>
                </c:pt>
                <c:pt idx="23">
                  <c:v>0.6</c:v>
                </c:pt>
                <c:pt idx="24">
                  <c:v>0.65</c:v>
                </c:pt>
                <c:pt idx="25">
                  <c:v>0.70000000000000007</c:v>
                </c:pt>
                <c:pt idx="26">
                  <c:v>0.75000000000000011</c:v>
                </c:pt>
                <c:pt idx="27">
                  <c:v>0.80000000000000016</c:v>
                </c:pt>
                <c:pt idx="28">
                  <c:v>0.8500000000000002</c:v>
                </c:pt>
                <c:pt idx="29">
                  <c:v>0.90000000000000024</c:v>
                </c:pt>
                <c:pt idx="30">
                  <c:v>0.95000000000000029</c:v>
                </c:pt>
                <c:pt idx="31">
                  <c:v>1.0000000000000002</c:v>
                </c:pt>
              </c:numCache>
            </c:numRef>
          </c:xVal>
          <c:yVal>
            <c:numRef>
              <c:f>exercise_motor!$C$80:$C$111</c:f>
              <c:numCache>
                <c:formatCode>General</c:formatCode>
                <c:ptCount val="32"/>
                <c:pt idx="0">
                  <c:v>19.841999999999999</c:v>
                </c:pt>
                <c:pt idx="1">
                  <c:v>28.341999999999999</c:v>
                </c:pt>
                <c:pt idx="2">
                  <c:v>36.759</c:v>
                </c:pt>
                <c:pt idx="3">
                  <c:v>44.264000000000003</c:v>
                </c:pt>
                <c:pt idx="4">
                  <c:v>50.744</c:v>
                </c:pt>
                <c:pt idx="5">
                  <c:v>56.296999999999997</c:v>
                </c:pt>
                <c:pt idx="6">
                  <c:v>61.052999999999997</c:v>
                </c:pt>
                <c:pt idx="7">
                  <c:v>65.123000000000005</c:v>
                </c:pt>
                <c:pt idx="8">
                  <c:v>68.608000000000004</c:v>
                </c:pt>
                <c:pt idx="9">
                  <c:v>71.619</c:v>
                </c:pt>
                <c:pt idx="10">
                  <c:v>74.227000000000004</c:v>
                </c:pt>
                <c:pt idx="11">
                  <c:v>76.495000000000005</c:v>
                </c:pt>
                <c:pt idx="12">
                  <c:v>78.477000000000004</c:v>
                </c:pt>
                <c:pt idx="13">
                  <c:v>80.218000000000004</c:v>
                </c:pt>
                <c:pt idx="14">
                  <c:v>81.754000000000005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B74-4D96-A50C-90BFC450DF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7329967"/>
        <c:axId val="697334959"/>
      </c:scatterChart>
      <c:scatterChart>
        <c:scatterStyle val="smoothMarker"/>
        <c:varyColors val="0"/>
        <c:ser>
          <c:idx val="2"/>
          <c:order val="2"/>
          <c:tx>
            <c:strRef>
              <c:f>exercise_motor!$L$79</c:f>
              <c:strCache>
                <c:ptCount val="1"/>
                <c:pt idx="0">
                  <c:v>КПД motor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exercise_motor!$B$80:$B$111</c:f>
              <c:numCache>
                <c:formatCode>General</c:formatCode>
                <c:ptCount val="32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6.0000000000000005E-2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9.9999999999999992E-2</c:v>
                </c:pt>
                <c:pt idx="10">
                  <c:v>0.10999999999999999</c:v>
                </c:pt>
                <c:pt idx="11">
                  <c:v>0.11999999999999998</c:v>
                </c:pt>
                <c:pt idx="12">
                  <c:v>0.12999999999999998</c:v>
                </c:pt>
                <c:pt idx="13">
                  <c:v>0.13999999999999999</c:v>
                </c:pt>
                <c:pt idx="14">
                  <c:v>0.15</c:v>
                </c:pt>
                <c:pt idx="15">
                  <c:v>0.2</c:v>
                </c:pt>
                <c:pt idx="16">
                  <c:v>0.25</c:v>
                </c:pt>
                <c:pt idx="17">
                  <c:v>0.3</c:v>
                </c:pt>
                <c:pt idx="18">
                  <c:v>0.35</c:v>
                </c:pt>
                <c:pt idx="19">
                  <c:v>0.39999999999999997</c:v>
                </c:pt>
                <c:pt idx="20">
                  <c:v>0.44999999999999996</c:v>
                </c:pt>
                <c:pt idx="21">
                  <c:v>0.49999999999999994</c:v>
                </c:pt>
                <c:pt idx="22">
                  <c:v>0.54999999999999993</c:v>
                </c:pt>
                <c:pt idx="23">
                  <c:v>0.6</c:v>
                </c:pt>
                <c:pt idx="24">
                  <c:v>0.65</c:v>
                </c:pt>
                <c:pt idx="25">
                  <c:v>0.70000000000000007</c:v>
                </c:pt>
                <c:pt idx="26">
                  <c:v>0.75000000000000011</c:v>
                </c:pt>
                <c:pt idx="27">
                  <c:v>0.80000000000000016</c:v>
                </c:pt>
                <c:pt idx="28">
                  <c:v>0.8500000000000002</c:v>
                </c:pt>
                <c:pt idx="29">
                  <c:v>0.90000000000000024</c:v>
                </c:pt>
                <c:pt idx="30">
                  <c:v>0.95000000000000029</c:v>
                </c:pt>
                <c:pt idx="31">
                  <c:v>1.0000000000000002</c:v>
                </c:pt>
              </c:numCache>
            </c:numRef>
          </c:xVal>
          <c:yVal>
            <c:numRef>
              <c:f>exercise_motor!$L$80:$L$111</c:f>
              <c:numCache>
                <c:formatCode>General</c:formatCode>
                <c:ptCount val="32"/>
                <c:pt idx="0">
                  <c:v>0.81666000000000005</c:v>
                </c:pt>
                <c:pt idx="1">
                  <c:v>0.85716000000000003</c:v>
                </c:pt>
                <c:pt idx="2">
                  <c:v>0.85182999999999998</c:v>
                </c:pt>
                <c:pt idx="3">
                  <c:v>0.83535000000000004</c:v>
                </c:pt>
                <c:pt idx="4">
                  <c:v>0.81503000000000003</c:v>
                </c:pt>
                <c:pt idx="5">
                  <c:v>0.79330000000000001</c:v>
                </c:pt>
                <c:pt idx="6">
                  <c:v>0.7712</c:v>
                </c:pt>
                <c:pt idx="7">
                  <c:v>0.74921000000000004</c:v>
                </c:pt>
                <c:pt idx="8">
                  <c:v>0.72755999999999998</c:v>
                </c:pt>
                <c:pt idx="9">
                  <c:v>0.70640000000000003</c:v>
                </c:pt>
                <c:pt idx="10">
                  <c:v>0.68577999999999995</c:v>
                </c:pt>
                <c:pt idx="11">
                  <c:v>0.66574999999999995</c:v>
                </c:pt>
                <c:pt idx="12">
                  <c:v>0.64631000000000005</c:v>
                </c:pt>
                <c:pt idx="13">
                  <c:v>0.62744999999999995</c:v>
                </c:pt>
                <c:pt idx="14">
                  <c:v>0.60916999999999999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74-4D96-A50C-90BFC450DF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7323727"/>
        <c:axId val="697326223"/>
      </c:scatterChart>
      <c:valAx>
        <c:axId val="69732996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Скольжение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97334959"/>
        <c:crosses val="autoZero"/>
        <c:crossBetween val="midCat"/>
      </c:valAx>
      <c:valAx>
        <c:axId val="69733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Момент, Ток</a:t>
                </a:r>
              </a:p>
            </c:rich>
          </c:tx>
          <c:layout>
            <c:manualLayout>
              <c:xMode val="edge"/>
              <c:yMode val="edge"/>
              <c:x val="2.7470145143437614E-2"/>
              <c:y val="0.372333205598520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97329967"/>
        <c:crosses val="autoZero"/>
        <c:crossBetween val="midCat"/>
      </c:valAx>
      <c:valAx>
        <c:axId val="697326223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97323727"/>
        <c:crosses val="max"/>
        <c:crossBetween val="midCat"/>
      </c:valAx>
      <c:valAx>
        <c:axId val="69732372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9732622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КПД с учетом кабельной линии и без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1"/>
          <c:tx>
            <c:strRef>
              <c:f>exercise_motor!$C$79</c:f>
              <c:strCache>
                <c:ptCount val="1"/>
                <c:pt idx="0">
                  <c:v>I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exercise_motor!$B$80:$B$111</c:f>
              <c:numCache>
                <c:formatCode>General</c:formatCode>
                <c:ptCount val="32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6.0000000000000005E-2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9.9999999999999992E-2</c:v>
                </c:pt>
                <c:pt idx="10">
                  <c:v>0.10999999999999999</c:v>
                </c:pt>
                <c:pt idx="11">
                  <c:v>0.11999999999999998</c:v>
                </c:pt>
                <c:pt idx="12">
                  <c:v>0.12999999999999998</c:v>
                </c:pt>
                <c:pt idx="13">
                  <c:v>0.13999999999999999</c:v>
                </c:pt>
                <c:pt idx="14">
                  <c:v>0.15</c:v>
                </c:pt>
                <c:pt idx="15">
                  <c:v>0.2</c:v>
                </c:pt>
                <c:pt idx="16">
                  <c:v>0.25</c:v>
                </c:pt>
                <c:pt idx="17">
                  <c:v>0.3</c:v>
                </c:pt>
                <c:pt idx="18">
                  <c:v>0.35</c:v>
                </c:pt>
                <c:pt idx="19">
                  <c:v>0.39999999999999997</c:v>
                </c:pt>
                <c:pt idx="20">
                  <c:v>0.44999999999999996</c:v>
                </c:pt>
                <c:pt idx="21">
                  <c:v>0.49999999999999994</c:v>
                </c:pt>
                <c:pt idx="22">
                  <c:v>0.54999999999999993</c:v>
                </c:pt>
                <c:pt idx="23">
                  <c:v>0.6</c:v>
                </c:pt>
                <c:pt idx="24">
                  <c:v>0.65</c:v>
                </c:pt>
                <c:pt idx="25">
                  <c:v>0.70000000000000007</c:v>
                </c:pt>
                <c:pt idx="26">
                  <c:v>0.75000000000000011</c:v>
                </c:pt>
                <c:pt idx="27">
                  <c:v>0.80000000000000016</c:v>
                </c:pt>
                <c:pt idx="28">
                  <c:v>0.8500000000000002</c:v>
                </c:pt>
                <c:pt idx="29">
                  <c:v>0.90000000000000024</c:v>
                </c:pt>
                <c:pt idx="30">
                  <c:v>0.95000000000000029</c:v>
                </c:pt>
                <c:pt idx="31">
                  <c:v>1.0000000000000002</c:v>
                </c:pt>
              </c:numCache>
            </c:numRef>
          </c:xVal>
          <c:yVal>
            <c:numRef>
              <c:f>exercise_motor!$C$80:$C$111</c:f>
              <c:numCache>
                <c:formatCode>General</c:formatCode>
                <c:ptCount val="32"/>
                <c:pt idx="0">
                  <c:v>19.841999999999999</c:v>
                </c:pt>
                <c:pt idx="1">
                  <c:v>28.341999999999999</c:v>
                </c:pt>
                <c:pt idx="2">
                  <c:v>36.759</c:v>
                </c:pt>
                <c:pt idx="3">
                  <c:v>44.264000000000003</c:v>
                </c:pt>
                <c:pt idx="4">
                  <c:v>50.744</c:v>
                </c:pt>
                <c:pt idx="5">
                  <c:v>56.296999999999997</c:v>
                </c:pt>
                <c:pt idx="6">
                  <c:v>61.052999999999997</c:v>
                </c:pt>
                <c:pt idx="7">
                  <c:v>65.123000000000005</c:v>
                </c:pt>
                <c:pt idx="8">
                  <c:v>68.608000000000004</c:v>
                </c:pt>
                <c:pt idx="9">
                  <c:v>71.619</c:v>
                </c:pt>
                <c:pt idx="10">
                  <c:v>74.227000000000004</c:v>
                </c:pt>
                <c:pt idx="11">
                  <c:v>76.495000000000005</c:v>
                </c:pt>
                <c:pt idx="12">
                  <c:v>78.477000000000004</c:v>
                </c:pt>
                <c:pt idx="13">
                  <c:v>80.218000000000004</c:v>
                </c:pt>
                <c:pt idx="14">
                  <c:v>81.754000000000005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929-45FF-8CCF-EEB728FE90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7329967"/>
        <c:axId val="697334959"/>
      </c:scatterChart>
      <c:scatterChart>
        <c:scatterStyle val="smoothMarker"/>
        <c:varyColors val="0"/>
        <c:ser>
          <c:idx val="0"/>
          <c:order val="0"/>
          <c:tx>
            <c:strRef>
              <c:f>exercise_motor!$E$79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exercise_motor!$B$80:$B$111</c:f>
              <c:numCache>
                <c:formatCode>General</c:formatCode>
                <c:ptCount val="32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6.0000000000000005E-2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9.9999999999999992E-2</c:v>
                </c:pt>
                <c:pt idx="10">
                  <c:v>0.10999999999999999</c:v>
                </c:pt>
                <c:pt idx="11">
                  <c:v>0.11999999999999998</c:v>
                </c:pt>
                <c:pt idx="12">
                  <c:v>0.12999999999999998</c:v>
                </c:pt>
                <c:pt idx="13">
                  <c:v>0.13999999999999999</c:v>
                </c:pt>
                <c:pt idx="14">
                  <c:v>0.15</c:v>
                </c:pt>
                <c:pt idx="15">
                  <c:v>0.2</c:v>
                </c:pt>
                <c:pt idx="16">
                  <c:v>0.25</c:v>
                </c:pt>
                <c:pt idx="17">
                  <c:v>0.3</c:v>
                </c:pt>
                <c:pt idx="18">
                  <c:v>0.35</c:v>
                </c:pt>
                <c:pt idx="19">
                  <c:v>0.39999999999999997</c:v>
                </c:pt>
                <c:pt idx="20">
                  <c:v>0.44999999999999996</c:v>
                </c:pt>
                <c:pt idx="21">
                  <c:v>0.49999999999999994</c:v>
                </c:pt>
                <c:pt idx="22">
                  <c:v>0.54999999999999993</c:v>
                </c:pt>
                <c:pt idx="23">
                  <c:v>0.6</c:v>
                </c:pt>
                <c:pt idx="24">
                  <c:v>0.65</c:v>
                </c:pt>
                <c:pt idx="25">
                  <c:v>0.70000000000000007</c:v>
                </c:pt>
                <c:pt idx="26">
                  <c:v>0.75000000000000011</c:v>
                </c:pt>
                <c:pt idx="27">
                  <c:v>0.80000000000000016</c:v>
                </c:pt>
                <c:pt idx="28">
                  <c:v>0.8500000000000002</c:v>
                </c:pt>
                <c:pt idx="29">
                  <c:v>0.90000000000000024</c:v>
                </c:pt>
                <c:pt idx="30">
                  <c:v>0.95000000000000029</c:v>
                </c:pt>
                <c:pt idx="31">
                  <c:v>1.0000000000000002</c:v>
                </c:pt>
              </c:numCache>
            </c:numRef>
          </c:xVal>
          <c:yVal>
            <c:numRef>
              <c:f>exercise_motor!$E$80:$E$111</c:f>
              <c:numCache>
                <c:formatCode>General</c:formatCode>
                <c:ptCount val="32"/>
                <c:pt idx="0">
                  <c:v>0.64493</c:v>
                </c:pt>
                <c:pt idx="1">
                  <c:v>0.65817000000000003</c:v>
                </c:pt>
                <c:pt idx="2">
                  <c:v>0.62231000000000003</c:v>
                </c:pt>
                <c:pt idx="3">
                  <c:v>0.58006999999999997</c:v>
                </c:pt>
                <c:pt idx="4">
                  <c:v>0.53944000000000003</c:v>
                </c:pt>
                <c:pt idx="5">
                  <c:v>0.50214999999999999</c:v>
                </c:pt>
                <c:pt idx="6">
                  <c:v>0.46839999999999998</c:v>
                </c:pt>
                <c:pt idx="7">
                  <c:v>0.43795000000000001</c:v>
                </c:pt>
                <c:pt idx="8">
                  <c:v>0.41044999999999998</c:v>
                </c:pt>
                <c:pt idx="9">
                  <c:v>0.38552999999999998</c:v>
                </c:pt>
                <c:pt idx="10">
                  <c:v>0.36288999999999999</c:v>
                </c:pt>
                <c:pt idx="11">
                  <c:v>0.34223999999999999</c:v>
                </c:pt>
                <c:pt idx="12">
                  <c:v>0.32335000000000003</c:v>
                </c:pt>
                <c:pt idx="13">
                  <c:v>0.30598999999999998</c:v>
                </c:pt>
                <c:pt idx="14">
                  <c:v>0.29000999999999999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29-45FF-8CCF-EEB728FE90FA}"/>
            </c:ext>
          </c:extLst>
        </c:ser>
        <c:ser>
          <c:idx val="2"/>
          <c:order val="2"/>
          <c:tx>
            <c:strRef>
              <c:f>exercise_motor!$L$79</c:f>
              <c:strCache>
                <c:ptCount val="1"/>
                <c:pt idx="0">
                  <c:v>КПД motor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exercise_motor!$B$80:$B$111</c:f>
              <c:numCache>
                <c:formatCode>General</c:formatCode>
                <c:ptCount val="32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6.0000000000000005E-2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9.9999999999999992E-2</c:v>
                </c:pt>
                <c:pt idx="10">
                  <c:v>0.10999999999999999</c:v>
                </c:pt>
                <c:pt idx="11">
                  <c:v>0.11999999999999998</c:v>
                </c:pt>
                <c:pt idx="12">
                  <c:v>0.12999999999999998</c:v>
                </c:pt>
                <c:pt idx="13">
                  <c:v>0.13999999999999999</c:v>
                </c:pt>
                <c:pt idx="14">
                  <c:v>0.15</c:v>
                </c:pt>
                <c:pt idx="15">
                  <c:v>0.2</c:v>
                </c:pt>
                <c:pt idx="16">
                  <c:v>0.25</c:v>
                </c:pt>
                <c:pt idx="17">
                  <c:v>0.3</c:v>
                </c:pt>
                <c:pt idx="18">
                  <c:v>0.35</c:v>
                </c:pt>
                <c:pt idx="19">
                  <c:v>0.39999999999999997</c:v>
                </c:pt>
                <c:pt idx="20">
                  <c:v>0.44999999999999996</c:v>
                </c:pt>
                <c:pt idx="21">
                  <c:v>0.49999999999999994</c:v>
                </c:pt>
                <c:pt idx="22">
                  <c:v>0.54999999999999993</c:v>
                </c:pt>
                <c:pt idx="23">
                  <c:v>0.6</c:v>
                </c:pt>
                <c:pt idx="24">
                  <c:v>0.65</c:v>
                </c:pt>
                <c:pt idx="25">
                  <c:v>0.70000000000000007</c:v>
                </c:pt>
                <c:pt idx="26">
                  <c:v>0.75000000000000011</c:v>
                </c:pt>
                <c:pt idx="27">
                  <c:v>0.80000000000000016</c:v>
                </c:pt>
                <c:pt idx="28">
                  <c:v>0.8500000000000002</c:v>
                </c:pt>
                <c:pt idx="29">
                  <c:v>0.90000000000000024</c:v>
                </c:pt>
                <c:pt idx="30">
                  <c:v>0.95000000000000029</c:v>
                </c:pt>
                <c:pt idx="31">
                  <c:v>1.0000000000000002</c:v>
                </c:pt>
              </c:numCache>
            </c:numRef>
          </c:xVal>
          <c:yVal>
            <c:numRef>
              <c:f>exercise_motor!$L$80:$L$111</c:f>
              <c:numCache>
                <c:formatCode>General</c:formatCode>
                <c:ptCount val="32"/>
                <c:pt idx="0">
                  <c:v>0.81666000000000005</c:v>
                </c:pt>
                <c:pt idx="1">
                  <c:v>0.85716000000000003</c:v>
                </c:pt>
                <c:pt idx="2">
                  <c:v>0.85182999999999998</c:v>
                </c:pt>
                <c:pt idx="3">
                  <c:v>0.83535000000000004</c:v>
                </c:pt>
                <c:pt idx="4">
                  <c:v>0.81503000000000003</c:v>
                </c:pt>
                <c:pt idx="5">
                  <c:v>0.79330000000000001</c:v>
                </c:pt>
                <c:pt idx="6">
                  <c:v>0.7712</c:v>
                </c:pt>
                <c:pt idx="7">
                  <c:v>0.74921000000000004</c:v>
                </c:pt>
                <c:pt idx="8">
                  <c:v>0.72755999999999998</c:v>
                </c:pt>
                <c:pt idx="9">
                  <c:v>0.70640000000000003</c:v>
                </c:pt>
                <c:pt idx="10">
                  <c:v>0.68577999999999995</c:v>
                </c:pt>
                <c:pt idx="11">
                  <c:v>0.66574999999999995</c:v>
                </c:pt>
                <c:pt idx="12">
                  <c:v>0.64631000000000005</c:v>
                </c:pt>
                <c:pt idx="13">
                  <c:v>0.62744999999999995</c:v>
                </c:pt>
                <c:pt idx="14">
                  <c:v>0.60916999999999999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929-45FF-8CCF-EEB728FE90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7323727"/>
        <c:axId val="697326223"/>
      </c:scatterChart>
      <c:valAx>
        <c:axId val="69732996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Скольжение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97334959"/>
        <c:crosses val="autoZero"/>
        <c:crossBetween val="midCat"/>
      </c:valAx>
      <c:valAx>
        <c:axId val="69733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ток, 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97329967"/>
        <c:crosses val="autoZero"/>
        <c:crossBetween val="midCat"/>
      </c:valAx>
      <c:valAx>
        <c:axId val="697326223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97323727"/>
        <c:crosses val="max"/>
        <c:crossBetween val="midCat"/>
      </c:valAx>
      <c:valAx>
        <c:axId val="69732372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9732622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433764</xdr:colOff>
      <xdr:row>50</xdr:row>
      <xdr:rowOff>82507</xdr:rowOff>
    </xdr:from>
    <xdr:to>
      <xdr:col>19</xdr:col>
      <xdr:colOff>8283</xdr:colOff>
      <xdr:row>71</xdr:row>
      <xdr:rowOff>165652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6805FC47-A0DA-4E69-BCFB-460C6CAF84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532535</xdr:colOff>
      <xdr:row>0</xdr:row>
      <xdr:rowOff>9525</xdr:rowOff>
    </xdr:from>
    <xdr:to>
      <xdr:col>15</xdr:col>
      <xdr:colOff>446810</xdr:colOff>
      <xdr:row>13</xdr:row>
      <xdr:rowOff>114300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2029C95F-909E-4492-8985-15DCBCC2DB07}"/>
            </a:ext>
          </a:extLst>
        </xdr:cNvPr>
        <xdr:cNvSpPr txBox="1"/>
      </xdr:nvSpPr>
      <xdr:spPr>
        <a:xfrm>
          <a:off x="4733060" y="9525"/>
          <a:ext cx="5600700" cy="2619375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Упражнение</a:t>
          </a:r>
          <a:r>
            <a:rPr lang="ru-RU" sz="1100" baseline="0"/>
            <a:t> показывает характеристики погружного  электрического двигателя, применяемого в УЭЦН.</a:t>
          </a:r>
        </a:p>
        <a:p>
          <a:endParaRPr lang="ru-RU" sz="1100" baseline="0"/>
        </a:p>
        <a:p>
          <a:pPr eaLnBrk="1" fontAlgn="auto" latinLnBrk="0" hangingPunct="1"/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задания:</a:t>
          </a:r>
          <a:endParaRPr lang="ru-RU">
            <a:effectLst/>
          </a:endParaRP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Определите номинальные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параметры ПЭД, включая номинальный ток, номинальный момент на валу.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Постройте зависимость параметров ПЭД от мощности на валу (от загрузки ПЭД). Сравните с характеристиками ПЭД из каталога</a:t>
          </a:r>
        </a:p>
        <a:p>
          <a:endParaRPr lang="ru-RU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Используйте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функции:</a:t>
          </a:r>
          <a:endParaRPr lang="ru-RU">
            <a:effectLst/>
          </a:endParaRPr>
        </a:p>
        <a:p>
          <a:r>
            <a:rPr lang="en-US" sz="110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ESP_motor_nameplate</a:t>
          </a:r>
          <a:endParaRPr lang="ru-RU" sz="1100">
            <a:solidFill>
              <a:schemeClr val="dk1"/>
            </a:solidFill>
            <a:effectLst/>
            <a:latin typeface="Courier New" panose="02070309020205020404" pitchFamily="49" charset="0"/>
            <a:ea typeface="+mn-ea"/>
            <a:cs typeface="Courier New" panose="02070309020205020404" pitchFamily="49" charset="0"/>
          </a:endParaRPr>
        </a:p>
        <a:p>
          <a:r>
            <a:rPr lang="en-US" sz="110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ESP_motor_calc_mom</a:t>
          </a:r>
          <a:endParaRPr lang="ru-RU" sz="1100">
            <a:solidFill>
              <a:schemeClr val="dk1"/>
            </a:solidFill>
            <a:effectLst/>
            <a:latin typeface="Courier New" panose="02070309020205020404" pitchFamily="49" charset="0"/>
            <a:ea typeface="+mn-ea"/>
            <a:cs typeface="Courier New" panose="02070309020205020404" pitchFamily="49" charset="0"/>
          </a:endParaRPr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15" name="Стрелка: влево 14">
          <a:extLst>
            <a:ext uri="{FF2B5EF4-FFF2-40B4-BE49-F238E27FC236}">
              <a16:creationId xmlns:a16="http://schemas.microsoft.com/office/drawing/2014/main" id="{365940F2-664A-4738-81FF-62B5F738F497}"/>
            </a:ext>
          </a:extLst>
        </xdr:cNvPr>
        <xdr:cNvSpPr/>
      </xdr:nvSpPr>
      <xdr:spPr>
        <a:xfrm>
          <a:off x="3272118" y="217955"/>
          <a:ext cx="168741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15</xdr:col>
      <xdr:colOff>504825</xdr:colOff>
      <xdr:row>0</xdr:row>
      <xdr:rowOff>28575</xdr:rowOff>
    </xdr:from>
    <xdr:to>
      <xdr:col>24</xdr:col>
      <xdr:colOff>481542</xdr:colOff>
      <xdr:row>13</xdr:row>
      <xdr:rowOff>133350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39C93CDF-615C-4C6D-95BD-E6173E0DC642}"/>
            </a:ext>
          </a:extLst>
        </xdr:cNvPr>
        <xdr:cNvSpPr txBox="1"/>
      </xdr:nvSpPr>
      <xdr:spPr>
        <a:xfrm>
          <a:off x="10391775" y="28575"/>
          <a:ext cx="5463117" cy="2619375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Почему ассинхронный двигатель называется ассинхронным?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Что такое проскальзывание?</a:t>
          </a:r>
          <a:endParaRPr lang="ru-RU">
            <a:effectLst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Что такое загрузка, мощность на валу и момент на валу двигателя. Как они связаны между собой?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Как меняются КПД и коэффициент мощности ПЭД в зависимости от загрузки?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5. Как меняется скольжение ПЭД в зависимости от загрузки?</a:t>
          </a:r>
          <a:endParaRPr lang="ru-RU">
            <a:effectLst/>
          </a:endParaRPr>
        </a:p>
        <a:p>
          <a:endParaRPr lang="ru-RU" sz="1100" baseline="0"/>
        </a:p>
        <a:p>
          <a:r>
            <a:rPr lang="ru-RU" sz="1100" baseline="0"/>
            <a:t>Дополнительное задание</a:t>
          </a:r>
        </a:p>
        <a:p>
          <a:r>
            <a:rPr lang="ru-RU" sz="1100" baseline="0"/>
            <a:t>1. Чем загрузка двигателя отличается от нагрузки двигателя?</a:t>
          </a:r>
          <a:endParaRPr lang="en-US" sz="1100" baseline="0"/>
        </a:p>
        <a:p>
          <a:r>
            <a:rPr lang="en-US" sz="1100" baseline="0"/>
            <a:t>2. </a:t>
          </a:r>
          <a:r>
            <a:rPr lang="ru-RU" sz="1100" baseline="0"/>
            <a:t>Как характеристики асинхронного двигателя отличаются от вентильного?</a:t>
          </a:r>
        </a:p>
      </xdr:txBody>
    </xdr:sp>
    <xdr:clientData/>
  </xdr:twoCellAnchor>
  <xdr:twoCellAnchor>
    <xdr:from>
      <xdr:col>12</xdr:col>
      <xdr:colOff>442389</xdr:colOff>
      <xdr:row>31</xdr:row>
      <xdr:rowOff>47261</xdr:rowOff>
    </xdr:from>
    <xdr:to>
      <xdr:col>19</xdr:col>
      <xdr:colOff>33130</xdr:colOff>
      <xdr:row>50</xdr:row>
      <xdr:rowOff>41414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DE4EBFCE-9B82-4A97-96AA-F2A7EF9C4F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265044</xdr:colOff>
      <xdr:row>50</xdr:row>
      <xdr:rowOff>149087</xdr:rowOff>
    </xdr:from>
    <xdr:to>
      <xdr:col>26</xdr:col>
      <xdr:colOff>373522</xdr:colOff>
      <xdr:row>70</xdr:row>
      <xdr:rowOff>50014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4F7F46FD-5C91-4886-8196-0AA9C2B4DA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273326</xdr:colOff>
      <xdr:row>77</xdr:row>
      <xdr:rowOff>44727</xdr:rowOff>
    </xdr:from>
    <xdr:to>
      <xdr:col>17</xdr:col>
      <xdr:colOff>331304</xdr:colOff>
      <xdr:row>95</xdr:row>
      <xdr:rowOff>149089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6DF7077F-75C2-4290-A76B-0841ED35B4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256760</xdr:colOff>
      <xdr:row>96</xdr:row>
      <xdr:rowOff>91108</xdr:rowOff>
    </xdr:from>
    <xdr:to>
      <xdr:col>17</xdr:col>
      <xdr:colOff>314738</xdr:colOff>
      <xdr:row>115</xdr:row>
      <xdr:rowOff>4970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796AC124-9A43-4A9B-845B-4824014481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381000</xdr:colOff>
      <xdr:row>1</xdr:row>
      <xdr:rowOff>57150</xdr:rowOff>
    </xdr:from>
    <xdr:to>
      <xdr:col>14</xdr:col>
      <xdr:colOff>0</xdr:colOff>
      <xdr:row>36</xdr:row>
      <xdr:rowOff>142875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81C6118D-62D1-4EC8-AE04-3CF1CC661B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" y="247650"/>
          <a:ext cx="8153400" cy="675322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40</xdr:row>
      <xdr:rowOff>0</xdr:rowOff>
    </xdr:from>
    <xdr:to>
      <xdr:col>10</xdr:col>
      <xdr:colOff>363255</xdr:colOff>
      <xdr:row>82</xdr:row>
      <xdr:rowOff>112059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12A9CDB5-D0C9-4C23-999C-0C002B90D4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5118" y="7620000"/>
          <a:ext cx="5809313" cy="8113059"/>
        </a:xfrm>
        <a:prstGeom prst="rect">
          <a:avLst/>
        </a:prstGeom>
      </xdr:spPr>
    </xdr:pic>
    <xdr:clientData/>
  </xdr:twoCellAnchor>
  <xdr:twoCellAnchor editAs="oneCell">
    <xdr:from>
      <xdr:col>10</xdr:col>
      <xdr:colOff>225239</xdr:colOff>
      <xdr:row>39</xdr:row>
      <xdr:rowOff>12887</xdr:rowOff>
    </xdr:from>
    <xdr:to>
      <xdr:col>19</xdr:col>
      <xdr:colOff>582707</xdr:colOff>
      <xdr:row>82</xdr:row>
      <xdr:rowOff>183414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489C38DD-01C4-48C6-BEA5-71D6260847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276415" y="7442387"/>
          <a:ext cx="5893174" cy="8362027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87</xdr:row>
      <xdr:rowOff>0</xdr:rowOff>
    </xdr:from>
    <xdr:to>
      <xdr:col>9</xdr:col>
      <xdr:colOff>476766</xdr:colOff>
      <xdr:row>127</xdr:row>
      <xdr:rowOff>156882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90E3793-8E7C-4545-887D-42E9B248C1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5119" y="16573500"/>
          <a:ext cx="5317706" cy="7776882"/>
        </a:xfrm>
        <a:prstGeom prst="rect">
          <a:avLst/>
        </a:prstGeom>
      </xdr:spPr>
    </xdr:pic>
    <xdr:clientData/>
  </xdr:twoCellAnchor>
  <xdr:twoCellAnchor editAs="oneCell">
    <xdr:from>
      <xdr:col>10</xdr:col>
      <xdr:colOff>123265</xdr:colOff>
      <xdr:row>86</xdr:row>
      <xdr:rowOff>56029</xdr:rowOff>
    </xdr:from>
    <xdr:to>
      <xdr:col>19</xdr:col>
      <xdr:colOff>88229</xdr:colOff>
      <xdr:row>130</xdr:row>
      <xdr:rowOff>11206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B9BF9320-1264-4AD2-B5BD-93CFAFF804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174441" y="16439029"/>
          <a:ext cx="5500670" cy="833717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132</xdr:row>
      <xdr:rowOff>1</xdr:rowOff>
    </xdr:from>
    <xdr:to>
      <xdr:col>10</xdr:col>
      <xdr:colOff>256303</xdr:colOff>
      <xdr:row>176</xdr:row>
      <xdr:rowOff>156883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4DD19B8E-57BA-44E9-ABCB-AA4FCE1EC8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05118" y="25146001"/>
          <a:ext cx="5702361" cy="8538882"/>
        </a:xfrm>
        <a:prstGeom prst="rect">
          <a:avLst/>
        </a:prstGeom>
      </xdr:spPr>
    </xdr:pic>
    <xdr:clientData/>
  </xdr:twoCellAnchor>
  <xdr:twoCellAnchor editAs="oneCell">
    <xdr:from>
      <xdr:col>10</xdr:col>
      <xdr:colOff>347383</xdr:colOff>
      <xdr:row>131</xdr:row>
      <xdr:rowOff>112059</xdr:rowOff>
    </xdr:from>
    <xdr:to>
      <xdr:col>20</xdr:col>
      <xdr:colOff>58888</xdr:colOff>
      <xdr:row>180</xdr:row>
      <xdr:rowOff>156882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D1D0E71C-02DE-489C-9D88-03DEB06916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398559" y="25067559"/>
          <a:ext cx="6087653" cy="937932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jects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encode_ESP_cable"/>
      <definedName name="encode_ESP_motor"/>
      <definedName name="encode_json"/>
      <definedName name="ESP_motor_calc_mom"/>
      <definedName name="ESP_motor_calc_slip"/>
      <definedName name="ESP_motor_nameplate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AE111"/>
  <sheetViews>
    <sheetView tabSelected="1" zoomScale="115" zoomScaleNormal="115" workbookViewId="0">
      <selection activeCell="L25" sqref="L25"/>
    </sheetView>
  </sheetViews>
  <sheetFormatPr defaultRowHeight="15" x14ac:dyDescent="0.25"/>
  <cols>
    <col min="2" max="2" width="11.7109375" customWidth="1"/>
    <col min="3" max="3" width="11.42578125" customWidth="1"/>
    <col min="4" max="4" width="12.42578125" customWidth="1"/>
    <col min="5" max="5" width="11.42578125" customWidth="1"/>
    <col min="7" max="7" width="12.5703125" customWidth="1"/>
    <col min="8" max="8" width="9.7109375" bestFit="1" customWidth="1"/>
    <col min="9" max="9" width="10.28515625" customWidth="1"/>
    <col min="10" max="10" width="11" bestFit="1" customWidth="1"/>
    <col min="18" max="18" width="12.28515625" customWidth="1"/>
    <col min="19" max="19" width="14.28515625" customWidth="1"/>
  </cols>
  <sheetData>
    <row r="1" spans="1:31" x14ac:dyDescent="0.25">
      <c r="A1" s="15" t="s">
        <v>36</v>
      </c>
      <c r="F1" t="s">
        <v>37</v>
      </c>
      <c r="G1" t="str">
        <f>[1]!unf_version()</f>
        <v>7.50</v>
      </c>
      <c r="H1" t="s">
        <v>38</v>
      </c>
      <c r="I1" s="16">
        <v>45716</v>
      </c>
      <c r="J1" s="17"/>
      <c r="K1" s="17"/>
      <c r="L1" s="17"/>
    </row>
    <row r="2" spans="1:31" x14ac:dyDescent="0.25">
      <c r="A2" t="s">
        <v>52</v>
      </c>
      <c r="H2" t="s">
        <v>39</v>
      </c>
      <c r="I2" s="18">
        <v>7.5</v>
      </c>
      <c r="J2" s="17"/>
      <c r="K2" s="17"/>
      <c r="L2" s="17"/>
    </row>
    <row r="3" spans="1:31" x14ac:dyDescent="0.25">
      <c r="A3" s="19" t="s">
        <v>40</v>
      </c>
      <c r="B3" s="33" t="s">
        <v>41</v>
      </c>
      <c r="C3" s="34"/>
      <c r="D3" s="34"/>
      <c r="E3" s="35"/>
      <c r="H3" t="s">
        <v>42</v>
      </c>
      <c r="I3" s="17" t="s">
        <v>41</v>
      </c>
      <c r="J3" s="17"/>
      <c r="K3" s="17"/>
      <c r="L3" s="17"/>
      <c r="AA3" t="s">
        <v>59</v>
      </c>
      <c r="AB3">
        <v>1</v>
      </c>
      <c r="AD3" t="s">
        <v>59</v>
      </c>
      <c r="AE3">
        <v>0</v>
      </c>
    </row>
    <row r="4" spans="1:31" x14ac:dyDescent="0.25">
      <c r="A4" s="19" t="s">
        <v>43</v>
      </c>
      <c r="B4" s="33" t="s">
        <v>44</v>
      </c>
      <c r="C4" s="34"/>
      <c r="D4" s="34"/>
      <c r="E4" s="35"/>
      <c r="H4" t="s">
        <v>45</v>
      </c>
      <c r="I4" s="17" t="s">
        <v>44</v>
      </c>
      <c r="J4" s="17"/>
      <c r="K4" s="17"/>
      <c r="L4" s="17"/>
      <c r="AA4" t="s">
        <v>60</v>
      </c>
      <c r="AB4">
        <v>1</v>
      </c>
      <c r="AD4" t="s">
        <v>60</v>
      </c>
      <c r="AE4">
        <v>0</v>
      </c>
    </row>
    <row r="5" spans="1:31" x14ac:dyDescent="0.25">
      <c r="A5" s="19" t="s">
        <v>46</v>
      </c>
      <c r="B5" s="33" t="s">
        <v>47</v>
      </c>
      <c r="C5" s="34"/>
      <c r="D5" s="34"/>
      <c r="E5" s="35"/>
      <c r="H5" t="s">
        <v>48</v>
      </c>
      <c r="I5" s="17" t="s">
        <v>47</v>
      </c>
      <c r="J5" s="17"/>
      <c r="K5" s="17"/>
      <c r="L5" s="17"/>
    </row>
    <row r="6" spans="1:31" x14ac:dyDescent="0.25">
      <c r="A6" s="20" t="s">
        <v>49</v>
      </c>
      <c r="B6" s="36" t="s">
        <v>50</v>
      </c>
      <c r="C6" s="37"/>
      <c r="D6" s="37"/>
      <c r="E6" s="38"/>
      <c r="H6" s="21" t="s">
        <v>51</v>
      </c>
      <c r="I6" s="22" t="s">
        <v>50</v>
      </c>
      <c r="J6" s="22"/>
      <c r="K6" s="22"/>
      <c r="L6" s="22"/>
      <c r="AA6" t="str">
        <f t="array" ref="AA6">[1]!encode_json(AA3:AB4)</f>
        <v>{"show_array":1,"show_log":1}</v>
      </c>
      <c r="AD6" t="str">
        <f t="array" ref="AD6">[1]!encode_json(AD3:AE4)</f>
        <v>{"show_array":0,"show_log":0}</v>
      </c>
    </row>
    <row r="7" spans="1:31" x14ac:dyDescent="0.25">
      <c r="A7" s="23"/>
      <c r="B7" s="39"/>
      <c r="C7" s="40"/>
      <c r="D7" s="40"/>
      <c r="E7" s="41"/>
      <c r="H7" s="21"/>
      <c r="I7" s="22"/>
      <c r="J7" s="22"/>
      <c r="K7" s="22"/>
      <c r="L7" s="22"/>
    </row>
    <row r="8" spans="1:31" x14ac:dyDescent="0.25">
      <c r="A8" s="24"/>
      <c r="B8" s="42"/>
      <c r="C8" s="43"/>
      <c r="D8" s="43"/>
      <c r="E8" s="44"/>
      <c r="H8" s="21"/>
      <c r="I8" s="22"/>
      <c r="J8" s="22"/>
      <c r="K8" s="22"/>
      <c r="L8" s="22"/>
    </row>
    <row r="9" spans="1:31" x14ac:dyDescent="0.25">
      <c r="A9" s="10"/>
      <c r="B9" s="10"/>
      <c r="C9" s="10"/>
      <c r="D9" s="10"/>
      <c r="E9" s="10"/>
    </row>
    <row r="11" spans="1:31" x14ac:dyDescent="0.25">
      <c r="B11" s="1" t="s">
        <v>7</v>
      </c>
    </row>
    <row r="12" spans="1:31" x14ac:dyDescent="0.25">
      <c r="B12" s="2" t="s">
        <v>3</v>
      </c>
      <c r="C12" s="3">
        <v>2</v>
      </c>
      <c r="D12" s="4"/>
    </row>
    <row r="13" spans="1:31" ht="18" x14ac:dyDescent="0.35">
      <c r="B13" s="2" t="s">
        <v>12</v>
      </c>
      <c r="C13" s="3">
        <v>1000</v>
      </c>
      <c r="D13" s="4" t="s">
        <v>0</v>
      </c>
    </row>
    <row r="14" spans="1:31" ht="18" x14ac:dyDescent="0.35">
      <c r="B14" s="2" t="s">
        <v>13</v>
      </c>
      <c r="C14" s="3">
        <v>50</v>
      </c>
      <c r="D14" s="4" t="s">
        <v>1</v>
      </c>
    </row>
    <row r="15" spans="1:31" ht="18" x14ac:dyDescent="0.35">
      <c r="B15" s="2" t="s">
        <v>17</v>
      </c>
      <c r="C15" s="3">
        <v>32</v>
      </c>
      <c r="D15" s="4" t="s">
        <v>2</v>
      </c>
      <c r="F15" t="s">
        <v>64</v>
      </c>
      <c r="G15">
        <v>3500</v>
      </c>
    </row>
    <row r="16" spans="1:31" ht="18" x14ac:dyDescent="0.35">
      <c r="B16" s="2" t="s">
        <v>53</v>
      </c>
      <c r="C16" s="3">
        <v>0.02</v>
      </c>
      <c r="D16" s="4"/>
      <c r="F16" t="s">
        <v>61</v>
      </c>
      <c r="G16" t="str">
        <f t="array" ref="G16">[1]!encode_ESP_cable(длина_кабеля)</f>
        <v>{"cable_R_Omkm":1.18,"cable_X_Omkm":0.01,"cable_t_max_C":120,"manufacturer":"default","name":"default_name","d_mm":16,"length_m":3500}</v>
      </c>
    </row>
    <row r="17" spans="2:8" ht="18" x14ac:dyDescent="0.35">
      <c r="B17" s="2" t="s">
        <v>54</v>
      </c>
      <c r="C17" s="3">
        <v>0.85</v>
      </c>
      <c r="D17" s="4"/>
      <c r="F17" t="s">
        <v>62</v>
      </c>
      <c r="G17" t="str">
        <f t="array" ref="G17">[1]!encode_ESP_motor(ID,Pnom,Unom,Fnom,eff_nom,cos_nom,slip_nom)</f>
        <v>{"motor_ID":2,"f_surf_Hz":50,"power_fact_kW":30,"U_nom_lin_V":1000,"P_nom_kW":32,"F_nom_Hz":50,"eff_nom_fr":0.85,"cosphi_nom_fr":0.8,"slip_nom_fr":0.02}</v>
      </c>
    </row>
    <row r="18" spans="2:8" ht="18" x14ac:dyDescent="0.35">
      <c r="B18" s="2" t="s">
        <v>55</v>
      </c>
      <c r="C18" s="3">
        <v>0.8</v>
      </c>
      <c r="D18" s="4"/>
    </row>
    <row r="19" spans="2:8" x14ac:dyDescent="0.25">
      <c r="B19" s="25" t="s">
        <v>56</v>
      </c>
      <c r="C19" s="3">
        <v>2.5</v>
      </c>
      <c r="D19" s="4"/>
      <c r="G19" s="1" t="s">
        <v>35</v>
      </c>
    </row>
    <row r="20" spans="2:8" x14ac:dyDescent="0.25">
      <c r="B20" s="25" t="s">
        <v>57</v>
      </c>
      <c r="C20" s="3">
        <v>0.56999999999999995</v>
      </c>
      <c r="D20" s="4"/>
      <c r="G20" s="29" t="str">
        <f t="array" ref="G20">[1]!ESP_motor_nameplate(G17,G16,F,AA6)</f>
        <v>{"Pnom_kW":35.2,"Unom_lin_V":1100,"Inom_lin_A":27.169,"Snom_d":0.02,"Mnom_Nm":103.938,"CosPhinom_d":0.8,"Fnom_Hz":50,"F_Hz":55,"length_m":10,"d_od_mm":117,"log":"[]"}</v>
      </c>
    </row>
    <row r="21" spans="2:8" x14ac:dyDescent="0.25">
      <c r="B21" s="25" t="s">
        <v>58</v>
      </c>
      <c r="C21" s="3">
        <v>1.05</v>
      </c>
      <c r="D21" s="4"/>
      <c r="G21" s="1" t="s">
        <v>63</v>
      </c>
    </row>
    <row r="22" spans="2:8" x14ac:dyDescent="0.25">
      <c r="G22" t="str">
        <f t="array" ref="G22:H32">[1]!decode_json(G20)</f>
        <v>Pnom_kW</v>
      </c>
      <c r="H22" s="30">
        <v>35.200000000000003</v>
      </c>
    </row>
    <row r="23" spans="2:8" x14ac:dyDescent="0.25">
      <c r="B23" s="1" t="s">
        <v>8</v>
      </c>
      <c r="G23" t="str">
        <v>Unom_lin_V</v>
      </c>
      <c r="H23" s="30">
        <v>1100</v>
      </c>
    </row>
    <row r="24" spans="2:8" x14ac:dyDescent="0.25">
      <c r="B24" s="2" t="s">
        <v>9</v>
      </c>
      <c r="C24" s="3">
        <v>1200</v>
      </c>
      <c r="D24" s="4" t="s">
        <v>0</v>
      </c>
      <c r="G24" t="str">
        <v>Inom_lin_A</v>
      </c>
      <c r="H24" s="30">
        <v>27.169</v>
      </c>
    </row>
    <row r="25" spans="2:8" x14ac:dyDescent="0.25">
      <c r="B25" s="2" t="s">
        <v>10</v>
      </c>
      <c r="C25" s="3">
        <v>55</v>
      </c>
      <c r="D25" s="4" t="s">
        <v>1</v>
      </c>
      <c r="G25" t="str">
        <v>Snom_d</v>
      </c>
      <c r="H25" s="30">
        <v>0.02</v>
      </c>
    </row>
    <row r="26" spans="2:8" x14ac:dyDescent="0.25">
      <c r="G26" t="str">
        <v>Mnom_Nm</v>
      </c>
      <c r="H26" s="30">
        <v>103.938</v>
      </c>
    </row>
    <row r="27" spans="2:8" x14ac:dyDescent="0.25">
      <c r="G27" t="str">
        <v>CosPhinom_d</v>
      </c>
      <c r="H27" s="31">
        <v>0.8</v>
      </c>
    </row>
    <row r="28" spans="2:8" x14ac:dyDescent="0.25">
      <c r="G28" t="str">
        <v>Fnom_Hz</v>
      </c>
      <c r="H28" s="30">
        <v>50</v>
      </c>
    </row>
    <row r="29" spans="2:8" x14ac:dyDescent="0.25">
      <c r="G29" t="str">
        <v>F_Hz</v>
      </c>
      <c r="H29" s="30">
        <v>55</v>
      </c>
    </row>
    <row r="30" spans="2:8" x14ac:dyDescent="0.25">
      <c r="G30" t="str">
        <v>length_m</v>
      </c>
      <c r="H30" s="30">
        <v>10</v>
      </c>
    </row>
    <row r="31" spans="2:8" x14ac:dyDescent="0.25">
      <c r="G31" t="str">
        <v>d_od_mm</v>
      </c>
      <c r="H31" s="30">
        <v>117</v>
      </c>
    </row>
    <row r="32" spans="2:8" x14ac:dyDescent="0.25">
      <c r="B32" s="11">
        <v>100</v>
      </c>
      <c r="G32" t="str">
        <v>log</v>
      </c>
      <c r="H32" t="str">
        <v>[]</v>
      </c>
    </row>
    <row r="33" spans="2:19" x14ac:dyDescent="0.25">
      <c r="B33" s="1" t="s">
        <v>14</v>
      </c>
    </row>
    <row r="34" spans="2:19" x14ac:dyDescent="0.25">
      <c r="B34" s="5" t="s">
        <v>11</v>
      </c>
      <c r="C34" s="5" t="s">
        <v>5</v>
      </c>
      <c r="D34" s="5" t="s">
        <v>16</v>
      </c>
      <c r="E34" s="5" t="s">
        <v>15</v>
      </c>
      <c r="F34" s="5" t="s">
        <v>6</v>
      </c>
      <c r="G34" s="5" t="s">
        <v>11</v>
      </c>
      <c r="H34" s="5" t="s">
        <v>4</v>
      </c>
      <c r="I34" s="5" t="s">
        <v>65</v>
      </c>
      <c r="J34" s="5" t="s">
        <v>66</v>
      </c>
      <c r="K34" s="5" t="s">
        <v>67</v>
      </c>
      <c r="L34" s="5" t="s">
        <v>69</v>
      </c>
    </row>
    <row r="35" spans="2:19" x14ac:dyDescent="0.25">
      <c r="B35" s="6">
        <v>1</v>
      </c>
      <c r="C35" s="12">
        <f t="array" ref="C35:M35">[1]!ESP_motor_calc_mom(B35,F,U,$G$17,$G$16,$AA$6)</f>
        <v>15.066000000000001</v>
      </c>
      <c r="D35" s="12">
        <v>0.14799000000000001</v>
      </c>
      <c r="E35" s="13">
        <v>4.5589999999999999E-2</v>
      </c>
      <c r="F35" s="14">
        <v>1.01E-3</v>
      </c>
      <c r="G35" s="12">
        <v>1.01</v>
      </c>
      <c r="H35" s="11">
        <v>0.34899999999999998</v>
      </c>
      <c r="I35">
        <v>9.7099999999999999E-3</v>
      </c>
      <c r="J35">
        <v>62.223999999999997</v>
      </c>
      <c r="K35">
        <v>1137.7550000000001</v>
      </c>
      <c r="L35">
        <v>7.9320000000000002E-2</v>
      </c>
      <c r="M35" t="str">
        <v>[]</v>
      </c>
    </row>
    <row r="36" spans="2:19" x14ac:dyDescent="0.25">
      <c r="B36" s="6">
        <f t="shared" ref="B36:B57" si="0">$B$32*0.07+B35</f>
        <v>8</v>
      </c>
      <c r="C36" s="12">
        <f t="array" ref="C36:M36">[1]!ESP_motor_calc_mom(B36,F,U,$G$17,$G$16,$AA$6)</f>
        <v>15.286</v>
      </c>
      <c r="D36" s="12">
        <v>0.22647</v>
      </c>
      <c r="E36" s="13">
        <v>0.26754</v>
      </c>
      <c r="F36" s="14">
        <v>1.99E-3</v>
      </c>
      <c r="G36" s="12">
        <v>7.992</v>
      </c>
      <c r="H36" s="11">
        <v>2.7559999999999998</v>
      </c>
      <c r="I36">
        <v>7.689E-2</v>
      </c>
      <c r="J36">
        <v>63.13</v>
      </c>
      <c r="K36">
        <v>1136.8489999999999</v>
      </c>
      <c r="L36">
        <v>0.40438000000000002</v>
      </c>
      <c r="M36" t="str">
        <v>[]</v>
      </c>
    </row>
    <row r="37" spans="2:19" x14ac:dyDescent="0.25">
      <c r="B37" s="6">
        <f t="shared" si="0"/>
        <v>15</v>
      </c>
      <c r="C37" s="12">
        <f t="array" ref="C37:M37">[1]!ESP_motor_calc_mom(B37,F,U,$G$17,$G$16,$AA$6)</f>
        <v>15.609</v>
      </c>
      <c r="D37" s="12">
        <v>0.30142000000000002</v>
      </c>
      <c r="E37" s="13">
        <v>0.39677000000000001</v>
      </c>
      <c r="F37" s="14">
        <v>2.99E-3</v>
      </c>
      <c r="G37" s="12">
        <v>14.994</v>
      </c>
      <c r="H37" s="11">
        <v>5.1660000000000004</v>
      </c>
      <c r="I37">
        <v>0.14426</v>
      </c>
      <c r="J37">
        <v>64.465999999999994</v>
      </c>
      <c r="K37">
        <v>1135.6320000000001</v>
      </c>
      <c r="L37">
        <v>0.55825000000000002</v>
      </c>
      <c r="M37" t="str">
        <v>[]</v>
      </c>
    </row>
    <row r="38" spans="2:19" x14ac:dyDescent="0.25">
      <c r="B38" s="6">
        <f t="shared" si="0"/>
        <v>22</v>
      </c>
      <c r="C38" s="12">
        <f t="array" ref="C38:M38">[1]!ESP_motor_calc_mom(B38,F,U,$G$17,$G$16,$AA$6)</f>
        <v>16.024999999999999</v>
      </c>
      <c r="D38" s="12">
        <v>0.37180000000000002</v>
      </c>
      <c r="E38" s="13">
        <v>0.47960000000000003</v>
      </c>
      <c r="F38" s="14">
        <v>4.0000000000000001E-3</v>
      </c>
      <c r="G38" s="12">
        <v>22.001000000000001</v>
      </c>
      <c r="H38" s="11">
        <v>7.5720000000000001</v>
      </c>
      <c r="I38">
        <v>0.21167</v>
      </c>
      <c r="J38">
        <v>66.182000000000002</v>
      </c>
      <c r="K38">
        <v>1133.903</v>
      </c>
      <c r="L38">
        <v>0.64715</v>
      </c>
      <c r="M38" t="str">
        <v>[]</v>
      </c>
      <c r="S38" s="27"/>
    </row>
    <row r="39" spans="2:19" x14ac:dyDescent="0.25">
      <c r="B39" s="6">
        <f t="shared" si="0"/>
        <v>29</v>
      </c>
      <c r="C39" s="12">
        <f t="array" ref="C39:M39">[1]!ESP_motor_calc_mom(B39,F,U,$G$17,$G$16,$AA$6)</f>
        <v>16.533999999999999</v>
      </c>
      <c r="D39" s="12">
        <v>0.43675999999999998</v>
      </c>
      <c r="E39" s="13">
        <v>0.53583999999999998</v>
      </c>
      <c r="F39" s="14">
        <v>5.0400000000000002E-3</v>
      </c>
      <c r="G39" s="12">
        <v>29.004999999999999</v>
      </c>
      <c r="H39" s="11">
        <v>9.9730000000000008</v>
      </c>
      <c r="I39">
        <v>0.27905999999999997</v>
      </c>
      <c r="J39">
        <v>68.284999999999997</v>
      </c>
      <c r="K39">
        <v>1131.7850000000001</v>
      </c>
      <c r="L39">
        <v>0.70448999999999995</v>
      </c>
      <c r="M39" t="str">
        <v>[]</v>
      </c>
      <c r="S39" s="27"/>
    </row>
    <row r="40" spans="2:19" x14ac:dyDescent="0.25">
      <c r="B40" s="6">
        <f t="shared" si="0"/>
        <v>36</v>
      </c>
      <c r="C40" s="12">
        <f t="array" ref="C40:M40">[1]!ESP_motor_calc_mom(B40,F,U,$G$17,$G$16,$AA$6)</f>
        <v>17.132999999999999</v>
      </c>
      <c r="D40" s="12">
        <v>0.49584</v>
      </c>
      <c r="E40" s="13">
        <v>0.57542000000000004</v>
      </c>
      <c r="F40" s="14">
        <v>6.1000000000000004E-3</v>
      </c>
      <c r="G40" s="12">
        <v>35.997</v>
      </c>
      <c r="H40" s="11">
        <v>12.364000000000001</v>
      </c>
      <c r="I40">
        <v>0.34633000000000003</v>
      </c>
      <c r="J40">
        <v>70.757000000000005</v>
      </c>
      <c r="K40">
        <v>1129.299</v>
      </c>
      <c r="L40">
        <v>0.74407000000000001</v>
      </c>
      <c r="M40" t="str">
        <v>[]</v>
      </c>
      <c r="S40" s="27"/>
    </row>
    <row r="41" spans="2:19" x14ac:dyDescent="0.25">
      <c r="B41" s="6">
        <f t="shared" si="0"/>
        <v>43</v>
      </c>
      <c r="C41" s="12">
        <f t="array" ref="C41:M41">[1]!ESP_motor_calc_mom(B41,F,U,$G$17,$G$16,$AA$6)</f>
        <v>17.818999999999999</v>
      </c>
      <c r="D41" s="12">
        <v>0.54913000000000001</v>
      </c>
      <c r="E41" s="13">
        <v>0.60397000000000001</v>
      </c>
      <c r="F41" s="14">
        <v>7.1900000000000002E-3</v>
      </c>
      <c r="G41" s="12">
        <v>43.000999999999998</v>
      </c>
      <c r="H41" s="11">
        <v>14.753</v>
      </c>
      <c r="I41">
        <v>0.41371999999999998</v>
      </c>
      <c r="J41">
        <v>73.591999999999999</v>
      </c>
      <c r="K41">
        <v>1126.451</v>
      </c>
      <c r="L41">
        <v>0.77278999999999998</v>
      </c>
      <c r="M41" t="str">
        <v>[]</v>
      </c>
      <c r="S41" s="26"/>
    </row>
    <row r="42" spans="2:19" x14ac:dyDescent="0.25">
      <c r="B42" s="6">
        <f t="shared" si="0"/>
        <v>50</v>
      </c>
      <c r="C42" s="12">
        <f t="array" ref="C42:M42">[1]!ESP_motor_calc_mom(B42,F,U,$G$17,$G$16,$AA$6)</f>
        <v>18.588999999999999</v>
      </c>
      <c r="D42" s="12">
        <v>0.59662999999999999</v>
      </c>
      <c r="E42" s="13">
        <v>0.62470000000000003</v>
      </c>
      <c r="F42" s="14">
        <v>8.3099999999999997E-3</v>
      </c>
      <c r="G42" s="12">
        <v>50.006</v>
      </c>
      <c r="H42" s="11">
        <v>17.137</v>
      </c>
      <c r="I42">
        <v>0.48111999999999999</v>
      </c>
      <c r="J42">
        <v>76.771000000000001</v>
      </c>
      <c r="K42">
        <v>1123.259</v>
      </c>
      <c r="L42">
        <v>0.79423999999999995</v>
      </c>
      <c r="M42" t="str">
        <v>[]</v>
      </c>
      <c r="S42" s="27"/>
    </row>
    <row r="43" spans="2:19" x14ac:dyDescent="0.25">
      <c r="B43" s="6">
        <f t="shared" si="0"/>
        <v>57</v>
      </c>
      <c r="C43" s="12">
        <f t="array" ref="C43:M43">[1]!ESP_motor_calc_mom(B43,F,U,$G$17,$G$16,$AA$6)</f>
        <v>19.436</v>
      </c>
      <c r="D43" s="12">
        <v>0.63854999999999995</v>
      </c>
      <c r="E43" s="13">
        <v>0.63966999999999996</v>
      </c>
      <c r="F43" s="14">
        <v>9.4699999999999993E-3</v>
      </c>
      <c r="G43" s="12">
        <v>57</v>
      </c>
      <c r="H43" s="11">
        <v>19.510999999999999</v>
      </c>
      <c r="I43">
        <v>0.5484</v>
      </c>
      <c r="J43">
        <v>80.272000000000006</v>
      </c>
      <c r="K43">
        <v>1119.7449999999999</v>
      </c>
      <c r="L43">
        <v>0.81057999999999997</v>
      </c>
      <c r="M43" t="str">
        <v>[]</v>
      </c>
      <c r="S43" s="27"/>
    </row>
    <row r="44" spans="2:19" x14ac:dyDescent="0.25">
      <c r="B44" s="6">
        <f t="shared" si="0"/>
        <v>64</v>
      </c>
      <c r="C44" s="12">
        <f t="array" ref="C44:M44">[1]!ESP_motor_calc_mom(B44,F,U,$G$17,$G$16,$AA$6)</f>
        <v>20.36</v>
      </c>
      <c r="D44" s="12">
        <v>0.67532999999999999</v>
      </c>
      <c r="E44" s="13">
        <v>0.65027999999999997</v>
      </c>
      <c r="F44" s="14">
        <v>1.0659999999999999E-2</v>
      </c>
      <c r="G44" s="12">
        <v>63.991</v>
      </c>
      <c r="H44" s="11">
        <v>21.878</v>
      </c>
      <c r="I44">
        <v>0.61565999999999999</v>
      </c>
      <c r="J44">
        <v>84.087000000000003</v>
      </c>
      <c r="K44">
        <v>1115.923</v>
      </c>
      <c r="L44">
        <v>0.82321</v>
      </c>
      <c r="M44" t="str">
        <v>[]</v>
      </c>
      <c r="S44" s="27"/>
    </row>
    <row r="45" spans="2:19" x14ac:dyDescent="0.25">
      <c r="B45" s="6">
        <f t="shared" si="0"/>
        <v>71</v>
      </c>
      <c r="C45" s="12">
        <f t="array" ref="C45:M45">[1]!ESP_motor_calc_mom(B45,F,U,$G$17,$G$16,$AA$6)</f>
        <v>21.358000000000001</v>
      </c>
      <c r="D45" s="12">
        <v>0.70764000000000005</v>
      </c>
      <c r="E45" s="13">
        <v>0.65754999999999997</v>
      </c>
      <c r="F45" s="14">
        <v>1.1900000000000001E-2</v>
      </c>
      <c r="G45" s="12">
        <v>71.001999999999995</v>
      </c>
      <c r="H45" s="11">
        <v>24.245000000000001</v>
      </c>
      <c r="I45">
        <v>0.68311999999999995</v>
      </c>
      <c r="J45">
        <v>88.210999999999999</v>
      </c>
      <c r="K45">
        <v>1111.7080000000001</v>
      </c>
      <c r="L45">
        <v>0.83306999999999998</v>
      </c>
      <c r="M45" t="str">
        <v>[]</v>
      </c>
      <c r="S45" s="27"/>
    </row>
    <row r="46" spans="2:19" x14ac:dyDescent="0.25">
      <c r="B46" s="6">
        <f t="shared" si="0"/>
        <v>78</v>
      </c>
      <c r="C46" s="12">
        <f t="array" ref="C46:M46">[1]!ESP_motor_calc_mom(B46,F,U,$G$17,$G$16,$AA$6)</f>
        <v>22.428999999999998</v>
      </c>
      <c r="D46" s="12">
        <v>0.73553000000000002</v>
      </c>
      <c r="E46" s="13">
        <v>0.66203000000000001</v>
      </c>
      <c r="F46" s="14">
        <v>1.3180000000000001E-2</v>
      </c>
      <c r="G46" s="12">
        <v>78</v>
      </c>
      <c r="H46" s="11">
        <v>26.599</v>
      </c>
      <c r="I46">
        <v>0.75044999999999995</v>
      </c>
      <c r="J46">
        <v>92.63</v>
      </c>
      <c r="K46">
        <v>1107.3109999999999</v>
      </c>
      <c r="L46">
        <v>0.8407</v>
      </c>
      <c r="M46" t="str">
        <v>[]</v>
      </c>
      <c r="S46" s="27"/>
    </row>
    <row r="47" spans="2:19" x14ac:dyDescent="0.25">
      <c r="B47" s="6">
        <f t="shared" si="0"/>
        <v>85</v>
      </c>
      <c r="C47" s="12">
        <f t="array" ref="C47:M47">[1]!ESP_motor_calc_mom(B47,F,U,$G$17,$G$16,$AA$6)</f>
        <v>23.567</v>
      </c>
      <c r="D47" s="12">
        <v>0.75965000000000005</v>
      </c>
      <c r="E47" s="13">
        <v>0.66427000000000003</v>
      </c>
      <c r="F47" s="14">
        <v>1.452E-2</v>
      </c>
      <c r="G47" s="12">
        <v>84.991</v>
      </c>
      <c r="H47" s="11">
        <v>28.943999999999999</v>
      </c>
      <c r="I47">
        <v>0.81769999999999998</v>
      </c>
      <c r="J47">
        <v>97.331000000000003</v>
      </c>
      <c r="K47">
        <v>1102.627</v>
      </c>
      <c r="L47">
        <v>0.84655999999999998</v>
      </c>
      <c r="M47" t="str">
        <v>[]</v>
      </c>
      <c r="S47" s="27"/>
    </row>
    <row r="48" spans="2:19" x14ac:dyDescent="0.25">
      <c r="B48" s="6">
        <f t="shared" si="0"/>
        <v>92</v>
      </c>
      <c r="C48" s="12">
        <f t="array" ref="C48:M48">[1]!ESP_motor_calc_mom(B48,F,U,$G$17,$G$16,$AA$6)</f>
        <v>24.777999999999999</v>
      </c>
      <c r="D48" s="12">
        <v>0.78049999999999997</v>
      </c>
      <c r="E48" s="13">
        <v>0.66461999999999999</v>
      </c>
      <c r="F48" s="14">
        <v>1.592E-2</v>
      </c>
      <c r="G48" s="12">
        <v>92.007000000000005</v>
      </c>
      <c r="H48" s="11">
        <v>31.289000000000001</v>
      </c>
      <c r="I48">
        <v>0.88521000000000005</v>
      </c>
      <c r="J48">
        <v>102.33499999999999</v>
      </c>
      <c r="K48">
        <v>1097.6590000000001</v>
      </c>
      <c r="L48">
        <v>0.85097999999999996</v>
      </c>
      <c r="M48" t="str">
        <v>[]</v>
      </c>
      <c r="S48" s="27"/>
    </row>
    <row r="49" spans="2:30" x14ac:dyDescent="0.25">
      <c r="B49" s="6">
        <f t="shared" si="0"/>
        <v>99</v>
      </c>
      <c r="C49" s="12">
        <f t="array" ref="C49:M49">[1]!ESP_motor_calc_mom(B49,F,U,$G$17,$G$16,$AA$6)</f>
        <v>26.053000000000001</v>
      </c>
      <c r="D49" s="12">
        <v>0.79837999999999998</v>
      </c>
      <c r="E49" s="13">
        <v>0.66337000000000002</v>
      </c>
      <c r="F49" s="14">
        <v>1.738E-2</v>
      </c>
      <c r="G49" s="12">
        <v>98.997</v>
      </c>
      <c r="H49" s="11">
        <v>33.616</v>
      </c>
      <c r="I49">
        <v>0.95245999999999997</v>
      </c>
      <c r="J49">
        <v>107.601</v>
      </c>
      <c r="K49">
        <v>1092.3900000000001</v>
      </c>
      <c r="L49">
        <v>0.85414999999999996</v>
      </c>
      <c r="M49" t="str">
        <v>[]</v>
      </c>
    </row>
    <row r="50" spans="2:30" x14ac:dyDescent="0.25">
      <c r="B50" s="6">
        <f t="shared" si="0"/>
        <v>106</v>
      </c>
      <c r="C50" s="12">
        <f t="array" ref="C50:M50">[1]!ESP_motor_calc_mom(B50,F,U,$G$17,$G$16,$AA$6)</f>
        <v>27.402000000000001</v>
      </c>
      <c r="D50" s="12">
        <v>0.81364000000000003</v>
      </c>
      <c r="E50" s="13">
        <v>0.66068000000000005</v>
      </c>
      <c r="F50" s="14">
        <v>1.8919999999999999E-2</v>
      </c>
      <c r="G50" s="12">
        <v>106.008</v>
      </c>
      <c r="H50" s="11">
        <v>35.941000000000003</v>
      </c>
      <c r="I50">
        <v>1.0199199999999999</v>
      </c>
      <c r="J50">
        <v>113.17100000000001</v>
      </c>
      <c r="K50">
        <v>1086.9079999999999</v>
      </c>
      <c r="L50">
        <v>0.85626999999999998</v>
      </c>
      <c r="M50" t="str">
        <v>[]</v>
      </c>
    </row>
    <row r="51" spans="2:30" x14ac:dyDescent="0.25">
      <c r="B51" s="6">
        <f t="shared" si="0"/>
        <v>113</v>
      </c>
      <c r="C51" s="12">
        <f t="array" ref="C51:M51">[1]!ESP_motor_calc_mom(B51,F,U,$G$17,$G$16,$AA$6)</f>
        <v>28.82</v>
      </c>
      <c r="D51" s="12">
        <v>0.82672999999999996</v>
      </c>
      <c r="E51" s="13">
        <v>0.65673000000000004</v>
      </c>
      <c r="F51" s="14">
        <v>2.0549999999999999E-2</v>
      </c>
      <c r="G51" s="12">
        <v>113.009</v>
      </c>
      <c r="H51" s="11">
        <v>38.250999999999998</v>
      </c>
      <c r="I51">
        <v>1.08727</v>
      </c>
      <c r="J51">
        <v>119.026</v>
      </c>
      <c r="K51">
        <v>1080.9649999999999</v>
      </c>
      <c r="L51">
        <v>0.85745000000000005</v>
      </c>
      <c r="M51" t="str">
        <v>[]</v>
      </c>
    </row>
    <row r="52" spans="2:30" x14ac:dyDescent="0.25">
      <c r="B52" s="6">
        <f t="shared" si="0"/>
        <v>120</v>
      </c>
      <c r="C52" s="12">
        <f t="array" ref="C52:M52">[1]!ESP_motor_calc_mom(B52,F,U,$G$17,$G$16,$AA$6)</f>
        <v>30.309000000000001</v>
      </c>
      <c r="D52" s="12">
        <v>0.83774999999999999</v>
      </c>
      <c r="E52" s="13">
        <v>0.65161999999999998</v>
      </c>
      <c r="F52" s="14">
        <v>2.2270000000000002E-2</v>
      </c>
      <c r="G52" s="12">
        <v>119.994</v>
      </c>
      <c r="H52" s="11">
        <v>40.543999999999997</v>
      </c>
      <c r="I52">
        <v>1.15448</v>
      </c>
      <c r="J52">
        <v>125.17700000000001</v>
      </c>
      <c r="K52">
        <v>1074.739</v>
      </c>
      <c r="L52">
        <v>0.85777000000000003</v>
      </c>
      <c r="M52" t="str">
        <v>[]</v>
      </c>
    </row>
    <row r="53" spans="2:30" x14ac:dyDescent="0.25">
      <c r="B53" s="6">
        <f t="shared" si="0"/>
        <v>127</v>
      </c>
      <c r="C53" s="12">
        <f t="array" ref="C53:M53">[1]!ESP_motor_calc_mom(B53,F,U,$G$17,$G$16,$AA$6)</f>
        <v>31.882999999999999</v>
      </c>
      <c r="D53" s="12">
        <v>0.84694000000000003</v>
      </c>
      <c r="E53" s="13">
        <v>0.64537999999999995</v>
      </c>
      <c r="F53" s="14">
        <v>2.41E-2</v>
      </c>
      <c r="G53" s="12">
        <v>127.004</v>
      </c>
      <c r="H53" s="11">
        <v>42.832000000000001</v>
      </c>
      <c r="I53">
        <v>1.2219199999999999</v>
      </c>
      <c r="J53">
        <v>131.67500000000001</v>
      </c>
      <c r="K53">
        <v>1068.25</v>
      </c>
      <c r="L53">
        <v>0.85729</v>
      </c>
      <c r="M53" t="str">
        <v>[]</v>
      </c>
    </row>
    <row r="54" spans="2:30" x14ac:dyDescent="0.25">
      <c r="B54" s="6">
        <f t="shared" si="0"/>
        <v>134</v>
      </c>
      <c r="C54" s="12">
        <f t="array" ref="C54:M54">[1]!ESP_motor_calc_mom(B54,F,U,$G$17,$G$16,$AA$6)</f>
        <v>33.536999999999999</v>
      </c>
      <c r="D54" s="12">
        <v>0.85446999999999995</v>
      </c>
      <c r="E54" s="13">
        <v>0.63810999999999996</v>
      </c>
      <c r="F54" s="14">
        <v>2.606E-2</v>
      </c>
      <c r="G54" s="12">
        <v>133.999</v>
      </c>
      <c r="H54" s="11">
        <v>45.1</v>
      </c>
      <c r="I54">
        <v>1.2892300000000001</v>
      </c>
      <c r="J54">
        <v>138.51</v>
      </c>
      <c r="K54">
        <v>1061.454</v>
      </c>
      <c r="L54">
        <v>0.85602999999999996</v>
      </c>
      <c r="M54" t="str">
        <v>[]</v>
      </c>
    </row>
    <row r="55" spans="2:30" x14ac:dyDescent="0.25">
      <c r="B55" s="6">
        <f t="shared" si="0"/>
        <v>141</v>
      </c>
      <c r="C55" s="12">
        <f t="array" ref="C55:M55">[1]!ESP_motor_calc_mom(B55,F,U,$G$17,$G$16,$AA$6)</f>
        <v>35.286000000000001</v>
      </c>
      <c r="D55" s="12">
        <v>0.86046999999999996</v>
      </c>
      <c r="E55" s="13">
        <v>0.62978000000000001</v>
      </c>
      <c r="F55" s="14">
        <v>2.8170000000000001E-2</v>
      </c>
      <c r="G55" s="12">
        <v>141.00299999999999</v>
      </c>
      <c r="H55" s="11">
        <v>47.353999999999999</v>
      </c>
      <c r="I55">
        <v>1.3566100000000001</v>
      </c>
      <c r="J55">
        <v>145.732</v>
      </c>
      <c r="K55">
        <v>1054.364</v>
      </c>
      <c r="L55">
        <v>0.85402</v>
      </c>
      <c r="M55" t="str">
        <v>["Warning:CESPMotor:calc_motor_mom_surf_Nm: load  1.357 too high"]</v>
      </c>
      <c r="T55" s="28"/>
    </row>
    <row r="56" spans="2:30" x14ac:dyDescent="0.25">
      <c r="B56" s="6">
        <f t="shared" si="0"/>
        <v>148</v>
      </c>
      <c r="C56" s="12">
        <f t="array" ref="C56:M56">[1]!ESP_motor_calc_mom(B56,F,U,$G$17,$G$16,$AA$6)</f>
        <v>37.143000000000001</v>
      </c>
      <c r="D56" s="12">
        <v>0.86516000000000004</v>
      </c>
      <c r="E56" s="13">
        <v>0.62033000000000005</v>
      </c>
      <c r="F56" s="14">
        <v>3.048E-2</v>
      </c>
      <c r="G56" s="12">
        <v>148.00200000000001</v>
      </c>
      <c r="H56" s="11">
        <v>49.587000000000003</v>
      </c>
      <c r="I56">
        <v>1.42394</v>
      </c>
      <c r="J56">
        <v>153.40199999999999</v>
      </c>
      <c r="K56">
        <v>1046.6289999999999</v>
      </c>
      <c r="L56">
        <v>0.85121000000000002</v>
      </c>
      <c r="M56" t="str">
        <v>["Warning:CESPMotor:calc_motor_mom_surf_Nm: load  1.424 too high"]</v>
      </c>
    </row>
    <row r="57" spans="2:30" x14ac:dyDescent="0.25">
      <c r="B57" s="6">
        <f t="shared" si="0"/>
        <v>155</v>
      </c>
      <c r="C57" s="12">
        <f t="array" ref="C57:M57">[1]!ESP_motor_calc_mom(B57,F,U,$G$17,$G$16,$AA$6)</f>
        <v>39.121000000000002</v>
      </c>
      <c r="D57" s="12">
        <v>0.86846999999999996</v>
      </c>
      <c r="E57" s="13">
        <v>0.60972000000000004</v>
      </c>
      <c r="F57" s="14">
        <v>3.3000000000000002E-2</v>
      </c>
      <c r="G57" s="12">
        <v>155.001</v>
      </c>
      <c r="H57" s="11">
        <v>51.796999999999997</v>
      </c>
      <c r="I57">
        <v>1.49129</v>
      </c>
      <c r="J57">
        <v>161.57</v>
      </c>
      <c r="K57">
        <v>1038.5039999999999</v>
      </c>
      <c r="L57">
        <v>0.84755999999999998</v>
      </c>
      <c r="M57" t="str">
        <v>["Warning:CESPMotor:calc_motor_mom_surf_Nm: load  1.491 too high"]</v>
      </c>
      <c r="T57" s="28">
        <f t="array" ref="T57:AD58">[1]!ESP_motor_calc_mom(B38,F,U,$G$17,$G$16,$AA$6)</f>
        <v>16.024999999999999</v>
      </c>
      <c r="U57">
        <v>0.37180000000000002</v>
      </c>
      <c r="V57">
        <v>0.47960000000000003</v>
      </c>
      <c r="W57">
        <v>4.0000000000000001E-3</v>
      </c>
      <c r="X57">
        <v>22.001000000000001</v>
      </c>
      <c r="Y57">
        <v>7.5720000000000001</v>
      </c>
      <c r="Z57">
        <v>0.21167</v>
      </c>
      <c r="AA57">
        <v>66.182000000000002</v>
      </c>
      <c r="AB57">
        <v>1133.903</v>
      </c>
      <c r="AC57">
        <v>0.64715</v>
      </c>
      <c r="AD57" t="str">
        <v>[]</v>
      </c>
    </row>
    <row r="58" spans="2:30" x14ac:dyDescent="0.25">
      <c r="B58" s="32">
        <f>$B$32*0.13+B57</f>
        <v>168</v>
      </c>
      <c r="C58" s="12">
        <f t="array" ref="C58:M58">[1]!ESP_motor_calc_mom(B58,F,U,$G$17,$G$16,$AA$6)</f>
        <v>43.216000000000001</v>
      </c>
      <c r="D58" s="12">
        <v>0.87100999999999995</v>
      </c>
      <c r="E58" s="13">
        <v>0.58631999999999995</v>
      </c>
      <c r="F58" s="14">
        <v>3.8519999999999999E-2</v>
      </c>
      <c r="G58" s="12">
        <v>168.00899999999999</v>
      </c>
      <c r="H58" s="11">
        <v>55.823</v>
      </c>
      <c r="I58">
        <v>1.61643</v>
      </c>
      <c r="J58">
        <v>178.48400000000001</v>
      </c>
      <c r="K58">
        <v>1021.572</v>
      </c>
      <c r="L58">
        <v>0.83814</v>
      </c>
      <c r="M58" t="str">
        <v>["Warning:CESPMotor:calc_motor_mom_surf_Nm: load  1.616 too high"]</v>
      </c>
      <c r="T58" t="str">
        <v>I_lin_A</v>
      </c>
      <c r="U58" t="str">
        <v>CosPhi_d</v>
      </c>
      <c r="V58" t="str">
        <v>eff_d</v>
      </c>
      <c r="W58" t="str">
        <v>slip</v>
      </c>
      <c r="X58" t="str">
        <v>M_Nm</v>
      </c>
      <c r="Y58" t="str">
        <v>Pshaft_kW</v>
      </c>
      <c r="Z58" t="str">
        <v>load</v>
      </c>
      <c r="AA58" t="str">
        <v>cable_dU_V</v>
      </c>
      <c r="AB58" t="str">
        <v>U_motor_V</v>
      </c>
      <c r="AC58" t="str">
        <v>eff_motor_fr</v>
      </c>
      <c r="AD58" t="str">
        <v>log</v>
      </c>
    </row>
    <row r="59" spans="2:30" x14ac:dyDescent="0.25">
      <c r="B59" s="32">
        <f t="shared" ref="B59:B68" si="1">$B$32*0.13+B58</f>
        <v>181</v>
      </c>
      <c r="C59" s="12">
        <f t="array" ref="C59:M59">[1]!ESP_motor_calc_mom(B59,F,U,$G$17,$G$16,$AA$6)</f>
        <v>48.127000000000002</v>
      </c>
      <c r="D59" s="12">
        <v>0.86797999999999997</v>
      </c>
      <c r="E59" s="13">
        <v>0.55623999999999996</v>
      </c>
      <c r="F59" s="14">
        <v>4.5769999999999998E-2</v>
      </c>
      <c r="G59" s="12">
        <v>181.005</v>
      </c>
      <c r="H59" s="11">
        <v>59.688000000000002</v>
      </c>
      <c r="I59">
        <v>1.7414799999999999</v>
      </c>
      <c r="J59">
        <v>198.76599999999999</v>
      </c>
      <c r="K59">
        <v>1001.289</v>
      </c>
      <c r="L59">
        <v>0.82387999999999995</v>
      </c>
      <c r="M59" t="str">
        <v>["Warning:CESPMotor:calc_motor_mom_surf_Nm: load  1.741 too high"]</v>
      </c>
    </row>
    <row r="60" spans="2:30" x14ac:dyDescent="0.25">
      <c r="B60" s="32">
        <f t="shared" si="1"/>
        <v>194</v>
      </c>
      <c r="C60" s="12">
        <f t="array" ref="C60:M60">[1]!ESP_motor_calc_mom(B60,F,U,$G$17,$G$16,$AA$6)</f>
        <v>54.823</v>
      </c>
      <c r="D60" s="12">
        <v>0.85512999999999995</v>
      </c>
      <c r="E60" s="13">
        <v>0.51231000000000004</v>
      </c>
      <c r="F60" s="14">
        <v>5.7180000000000002E-2</v>
      </c>
      <c r="G60" s="12">
        <v>194.00200000000001</v>
      </c>
      <c r="H60" s="11">
        <v>63.209000000000003</v>
      </c>
      <c r="I60">
        <v>1.8665099999999999</v>
      </c>
      <c r="J60">
        <v>226.41800000000001</v>
      </c>
      <c r="K60">
        <v>973.65</v>
      </c>
      <c r="L60">
        <v>0.79951000000000005</v>
      </c>
      <c r="M60" t="str">
        <v>["Warning:CESPMotor:calc_motor_mom_surf_Nm: load  1.867 too high"]</v>
      </c>
    </row>
    <row r="61" spans="2:30" x14ac:dyDescent="0.25">
      <c r="B61" s="32">
        <f t="shared" si="1"/>
        <v>207</v>
      </c>
      <c r="C61" s="12" t="str">
        <f t="array" ref="C61:M61">[1]!ESP_motor_calc_mom(B61,F,U,$G$17,$G$16,$AA$6)</f>
        <v>["CESPMotor.calc_motor_mom_Nm: method Gridin. torque too high 207 &gt; 203,18307454106, probably voltage too low, Uphase = 526,289541045745","Error:ESP_motor_calc_mom: exit function "]</v>
      </c>
      <c r="D61" s="12" t="str">
        <v>["CESPMotor.calc_motor_mom_Nm: method Gridin. torque too high 207 &gt; 203,18307454106, probably voltage too low, Uphase = 526,289541045745","Error:ESP_motor_calc_mom: exit function "]</v>
      </c>
      <c r="E61" s="13" t="str">
        <v>["CESPMotor.calc_motor_mom_Nm: method Gridin. torque too high 207 &gt; 203,18307454106, probably voltage too low, Uphase = 526,289541045745","Error:ESP_motor_calc_mom: exit function "]</v>
      </c>
      <c r="F61" s="14" t="str">
        <v>["CESPMotor.calc_motor_mom_Nm: method Gridin. torque too high 207 &gt; 203,18307454106, probably voltage too low, Uphase = 526,289541045745","Error:ESP_motor_calc_mom: exit function "]</v>
      </c>
      <c r="G61" s="12" t="str">
        <v>["CESPMotor.calc_motor_mom_Nm: method Gridin. torque too high 207 &gt; 203,18307454106, probably voltage too low, Uphase = 526,289541045745","Error:ESP_motor_calc_mom: exit function "]</v>
      </c>
      <c r="H61" s="11" t="str">
        <v>["CESPMotor.calc_motor_mom_Nm: method Gridin. torque too high 207 &gt; 203,18307454106, probably voltage too low, Uphase = 526,289541045745","Error:ESP_motor_calc_mom: exit function "]</v>
      </c>
      <c r="I61" t="str">
        <v>["CESPMotor.calc_motor_mom_Nm: method Gridin. torque too high 207 &gt; 203,18307454106, probably voltage too low, Uphase = 526,289541045745","Error:ESP_motor_calc_mom: exit function "]</v>
      </c>
      <c r="J61" t="str">
        <v>["CESPMotor.calc_motor_mom_Nm: method Gridin. torque too high 207 &gt; 203,18307454106, probably voltage too low, Uphase = 526,289541045745","Error:ESP_motor_calc_mom: exit function "]</v>
      </c>
      <c r="K61" t="str">
        <v>["CESPMotor.calc_motor_mom_Nm: method Gridin. torque too high 207 &gt; 203,18307454106, probably voltage too low, Uphase = 526,289541045745","Error:ESP_motor_calc_mom: exit function "]</v>
      </c>
      <c r="L61" t="str">
        <v>["CESPMotor.calc_motor_mom_Nm: method Gridin. torque too high 207 &gt; 203,18307454106, probably voltage too low, Uphase = 526,289541045745","Error:ESP_motor_calc_mom: exit function "]</v>
      </c>
      <c r="M61" t="str">
        <v>["CESPMotor.calc_motor_mom_Nm: method Gridin. torque too high 207 &gt; 203,18307454106, probably voltage too low, Uphase = 526,289541045745","Error:ESP_motor_calc_mom: exit function "]</v>
      </c>
    </row>
    <row r="62" spans="2:30" x14ac:dyDescent="0.25">
      <c r="B62" s="32">
        <f t="shared" si="1"/>
        <v>220</v>
      </c>
      <c r="C62" s="12" t="str">
        <f t="array" ref="C62:M62">[1]!ESP_motor_calc_mom(B62,F,U,$G$17,$G$16,$AA$6)</f>
        <v>["CESPMotor.calc_motor_mom_Nm: method Gridin. torque too high 220 &gt; 212,884743582173, probably voltage too low, Uphase = 538,342113531531","Error:ESP_motor_calc_mom: exit function "]</v>
      </c>
      <c r="D62" s="12" t="str">
        <v>["CESPMotor.calc_motor_mom_Nm: method Gridin. torque too high 220 &gt; 212,884743582173, probably voltage too low, Uphase = 538,342113531531","Error:ESP_motor_calc_mom: exit function "]</v>
      </c>
      <c r="E62" s="13" t="str">
        <v>["CESPMotor.calc_motor_mom_Nm: method Gridin. torque too high 220 &gt; 212,884743582173, probably voltage too low, Uphase = 538,342113531531","Error:ESP_motor_calc_mom: exit function "]</v>
      </c>
      <c r="F62" s="14" t="str">
        <v>["CESPMotor.calc_motor_mom_Nm: method Gridin. torque too high 220 &gt; 212,884743582173, probably voltage too low, Uphase = 538,342113531531","Error:ESP_motor_calc_mom: exit function "]</v>
      </c>
      <c r="G62" s="12" t="str">
        <v>["CESPMotor.calc_motor_mom_Nm: method Gridin. torque too high 220 &gt; 212,884743582173, probably voltage too low, Uphase = 538,342113531531","Error:ESP_motor_calc_mom: exit function "]</v>
      </c>
      <c r="H62" s="11" t="str">
        <v>["CESPMotor.calc_motor_mom_Nm: method Gridin. torque too high 220 &gt; 212,884743582173, probably voltage too low, Uphase = 538,342113531531","Error:ESP_motor_calc_mom: exit function "]</v>
      </c>
      <c r="I62" t="str">
        <v>["CESPMotor.calc_motor_mom_Nm: method Gridin. torque too high 220 &gt; 212,884743582173, probably voltage too low, Uphase = 538,342113531531","Error:ESP_motor_calc_mom: exit function "]</v>
      </c>
      <c r="J62" t="str">
        <v>["CESPMotor.calc_motor_mom_Nm: method Gridin. torque too high 220 &gt; 212,884743582173, probably voltage too low, Uphase = 538,342113531531","Error:ESP_motor_calc_mom: exit function "]</v>
      </c>
      <c r="K62" t="str">
        <v>["CESPMotor.calc_motor_mom_Nm: method Gridin. torque too high 220 &gt; 212,884743582173, probably voltage too low, Uphase = 538,342113531531","Error:ESP_motor_calc_mom: exit function "]</v>
      </c>
      <c r="L62" t="str">
        <v>["CESPMotor.calc_motor_mom_Nm: method Gridin. torque too high 220 &gt; 212,884743582173, probably voltage too low, Uphase = 538,342113531531","Error:ESP_motor_calc_mom: exit function "]</v>
      </c>
      <c r="M62" t="str">
        <v>["CESPMotor.calc_motor_mom_Nm: method Gridin. torque too high 220 &gt; 212,884743582173, probably voltage too low, Uphase = 538,342113531531","Error:ESP_motor_calc_mom: exit function "]</v>
      </c>
    </row>
    <row r="63" spans="2:30" x14ac:dyDescent="0.25">
      <c r="B63" s="32">
        <f t="shared" si="1"/>
        <v>233</v>
      </c>
      <c r="C63" s="12" t="str">
        <f t="array" ref="C63:M63">[1]!ESP_motor_calc_mom(B63,F,U,$G$17,$G$16,$AA$6)</f>
        <v>["CESPMotor.calc_motor_mom_Nm: method Gridin. torque too high 233 &gt; 185,15475553267, probably voltage too low, Uphase = 503,126423733154","Error:ESP_motor_calc_mom: exit function "]</v>
      </c>
      <c r="D63" s="12" t="str">
        <v>["CESPMotor.calc_motor_mom_Nm: method Gridin. torque too high 233 &gt; 185,15475553267, probably voltage too low, Uphase = 503,126423733154","Error:ESP_motor_calc_mom: exit function "]</v>
      </c>
      <c r="E63" s="13" t="str">
        <v>["CESPMotor.calc_motor_mom_Nm: method Gridin. torque too high 233 &gt; 185,15475553267, probably voltage too low, Uphase = 503,126423733154","Error:ESP_motor_calc_mom: exit function "]</v>
      </c>
      <c r="F63" s="14" t="str">
        <v>["CESPMotor.calc_motor_mom_Nm: method Gridin. torque too high 233 &gt; 185,15475553267, probably voltage too low, Uphase = 503,126423733154","Error:ESP_motor_calc_mom: exit function "]</v>
      </c>
      <c r="G63" s="12" t="str">
        <v>["CESPMotor.calc_motor_mom_Nm: method Gridin. torque too high 233 &gt; 185,15475553267, probably voltage too low, Uphase = 503,126423733154","Error:ESP_motor_calc_mom: exit function "]</v>
      </c>
      <c r="H63" s="11" t="str">
        <v>["CESPMotor.calc_motor_mom_Nm: method Gridin. torque too high 233 &gt; 185,15475553267, probably voltage too low, Uphase = 503,126423733154","Error:ESP_motor_calc_mom: exit function "]</v>
      </c>
      <c r="I63" t="str">
        <v>["CESPMotor.calc_motor_mom_Nm: method Gridin. torque too high 233 &gt; 185,15475553267, probably voltage too low, Uphase = 503,126423733154","Error:ESP_motor_calc_mom: exit function "]</v>
      </c>
      <c r="J63" t="str">
        <v>["CESPMotor.calc_motor_mom_Nm: method Gridin. torque too high 233 &gt; 185,15475553267, probably voltage too low, Uphase = 503,126423733154","Error:ESP_motor_calc_mom: exit function "]</v>
      </c>
      <c r="K63" t="str">
        <v>["CESPMotor.calc_motor_mom_Nm: method Gridin. torque too high 233 &gt; 185,15475553267, probably voltage too low, Uphase = 503,126423733154","Error:ESP_motor_calc_mom: exit function "]</v>
      </c>
      <c r="L63" t="str">
        <v>["CESPMotor.calc_motor_mom_Nm: method Gridin. torque too high 233 &gt; 185,15475553267, probably voltage too low, Uphase = 503,126423733154","Error:ESP_motor_calc_mom: exit function "]</v>
      </c>
      <c r="M63" t="str">
        <v>["CESPMotor.calc_motor_mom_Nm: method Gridin. torque too high 233 &gt; 185,15475553267, probably voltage too low, Uphase = 503,126423733154","Error:ESP_motor_calc_mom: exit function "]</v>
      </c>
    </row>
    <row r="64" spans="2:30" x14ac:dyDescent="0.25">
      <c r="B64" s="32">
        <f t="shared" si="1"/>
        <v>246</v>
      </c>
      <c r="C64" s="12" t="str">
        <f t="array" ref="C64:M64">[1]!ESP_motor_calc_mom(B64,F,U,$G$17,$G$16,$AA$6)</f>
        <v>["CESPMotor.calc_motor_mom_Nm: method Gridin. torque too high 246 &gt; 227,4351853846, probably voltage too low, Uphase = 555,928799014699","Error:ESP_motor_calc_mom: exit function "]</v>
      </c>
      <c r="D64" s="12" t="str">
        <v>["CESPMotor.calc_motor_mom_Nm: method Gridin. torque too high 246 &gt; 227,4351853846, probably voltage too low, Uphase = 555,928799014699","Error:ESP_motor_calc_mom: exit function "]</v>
      </c>
      <c r="E64" s="13" t="str">
        <v>["CESPMotor.calc_motor_mom_Nm: method Gridin. torque too high 246 &gt; 227,4351853846, probably voltage too low, Uphase = 555,928799014699","Error:ESP_motor_calc_mom: exit function "]</v>
      </c>
      <c r="F64" s="14" t="str">
        <v>["CESPMotor.calc_motor_mom_Nm: method Gridin. torque too high 246 &gt; 227,4351853846, probably voltage too low, Uphase = 555,928799014699","Error:ESP_motor_calc_mom: exit function "]</v>
      </c>
      <c r="G64" s="12" t="str">
        <v>["CESPMotor.calc_motor_mom_Nm: method Gridin. torque too high 246 &gt; 227,4351853846, probably voltage too low, Uphase = 555,928799014699","Error:ESP_motor_calc_mom: exit function "]</v>
      </c>
      <c r="H64" s="11" t="str">
        <v>["CESPMotor.calc_motor_mom_Nm: method Gridin. torque too high 246 &gt; 227,4351853846, probably voltage too low, Uphase = 555,928799014699","Error:ESP_motor_calc_mom: exit function "]</v>
      </c>
      <c r="I64" t="str">
        <v>["CESPMotor.calc_motor_mom_Nm: method Gridin. torque too high 246 &gt; 227,4351853846, probably voltage too low, Uphase = 555,928799014699","Error:ESP_motor_calc_mom: exit function "]</v>
      </c>
      <c r="J64" t="str">
        <v>["CESPMotor.calc_motor_mom_Nm: method Gridin. torque too high 246 &gt; 227,4351853846, probably voltage too low, Uphase = 555,928799014699","Error:ESP_motor_calc_mom: exit function "]</v>
      </c>
      <c r="K64" t="str">
        <v>["CESPMotor.calc_motor_mom_Nm: method Gridin. torque too high 246 &gt; 227,4351853846, probably voltage too low, Uphase = 555,928799014699","Error:ESP_motor_calc_mom: exit function "]</v>
      </c>
      <c r="L64" t="str">
        <v>["CESPMotor.calc_motor_mom_Nm: method Gridin. torque too high 246 &gt; 227,4351853846, probably voltage too low, Uphase = 555,928799014699","Error:ESP_motor_calc_mom: exit function "]</v>
      </c>
      <c r="M64" t="str">
        <v>["CESPMotor.calc_motor_mom_Nm: method Gridin. torque too high 246 &gt; 227,4351853846, probably voltage too low, Uphase = 555,928799014699","Error:ESP_motor_calc_mom: exit function "]</v>
      </c>
    </row>
    <row r="65" spans="2:13" x14ac:dyDescent="0.25">
      <c r="B65" s="32">
        <f t="shared" si="1"/>
        <v>259</v>
      </c>
      <c r="C65" s="12" t="str">
        <f t="array" ref="C65:M65">[1]!ESP_motor_calc_mom(B65,F,U,$G$17,$G$16,$AA$6)</f>
        <v>["CESPMotor.calc_motor_mom_Nm: method Gridin. torque too high 259 &gt; 220,703995195603, probably voltage too low, Uphase = 547,863187565134","Error:ESP_motor_calc_mom: exit function "]</v>
      </c>
      <c r="D65" s="12" t="str">
        <v>["CESPMotor.calc_motor_mom_Nm: method Gridin. torque too high 259 &gt; 220,703995195603, probably voltage too low, Uphase = 547,863187565134","Error:ESP_motor_calc_mom: exit function "]</v>
      </c>
      <c r="E65" s="13" t="str">
        <v>["CESPMotor.calc_motor_mom_Nm: method Gridin. torque too high 259 &gt; 220,703995195603, probably voltage too low, Uphase = 547,863187565134","Error:ESP_motor_calc_mom: exit function "]</v>
      </c>
      <c r="F65" s="14" t="str">
        <v>["CESPMotor.calc_motor_mom_Nm: method Gridin. torque too high 259 &gt; 220,703995195603, probably voltage too low, Uphase = 547,863187565134","Error:ESP_motor_calc_mom: exit function "]</v>
      </c>
      <c r="G65" s="12" t="str">
        <v>["CESPMotor.calc_motor_mom_Nm: method Gridin. torque too high 259 &gt; 220,703995195603, probably voltage too low, Uphase = 547,863187565134","Error:ESP_motor_calc_mom: exit function "]</v>
      </c>
      <c r="H65" s="11" t="str">
        <v>["CESPMotor.calc_motor_mom_Nm: method Gridin. torque too high 259 &gt; 220,703995195603, probably voltage too low, Uphase = 547,863187565134","Error:ESP_motor_calc_mom: exit function "]</v>
      </c>
      <c r="I65" t="str">
        <v>["CESPMotor.calc_motor_mom_Nm: method Gridin. torque too high 259 &gt; 220,703995195603, probably voltage too low, Uphase = 547,863187565134","Error:ESP_motor_calc_mom: exit function "]</v>
      </c>
      <c r="J65" t="str">
        <v>["CESPMotor.calc_motor_mom_Nm: method Gridin. torque too high 259 &gt; 220,703995195603, probably voltage too low, Uphase = 547,863187565134","Error:ESP_motor_calc_mom: exit function "]</v>
      </c>
      <c r="K65" t="str">
        <v>["CESPMotor.calc_motor_mom_Nm: method Gridin. torque too high 259 &gt; 220,703995195603, probably voltage too low, Uphase = 547,863187565134","Error:ESP_motor_calc_mom: exit function "]</v>
      </c>
      <c r="L65" t="str">
        <v>["CESPMotor.calc_motor_mom_Nm: method Gridin. torque too high 259 &gt; 220,703995195603, probably voltage too low, Uphase = 547,863187565134","Error:ESP_motor_calc_mom: exit function "]</v>
      </c>
      <c r="M65" t="str">
        <v>["CESPMotor.calc_motor_mom_Nm: method Gridin. torque too high 259 &gt; 220,703995195603, probably voltage too low, Uphase = 547,863187565134","Error:ESP_motor_calc_mom: exit function "]</v>
      </c>
    </row>
    <row r="66" spans="2:13" x14ac:dyDescent="0.25">
      <c r="B66" s="32">
        <f t="shared" si="1"/>
        <v>272</v>
      </c>
      <c r="C66" s="12" t="str">
        <f t="array" ref="C66:M66">[1]!ESP_motor_calc_mom(B66,F,U,$G$17,$G$16,$AA$6)</f>
        <v>["CESPMotor.calc_motor_mom_Nm: method Gridin. torque too high 272 &gt; 213,688695859234, probably voltage too low, Uphase = 539,328794569882","Error:ESP_motor_calc_mom: exit function "]</v>
      </c>
      <c r="D66" s="12" t="str">
        <v>["CESPMotor.calc_motor_mom_Nm: method Gridin. torque too high 272 &gt; 213,688695859234, probably voltage too low, Uphase = 539,328794569882","Error:ESP_motor_calc_mom: exit function "]</v>
      </c>
      <c r="E66" s="13" t="str">
        <v>["CESPMotor.calc_motor_mom_Nm: method Gridin. torque too high 272 &gt; 213,688695859234, probably voltage too low, Uphase = 539,328794569882","Error:ESP_motor_calc_mom: exit function "]</v>
      </c>
      <c r="F66" s="14" t="str">
        <v>["CESPMotor.calc_motor_mom_Nm: method Gridin. torque too high 272 &gt; 213,688695859234, probably voltage too low, Uphase = 539,328794569882","Error:ESP_motor_calc_mom: exit function "]</v>
      </c>
      <c r="G66" s="12" t="str">
        <v>["CESPMotor.calc_motor_mom_Nm: method Gridin. torque too high 272 &gt; 213,688695859234, probably voltage too low, Uphase = 539,328794569882","Error:ESP_motor_calc_mom: exit function "]</v>
      </c>
      <c r="H66" s="11" t="str">
        <v>["CESPMotor.calc_motor_mom_Nm: method Gridin. torque too high 272 &gt; 213,688695859234, probably voltage too low, Uphase = 539,328794569882","Error:ESP_motor_calc_mom: exit function "]</v>
      </c>
      <c r="I66" t="str">
        <v>["CESPMotor.calc_motor_mom_Nm: method Gridin. torque too high 272 &gt; 213,688695859234, probably voltage too low, Uphase = 539,328794569882","Error:ESP_motor_calc_mom: exit function "]</v>
      </c>
      <c r="J66" t="str">
        <v>["CESPMotor.calc_motor_mom_Nm: method Gridin. torque too high 272 &gt; 213,688695859234, probably voltage too low, Uphase = 539,328794569882","Error:ESP_motor_calc_mom: exit function "]</v>
      </c>
      <c r="K66" t="str">
        <v>["CESPMotor.calc_motor_mom_Nm: method Gridin. torque too high 272 &gt; 213,688695859234, probably voltage too low, Uphase = 539,328794569882","Error:ESP_motor_calc_mom: exit function "]</v>
      </c>
      <c r="L66" t="str">
        <v>["CESPMotor.calc_motor_mom_Nm: method Gridin. torque too high 272 &gt; 213,688695859234, probably voltage too low, Uphase = 539,328794569882","Error:ESP_motor_calc_mom: exit function "]</v>
      </c>
      <c r="M66" t="str">
        <v>["CESPMotor.calc_motor_mom_Nm: method Gridin. torque too high 272 &gt; 213,688695859234, probably voltage too low, Uphase = 539,328794569882","Error:ESP_motor_calc_mom: exit function "]</v>
      </c>
    </row>
    <row r="67" spans="2:13" x14ac:dyDescent="0.25">
      <c r="B67" s="32">
        <f t="shared" si="1"/>
        <v>285</v>
      </c>
      <c r="C67" s="12" t="str">
        <f t="array" ref="C67:M67">[1]!ESP_motor_calc_mom(B67,F,U,$G$17,$G$16,$AA$6)</f>
        <v>["CESPMotor.calc_motor_mom_Nm: method Gridin. torque too high 285 &gt; 206,310590061883, probably voltage too low, Uphase = 530,204840227853","Error:ESP_motor_calc_mom: exit function "]</v>
      </c>
      <c r="D67" s="12" t="str">
        <v>["CESPMotor.calc_motor_mom_Nm: method Gridin. torque too high 285 &gt; 206,310590061883, probably voltage too low, Uphase = 530,204840227853","Error:ESP_motor_calc_mom: exit function "]</v>
      </c>
      <c r="E67" s="13" t="str">
        <v>["CESPMotor.calc_motor_mom_Nm: method Gridin. torque too high 285 &gt; 206,310590061883, probably voltage too low, Uphase = 530,204840227853","Error:ESP_motor_calc_mom: exit function "]</v>
      </c>
      <c r="F67" s="14" t="str">
        <v>["CESPMotor.calc_motor_mom_Nm: method Gridin. torque too high 285 &gt; 206,310590061883, probably voltage too low, Uphase = 530,204840227853","Error:ESP_motor_calc_mom: exit function "]</v>
      </c>
      <c r="G67" s="12" t="str">
        <v>["CESPMotor.calc_motor_mom_Nm: method Gridin. torque too high 285 &gt; 206,310590061883, probably voltage too low, Uphase = 530,204840227853","Error:ESP_motor_calc_mom: exit function "]</v>
      </c>
      <c r="H67" s="11" t="str">
        <v>["CESPMotor.calc_motor_mom_Nm: method Gridin. torque too high 285 &gt; 206,310590061883, probably voltage too low, Uphase = 530,204840227853","Error:ESP_motor_calc_mom: exit function "]</v>
      </c>
      <c r="I67" t="str">
        <v>["CESPMotor.calc_motor_mom_Nm: method Gridin. torque too high 285 &gt; 206,310590061883, probably voltage too low, Uphase = 530,204840227853","Error:ESP_motor_calc_mom: exit function "]</v>
      </c>
      <c r="J67" t="str">
        <v>["CESPMotor.calc_motor_mom_Nm: method Gridin. torque too high 285 &gt; 206,310590061883, probably voltage too low, Uphase = 530,204840227853","Error:ESP_motor_calc_mom: exit function "]</v>
      </c>
      <c r="K67" t="str">
        <v>["CESPMotor.calc_motor_mom_Nm: method Gridin. torque too high 285 &gt; 206,310590061883, probably voltage too low, Uphase = 530,204840227853","Error:ESP_motor_calc_mom: exit function "]</v>
      </c>
      <c r="L67" t="str">
        <v>["CESPMotor.calc_motor_mom_Nm: method Gridin. torque too high 285 &gt; 206,310590061883, probably voltage too low, Uphase = 530,204840227853","Error:ESP_motor_calc_mom: exit function "]</v>
      </c>
      <c r="M67" t="str">
        <v>["CESPMotor.calc_motor_mom_Nm: method Gridin. torque too high 285 &gt; 206,310590061883, probably voltage too low, Uphase = 530,204840227853","Error:ESP_motor_calc_mom: exit function "]</v>
      </c>
    </row>
    <row r="68" spans="2:13" x14ac:dyDescent="0.25">
      <c r="B68" s="32">
        <f t="shared" si="1"/>
        <v>298</v>
      </c>
      <c r="C68" s="12" t="str">
        <f t="array" ref="C68:M68">[1]!ESP_motor_calc_mom(B68,F,U,$G$17,$G$16,$AA$6)</f>
        <v>["CESPMotor.calc_motor_mom_Nm: method Gridin. torque too high 298 &gt; 198,485542854467, probably voltage too low, Uphase = 520,35340508898","Error:ESP_motor_calc_mom: exit function "]</v>
      </c>
      <c r="D68" s="12" t="str">
        <v>["CESPMotor.calc_motor_mom_Nm: method Gridin. torque too high 298 &gt; 198,485542854467, probably voltage too low, Uphase = 520,35340508898","Error:ESP_motor_calc_mom: exit function "]</v>
      </c>
      <c r="E68" s="13" t="str">
        <v>["CESPMotor.calc_motor_mom_Nm: method Gridin. torque too high 298 &gt; 198,485542854467, probably voltage too low, Uphase = 520,35340508898","Error:ESP_motor_calc_mom: exit function "]</v>
      </c>
      <c r="F68" s="14" t="str">
        <v>["CESPMotor.calc_motor_mom_Nm: method Gridin. torque too high 298 &gt; 198,485542854467, probably voltage too low, Uphase = 520,35340508898","Error:ESP_motor_calc_mom: exit function "]</v>
      </c>
      <c r="G68" s="12" t="str">
        <v>["CESPMotor.calc_motor_mom_Nm: method Gridin. torque too high 298 &gt; 198,485542854467, probably voltage too low, Uphase = 520,35340508898","Error:ESP_motor_calc_mom: exit function "]</v>
      </c>
      <c r="H68" s="11" t="str">
        <v>["CESPMotor.calc_motor_mom_Nm: method Gridin. torque too high 298 &gt; 198,485542854467, probably voltage too low, Uphase = 520,35340508898","Error:ESP_motor_calc_mom: exit function "]</v>
      </c>
      <c r="I68" t="str">
        <v>["CESPMotor.calc_motor_mom_Nm: method Gridin. torque too high 298 &gt; 198,485542854467, probably voltage too low, Uphase = 520,35340508898","Error:ESP_motor_calc_mom: exit function "]</v>
      </c>
      <c r="J68" t="str">
        <v>["CESPMotor.calc_motor_mom_Nm: method Gridin. torque too high 298 &gt; 198,485542854467, probably voltage too low, Uphase = 520,35340508898","Error:ESP_motor_calc_mom: exit function "]</v>
      </c>
      <c r="K68" t="str">
        <v>["CESPMotor.calc_motor_mom_Nm: method Gridin. torque too high 298 &gt; 198,485542854467, probably voltage too low, Uphase = 520,35340508898","Error:ESP_motor_calc_mom: exit function "]</v>
      </c>
      <c r="L68" t="str">
        <v>["CESPMotor.calc_motor_mom_Nm: method Gridin. torque too high 298 &gt; 198,485542854467, probably voltage too low, Uphase = 520,35340508898","Error:ESP_motor_calc_mom: exit function "]</v>
      </c>
      <c r="M68" t="str">
        <v>["CESPMotor.calc_motor_mom_Nm: method Gridin. torque too high 298 &gt; 198,485542854467, probably voltage too low, Uphase = 520,35340508898","Error:ESP_motor_calc_mom: exit function "]</v>
      </c>
    </row>
    <row r="76" spans="2:13" x14ac:dyDescent="0.25">
      <c r="B76" s="1" t="s">
        <v>68</v>
      </c>
    </row>
    <row r="77" spans="2:13" x14ac:dyDescent="0.25">
      <c r="B77" t="s">
        <v>70</v>
      </c>
    </row>
    <row r="78" spans="2:13" x14ac:dyDescent="0.25">
      <c r="B78">
        <v>0.01</v>
      </c>
    </row>
    <row r="79" spans="2:13" x14ac:dyDescent="0.25">
      <c r="B79" t="s">
        <v>6</v>
      </c>
      <c r="C79" t="str">
        <f>C34</f>
        <v>I</v>
      </c>
      <c r="D79" t="str">
        <f t="shared" ref="D79:L79" si="2">D34</f>
        <v>cos ϕ</v>
      </c>
      <c r="E79" t="str">
        <f t="shared" si="2"/>
        <v>КПД</v>
      </c>
      <c r="F79" t="str">
        <f t="shared" si="2"/>
        <v>s</v>
      </c>
      <c r="G79" t="str">
        <f t="shared" si="2"/>
        <v>M</v>
      </c>
      <c r="H79" t="str">
        <f t="shared" si="2"/>
        <v>P</v>
      </c>
      <c r="I79" t="str">
        <f t="shared" si="2"/>
        <v>загрузка</v>
      </c>
      <c r="J79" t="str">
        <f t="shared" si="2"/>
        <v>dU cable</v>
      </c>
      <c r="K79" t="str">
        <f t="shared" si="2"/>
        <v>Umotor</v>
      </c>
      <c r="L79" t="str">
        <f t="shared" si="2"/>
        <v>КПД motor</v>
      </c>
    </row>
    <row r="80" spans="2:13" x14ac:dyDescent="0.25">
      <c r="B80">
        <v>0.01</v>
      </c>
      <c r="C80">
        <f t="array" ref="C80:M80">[1]!ESP_motor_calc_slip(B80,F,U,$G$17,$G$16,$AA$6)</f>
        <v>19.841999999999999</v>
      </c>
      <c r="D80">
        <v>0.65573999999999999</v>
      </c>
      <c r="E80">
        <v>0.64493</v>
      </c>
      <c r="F80">
        <v>0.01</v>
      </c>
      <c r="G80">
        <v>60.143000000000001</v>
      </c>
      <c r="H80">
        <v>20.576000000000001</v>
      </c>
      <c r="I80">
        <v>0.57865</v>
      </c>
      <c r="J80">
        <v>81.945999999999998</v>
      </c>
      <c r="K80">
        <v>1118.0329999999999</v>
      </c>
      <c r="L80">
        <v>0.81666000000000005</v>
      </c>
      <c r="M80" t="str">
        <v>[]</v>
      </c>
    </row>
    <row r="81" spans="2:13" x14ac:dyDescent="0.25">
      <c r="B81">
        <f>B80+$B$78</f>
        <v>0.02</v>
      </c>
      <c r="C81">
        <f t="array" ref="C81:M81">[1]!ESP_motor_calc_slip(B81,F,U,$G$17,$G$16,$AA$6)</f>
        <v>28.341999999999999</v>
      </c>
      <c r="D81">
        <v>0.82267000000000001</v>
      </c>
      <c r="E81">
        <v>0.65817000000000003</v>
      </c>
      <c r="F81">
        <v>0.02</v>
      </c>
      <c r="G81">
        <v>110.69</v>
      </c>
      <c r="H81">
        <v>37.487000000000002</v>
      </c>
      <c r="I81">
        <v>1.0649599999999999</v>
      </c>
      <c r="J81">
        <v>117.053</v>
      </c>
      <c r="K81">
        <v>1082.913</v>
      </c>
      <c r="L81">
        <v>0.85716000000000003</v>
      </c>
      <c r="M81" t="str">
        <v>[]</v>
      </c>
    </row>
    <row r="82" spans="2:13" x14ac:dyDescent="0.25">
      <c r="B82">
        <f t="shared" ref="B82:B94" si="3">B81+$B$78</f>
        <v>0.03</v>
      </c>
      <c r="C82">
        <f t="array" ref="C82:M82">[1]!ESP_motor_calc_slip(B82,F,U,$G$17,$G$16,$AA$6)</f>
        <v>36.759</v>
      </c>
      <c r="D82">
        <v>0.86436999999999997</v>
      </c>
      <c r="E82">
        <v>0.62231000000000003</v>
      </c>
      <c r="F82">
        <v>0.03</v>
      </c>
      <c r="G82">
        <v>146.57900000000001</v>
      </c>
      <c r="H82">
        <v>49.134999999999998</v>
      </c>
      <c r="I82">
        <v>1.4102600000000001</v>
      </c>
      <c r="J82">
        <v>151.81700000000001</v>
      </c>
      <c r="K82">
        <v>1048.1020000000001</v>
      </c>
      <c r="L82">
        <v>0.85182999999999998</v>
      </c>
      <c r="M82" t="str">
        <v>["Warning:CESPMotor:calc_motor_mom_surf_Nm: load  1.41 too high"]</v>
      </c>
    </row>
    <row r="83" spans="2:13" x14ac:dyDescent="0.25">
      <c r="B83">
        <f t="shared" si="3"/>
        <v>0.04</v>
      </c>
      <c r="C83">
        <f t="array" ref="C83:M83">[1]!ESP_motor_calc_slip(B83,F,U,$G$17,$G$16,$AA$6)</f>
        <v>44.264000000000003</v>
      </c>
      <c r="D83">
        <v>0.87087000000000003</v>
      </c>
      <c r="E83">
        <v>0.58006999999999997</v>
      </c>
      <c r="F83">
        <v>0.04</v>
      </c>
      <c r="G83">
        <v>171.018</v>
      </c>
      <c r="H83">
        <v>56.734999999999999</v>
      </c>
      <c r="I83">
        <v>1.6453800000000001</v>
      </c>
      <c r="J83">
        <v>182.809</v>
      </c>
      <c r="K83">
        <v>1017.237</v>
      </c>
      <c r="L83">
        <v>0.83535000000000004</v>
      </c>
      <c r="M83" t="str">
        <v>["Warning:CESPMotor:calc_motor_mom_surf_Nm: load  1.645 too high"]</v>
      </c>
    </row>
    <row r="84" spans="2:13" x14ac:dyDescent="0.25">
      <c r="B84">
        <f t="shared" si="3"/>
        <v>0.05</v>
      </c>
      <c r="C84">
        <f t="array" ref="C84:M84">[1]!ESP_motor_calc_slip(B84,F,U,$G$17,$G$16,$AA$6)</f>
        <v>50.744</v>
      </c>
      <c r="D84">
        <v>0.86409000000000002</v>
      </c>
      <c r="E84">
        <v>0.53944000000000003</v>
      </c>
      <c r="F84">
        <v>0.05</v>
      </c>
      <c r="G84">
        <v>186.732</v>
      </c>
      <c r="H84">
        <v>61.304000000000002</v>
      </c>
      <c r="I84">
        <v>1.7965800000000001</v>
      </c>
      <c r="J84">
        <v>209.57300000000001</v>
      </c>
      <c r="K84">
        <v>990.39800000000002</v>
      </c>
      <c r="L84">
        <v>0.81503000000000003</v>
      </c>
      <c r="M84" t="str">
        <v>["Warning:CESPMotor:calc_motor_mom_surf_Nm: load  1.797 too high"]</v>
      </c>
    </row>
    <row r="85" spans="2:13" x14ac:dyDescent="0.25">
      <c r="B85">
        <f t="shared" si="3"/>
        <v>6.0000000000000005E-2</v>
      </c>
      <c r="C85">
        <f t="array" ref="C85:M85">[1]!ESP_motor_calc_slip(B85,F,U,$G$17,$G$16,$AA$6)</f>
        <v>56.296999999999997</v>
      </c>
      <c r="D85">
        <v>0.85104000000000002</v>
      </c>
      <c r="E85">
        <v>0.50214999999999999</v>
      </c>
      <c r="F85">
        <v>0.06</v>
      </c>
      <c r="G85">
        <v>196.05699999999999</v>
      </c>
      <c r="H85">
        <v>63.686999999999998</v>
      </c>
      <c r="I85">
        <v>1.88629</v>
      </c>
      <c r="J85">
        <v>232.506</v>
      </c>
      <c r="K85">
        <v>967.428</v>
      </c>
      <c r="L85">
        <v>0.79330000000000001</v>
      </c>
      <c r="M85" t="str">
        <v>["Warning:CESPMotor:calc_motor_mom_surf_Nm: load  1.886 too high"]</v>
      </c>
    </row>
    <row r="86" spans="2:13" x14ac:dyDescent="0.25">
      <c r="B86">
        <f t="shared" si="3"/>
        <v>7.0000000000000007E-2</v>
      </c>
      <c r="C86">
        <f t="array" ref="C86:M86">[1]!ESP_motor_calc_slip(B86,F,U,$G$17,$G$16,$AA$6)</f>
        <v>61.052999999999997</v>
      </c>
      <c r="D86">
        <v>0.83474000000000004</v>
      </c>
      <c r="E86">
        <v>0.46839999999999998</v>
      </c>
      <c r="F86">
        <v>7.0000000000000007E-2</v>
      </c>
      <c r="G86">
        <v>200.78</v>
      </c>
      <c r="H86">
        <v>64.528000000000006</v>
      </c>
      <c r="I86">
        <v>1.9317299999999999</v>
      </c>
      <c r="J86">
        <v>252.149</v>
      </c>
      <c r="K86">
        <v>947.89300000000003</v>
      </c>
      <c r="L86">
        <v>0.7712</v>
      </c>
      <c r="M86" t="str">
        <v>["Warning:CESPMotor:calc_motor_mom_surf_Nm: load  1.932 too high"]</v>
      </c>
    </row>
    <row r="87" spans="2:13" x14ac:dyDescent="0.25">
      <c r="B87">
        <f t="shared" si="3"/>
        <v>0.08</v>
      </c>
      <c r="C87">
        <f t="array" ref="C87:M87">[1]!ESP_motor_calc_slip(B87,F,U,$G$17,$G$16,$AA$6)</f>
        <v>65.123000000000005</v>
      </c>
      <c r="D87">
        <v>0.81679999999999997</v>
      </c>
      <c r="E87">
        <v>0.43795000000000001</v>
      </c>
      <c r="F87">
        <v>0.08</v>
      </c>
      <c r="G87">
        <v>202.155</v>
      </c>
      <c r="H87">
        <v>64.271000000000001</v>
      </c>
      <c r="I87">
        <v>1.94496</v>
      </c>
      <c r="J87">
        <v>268.95699999999999</v>
      </c>
      <c r="K87">
        <v>931.12199999999996</v>
      </c>
      <c r="L87">
        <v>0.74921000000000004</v>
      </c>
      <c r="M87" t="str">
        <v>["Warning:CESPMotor:calc_motor_mom_surf_Nm: load  1.945 too high"]</v>
      </c>
    </row>
    <row r="88" spans="2:13" x14ac:dyDescent="0.25">
      <c r="B88">
        <f t="shared" si="3"/>
        <v>0.09</v>
      </c>
      <c r="C88">
        <f t="array" ref="C88:M88">[1]!ESP_motor_calc_slip(B88,F,U,$G$17,$G$16,$AA$6)</f>
        <v>68.608000000000004</v>
      </c>
      <c r="D88">
        <v>0.79813999999999996</v>
      </c>
      <c r="E88">
        <v>0.41044999999999998</v>
      </c>
      <c r="F88">
        <v>0.09</v>
      </c>
      <c r="G88">
        <v>201.13200000000001</v>
      </c>
      <c r="H88">
        <v>63.250999999999998</v>
      </c>
      <c r="I88">
        <v>1.93512</v>
      </c>
      <c r="J88">
        <v>283.35300000000001</v>
      </c>
      <c r="K88">
        <v>916.59799999999996</v>
      </c>
      <c r="L88">
        <v>0.72755999999999998</v>
      </c>
      <c r="M88" t="str">
        <v>["warning CESPMotor:calc_motor_mom_surf_Nm: iteration limit reached","Warning:CESPMotor:calc_motor_mom_surf_Nm: load  1.935 too high"]</v>
      </c>
    </row>
    <row r="89" spans="2:13" x14ac:dyDescent="0.25">
      <c r="B89">
        <f t="shared" si="3"/>
        <v>9.9999999999999992E-2</v>
      </c>
      <c r="C89">
        <f t="array" ref="C89:M89">[1]!ESP_motor_calc_slip(B89,F,U,$G$17,$G$16,$AA$6)</f>
        <v>71.619</v>
      </c>
      <c r="D89">
        <v>0.77934000000000003</v>
      </c>
      <c r="E89">
        <v>0.38552999999999998</v>
      </c>
      <c r="F89">
        <v>0.1</v>
      </c>
      <c r="G89">
        <v>198.523</v>
      </c>
      <c r="H89">
        <v>61.744</v>
      </c>
      <c r="I89">
        <v>1.91001</v>
      </c>
      <c r="J89">
        <v>295.78699999999998</v>
      </c>
      <c r="K89">
        <v>904.13099999999997</v>
      </c>
      <c r="L89">
        <v>0.70640000000000003</v>
      </c>
      <c r="M89" t="str">
        <v>["Warning: CESPMotor.calc_motor_slip: Ulin_V / nom_data_.U_lin_V out of range 0,779125534714807","warning CESPMotor:calc_motor_mom_surf_Nm: iteration limit reached","Warning:CESPMotor:calc_motor_mom_surf_Nm: load  1.91 too high"]</v>
      </c>
    </row>
    <row r="90" spans="2:13" x14ac:dyDescent="0.25">
      <c r="B90">
        <f t="shared" si="3"/>
        <v>0.10999999999999999</v>
      </c>
      <c r="C90">
        <f t="array" ref="C90:M90">[1]!ESP_motor_calc_slip(B90,F,U,$G$17,$G$16,$AA$6)</f>
        <v>74.227000000000004</v>
      </c>
      <c r="D90">
        <v>0.76075999999999999</v>
      </c>
      <c r="E90">
        <v>0.36288999999999999</v>
      </c>
      <c r="F90">
        <v>0.11</v>
      </c>
      <c r="G90">
        <v>194.81800000000001</v>
      </c>
      <c r="H90">
        <v>59.918999999999997</v>
      </c>
      <c r="I90">
        <v>1.8743700000000001</v>
      </c>
      <c r="J90">
        <v>306.55599999999998</v>
      </c>
      <c r="K90">
        <v>893.31899999999996</v>
      </c>
      <c r="L90">
        <v>0.68577999999999995</v>
      </c>
      <c r="M90" t="str">
        <v>["Warning: CESPMotor.calc_motor_slip: Ulin_V / nom_data_.U_lin_V out of range 0,758247472261561","warning CESPMotor:calc_motor_mom_surf_Nm: iteration limit reached","Warning:CESPMotor:calc_motor_mom_surf_Nm: load  1.874 too high"]</v>
      </c>
    </row>
    <row r="91" spans="2:13" x14ac:dyDescent="0.25">
      <c r="B91">
        <f t="shared" si="3"/>
        <v>0.11999999999999998</v>
      </c>
      <c r="C91">
        <f t="array" ref="C91:M91">[1]!ESP_motor_calc_slip(B91,F,U,$G$17,$G$16,$AA$6)</f>
        <v>76.495000000000005</v>
      </c>
      <c r="D91">
        <v>0.74265999999999999</v>
      </c>
      <c r="E91">
        <v>0.34223999999999999</v>
      </c>
      <c r="F91">
        <v>0.12</v>
      </c>
      <c r="G91">
        <v>190.40100000000001</v>
      </c>
      <c r="H91">
        <v>57.902000000000001</v>
      </c>
      <c r="I91">
        <v>1.8318700000000001</v>
      </c>
      <c r="J91">
        <v>315.92399999999998</v>
      </c>
      <c r="K91">
        <v>883.89599999999996</v>
      </c>
      <c r="L91">
        <v>0.66574999999999995</v>
      </c>
      <c r="M91" t="str">
        <v>["Warning: CESPMotor.calc_motor_slip: Ulin_V / nom_data_.U_lin_V out of range 0,739620333703934","warning CESPMotor:calc_motor_mom_surf_Nm: iteration limit reached","Warning:CESPMotor:calc_motor_mom_surf_Nm: load  1.832 too high"]</v>
      </c>
    </row>
    <row r="92" spans="2:13" x14ac:dyDescent="0.25">
      <c r="B92">
        <f t="shared" si="3"/>
        <v>0.12999999999999998</v>
      </c>
      <c r="C92">
        <f t="array" ref="C92:M92">[1]!ESP_motor_calc_slip(B92,F,U,$G$17,$G$16,$AA$6)</f>
        <v>78.477000000000004</v>
      </c>
      <c r="D92">
        <v>0.72518000000000005</v>
      </c>
      <c r="E92">
        <v>0.32335000000000003</v>
      </c>
      <c r="F92">
        <v>0.13</v>
      </c>
      <c r="G92">
        <v>185.54599999999999</v>
      </c>
      <c r="H92">
        <v>55.784999999999997</v>
      </c>
      <c r="I92">
        <v>1.7851699999999999</v>
      </c>
      <c r="J92">
        <v>324.11200000000002</v>
      </c>
      <c r="K92">
        <v>875.64099999999996</v>
      </c>
      <c r="L92">
        <v>0.64631000000000005</v>
      </c>
      <c r="M92" t="str">
        <v>["Warning: CESPMotor.calc_motor_slip: Ulin_V / nom_data_.U_lin_V out of range 0,722970874527591","warning CESPMotor:calc_motor_mom_surf_Nm: iteration limit reached","Warning:CESPMotor:calc_motor_mom_surf_Nm: load  1.785 too high"]</v>
      </c>
    </row>
    <row r="93" spans="2:13" x14ac:dyDescent="0.25">
      <c r="B93">
        <f t="shared" si="3"/>
        <v>0.13999999999999999</v>
      </c>
      <c r="C93">
        <f t="array" ref="C93:M93">[1]!ESP_motor_calc_slip(B93,F,U,$G$17,$G$16,$AA$6)</f>
        <v>80.218000000000004</v>
      </c>
      <c r="D93">
        <v>0.70840999999999998</v>
      </c>
      <c r="E93">
        <v>0.30598999999999998</v>
      </c>
      <c r="F93">
        <v>0.14000000000000001</v>
      </c>
      <c r="G93">
        <v>180.45099999999999</v>
      </c>
      <c r="H93">
        <v>53.628999999999998</v>
      </c>
      <c r="I93">
        <v>1.7361500000000001</v>
      </c>
      <c r="J93">
        <v>331.30200000000002</v>
      </c>
      <c r="K93">
        <v>868.37300000000005</v>
      </c>
      <c r="L93">
        <v>0.62744999999999995</v>
      </c>
      <c r="M93" t="str">
        <v>["Warning: CESPMotor.calc_motor_slip: Ulin_V / nom_data_.U_lin_V out of range 0,708055744121587","warning CESPMotor:calc_motor_mom_surf_Nm: iteration limit reached","Warning:CESPMotor:calc_motor_mom_surf_Nm: load  1.736 too high"]</v>
      </c>
    </row>
    <row r="94" spans="2:13" x14ac:dyDescent="0.25">
      <c r="B94">
        <f t="shared" si="3"/>
        <v>0.15</v>
      </c>
      <c r="C94">
        <f t="array" ref="C94:M94">[1]!ESP_motor_calc_slip(B94,F,U,$G$17,$G$16,$AA$6)</f>
        <v>81.754000000000005</v>
      </c>
      <c r="D94">
        <v>0.69238999999999995</v>
      </c>
      <c r="E94">
        <v>0.29000999999999999</v>
      </c>
      <c r="F94">
        <v>0.15</v>
      </c>
      <c r="G94">
        <v>175.256</v>
      </c>
      <c r="H94">
        <v>51.48</v>
      </c>
      <c r="I94">
        <v>1.6861600000000001</v>
      </c>
      <c r="J94">
        <v>337.64400000000001</v>
      </c>
      <c r="K94">
        <v>861.94200000000001</v>
      </c>
      <c r="L94">
        <v>0.60916999999999999</v>
      </c>
      <c r="M94" t="str">
        <v>["Warning: CESPMotor.calc_motor_slip: Ulin_V / nom_data_.U_lin_V out of range 0,694660769729703","warning CESPMotor:calc_motor_mom_surf_Nm: iteration limit reached","Warning:CESPMotor:calc_motor_mom_surf_Nm: load  1.686 too high"]</v>
      </c>
    </row>
    <row r="95" spans="2:13" x14ac:dyDescent="0.25">
      <c r="B95">
        <f t="shared" ref="B95:B111" si="4">B94+$B$78*5</f>
        <v>0.2</v>
      </c>
      <c r="C95" t="e">
        <f t="array" ref="C95:M95">[1]!ESP_motor_calc_slip(B95,F,U,$G$17,$G$16,$AA$6)</f>
        <v>#VALUE!</v>
      </c>
      <c r="D95" t="e">
        <v>#VALUE!</v>
      </c>
      <c r="E95" t="e">
        <v>#VALUE!</v>
      </c>
      <c r="F95" t="e">
        <v>#VALUE!</v>
      </c>
      <c r="G95" t="e">
        <v>#VALUE!</v>
      </c>
      <c r="H95" t="e">
        <v>#VALUE!</v>
      </c>
      <c r="I95" t="e">
        <v>#VALUE!</v>
      </c>
      <c r="J95" t="e">
        <v>#VALUE!</v>
      </c>
      <c r="K95" t="e">
        <v>#VALUE!</v>
      </c>
      <c r="L95" t="e">
        <v>#VALUE!</v>
      </c>
      <c r="M95" t="e">
        <v>#VALUE!</v>
      </c>
    </row>
    <row r="96" spans="2:13" x14ac:dyDescent="0.25">
      <c r="B96">
        <f t="shared" si="4"/>
        <v>0.25</v>
      </c>
      <c r="C96" t="e">
        <f t="array" ref="C96:M96">[1]!ESP_motor_calc_slip(B96,F,U,$G$17,$G$16,$AA$6)</f>
        <v>#VALUE!</v>
      </c>
      <c r="D96" t="e">
        <v>#VALUE!</v>
      </c>
      <c r="E96" t="e">
        <v>#VALUE!</v>
      </c>
      <c r="F96" t="e">
        <v>#VALUE!</v>
      </c>
      <c r="G96" t="e">
        <v>#VALUE!</v>
      </c>
      <c r="H96" t="e">
        <v>#VALUE!</v>
      </c>
      <c r="I96" t="e">
        <v>#VALUE!</v>
      </c>
      <c r="J96" t="e">
        <v>#VALUE!</v>
      </c>
      <c r="K96" t="e">
        <v>#VALUE!</v>
      </c>
      <c r="L96" t="e">
        <v>#VALUE!</v>
      </c>
      <c r="M96" t="e">
        <v>#VALUE!</v>
      </c>
    </row>
    <row r="97" spans="2:13" x14ac:dyDescent="0.25">
      <c r="B97">
        <f t="shared" si="4"/>
        <v>0.3</v>
      </c>
      <c r="C97" t="e">
        <f t="array" ref="C97:M97">[1]!ESP_motor_calc_slip(B97,F,U,$G$17,$G$16,$AA$6)</f>
        <v>#VALUE!</v>
      </c>
      <c r="D97" t="e">
        <v>#VALUE!</v>
      </c>
      <c r="E97" t="e">
        <v>#VALUE!</v>
      </c>
      <c r="F97" t="e">
        <v>#VALUE!</v>
      </c>
      <c r="G97" t="e">
        <v>#VALUE!</v>
      </c>
      <c r="H97" t="e">
        <v>#VALUE!</v>
      </c>
      <c r="I97" t="e">
        <v>#VALUE!</v>
      </c>
      <c r="J97" t="e">
        <v>#VALUE!</v>
      </c>
      <c r="K97" t="e">
        <v>#VALUE!</v>
      </c>
      <c r="L97" t="e">
        <v>#VALUE!</v>
      </c>
      <c r="M97" t="e">
        <v>#VALUE!</v>
      </c>
    </row>
    <row r="98" spans="2:13" x14ac:dyDescent="0.25">
      <c r="B98">
        <f t="shared" si="4"/>
        <v>0.35</v>
      </c>
      <c r="C98" t="e">
        <f t="array" ref="C98:M98">[1]!ESP_motor_calc_slip(B98,F,U,$G$17,$G$16,$AA$6)</f>
        <v>#VALUE!</v>
      </c>
      <c r="D98" t="e">
        <v>#VALUE!</v>
      </c>
      <c r="E98" t="e">
        <v>#VALUE!</v>
      </c>
      <c r="F98" t="e">
        <v>#VALUE!</v>
      </c>
      <c r="G98" t="e">
        <v>#VALUE!</v>
      </c>
      <c r="H98" t="e">
        <v>#VALUE!</v>
      </c>
      <c r="I98" t="e">
        <v>#VALUE!</v>
      </c>
      <c r="J98" t="e">
        <v>#VALUE!</v>
      </c>
      <c r="K98" t="e">
        <v>#VALUE!</v>
      </c>
      <c r="L98" t="e">
        <v>#VALUE!</v>
      </c>
      <c r="M98" t="e">
        <v>#VALUE!</v>
      </c>
    </row>
    <row r="99" spans="2:13" x14ac:dyDescent="0.25">
      <c r="B99">
        <f t="shared" si="4"/>
        <v>0.39999999999999997</v>
      </c>
      <c r="C99" t="e">
        <f t="array" ref="C99:M99">[1]!ESP_motor_calc_slip(B99,F,U,$G$17,$G$16,$AA$6)</f>
        <v>#VALUE!</v>
      </c>
      <c r="D99" t="e">
        <v>#VALUE!</v>
      </c>
      <c r="E99" t="e">
        <v>#VALUE!</v>
      </c>
      <c r="F99" t="e">
        <v>#VALUE!</v>
      </c>
      <c r="G99" t="e">
        <v>#VALUE!</v>
      </c>
      <c r="H99" t="e">
        <v>#VALUE!</v>
      </c>
      <c r="I99" t="e">
        <v>#VALUE!</v>
      </c>
      <c r="J99" t="e">
        <v>#VALUE!</v>
      </c>
      <c r="K99" t="e">
        <v>#VALUE!</v>
      </c>
      <c r="L99" t="e">
        <v>#VALUE!</v>
      </c>
      <c r="M99" t="e">
        <v>#VALUE!</v>
      </c>
    </row>
    <row r="100" spans="2:13" x14ac:dyDescent="0.25">
      <c r="B100">
        <f t="shared" si="4"/>
        <v>0.44999999999999996</v>
      </c>
      <c r="C100" t="e">
        <f t="array" ref="C100:M100">[1]!ESP_motor_calc_slip(B100,F,U,$G$17,$G$16,$AA$6)</f>
        <v>#VALUE!</v>
      </c>
      <c r="D100" t="e">
        <v>#VALUE!</v>
      </c>
      <c r="E100" t="e">
        <v>#VALUE!</v>
      </c>
      <c r="F100" t="e">
        <v>#VALUE!</v>
      </c>
      <c r="G100" t="e">
        <v>#VALUE!</v>
      </c>
      <c r="H100" t="e">
        <v>#VALUE!</v>
      </c>
      <c r="I100" t="e">
        <v>#VALUE!</v>
      </c>
      <c r="J100" t="e">
        <v>#VALUE!</v>
      </c>
      <c r="K100" t="e">
        <v>#VALUE!</v>
      </c>
      <c r="L100" t="e">
        <v>#VALUE!</v>
      </c>
      <c r="M100" t="e">
        <v>#VALUE!</v>
      </c>
    </row>
    <row r="101" spans="2:13" x14ac:dyDescent="0.25">
      <c r="B101">
        <f t="shared" si="4"/>
        <v>0.49999999999999994</v>
      </c>
      <c r="C101" t="e">
        <f t="array" ref="C101:M101">[1]!ESP_motor_calc_slip(B101,F,U,$G$17,$G$16,$AA$6)</f>
        <v>#VALUE!</v>
      </c>
      <c r="D101" t="e">
        <v>#VALUE!</v>
      </c>
      <c r="E101" t="e">
        <v>#VALUE!</v>
      </c>
      <c r="F101" t="e">
        <v>#VALUE!</v>
      </c>
      <c r="G101" t="e">
        <v>#VALUE!</v>
      </c>
      <c r="H101" t="e">
        <v>#VALUE!</v>
      </c>
      <c r="I101" t="e">
        <v>#VALUE!</v>
      </c>
      <c r="J101" t="e">
        <v>#VALUE!</v>
      </c>
      <c r="K101" t="e">
        <v>#VALUE!</v>
      </c>
      <c r="L101" t="e">
        <v>#VALUE!</v>
      </c>
      <c r="M101" t="e">
        <v>#VALUE!</v>
      </c>
    </row>
    <row r="102" spans="2:13" x14ac:dyDescent="0.25">
      <c r="B102">
        <f t="shared" si="4"/>
        <v>0.54999999999999993</v>
      </c>
      <c r="C102" t="e">
        <f t="array" ref="C102:M102">[1]!ESP_motor_calc_slip(B102,F,U,$G$17,$G$16,$AA$6)</f>
        <v>#VALUE!</v>
      </c>
      <c r="D102" t="e">
        <v>#VALUE!</v>
      </c>
      <c r="E102" t="e">
        <v>#VALUE!</v>
      </c>
      <c r="F102" t="e">
        <v>#VALUE!</v>
      </c>
      <c r="G102" t="e">
        <v>#VALUE!</v>
      </c>
      <c r="H102" t="e">
        <v>#VALUE!</v>
      </c>
      <c r="I102" t="e">
        <v>#VALUE!</v>
      </c>
      <c r="J102" t="e">
        <v>#VALUE!</v>
      </c>
      <c r="K102" t="e">
        <v>#VALUE!</v>
      </c>
      <c r="L102" t="e">
        <v>#VALUE!</v>
      </c>
      <c r="M102" t="e">
        <v>#VALUE!</v>
      </c>
    </row>
    <row r="103" spans="2:13" x14ac:dyDescent="0.25">
      <c r="B103">
        <f t="shared" si="4"/>
        <v>0.6</v>
      </c>
      <c r="C103" t="e">
        <f t="array" ref="C103:M103">[1]!ESP_motor_calc_slip(B103,F,U,$G$17,$G$16,$AA$6)</f>
        <v>#VALUE!</v>
      </c>
      <c r="D103" t="e">
        <v>#VALUE!</v>
      </c>
      <c r="E103" t="e">
        <v>#VALUE!</v>
      </c>
      <c r="F103" t="e">
        <v>#VALUE!</v>
      </c>
      <c r="G103" t="e">
        <v>#VALUE!</v>
      </c>
      <c r="H103" t="e">
        <v>#VALUE!</v>
      </c>
      <c r="I103" t="e">
        <v>#VALUE!</v>
      </c>
      <c r="J103" t="e">
        <v>#VALUE!</v>
      </c>
      <c r="K103" t="e">
        <v>#VALUE!</v>
      </c>
      <c r="L103" t="e">
        <v>#VALUE!</v>
      </c>
      <c r="M103" t="e">
        <v>#VALUE!</v>
      </c>
    </row>
    <row r="104" spans="2:13" x14ac:dyDescent="0.25">
      <c r="B104">
        <f t="shared" si="4"/>
        <v>0.65</v>
      </c>
      <c r="C104" t="e">
        <f t="array" ref="C104:M104">[1]!ESP_motor_calc_slip(B104,F,U,$G$17,$G$16,$AA$6)</f>
        <v>#VALUE!</v>
      </c>
      <c r="D104" t="e">
        <v>#VALUE!</v>
      </c>
      <c r="E104" t="e">
        <v>#VALUE!</v>
      </c>
      <c r="F104" t="e">
        <v>#VALUE!</v>
      </c>
      <c r="G104" t="e">
        <v>#VALUE!</v>
      </c>
      <c r="H104" t="e">
        <v>#VALUE!</v>
      </c>
      <c r="I104" t="e">
        <v>#VALUE!</v>
      </c>
      <c r="J104" t="e">
        <v>#VALUE!</v>
      </c>
      <c r="K104" t="e">
        <v>#VALUE!</v>
      </c>
      <c r="L104" t="e">
        <v>#VALUE!</v>
      </c>
      <c r="M104" t="e">
        <v>#VALUE!</v>
      </c>
    </row>
    <row r="105" spans="2:13" x14ac:dyDescent="0.25">
      <c r="B105">
        <f t="shared" si="4"/>
        <v>0.70000000000000007</v>
      </c>
      <c r="C105" t="e">
        <f t="array" ref="C105:M105">[1]!ESP_motor_calc_slip(B105,F,U,$G$17,$G$16,$AA$6)</f>
        <v>#VALUE!</v>
      </c>
      <c r="D105" t="e">
        <v>#VALUE!</v>
      </c>
      <c r="E105" t="e">
        <v>#VALUE!</v>
      </c>
      <c r="F105" t="e">
        <v>#VALUE!</v>
      </c>
      <c r="G105" t="e">
        <v>#VALUE!</v>
      </c>
      <c r="H105" t="e">
        <v>#VALUE!</v>
      </c>
      <c r="I105" t="e">
        <v>#VALUE!</v>
      </c>
      <c r="J105" t="e">
        <v>#VALUE!</v>
      </c>
      <c r="K105" t="e">
        <v>#VALUE!</v>
      </c>
      <c r="L105" t="e">
        <v>#VALUE!</v>
      </c>
      <c r="M105" t="e">
        <v>#VALUE!</v>
      </c>
    </row>
    <row r="106" spans="2:13" x14ac:dyDescent="0.25">
      <c r="B106">
        <f t="shared" si="4"/>
        <v>0.75000000000000011</v>
      </c>
      <c r="C106" t="e">
        <f t="array" ref="C106:M106">[1]!ESP_motor_calc_slip(B106,F,U,$G$17,$G$16,$AA$6)</f>
        <v>#VALUE!</v>
      </c>
      <c r="D106" t="e">
        <v>#VALUE!</v>
      </c>
      <c r="E106" t="e">
        <v>#VALUE!</v>
      </c>
      <c r="F106" t="e">
        <v>#VALUE!</v>
      </c>
      <c r="G106" t="e">
        <v>#VALUE!</v>
      </c>
      <c r="H106" t="e">
        <v>#VALUE!</v>
      </c>
      <c r="I106" t="e">
        <v>#VALUE!</v>
      </c>
      <c r="J106" t="e">
        <v>#VALUE!</v>
      </c>
      <c r="K106" t="e">
        <v>#VALUE!</v>
      </c>
      <c r="L106" t="e">
        <v>#VALUE!</v>
      </c>
      <c r="M106" t="e">
        <v>#VALUE!</v>
      </c>
    </row>
    <row r="107" spans="2:13" x14ac:dyDescent="0.25">
      <c r="B107">
        <f t="shared" si="4"/>
        <v>0.80000000000000016</v>
      </c>
      <c r="C107" t="e">
        <f t="array" ref="C107:M107">[1]!ESP_motor_calc_slip(B107,F,U,$G$17,$G$16,$AA$6)</f>
        <v>#VALUE!</v>
      </c>
      <c r="D107" t="e">
        <v>#VALUE!</v>
      </c>
      <c r="E107" t="e">
        <v>#VALUE!</v>
      </c>
      <c r="F107" t="e">
        <v>#VALUE!</v>
      </c>
      <c r="G107" t="e">
        <v>#VALUE!</v>
      </c>
      <c r="H107" t="e">
        <v>#VALUE!</v>
      </c>
      <c r="I107" t="e">
        <v>#VALUE!</v>
      </c>
      <c r="J107" t="e">
        <v>#VALUE!</v>
      </c>
      <c r="K107" t="e">
        <v>#VALUE!</v>
      </c>
      <c r="L107" t="e">
        <v>#VALUE!</v>
      </c>
      <c r="M107" t="e">
        <v>#VALUE!</v>
      </c>
    </row>
    <row r="108" spans="2:13" x14ac:dyDescent="0.25">
      <c r="B108">
        <f t="shared" si="4"/>
        <v>0.8500000000000002</v>
      </c>
      <c r="C108" t="e">
        <f t="array" ref="C108:M108">[1]!ESP_motor_calc_slip(B108,F,U,$G$17,$G$16,$AA$6)</f>
        <v>#VALUE!</v>
      </c>
      <c r="D108" t="e">
        <v>#VALUE!</v>
      </c>
      <c r="E108" t="e">
        <v>#VALUE!</v>
      </c>
      <c r="F108" t="e">
        <v>#VALUE!</v>
      </c>
      <c r="G108" t="e">
        <v>#VALUE!</v>
      </c>
      <c r="H108" t="e">
        <v>#VALUE!</v>
      </c>
      <c r="I108" t="e">
        <v>#VALUE!</v>
      </c>
      <c r="J108" t="e">
        <v>#VALUE!</v>
      </c>
      <c r="K108" t="e">
        <v>#VALUE!</v>
      </c>
      <c r="L108" t="e">
        <v>#VALUE!</v>
      </c>
      <c r="M108" t="e">
        <v>#VALUE!</v>
      </c>
    </row>
    <row r="109" spans="2:13" x14ac:dyDescent="0.25">
      <c r="B109">
        <f t="shared" si="4"/>
        <v>0.90000000000000024</v>
      </c>
      <c r="C109" t="e">
        <f t="array" ref="C109:M109">[1]!ESP_motor_calc_slip(B109,F,U,$G$17,$G$16,$AA$6)</f>
        <v>#VALUE!</v>
      </c>
      <c r="D109" t="e">
        <v>#VALUE!</v>
      </c>
      <c r="E109" t="e">
        <v>#VALUE!</v>
      </c>
      <c r="F109" t="e">
        <v>#VALUE!</v>
      </c>
      <c r="G109" t="e">
        <v>#VALUE!</v>
      </c>
      <c r="H109" t="e">
        <v>#VALUE!</v>
      </c>
      <c r="I109" t="e">
        <v>#VALUE!</v>
      </c>
      <c r="J109" t="e">
        <v>#VALUE!</v>
      </c>
      <c r="K109" t="e">
        <v>#VALUE!</v>
      </c>
      <c r="L109" t="e">
        <v>#VALUE!</v>
      </c>
      <c r="M109" t="e">
        <v>#VALUE!</v>
      </c>
    </row>
    <row r="110" spans="2:13" x14ac:dyDescent="0.25">
      <c r="B110">
        <f t="shared" si="4"/>
        <v>0.95000000000000029</v>
      </c>
      <c r="C110" t="e">
        <f t="array" ref="C110:M110">[1]!ESP_motor_calc_slip(B110,F,U,$G$17,$G$16,$AA$6)</f>
        <v>#VALUE!</v>
      </c>
      <c r="D110" t="e">
        <v>#VALUE!</v>
      </c>
      <c r="E110" t="e">
        <v>#VALUE!</v>
      </c>
      <c r="F110" t="e">
        <v>#VALUE!</v>
      </c>
      <c r="G110" t="e">
        <v>#VALUE!</v>
      </c>
      <c r="H110" t="e">
        <v>#VALUE!</v>
      </c>
      <c r="I110" t="e">
        <v>#VALUE!</v>
      </c>
      <c r="J110" t="e">
        <v>#VALUE!</v>
      </c>
      <c r="K110" t="e">
        <v>#VALUE!</v>
      </c>
      <c r="L110" t="e">
        <v>#VALUE!</v>
      </c>
      <c r="M110" t="e">
        <v>#VALUE!</v>
      </c>
    </row>
    <row r="111" spans="2:13" x14ac:dyDescent="0.25">
      <c r="B111">
        <f t="shared" si="4"/>
        <v>1.0000000000000002</v>
      </c>
      <c r="C111" t="e">
        <f t="array" ref="C111:M111">[1]!ESP_motor_calc_slip(B111,F,U,$G$17,$G$16,$AA$6)</f>
        <v>#VALUE!</v>
      </c>
      <c r="D111" t="e">
        <v>#VALUE!</v>
      </c>
      <c r="E111" t="e">
        <v>#VALUE!</v>
      </c>
      <c r="F111" t="e">
        <v>#VALUE!</v>
      </c>
      <c r="G111" t="e">
        <v>#VALUE!</v>
      </c>
      <c r="H111" t="e">
        <v>#VALUE!</v>
      </c>
      <c r="I111" t="e">
        <v>#VALUE!</v>
      </c>
      <c r="J111" t="e">
        <v>#VALUE!</v>
      </c>
      <c r="K111" t="e">
        <v>#VALUE!</v>
      </c>
      <c r="L111" t="e">
        <v>#VALUE!</v>
      </c>
      <c r="M111" t="e">
        <v>#VALUE!</v>
      </c>
    </row>
  </sheetData>
  <mergeCells count="4">
    <mergeCell ref="B3:E3"/>
    <mergeCell ref="B4:E4"/>
    <mergeCell ref="B5:E5"/>
    <mergeCell ref="B6:E8"/>
  </mergeCells>
  <conditionalFormatting sqref="E35:E68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{34895320-7F39-4BAF-AA96-69A7C71630B3}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4895320-7F39-4BAF-AA96-69A7C71630B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E35:E68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R9:AB13"/>
  <sheetViews>
    <sheetView topLeftCell="A95" zoomScale="85" zoomScaleNormal="85" workbookViewId="0">
      <selection activeCell="X167" sqref="X167"/>
    </sheetView>
  </sheetViews>
  <sheetFormatPr defaultRowHeight="15" x14ac:dyDescent="0.25"/>
  <cols>
    <col min="19" max="19" width="10.42578125" bestFit="1" customWidth="1"/>
    <col min="20" max="20" width="12.5703125" bestFit="1" customWidth="1"/>
    <col min="23" max="23" width="12.42578125" bestFit="1" customWidth="1"/>
    <col min="24" max="24" width="10.28515625" customWidth="1"/>
    <col min="25" max="25" width="10.7109375" customWidth="1"/>
  </cols>
  <sheetData>
    <row r="9" spans="18:28" x14ac:dyDescent="0.25">
      <c r="R9" s="5"/>
      <c r="S9" s="5"/>
      <c r="T9" s="5"/>
      <c r="U9" s="5"/>
      <c r="V9" s="5"/>
      <c r="W9" s="5"/>
      <c r="X9" s="5"/>
      <c r="Y9" s="5"/>
      <c r="Z9" s="45" t="s">
        <v>26</v>
      </c>
      <c r="AA9" s="45"/>
      <c r="AB9" s="45"/>
    </row>
    <row r="10" spans="18:28" x14ac:dyDescent="0.25">
      <c r="R10" s="5" t="s">
        <v>31</v>
      </c>
      <c r="S10" s="5" t="s">
        <v>18</v>
      </c>
      <c r="T10" s="5" t="s">
        <v>19</v>
      </c>
      <c r="U10" s="5" t="s">
        <v>20</v>
      </c>
      <c r="V10" s="5" t="s">
        <v>15</v>
      </c>
      <c r="W10" s="5" t="s">
        <v>21</v>
      </c>
      <c r="X10" s="5" t="s">
        <v>22</v>
      </c>
      <c r="Y10" s="5" t="s">
        <v>34</v>
      </c>
      <c r="Z10" s="5" t="s">
        <v>29</v>
      </c>
      <c r="AA10" s="5" t="s">
        <v>30</v>
      </c>
      <c r="AB10" s="5" t="s">
        <v>27</v>
      </c>
    </row>
    <row r="11" spans="18:28" x14ac:dyDescent="0.25">
      <c r="R11" s="5" t="s">
        <v>32</v>
      </c>
      <c r="S11" s="5" t="s">
        <v>23</v>
      </c>
      <c r="T11" s="5" t="s">
        <v>24</v>
      </c>
      <c r="U11" s="5" t="s">
        <v>25</v>
      </c>
      <c r="V11" s="5"/>
      <c r="W11" s="5"/>
      <c r="X11" s="5"/>
      <c r="Y11" s="5" t="s">
        <v>33</v>
      </c>
      <c r="Z11" s="5" t="s">
        <v>23</v>
      </c>
      <c r="AA11" s="5"/>
      <c r="AB11" s="5" t="s">
        <v>28</v>
      </c>
    </row>
    <row r="12" spans="18:28" x14ac:dyDescent="0.25">
      <c r="R12" s="8">
        <v>50</v>
      </c>
      <c r="S12" s="8">
        <v>8</v>
      </c>
      <c r="T12" s="8">
        <v>380</v>
      </c>
      <c r="U12" s="8">
        <v>17.100000000000001</v>
      </c>
      <c r="V12" s="8">
        <v>0.84499999999999997</v>
      </c>
      <c r="W12" s="8">
        <v>5.1999999999999998E-2</v>
      </c>
      <c r="X12" s="8">
        <v>0.86</v>
      </c>
      <c r="Y12" s="7">
        <f>R12*(1-W12)*2*3.1415</f>
        <v>297.81420000000003</v>
      </c>
      <c r="Z12" s="7">
        <f>T12*U12*3^0.5*X12/1000</f>
        <v>9.6791848869210053</v>
      </c>
      <c r="AA12" s="7">
        <f>Z12*V12</f>
        <v>8.17891122944825</v>
      </c>
      <c r="AB12" s="7">
        <f>AA12*1000/Y12</f>
        <v>27.46313382453976</v>
      </c>
    </row>
    <row r="13" spans="18:28" x14ac:dyDescent="0.25">
      <c r="R13" s="8">
        <v>50</v>
      </c>
      <c r="S13" s="8">
        <v>45</v>
      </c>
      <c r="T13" s="8">
        <v>1350</v>
      </c>
      <c r="U13" s="8">
        <v>27.3</v>
      </c>
      <c r="V13" s="8">
        <v>0.83</v>
      </c>
      <c r="W13" s="8">
        <v>5.1999999999999998E-2</v>
      </c>
      <c r="X13" s="8">
        <v>0.85</v>
      </c>
      <c r="Y13" s="7">
        <f>R13*(1-W13)*2*3.1415</f>
        <v>297.81420000000003</v>
      </c>
      <c r="Z13" s="7">
        <f>T13*U13*3^0.5*X13/1000</f>
        <v>54.259522636008327</v>
      </c>
      <c r="AA13" s="9">
        <f>Z13*V13</f>
        <v>45.035403787886906</v>
      </c>
      <c r="AB13" s="7">
        <f>AA13*1000/Y13</f>
        <v>151.21980008974353</v>
      </c>
    </row>
  </sheetData>
  <mergeCells count="1">
    <mergeCell ref="Z9:AB9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19</vt:i4>
      </vt:variant>
    </vt:vector>
  </HeadingPairs>
  <TitlesOfParts>
    <vt:vector size="21" baseType="lpstr">
      <vt:lpstr>exercise_motor</vt:lpstr>
      <vt:lpstr>some_data</vt:lpstr>
      <vt:lpstr>alpha</vt:lpstr>
      <vt:lpstr>cos_nom</vt:lpstr>
      <vt:lpstr>eff_nom</vt:lpstr>
      <vt:lpstr>F</vt:lpstr>
      <vt:lpstr>Fnom</vt:lpstr>
      <vt:lpstr>ID</vt:lpstr>
      <vt:lpstr>input_Course</vt:lpstr>
      <vt:lpstr>input_Date</vt:lpstr>
      <vt:lpstr>input_Group</vt:lpstr>
      <vt:lpstr>input_Notes</vt:lpstr>
      <vt:lpstr>input_Student_Name</vt:lpstr>
      <vt:lpstr>input_Version</vt:lpstr>
      <vt:lpstr>lambda</vt:lpstr>
      <vt:lpstr>Pnom</vt:lpstr>
      <vt:lpstr>slip_nom</vt:lpstr>
      <vt:lpstr>U</vt:lpstr>
      <vt:lpstr>Unom</vt:lpstr>
      <vt:lpstr>xi</vt:lpstr>
      <vt:lpstr>длина_кабеля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rnt</cp:lastModifiedBy>
  <dcterms:created xsi:type="dcterms:W3CDTF">2019-06-11T10:40:46Z</dcterms:created>
  <dcterms:modified xsi:type="dcterms:W3CDTF">2025-02-28T05:36:58Z</dcterms:modified>
</cp:coreProperties>
</file>