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slicers/slicer10.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slicers/slicer11.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drawings/drawing13.xml" ContentType="application/vnd.openxmlformats-officedocument.drawing+xml"/>
  <Override PartName="/xl/slicers/slicer12.xml" ContentType="application/vnd.ms-excel.slicer+xml"/>
  <Override PartName="/xl/drawings/drawing14.xml" ContentType="application/vnd.openxmlformats-officedocument.drawing+xml"/>
  <Override PartName="/xl/slicers/slicer1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DELL\Desktop\bi project\"/>
    </mc:Choice>
  </mc:AlternateContent>
  <bookViews>
    <workbookView xWindow="0" yWindow="0" windowWidth="20490" windowHeight="7755" tabRatio="756" firstSheet="11" activeTab="14"/>
  </bookViews>
  <sheets>
    <sheet name="referances" sheetId="2" r:id="rId1"/>
    <sheet name="Input data" sheetId="1" r:id="rId2"/>
    <sheet name="year wise buy sale" sheetId="28" r:id="rId3"/>
    <sheet name="3 most ordered populer product" sheetId="45" r:id="rId4"/>
    <sheet name="profite on sale" sheetId="29" r:id="rId5"/>
    <sheet name="month wise sale" sheetId="30" r:id="rId6"/>
    <sheet name="region &amp; country sale" sheetId="31" r:id="rId7"/>
    <sheet name="region wise profit" sheetId="38" r:id="rId8"/>
    <sheet name="year &amp; region product salling" sheetId="32" r:id="rId9"/>
    <sheet name="total sales on type of sale" sheetId="33" r:id="rId10"/>
    <sheet name="payment based on total sale" sheetId="36" r:id="rId11"/>
    <sheet name="mode of sale on total sale " sheetId="39" r:id="rId12"/>
    <sheet name="product based buy &amp; sale price" sheetId="40" r:id="rId13"/>
    <sheet name="total sale,profit,profit%" sheetId="44" r:id="rId14"/>
    <sheet name="db" sheetId="25" r:id="rId15"/>
  </sheets>
  <externalReferences>
    <externalReference r:id="rId16"/>
  </externalReferences>
  <definedNames>
    <definedName name="_xlnm._FilterDatabase" localSheetId="1" hidden="1">'Input data'!$B$2:$S$2</definedName>
    <definedName name="_xlchart.0" hidden="1">'region wise profit'!$A$11:$A$17</definedName>
    <definedName name="_xlchart.1" hidden="1">'region wise profit'!$B$11:$B$17</definedName>
    <definedName name="_xlchart.2" hidden="1">'year &amp; region product salling'!$A$13:$A$20</definedName>
    <definedName name="_xlchart.3" hidden="1">'year &amp; region product salling'!$B$13:$B$20</definedName>
    <definedName name="_xlchart.4" hidden="1">'region wise profit'!$A$11:$A$17</definedName>
    <definedName name="_xlchart.5" hidden="1">'region wise profit'!$B$11:$B$17</definedName>
    <definedName name="_xlchart.6" hidden="1">'year &amp; region product salling'!$A$13:$A$20</definedName>
    <definedName name="_xlchart.7" hidden="1">'year &amp; region product salling'!$B$13:$B$20</definedName>
    <definedName name="_xlcn.WorksheetConnection_pivotX15Y23" hidden="1">'[1]pivot '!$X$15:$Y$23</definedName>
    <definedName name="month">referances!$D$7:$E$18</definedName>
    <definedName name="monthlist">referances!$D$7:$E$18</definedName>
    <definedName name="Slicer_Region">#N/A</definedName>
    <definedName name="Slicer_Year">#N/A</definedName>
  </definedNames>
  <calcPr calcId="162913"/>
  <pivotCaches>
    <pivotCache cacheId="0"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cf530aaf-c755-48e4-8ffc-cbbea2006528" name="Range" connection="WorksheetConnection_pivot !$X$15:$Y$23"/>
        </x15:modelTables>
      </x15:dataModel>
    </ext>
  </extLst>
</workbook>
</file>

<file path=xl/calcChain.xml><?xml version="1.0" encoding="utf-8"?>
<calcChain xmlns="http://schemas.openxmlformats.org/spreadsheetml/2006/main">
  <c r="S297" i="1" l="1"/>
  <c r="R297" i="1"/>
  <c r="Q297" i="1"/>
  <c r="S296" i="1"/>
  <c r="R296" i="1"/>
  <c r="Q296" i="1"/>
  <c r="S295" i="1"/>
  <c r="R295" i="1"/>
  <c r="Q295" i="1"/>
  <c r="S294" i="1"/>
  <c r="R294" i="1"/>
  <c r="Q294" i="1"/>
  <c r="S293" i="1"/>
  <c r="R293" i="1"/>
  <c r="Q293" i="1"/>
  <c r="S292" i="1"/>
  <c r="R292" i="1"/>
  <c r="Q292" i="1"/>
  <c r="S291" i="1"/>
  <c r="R291" i="1"/>
  <c r="Q291" i="1"/>
  <c r="S290" i="1"/>
  <c r="R290" i="1"/>
  <c r="Q290" i="1"/>
  <c r="S289" i="1"/>
  <c r="R289" i="1"/>
  <c r="Q289" i="1"/>
  <c r="S288" i="1"/>
  <c r="R288" i="1"/>
  <c r="Q288" i="1"/>
  <c r="S287" i="1"/>
  <c r="R287" i="1"/>
  <c r="Q287" i="1"/>
  <c r="S286" i="1"/>
  <c r="R286" i="1"/>
  <c r="Q286" i="1"/>
  <c r="S285" i="1"/>
  <c r="R285" i="1"/>
  <c r="Q285" i="1"/>
  <c r="S284" i="1"/>
  <c r="R284" i="1"/>
  <c r="Q284" i="1"/>
  <c r="S283" i="1"/>
  <c r="R283" i="1"/>
  <c r="Q283" i="1"/>
  <c r="S282" i="1"/>
  <c r="R282" i="1"/>
  <c r="Q282" i="1"/>
  <c r="S281" i="1"/>
  <c r="R281" i="1"/>
  <c r="Q281" i="1"/>
  <c r="S280" i="1"/>
  <c r="R280" i="1"/>
  <c r="Q280" i="1"/>
  <c r="S279" i="1"/>
  <c r="R279" i="1"/>
  <c r="Q279" i="1"/>
  <c r="S278" i="1"/>
  <c r="R278" i="1"/>
  <c r="Q278" i="1"/>
  <c r="S277" i="1"/>
  <c r="R277" i="1"/>
  <c r="Q277" i="1"/>
  <c r="S276" i="1"/>
  <c r="R276" i="1"/>
  <c r="Q276" i="1"/>
  <c r="S275" i="1"/>
  <c r="R275" i="1"/>
  <c r="Q275" i="1"/>
  <c r="S274" i="1"/>
  <c r="R274" i="1"/>
  <c r="Q274" i="1"/>
  <c r="S273" i="1"/>
  <c r="R273" i="1"/>
  <c r="Q273" i="1"/>
  <c r="S272" i="1"/>
  <c r="R272" i="1"/>
  <c r="Q272" i="1"/>
  <c r="S271" i="1"/>
  <c r="R271" i="1"/>
  <c r="Q271" i="1"/>
  <c r="S270" i="1"/>
  <c r="R270" i="1"/>
  <c r="Q270" i="1"/>
  <c r="S269" i="1"/>
  <c r="R269" i="1"/>
  <c r="Q269" i="1"/>
  <c r="S268" i="1"/>
  <c r="R268" i="1"/>
  <c r="Q268" i="1"/>
  <c r="S267" i="1"/>
  <c r="R267" i="1"/>
  <c r="Q267" i="1"/>
  <c r="S266" i="1"/>
  <c r="R266" i="1"/>
  <c r="Q266" i="1"/>
  <c r="S265" i="1"/>
  <c r="R265" i="1"/>
  <c r="Q265" i="1"/>
  <c r="S264" i="1"/>
  <c r="R264" i="1"/>
  <c r="Q264" i="1"/>
  <c r="S263" i="1"/>
  <c r="R263" i="1"/>
  <c r="Q263" i="1"/>
  <c r="S262" i="1"/>
  <c r="R262" i="1"/>
  <c r="Q262" i="1"/>
  <c r="S261" i="1"/>
  <c r="R261" i="1"/>
  <c r="Q261" i="1"/>
  <c r="S260" i="1"/>
  <c r="R260" i="1"/>
  <c r="Q260" i="1"/>
  <c r="S259" i="1"/>
  <c r="R259" i="1"/>
  <c r="Q259" i="1"/>
  <c r="S258" i="1"/>
  <c r="R258" i="1"/>
  <c r="Q258" i="1"/>
  <c r="S257" i="1"/>
  <c r="R257" i="1"/>
  <c r="Q257" i="1"/>
  <c r="S256" i="1"/>
  <c r="R256" i="1"/>
  <c r="Q256" i="1"/>
  <c r="S255" i="1"/>
  <c r="R255" i="1"/>
  <c r="Q255" i="1"/>
  <c r="S254" i="1"/>
  <c r="R254" i="1"/>
  <c r="Q254" i="1"/>
  <c r="S253" i="1"/>
  <c r="R253" i="1"/>
  <c r="Q253" i="1"/>
  <c r="S252" i="1"/>
  <c r="R252" i="1"/>
  <c r="Q252" i="1"/>
  <c r="S251" i="1"/>
  <c r="R251" i="1"/>
  <c r="Q251" i="1"/>
  <c r="S250" i="1"/>
  <c r="R250" i="1"/>
  <c r="Q250" i="1"/>
  <c r="S249" i="1"/>
  <c r="R249" i="1"/>
  <c r="Q249" i="1"/>
  <c r="S248" i="1"/>
  <c r="R248" i="1"/>
  <c r="Q248" i="1"/>
  <c r="S247" i="1"/>
  <c r="R247" i="1"/>
  <c r="Q247" i="1"/>
  <c r="S246" i="1"/>
  <c r="R246" i="1"/>
  <c r="Q246" i="1"/>
  <c r="S245" i="1"/>
  <c r="R245" i="1"/>
  <c r="Q245" i="1"/>
  <c r="S244" i="1"/>
  <c r="R244" i="1"/>
  <c r="Q244" i="1"/>
  <c r="S243" i="1"/>
  <c r="R243" i="1"/>
  <c r="Q243" i="1"/>
  <c r="S242" i="1"/>
  <c r="R242" i="1"/>
  <c r="Q242" i="1"/>
  <c r="S241" i="1"/>
  <c r="R241" i="1"/>
  <c r="Q241" i="1"/>
  <c r="S240" i="1"/>
  <c r="R240" i="1"/>
  <c r="Q240" i="1"/>
  <c r="S239" i="1"/>
  <c r="R239" i="1"/>
  <c r="Q239" i="1"/>
  <c r="S238" i="1"/>
  <c r="R238" i="1"/>
  <c r="Q238" i="1"/>
  <c r="S237" i="1"/>
  <c r="R237" i="1"/>
  <c r="Q237" i="1"/>
  <c r="S236" i="1"/>
  <c r="R236" i="1"/>
  <c r="Q236" i="1"/>
  <c r="S235" i="1"/>
  <c r="R235" i="1"/>
  <c r="Q235" i="1"/>
  <c r="S234" i="1"/>
  <c r="R234" i="1"/>
  <c r="Q234" i="1"/>
  <c r="S233" i="1"/>
  <c r="R233" i="1"/>
  <c r="Q233" i="1"/>
  <c r="S232" i="1"/>
  <c r="R232" i="1"/>
  <c r="Q232" i="1"/>
  <c r="S231" i="1"/>
  <c r="R231" i="1"/>
  <c r="Q231" i="1"/>
  <c r="S230" i="1"/>
  <c r="R230" i="1"/>
  <c r="Q230" i="1"/>
  <c r="S229" i="1"/>
  <c r="R229" i="1"/>
  <c r="Q229" i="1"/>
  <c r="S228" i="1"/>
  <c r="R228" i="1"/>
  <c r="Q228" i="1"/>
  <c r="S227" i="1"/>
  <c r="R227" i="1"/>
  <c r="Q227" i="1"/>
  <c r="S226" i="1"/>
  <c r="R226" i="1"/>
  <c r="Q226" i="1"/>
  <c r="S225" i="1"/>
  <c r="R225" i="1"/>
  <c r="Q225" i="1"/>
  <c r="S224" i="1"/>
  <c r="R224" i="1"/>
  <c r="Q224" i="1"/>
  <c r="S223" i="1"/>
  <c r="R223" i="1"/>
  <c r="Q223" i="1"/>
  <c r="S222" i="1"/>
  <c r="R222" i="1"/>
  <c r="Q222" i="1"/>
  <c r="S221" i="1"/>
  <c r="R221" i="1"/>
  <c r="Q221" i="1"/>
  <c r="S220" i="1"/>
  <c r="R220" i="1"/>
  <c r="Q220" i="1"/>
  <c r="S219" i="1"/>
  <c r="R219" i="1"/>
  <c r="Q219" i="1"/>
  <c r="S218" i="1"/>
  <c r="R218" i="1"/>
  <c r="Q218" i="1"/>
  <c r="S217" i="1"/>
  <c r="R217" i="1"/>
  <c r="Q217" i="1"/>
  <c r="S216" i="1"/>
  <c r="R216" i="1"/>
  <c r="Q216" i="1"/>
  <c r="S215" i="1"/>
  <c r="R215" i="1"/>
  <c r="Q215" i="1"/>
  <c r="S214" i="1"/>
  <c r="R214" i="1"/>
  <c r="Q214" i="1"/>
  <c r="S213" i="1"/>
  <c r="R213" i="1"/>
  <c r="Q213" i="1"/>
  <c r="S212" i="1"/>
  <c r="R212" i="1"/>
  <c r="Q212" i="1"/>
  <c r="S211" i="1"/>
  <c r="R211" i="1"/>
  <c r="Q211" i="1"/>
  <c r="S210" i="1"/>
  <c r="R210" i="1"/>
  <c r="Q210" i="1"/>
  <c r="S209" i="1"/>
  <c r="R209" i="1"/>
  <c r="Q209" i="1"/>
  <c r="S208" i="1"/>
  <c r="R208" i="1"/>
  <c r="Q208" i="1"/>
  <c r="S207" i="1"/>
  <c r="R207" i="1"/>
  <c r="Q207" i="1"/>
  <c r="S206" i="1"/>
  <c r="R206" i="1"/>
  <c r="Q206" i="1"/>
  <c r="S205" i="1"/>
  <c r="R205" i="1"/>
  <c r="Q205"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S189" i="1"/>
  <c r="R189" i="1"/>
  <c r="Q189" i="1"/>
  <c r="S188" i="1"/>
  <c r="R188" i="1"/>
  <c r="Q188" i="1"/>
  <c r="S187" i="1"/>
  <c r="R187" i="1"/>
  <c r="Q187" i="1"/>
  <c r="S186" i="1"/>
  <c r="R186" i="1"/>
  <c r="Q186" i="1"/>
  <c r="S185" i="1"/>
  <c r="R185" i="1"/>
  <c r="Q185" i="1"/>
  <c r="S184" i="1"/>
  <c r="R184" i="1"/>
  <c r="Q184" i="1"/>
  <c r="S183" i="1"/>
  <c r="R183" i="1"/>
  <c r="Q183" i="1"/>
  <c r="S182" i="1"/>
  <c r="R182" i="1"/>
  <c r="Q182" i="1"/>
  <c r="S181" i="1"/>
  <c r="R181" i="1"/>
  <c r="Q181" i="1"/>
  <c r="S180" i="1"/>
  <c r="R180" i="1"/>
  <c r="Q180" i="1"/>
  <c r="S179" i="1"/>
  <c r="R179" i="1"/>
  <c r="Q179" i="1"/>
  <c r="S178" i="1"/>
  <c r="R178" i="1"/>
  <c r="Q178" i="1"/>
  <c r="S177" i="1"/>
  <c r="R177" i="1"/>
  <c r="Q177" i="1"/>
  <c r="S176" i="1"/>
  <c r="R176" i="1"/>
  <c r="Q176" i="1"/>
  <c r="S175" i="1"/>
  <c r="R175" i="1"/>
  <c r="Q175" i="1"/>
  <c r="S174" i="1"/>
  <c r="R174" i="1"/>
  <c r="Q174" i="1"/>
  <c r="S173" i="1"/>
  <c r="R173" i="1"/>
  <c r="Q173" i="1"/>
  <c r="S172" i="1"/>
  <c r="R172" i="1"/>
  <c r="Q172" i="1"/>
  <c r="S171" i="1"/>
  <c r="R171" i="1"/>
  <c r="Q171" i="1"/>
  <c r="S170" i="1"/>
  <c r="R170" i="1"/>
  <c r="Q170" i="1"/>
  <c r="S169" i="1"/>
  <c r="R169" i="1"/>
  <c r="Q169" i="1"/>
  <c r="S168" i="1"/>
  <c r="R168" i="1"/>
  <c r="Q168" i="1"/>
  <c r="S167" i="1"/>
  <c r="R167" i="1"/>
  <c r="Q167" i="1"/>
  <c r="S166" i="1"/>
  <c r="R166" i="1"/>
  <c r="Q166" i="1"/>
  <c r="S165" i="1"/>
  <c r="R165" i="1"/>
  <c r="Q165" i="1"/>
  <c r="S164" i="1"/>
  <c r="R164" i="1"/>
  <c r="Q164" i="1"/>
  <c r="S163" i="1"/>
  <c r="R163" i="1"/>
  <c r="Q163" i="1"/>
  <c r="S162" i="1"/>
  <c r="R162" i="1"/>
  <c r="Q162" i="1"/>
  <c r="S161" i="1"/>
  <c r="R161" i="1"/>
  <c r="Q161" i="1"/>
  <c r="S160" i="1"/>
  <c r="R160" i="1"/>
  <c r="Q160" i="1"/>
  <c r="S159" i="1"/>
  <c r="R159" i="1"/>
  <c r="Q159" i="1"/>
  <c r="S158" i="1"/>
  <c r="R158" i="1"/>
  <c r="Q158" i="1"/>
  <c r="S157" i="1"/>
  <c r="R157" i="1"/>
  <c r="Q157" i="1"/>
  <c r="S156" i="1"/>
  <c r="R156" i="1"/>
  <c r="Q156" i="1"/>
  <c r="S155" i="1"/>
  <c r="R155" i="1"/>
  <c r="Q155" i="1"/>
  <c r="S154" i="1"/>
  <c r="R154" i="1"/>
  <c r="Q154" i="1"/>
  <c r="S153" i="1"/>
  <c r="R153" i="1"/>
  <c r="Q153" i="1"/>
  <c r="S152" i="1"/>
  <c r="R152" i="1"/>
  <c r="Q152" i="1"/>
  <c r="S151" i="1"/>
  <c r="R151" i="1"/>
  <c r="Q151" i="1"/>
  <c r="S150" i="1"/>
  <c r="R150" i="1"/>
  <c r="Q150" i="1"/>
  <c r="S149" i="1"/>
  <c r="R149" i="1"/>
  <c r="Q149" i="1"/>
  <c r="S148" i="1"/>
  <c r="R148" i="1"/>
  <c r="Q148" i="1"/>
  <c r="S147" i="1"/>
  <c r="R147" i="1"/>
  <c r="Q147" i="1"/>
  <c r="S146" i="1"/>
  <c r="R146" i="1"/>
  <c r="Q146" i="1"/>
  <c r="S145" i="1"/>
  <c r="R145" i="1"/>
  <c r="Q145" i="1"/>
  <c r="S144" i="1"/>
  <c r="R144" i="1"/>
  <c r="Q144" i="1"/>
  <c r="S143" i="1"/>
  <c r="R143" i="1"/>
  <c r="Q143" i="1"/>
  <c r="S142" i="1"/>
  <c r="R142" i="1"/>
  <c r="Q142" i="1"/>
  <c r="S141" i="1"/>
  <c r="R141" i="1"/>
  <c r="Q141" i="1"/>
  <c r="S140" i="1"/>
  <c r="R140" i="1"/>
  <c r="Q140" i="1"/>
  <c r="S139" i="1"/>
  <c r="R139" i="1"/>
  <c r="Q139" i="1"/>
  <c r="S138" i="1"/>
  <c r="R138" i="1"/>
  <c r="Q138" i="1"/>
  <c r="S137" i="1"/>
  <c r="R137" i="1"/>
  <c r="Q137" i="1"/>
  <c r="S136" i="1"/>
  <c r="R136" i="1"/>
  <c r="Q136" i="1"/>
  <c r="S135" i="1"/>
  <c r="R135" i="1"/>
  <c r="Q135" i="1"/>
  <c r="S134" i="1"/>
  <c r="R134" i="1"/>
  <c r="Q134" i="1"/>
  <c r="S133" i="1"/>
  <c r="R133" i="1"/>
  <c r="Q133" i="1"/>
  <c r="S132" i="1"/>
  <c r="R132" i="1"/>
  <c r="Q132" i="1"/>
  <c r="S131" i="1"/>
  <c r="R131" i="1"/>
  <c r="Q131" i="1"/>
  <c r="S130" i="1"/>
  <c r="R130" i="1"/>
  <c r="Q130" i="1"/>
  <c r="S129" i="1"/>
  <c r="R129" i="1"/>
  <c r="Q129" i="1"/>
  <c r="S128" i="1"/>
  <c r="R128" i="1"/>
  <c r="Q128" i="1"/>
  <c r="S127" i="1"/>
  <c r="R127" i="1"/>
  <c r="Q127" i="1"/>
  <c r="S126" i="1"/>
  <c r="R126" i="1"/>
  <c r="Q126" i="1"/>
  <c r="S125" i="1"/>
  <c r="R125" i="1"/>
  <c r="Q125" i="1"/>
  <c r="S124" i="1"/>
  <c r="R124" i="1"/>
  <c r="Q124" i="1"/>
  <c r="S123" i="1"/>
  <c r="R123" i="1"/>
  <c r="Q123" i="1"/>
  <c r="S122" i="1"/>
  <c r="R122" i="1"/>
  <c r="Q122" i="1"/>
  <c r="S121" i="1"/>
  <c r="R121" i="1"/>
  <c r="Q121" i="1"/>
  <c r="S120" i="1"/>
  <c r="R120" i="1"/>
  <c r="Q120" i="1"/>
  <c r="S119" i="1"/>
  <c r="R119" i="1"/>
  <c r="Q119" i="1"/>
  <c r="S118" i="1"/>
  <c r="R118" i="1"/>
  <c r="Q118" i="1"/>
  <c r="S117" i="1"/>
  <c r="R117" i="1"/>
  <c r="Q117" i="1"/>
  <c r="S116" i="1"/>
  <c r="R116" i="1"/>
  <c r="Q116" i="1"/>
  <c r="S115" i="1"/>
  <c r="R115" i="1"/>
  <c r="Q115" i="1"/>
  <c r="S114" i="1"/>
  <c r="R114" i="1"/>
  <c r="Q114" i="1"/>
  <c r="S113" i="1"/>
  <c r="R113" i="1"/>
  <c r="Q113" i="1"/>
  <c r="S112" i="1"/>
  <c r="R112" i="1"/>
  <c r="Q112" i="1"/>
  <c r="S111" i="1"/>
  <c r="R111" i="1"/>
  <c r="Q111" i="1"/>
  <c r="S110" i="1"/>
  <c r="R110" i="1"/>
  <c r="Q110" i="1"/>
  <c r="S109" i="1"/>
  <c r="R109" i="1"/>
  <c r="Q109" i="1"/>
  <c r="S108" i="1"/>
  <c r="R108" i="1"/>
  <c r="Q108" i="1"/>
  <c r="S107" i="1"/>
  <c r="R107" i="1"/>
  <c r="Q107" i="1"/>
  <c r="S106" i="1"/>
  <c r="R106" i="1"/>
  <c r="Q106" i="1"/>
  <c r="S105" i="1"/>
  <c r="R105" i="1"/>
  <c r="Q105" i="1"/>
  <c r="S104" i="1"/>
  <c r="R104" i="1"/>
  <c r="Q104" i="1"/>
  <c r="S103" i="1"/>
  <c r="R103" i="1"/>
  <c r="Q103" i="1"/>
  <c r="S102" i="1"/>
  <c r="R102" i="1"/>
  <c r="Q102" i="1"/>
  <c r="S101" i="1"/>
  <c r="R101" i="1"/>
  <c r="Q101" i="1"/>
  <c r="S100" i="1"/>
  <c r="R100" i="1"/>
  <c r="Q100" i="1"/>
  <c r="S99" i="1"/>
  <c r="R99" i="1"/>
  <c r="Q99" i="1"/>
  <c r="S98" i="1"/>
  <c r="R98" i="1"/>
  <c r="Q98" i="1"/>
  <c r="S97" i="1"/>
  <c r="R97" i="1"/>
  <c r="Q97" i="1"/>
  <c r="S96" i="1"/>
  <c r="R96" i="1"/>
  <c r="Q96" i="1"/>
  <c r="S95" i="1"/>
  <c r="R95" i="1"/>
  <c r="Q95" i="1"/>
  <c r="S94" i="1"/>
  <c r="R94" i="1"/>
  <c r="Q94" i="1"/>
  <c r="S93" i="1"/>
  <c r="R93" i="1"/>
  <c r="Q93" i="1"/>
  <c r="S92" i="1"/>
  <c r="R92" i="1"/>
  <c r="Q92" i="1"/>
  <c r="S91" i="1"/>
  <c r="R91" i="1"/>
  <c r="Q91" i="1"/>
  <c r="S90" i="1"/>
  <c r="R90" i="1"/>
  <c r="Q90" i="1"/>
  <c r="S89" i="1"/>
  <c r="R89" i="1"/>
  <c r="Q89" i="1"/>
  <c r="S88" i="1"/>
  <c r="R88" i="1"/>
  <c r="Q88" i="1"/>
  <c r="S87" i="1"/>
  <c r="R87" i="1"/>
  <c r="Q87" i="1"/>
  <c r="S86" i="1"/>
  <c r="R86" i="1"/>
  <c r="Q86" i="1"/>
  <c r="S85" i="1"/>
  <c r="R85" i="1"/>
  <c r="Q85" i="1"/>
  <c r="S84" i="1"/>
  <c r="R84" i="1"/>
  <c r="Q84" i="1"/>
  <c r="S83" i="1"/>
  <c r="R83" i="1"/>
  <c r="Q83" i="1"/>
  <c r="S82" i="1"/>
  <c r="R82" i="1"/>
  <c r="Q82" i="1"/>
  <c r="S81" i="1"/>
  <c r="R81" i="1"/>
  <c r="Q81" i="1"/>
  <c r="S80" i="1"/>
  <c r="R80" i="1"/>
  <c r="Q80" i="1"/>
  <c r="S79" i="1"/>
  <c r="R79" i="1"/>
  <c r="Q79" i="1"/>
  <c r="S78" i="1"/>
  <c r="R78" i="1"/>
  <c r="Q78" i="1"/>
  <c r="S77" i="1"/>
  <c r="R77" i="1"/>
  <c r="Q77" i="1"/>
  <c r="S76" i="1"/>
  <c r="R76" i="1"/>
  <c r="Q76" i="1"/>
  <c r="S75" i="1"/>
  <c r="R75" i="1"/>
  <c r="Q75" i="1"/>
  <c r="S74" i="1"/>
  <c r="R74" i="1"/>
  <c r="Q74" i="1"/>
  <c r="S73" i="1"/>
  <c r="R73" i="1"/>
  <c r="Q73" i="1"/>
  <c r="S72" i="1"/>
  <c r="R72" i="1"/>
  <c r="Q72" i="1"/>
  <c r="S71" i="1"/>
  <c r="R71" i="1"/>
  <c r="Q71" i="1"/>
  <c r="S70" i="1"/>
  <c r="R70" i="1"/>
  <c r="Q70" i="1"/>
  <c r="S69" i="1"/>
  <c r="R69" i="1"/>
  <c r="Q69" i="1"/>
  <c r="S68" i="1"/>
  <c r="R68" i="1"/>
  <c r="Q68" i="1"/>
  <c r="S67" i="1"/>
  <c r="R67" i="1"/>
  <c r="Q67" i="1"/>
  <c r="S66" i="1"/>
  <c r="R66" i="1"/>
  <c r="Q66" i="1"/>
  <c r="S65" i="1"/>
  <c r="R65" i="1"/>
  <c r="Q65" i="1"/>
  <c r="S64" i="1"/>
  <c r="R64" i="1"/>
  <c r="Q64" i="1"/>
  <c r="S63" i="1"/>
  <c r="R63" i="1"/>
  <c r="Q63" i="1"/>
  <c r="S62" i="1"/>
  <c r="R62" i="1"/>
  <c r="Q62" i="1"/>
  <c r="S61" i="1"/>
  <c r="R61" i="1"/>
  <c r="Q61" i="1"/>
  <c r="S60" i="1"/>
  <c r="R60" i="1"/>
  <c r="Q60" i="1"/>
  <c r="S59" i="1"/>
  <c r="R59" i="1"/>
  <c r="Q59" i="1"/>
  <c r="S58" i="1"/>
  <c r="R58" i="1"/>
  <c r="Q58" i="1"/>
  <c r="S57" i="1"/>
  <c r="R57" i="1"/>
  <c r="Q57" i="1"/>
  <c r="S56" i="1"/>
  <c r="R56" i="1"/>
  <c r="Q56" i="1"/>
  <c r="S55" i="1"/>
  <c r="R55" i="1"/>
  <c r="Q55" i="1"/>
  <c r="S54" i="1"/>
  <c r="R54" i="1"/>
  <c r="Q54" i="1"/>
  <c r="S53" i="1"/>
  <c r="R53" i="1"/>
  <c r="Q53" i="1"/>
  <c r="S52" i="1"/>
  <c r="R52" i="1"/>
  <c r="Q52" i="1"/>
  <c r="S51" i="1"/>
  <c r="R51" i="1"/>
  <c r="Q51" i="1"/>
  <c r="S50" i="1"/>
  <c r="R50" i="1"/>
  <c r="Q50" i="1"/>
  <c r="S49" i="1"/>
  <c r="R49" i="1"/>
  <c r="Q49"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S36" i="1"/>
  <c r="R36" i="1"/>
  <c r="Q36" i="1"/>
  <c r="S35" i="1"/>
  <c r="R35" i="1"/>
  <c r="Q35" i="1"/>
  <c r="S34" i="1"/>
  <c r="R34" i="1"/>
  <c r="Q34" i="1"/>
  <c r="S33" i="1"/>
  <c r="R33" i="1"/>
  <c r="Q33" i="1"/>
  <c r="S32" i="1"/>
  <c r="R32" i="1"/>
  <c r="Q32" i="1"/>
  <c r="S31" i="1"/>
  <c r="R31" i="1"/>
  <c r="Q31" i="1"/>
  <c r="S30" i="1"/>
  <c r="R30" i="1"/>
  <c r="Q30" i="1"/>
  <c r="S29" i="1"/>
  <c r="R29" i="1"/>
  <c r="Q29" i="1"/>
  <c r="S28" i="1"/>
  <c r="R28" i="1"/>
  <c r="Q28" i="1"/>
  <c r="S27" i="1"/>
  <c r="R27" i="1"/>
  <c r="Q27" i="1"/>
  <c r="S26" i="1"/>
  <c r="R26" i="1"/>
  <c r="Q26" i="1"/>
  <c r="S25" i="1"/>
  <c r="R25" i="1"/>
  <c r="Q25" i="1"/>
  <c r="S24" i="1"/>
  <c r="R24" i="1"/>
  <c r="Q24" i="1"/>
  <c r="S23" i="1"/>
  <c r="R23" i="1"/>
  <c r="Q23" i="1"/>
  <c r="S22" i="1"/>
  <c r="R22" i="1"/>
  <c r="Q22" i="1"/>
  <c r="S21" i="1"/>
  <c r="R21" i="1"/>
  <c r="Q21" i="1"/>
  <c r="S20" i="1"/>
  <c r="R20" i="1"/>
  <c r="Q20" i="1"/>
  <c r="S19" i="1"/>
  <c r="R19" i="1"/>
  <c r="Q19" i="1"/>
  <c r="S18" i="1"/>
  <c r="R18" i="1"/>
  <c r="Q18" i="1"/>
  <c r="S17" i="1"/>
  <c r="R17" i="1"/>
  <c r="Q17" i="1"/>
  <c r="S16" i="1"/>
  <c r="R16" i="1"/>
  <c r="Q16" i="1"/>
  <c r="S15" i="1"/>
  <c r="R15" i="1"/>
  <c r="Q15" i="1"/>
  <c r="S14" i="1"/>
  <c r="R14" i="1"/>
  <c r="Q14" i="1"/>
  <c r="S13" i="1"/>
  <c r="R13" i="1"/>
  <c r="Q13" i="1"/>
  <c r="S12" i="1"/>
  <c r="R12" i="1"/>
  <c r="Q12" i="1"/>
  <c r="S11" i="1"/>
  <c r="R11" i="1"/>
  <c r="Q11" i="1"/>
  <c r="S10" i="1"/>
  <c r="R10" i="1"/>
  <c r="Q10" i="1"/>
  <c r="S9" i="1"/>
  <c r="R9" i="1"/>
  <c r="Q9" i="1"/>
  <c r="S8" i="1"/>
  <c r="R8" i="1"/>
  <c r="Q8" i="1"/>
  <c r="S7" i="1"/>
  <c r="R7" i="1"/>
  <c r="Q7" i="1"/>
  <c r="S6" i="1"/>
  <c r="R6" i="1"/>
  <c r="Q6" i="1"/>
  <c r="S5" i="1"/>
  <c r="R5" i="1"/>
  <c r="Q5" i="1"/>
  <c r="S4" i="1"/>
  <c r="R4" i="1"/>
  <c r="Q4" i="1"/>
  <c r="S3" i="1"/>
  <c r="R3" i="1"/>
  <c r="Q3" i="1"/>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L4" i="2"/>
  <c r="A4" i="2"/>
  <c r="L3" i="2"/>
  <c r="A3" i="2"/>
  <c r="C18" i="40"/>
  <c r="B14" i="32"/>
  <c r="B13" i="40"/>
  <c r="B13" i="38"/>
  <c r="B13" i="32"/>
  <c r="C15" i="40"/>
  <c r="C19" i="40"/>
  <c r="B14" i="38"/>
  <c r="B14" i="40"/>
  <c r="B11" i="38"/>
  <c r="C21" i="40"/>
  <c r="C5" i="44"/>
  <c r="C17" i="40"/>
  <c r="B20" i="32"/>
  <c r="C20" i="40"/>
  <c r="B15" i="40"/>
  <c r="B15" i="32"/>
  <c r="B17" i="38"/>
  <c r="C16" i="40"/>
  <c r="B15" i="38"/>
  <c r="B16" i="38"/>
  <c r="B19" i="40"/>
  <c r="B21" i="40"/>
  <c r="B17" i="40"/>
  <c r="B17" i="32"/>
  <c r="B18" i="32"/>
  <c r="B18" i="40"/>
  <c r="B16" i="32"/>
  <c r="B19" i="32"/>
  <c r="C14" i="40"/>
  <c r="B16" i="40"/>
  <c r="C13" i="40"/>
  <c r="C6" i="44"/>
  <c r="B20" i="40"/>
  <c r="B12" i="38"/>
  <c r="C7" i="44"/>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pivot !$X$15:$Y$23" type="102" refreshedVersion="5" minRefreshableVersion="5">
    <extLst>
      <ext xmlns:x15="http://schemas.microsoft.com/office/spreadsheetml/2010/11/main" uri="{DE250136-89BD-433C-8126-D09CA5730AF9}">
        <x15:connection id="Range-cf530aaf-c755-48e4-8ffc-cbbea2006528" autoDelete="1" usedByAddin="1">
          <x15:rangePr sourceName="_xlcn.WorksheetConnection_pivotX15Y23"/>
        </x15:connection>
      </ext>
    </extLst>
  </connection>
</connections>
</file>

<file path=xl/sharedStrings.xml><?xml version="1.0" encoding="utf-8"?>
<sst xmlns="http://schemas.openxmlformats.org/spreadsheetml/2006/main" count="2316" uniqueCount="146">
  <si>
    <t>Region</t>
  </si>
  <si>
    <t>Country</t>
  </si>
  <si>
    <t>Order ID</t>
  </si>
  <si>
    <t>Total Profit</t>
  </si>
  <si>
    <t>Australia and Oceania</t>
  </si>
  <si>
    <t>Tuvalu</t>
  </si>
  <si>
    <t>Central America and the Caribbean</t>
  </si>
  <si>
    <t>Grenada</t>
  </si>
  <si>
    <t>Online</t>
  </si>
  <si>
    <t>Europe</t>
  </si>
  <si>
    <t>Russia</t>
  </si>
  <si>
    <t>Sub-Saharan Africa</t>
  </si>
  <si>
    <t>Sao Tome and Principe</t>
  </si>
  <si>
    <t>Rwanda</t>
  </si>
  <si>
    <t>Solomon Islands</t>
  </si>
  <si>
    <t>Angola</t>
  </si>
  <si>
    <t>Burkina Faso</t>
  </si>
  <si>
    <t>Republic of the Congo</t>
  </si>
  <si>
    <t>Senegal</t>
  </si>
  <si>
    <t>Asia</t>
  </si>
  <si>
    <t>Kyrgyzstan</t>
  </si>
  <si>
    <t>Cape Verde</t>
  </si>
  <si>
    <t>Bangladesh</t>
  </si>
  <si>
    <t>Honduras</t>
  </si>
  <si>
    <t>Mongolia</t>
  </si>
  <si>
    <t>Bulgaria</t>
  </si>
  <si>
    <t>Sri Lanka</t>
  </si>
  <si>
    <t>Cameroon</t>
  </si>
  <si>
    <t>Turkmenistan</t>
  </si>
  <si>
    <t>East Timor</t>
  </si>
  <si>
    <t>Norway</t>
  </si>
  <si>
    <t>Portugal</t>
  </si>
  <si>
    <t>New Zealand</t>
  </si>
  <si>
    <t xml:space="preserve">Moldova </t>
  </si>
  <si>
    <t>France</t>
  </si>
  <si>
    <t>Kiribati</t>
  </si>
  <si>
    <t>Mali</t>
  </si>
  <si>
    <t>The Gambia</t>
  </si>
  <si>
    <t>Switzerland</t>
  </si>
  <si>
    <t>South Sudan</t>
  </si>
  <si>
    <t>Australia</t>
  </si>
  <si>
    <t>Myanmar</t>
  </si>
  <si>
    <t>Djibouti</t>
  </si>
  <si>
    <t>Costa Rica</t>
  </si>
  <si>
    <t>Middle East and North Africa</t>
  </si>
  <si>
    <t>Syria</t>
  </si>
  <si>
    <t>Brunei</t>
  </si>
  <si>
    <t>Niger</t>
  </si>
  <si>
    <t>Azerbaijan</t>
  </si>
  <si>
    <t>Slovakia</t>
  </si>
  <si>
    <t>Comoros</t>
  </si>
  <si>
    <t>Iceland</t>
  </si>
  <si>
    <t>Macedonia</t>
  </si>
  <si>
    <t>Mauritania</t>
  </si>
  <si>
    <t>Albania</t>
  </si>
  <si>
    <t>Lesotho</t>
  </si>
  <si>
    <t>Saudi Arabia</t>
  </si>
  <si>
    <t>Sierra Leone</t>
  </si>
  <si>
    <t>Cote d'Ivoire</t>
  </si>
  <si>
    <t>Fiji</t>
  </si>
  <si>
    <t>Austria</t>
  </si>
  <si>
    <t>United Kingdom</t>
  </si>
  <si>
    <t>San Marino</t>
  </si>
  <si>
    <t>Libya</t>
  </si>
  <si>
    <t>Haiti</t>
  </si>
  <si>
    <t>Gabon</t>
  </si>
  <si>
    <t>Belize</t>
  </si>
  <si>
    <t>Lithuania</t>
  </si>
  <si>
    <t>Madagascar</t>
  </si>
  <si>
    <t>Democratic Republic of the Congo</t>
  </si>
  <si>
    <t>Pakistan</t>
  </si>
  <si>
    <t>North America</t>
  </si>
  <si>
    <t>Mexico</t>
  </si>
  <si>
    <t>Federated States of Micronesia</t>
  </si>
  <si>
    <t>Laos</t>
  </si>
  <si>
    <t>Monaco</t>
  </si>
  <si>
    <t xml:space="preserve">Samoa </t>
  </si>
  <si>
    <t>Spain</t>
  </si>
  <si>
    <t>Lebanon</t>
  </si>
  <si>
    <t>Iran</t>
  </si>
  <si>
    <t>Zambia</t>
  </si>
  <si>
    <t>Kenya</t>
  </si>
  <si>
    <t>Kuwait</t>
  </si>
  <si>
    <t>Slovenia</t>
  </si>
  <si>
    <t>Romania</t>
  </si>
  <si>
    <t>Nicaragua</t>
  </si>
  <si>
    <t>Malaysia</t>
  </si>
  <si>
    <t>Mozambique</t>
  </si>
  <si>
    <t>Quntity</t>
  </si>
  <si>
    <t>selling Price</t>
  </si>
  <si>
    <t xml:space="preserve"> Buying price</t>
  </si>
  <si>
    <t xml:space="preserve">Electronic Items </t>
  </si>
  <si>
    <t>Cloths</t>
  </si>
  <si>
    <t>Footwear</t>
  </si>
  <si>
    <t>Home Appliances</t>
  </si>
  <si>
    <t>Kitchen appliances</t>
  </si>
  <si>
    <t>Stationery</t>
  </si>
  <si>
    <t>Cosmatics</t>
  </si>
  <si>
    <t>Kids</t>
  </si>
  <si>
    <t>Bags &amp; Watches</t>
  </si>
  <si>
    <t xml:space="preserve">Mode of Sales </t>
  </si>
  <si>
    <t>online</t>
  </si>
  <si>
    <t>offline</t>
  </si>
  <si>
    <t>Wholesale</t>
  </si>
  <si>
    <t>Directsale</t>
  </si>
  <si>
    <t>Payment Mode</t>
  </si>
  <si>
    <t>Cash</t>
  </si>
  <si>
    <t>Day</t>
  </si>
  <si>
    <t>Month</t>
  </si>
  <si>
    <t>Year</t>
  </si>
  <si>
    <t xml:space="preserve">Total Selling Price </t>
  </si>
  <si>
    <t>Total Buying Prise</t>
  </si>
  <si>
    <t>Month no</t>
  </si>
  <si>
    <t>January</t>
  </si>
  <si>
    <t>February</t>
  </si>
  <si>
    <t>March</t>
  </si>
  <si>
    <t>April</t>
  </si>
  <si>
    <t>May</t>
  </si>
  <si>
    <t>June</t>
  </si>
  <si>
    <t>July</t>
  </si>
  <si>
    <t>August</t>
  </si>
  <si>
    <t>September</t>
  </si>
  <si>
    <t>October</t>
  </si>
  <si>
    <t>November</t>
  </si>
  <si>
    <t>December</t>
  </si>
  <si>
    <t>Sales Type</t>
  </si>
  <si>
    <t xml:space="preserve"> Date</t>
  </si>
  <si>
    <t>Product Type</t>
  </si>
  <si>
    <t>123</t>
  </si>
  <si>
    <t>Product Rating</t>
  </si>
  <si>
    <t>Row Labels</t>
  </si>
  <si>
    <t>Grand Total</t>
  </si>
  <si>
    <t xml:space="preserve">Sum of Total Selling Price </t>
  </si>
  <si>
    <t>Sum of Total Buying Prise</t>
  </si>
  <si>
    <t xml:space="preserve"> Total Profit</t>
  </si>
  <si>
    <t xml:space="preserve">Total Selling </t>
  </si>
  <si>
    <t xml:space="preserve"> Total Buying </t>
  </si>
  <si>
    <t xml:space="preserve">Sum of Total Selling </t>
  </si>
  <si>
    <t>Sum of Total Profit</t>
  </si>
  <si>
    <t>Total</t>
  </si>
  <si>
    <t>Values</t>
  </si>
  <si>
    <t>total sales</t>
  </si>
  <si>
    <t>total profit</t>
  </si>
  <si>
    <t>profit %</t>
  </si>
  <si>
    <t>Sum of Product Rating</t>
  </si>
  <si>
    <t>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</si>
</sst>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quot;$&quot;#,##0.00"/>
    <numFmt numFmtId="166" formatCode="&quot;$&quot;#,##0"/>
    <numFmt numFmtId="167" formatCode="[$$-409]#,##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cellStyleXfs>
  <cellXfs count="36">
    <xf numFmtId="0" fontId="0" fillId="0" borderId="0" xfId="0"/>
    <xf numFmtId="0" fontId="0" fillId="0" borderId="10" xfId="0" applyBorder="1"/>
    <xf numFmtId="0" fontId="0" fillId="0" borderId="10" xfId="0" applyBorder="1" applyAlignment="1">
      <alignment horizontal="center"/>
    </xf>
    <xf numFmtId="0" fontId="18" fillId="9" borderId="10" xfId="18" applyFont="1" applyBorder="1" applyAlignment="1">
      <alignment horizontal="left"/>
    </xf>
    <xf numFmtId="0" fontId="18" fillId="9" borderId="10" xfId="18" applyFont="1" applyBorder="1" applyAlignment="1">
      <alignment horizontal="center"/>
    </xf>
    <xf numFmtId="164" fontId="0" fillId="0" borderId="10" xfId="0" applyNumberFormat="1" applyFont="1" applyBorder="1" applyAlignment="1">
      <alignment horizontal="center"/>
    </xf>
    <xf numFmtId="1" fontId="0" fillId="0" borderId="10" xfId="0" applyNumberFormat="1" applyBorder="1" applyAlignment="1">
      <alignment horizontal="center"/>
    </xf>
    <xf numFmtId="49" fontId="0" fillId="0" borderId="10" xfId="0" applyNumberFormat="1" applyBorder="1"/>
    <xf numFmtId="165" fontId="0" fillId="0" borderId="10" xfId="0" applyNumberFormat="1" applyBorder="1" applyAlignment="1">
      <alignment horizontal="right"/>
    </xf>
    <xf numFmtId="0" fontId="0" fillId="33" borderId="12" xfId="0" applyFill="1" applyBorder="1" applyAlignment="1">
      <alignment horizontal="left" vertical="center"/>
    </xf>
    <xf numFmtId="0" fontId="0" fillId="33" borderId="11" xfId="0" applyFill="1" applyBorder="1" applyAlignment="1">
      <alignment horizontal="right" vertical="center"/>
    </xf>
    <xf numFmtId="0" fontId="0" fillId="33" borderId="13" xfId="0" applyFill="1" applyBorder="1" applyAlignment="1">
      <alignment horizontal="right" vertical="center"/>
    </xf>
    <xf numFmtId="0" fontId="0" fillId="33" borderId="14" xfId="0" applyFill="1" applyBorder="1" applyAlignment="1">
      <alignment horizontal="right" vertical="center"/>
    </xf>
    <xf numFmtId="0" fontId="0" fillId="0" borderId="10" xfId="0" applyBorder="1" applyAlignment="1">
      <alignment horizontal="left"/>
    </xf>
    <xf numFmtId="49" fontId="0" fillId="0" borderId="10" xfId="0" applyNumberFormat="1" applyBorder="1" applyAlignment="1">
      <alignment horizontal="left"/>
    </xf>
    <xf numFmtId="14" fontId="0" fillId="0" borderId="10" xfId="0" applyNumberFormat="1" applyBorder="1" applyAlignment="1">
      <alignment horizontal="right"/>
    </xf>
    <xf numFmtId="0" fontId="0" fillId="0" borderId="10" xfId="0" applyBorder="1" applyAlignment="1">
      <alignment horizontal="right"/>
    </xf>
    <xf numFmtId="49" fontId="0" fillId="0" borderId="0" xfId="0" applyNumberFormat="1"/>
    <xf numFmtId="0" fontId="0" fillId="0" borderId="0" xfId="0" applyBorder="1"/>
    <xf numFmtId="0" fontId="0" fillId="0" borderId="0" xfId="0" applyBorder="1" applyAlignment="1">
      <alignment horizontal="center"/>
    </xf>
    <xf numFmtId="49" fontId="0" fillId="0" borderId="0" xfId="0" applyNumberFormat="1" applyBorder="1"/>
    <xf numFmtId="0" fontId="0" fillId="0" borderId="0" xfId="0" applyBorder="1" applyAlignment="1">
      <alignment horizontal="left"/>
    </xf>
    <xf numFmtId="49" fontId="0" fillId="0" borderId="0" xfId="0" applyNumberFormat="1" applyBorder="1" applyAlignment="1">
      <alignment horizontal="left"/>
    </xf>
    <xf numFmtId="1" fontId="0" fillId="0" borderId="0" xfId="0" applyNumberFormat="1" applyBorder="1" applyAlignment="1">
      <alignment horizontal="center"/>
    </xf>
    <xf numFmtId="165" fontId="0" fillId="0" borderId="0" xfId="0" applyNumberFormat="1" applyBorder="1" applyAlignment="1">
      <alignment horizontal="right"/>
    </xf>
    <xf numFmtId="164" fontId="0" fillId="0" borderId="0" xfId="0" applyNumberFormat="1" applyFont="1" applyBorder="1" applyAlignment="1">
      <alignment horizontal="center"/>
    </xf>
    <xf numFmtId="0" fontId="0" fillId="0" borderId="0" xfId="0" applyBorder="1" applyAlignment="1">
      <alignment horizontal="right"/>
    </xf>
    <xf numFmtId="0" fontId="0" fillId="0" borderId="0" xfId="0" pivotButton="1"/>
    <xf numFmtId="0" fontId="0" fillId="0" borderId="0" xfId="0" applyAlignment="1">
      <alignment horizontal="left"/>
    </xf>
    <xf numFmtId="166" fontId="0" fillId="0" borderId="0" xfId="0" applyNumberFormat="1"/>
    <xf numFmtId="0" fontId="0" fillId="0" borderId="0" xfId="0" applyNumberFormat="1"/>
    <xf numFmtId="165" fontId="0" fillId="0" borderId="0" xfId="0" applyNumberFormat="1"/>
    <xf numFmtId="164" fontId="0" fillId="0" borderId="0" xfId="0" applyNumberFormat="1"/>
    <xf numFmtId="0" fontId="14" fillId="0" borderId="0" xfId="0" applyFont="1" applyFill="1"/>
    <xf numFmtId="167" fontId="18" fillId="0" borderId="0" xfId="0" applyNumberFormat="1" applyFont="1" applyFill="1"/>
    <xf numFmtId="9" fontId="18" fillId="0" borderId="0" xfId="42" applyFon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48">
    <dxf>
      <font>
        <b/>
        <sz val="20"/>
        <color theme="0"/>
      </font>
      <numFmt numFmtId="167" formatCode="[$$-409]#,##0.00"/>
      <fill>
        <patternFill patternType="solid">
          <fgColor indexed="64"/>
          <bgColor theme="1"/>
        </patternFill>
      </fill>
    </dxf>
    <dxf>
      <font>
        <b/>
        <sz val="20"/>
        <color theme="0"/>
      </font>
      <numFmt numFmtId="167" formatCode="[$$-409]#,##0.00"/>
      <fill>
        <patternFill patternType="solid">
          <fgColor indexed="64"/>
          <bgColor theme="1"/>
        </patternFill>
      </fill>
    </dxf>
    <dxf>
      <fill>
        <patternFill patternType="none">
          <bgColor auto="1"/>
        </patternFill>
      </fill>
    </dxf>
    <dxf>
      <font>
        <color theme="1"/>
      </font>
    </dxf>
    <dxf>
      <font>
        <sz val="18"/>
      </font>
    </dxf>
    <dxf>
      <font>
        <sz val="16"/>
      </font>
    </dxf>
    <dxf>
      <font>
        <sz val="14"/>
      </font>
    </dxf>
    <dxf>
      <font>
        <sz val="12"/>
      </font>
    </dxf>
    <dxf>
      <font>
        <sz val="11"/>
      </font>
    </dxf>
    <dxf>
      <font>
        <sz val="12"/>
      </font>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5" formatCode="&quot;$&quot;#,##0.00"/>
    </dxf>
    <dxf>
      <numFmt numFmtId="168" formatCode="&quot;$&quot;#,##0.0"/>
    </dxf>
    <dxf>
      <numFmt numFmtId="166" formatCode="&quot;$&quot;#,##0"/>
    </dxf>
    <dxf>
      <numFmt numFmtId="169" formatCode="0.00000000"/>
    </dxf>
    <dxf>
      <numFmt numFmtId="170" formatCode="0.0000000"/>
    </dxf>
    <dxf>
      <numFmt numFmtId="171" formatCode="0.000000"/>
    </dxf>
    <dxf>
      <numFmt numFmtId="172" formatCode="0.00000"/>
    </dxf>
    <dxf>
      <numFmt numFmtId="173" formatCode="0.0000"/>
    </dxf>
    <dxf>
      <numFmt numFmtId="174" formatCode="0.000"/>
    </dxf>
    <dxf>
      <numFmt numFmtId="2" formatCode="0.00"/>
    </dxf>
    <dxf>
      <numFmt numFmtId="164" formatCode="0.0"/>
    </dxf>
    <dxf>
      <numFmt numFmtId="1" formatCode="0"/>
    </dxf>
    <dxf>
      <numFmt numFmtId="164" formatCode="0.0"/>
    </dxf>
    <dxf>
      <numFmt numFmtId="165" formatCode="&quot;$&quot;#,##0.00"/>
    </dxf>
    <dxf>
      <numFmt numFmtId="165" formatCode="&quot;$&quot;#,##0.00"/>
    </dxf>
    <dxf>
      <numFmt numFmtId="168" formatCode="&quot;$&quot;#,##0.0"/>
    </dxf>
    <dxf>
      <numFmt numFmtId="166" formatCode="&quot;$&quot;#,##0"/>
    </dxf>
    <dxf>
      <numFmt numFmtId="165" formatCode="&quot;$&quot;#,##0.0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font>
        <b/>
        <sz val="20"/>
        <color theme="0"/>
      </font>
      <numFmt numFmtId="167" formatCode="[$$-409]#,##0.00"/>
      <fill>
        <patternFill patternType="solid">
          <fgColor indexed="64"/>
          <bgColor theme="1"/>
        </patternFill>
      </fill>
    </dxf>
    <dxf>
      <font>
        <b/>
        <sz val="20"/>
        <color theme="0"/>
      </font>
      <numFmt numFmtId="167" formatCode="[$$-409]#,##0.00"/>
      <fill>
        <patternFill patternType="solid">
          <fgColor indexed="64"/>
          <bgColor theme="1"/>
        </patternFill>
      </fill>
    </dxf>
    <dxf>
      <fill>
        <patternFill patternType="none">
          <bgColor auto="1"/>
        </patternFill>
      </fill>
    </dxf>
    <dxf>
      <font>
        <color theme="1"/>
      </font>
    </dxf>
    <dxf>
      <font>
        <sz val="18"/>
      </font>
    </dxf>
    <dxf>
      <font>
        <sz val="16"/>
      </font>
    </dxf>
    <dxf>
      <font>
        <sz val="14"/>
      </font>
    </dxf>
    <dxf>
      <font>
        <sz val="12"/>
      </font>
    </dxf>
    <dxf>
      <font>
        <sz val="11"/>
      </font>
    </dxf>
    <dxf>
      <font>
        <sz val="12"/>
      </font>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9" formatCode="0.00000000"/>
    </dxf>
    <dxf>
      <numFmt numFmtId="170" formatCode="0.0000000"/>
    </dxf>
    <dxf>
      <numFmt numFmtId="171" formatCode="0.000000"/>
    </dxf>
    <dxf>
      <numFmt numFmtId="172" formatCode="0.00000"/>
    </dxf>
    <dxf>
      <numFmt numFmtId="173" formatCode="0.0000"/>
    </dxf>
    <dxf>
      <numFmt numFmtId="174" formatCode="0.000"/>
    </dxf>
    <dxf>
      <numFmt numFmtId="2" formatCode="0.00"/>
    </dxf>
    <dxf>
      <numFmt numFmtId="164" formatCode="0.0"/>
    </dxf>
    <dxf>
      <numFmt numFmtId="1" formatCode="0"/>
    </dxf>
    <dxf>
      <numFmt numFmtId="164" formatCode="0.0"/>
    </dxf>
    <dxf>
      <numFmt numFmtId="165" formatCode="&quot;$&quot;#,##0.00"/>
    </dxf>
    <dxf>
      <font>
        <b/>
        <sz val="20"/>
        <color theme="0"/>
      </font>
      <numFmt numFmtId="167" formatCode="[$$-409]#,##0.00"/>
      <fill>
        <patternFill patternType="solid">
          <fgColor indexed="64"/>
          <bgColor theme="1"/>
        </patternFill>
      </fill>
    </dxf>
    <dxf>
      <font>
        <b/>
        <sz val="20"/>
        <color theme="0"/>
      </font>
      <numFmt numFmtId="167" formatCode="[$$-409]#,##0.00"/>
      <fill>
        <patternFill patternType="solid">
          <fgColor indexed="64"/>
          <bgColor theme="1"/>
        </patternFill>
      </fill>
    </dxf>
    <dxf>
      <fill>
        <patternFill patternType="none">
          <bgColor auto="1"/>
        </patternFill>
      </fill>
    </dxf>
    <dxf>
      <font>
        <color theme="1"/>
      </font>
    </dxf>
    <dxf>
      <font>
        <sz val="18"/>
      </font>
    </dxf>
    <dxf>
      <font>
        <sz val="16"/>
      </font>
    </dxf>
    <dxf>
      <font>
        <sz val="14"/>
      </font>
    </dxf>
    <dxf>
      <font>
        <sz val="12"/>
      </font>
    </dxf>
    <dxf>
      <font>
        <sz val="11"/>
      </font>
    </dxf>
    <dxf>
      <font>
        <sz val="12"/>
      </font>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5" formatCode="&quot;$&quot;#,##0.00"/>
    </dxf>
    <dxf>
      <numFmt numFmtId="168" formatCode="&quot;$&quot;#,##0.0"/>
    </dxf>
    <dxf>
      <numFmt numFmtId="166" formatCode="&quot;$&quot;#,##0"/>
    </dxf>
    <dxf>
      <numFmt numFmtId="169" formatCode="0.00000000"/>
    </dxf>
    <dxf>
      <numFmt numFmtId="170" formatCode="0.0000000"/>
    </dxf>
    <dxf>
      <numFmt numFmtId="171" formatCode="0.000000"/>
    </dxf>
    <dxf>
      <numFmt numFmtId="172" formatCode="0.00000"/>
    </dxf>
    <dxf>
      <numFmt numFmtId="173" formatCode="0.0000"/>
    </dxf>
    <dxf>
      <numFmt numFmtId="174" formatCode="0.000"/>
    </dxf>
    <dxf>
      <numFmt numFmtId="2" formatCode="0.00"/>
    </dxf>
    <dxf>
      <numFmt numFmtId="164" formatCode="0.0"/>
    </dxf>
    <dxf>
      <numFmt numFmtId="1" formatCode="0"/>
    </dxf>
    <dxf>
      <numFmt numFmtId="164" formatCode="0.0"/>
    </dxf>
    <dxf>
      <numFmt numFmtId="165" formatCode="&quot;$&quot;#,##0.00"/>
    </dxf>
    <dxf>
      <numFmt numFmtId="165" formatCode="&quot;$&quot;#,##0.00"/>
    </dxf>
    <dxf>
      <numFmt numFmtId="168" formatCode="&quot;$&quot;#,##0.0"/>
    </dxf>
    <dxf>
      <numFmt numFmtId="166" formatCode="&quot;$&quot;#,##0"/>
    </dxf>
    <dxf>
      <numFmt numFmtId="165" formatCode="&quot;$&quot;#,##0.0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font>
        <b/>
        <sz val="20"/>
        <color theme="0"/>
      </font>
      <numFmt numFmtId="167" formatCode="[$$-409]#,##0.00"/>
      <fill>
        <patternFill patternType="solid">
          <fgColor indexed="64"/>
          <bgColor theme="1"/>
        </patternFill>
      </fill>
    </dxf>
    <dxf>
      <font>
        <b/>
        <sz val="20"/>
        <color theme="0"/>
      </font>
      <numFmt numFmtId="167" formatCode="[$$-409]#,##0.00"/>
      <fill>
        <patternFill patternType="solid">
          <fgColor indexed="64"/>
          <bgColor theme="1"/>
        </patternFill>
      </fill>
    </dxf>
    <dxf>
      <fill>
        <patternFill patternType="none">
          <bgColor auto="1"/>
        </patternFill>
      </fill>
    </dxf>
    <dxf>
      <font>
        <color theme="1"/>
      </font>
    </dxf>
    <dxf>
      <font>
        <sz val="18"/>
      </font>
    </dxf>
    <dxf>
      <font>
        <sz val="16"/>
      </font>
    </dxf>
    <dxf>
      <font>
        <sz val="14"/>
      </font>
    </dxf>
    <dxf>
      <font>
        <sz val="12"/>
      </font>
    </dxf>
    <dxf>
      <font>
        <sz val="11"/>
      </font>
    </dxf>
    <dxf>
      <font>
        <sz val="12"/>
      </font>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9" formatCode="0.00000000"/>
    </dxf>
    <dxf>
      <numFmt numFmtId="170" formatCode="0.0000000"/>
    </dxf>
    <dxf>
      <numFmt numFmtId="171" formatCode="0.000000"/>
    </dxf>
    <dxf>
      <numFmt numFmtId="172" formatCode="0.00000"/>
    </dxf>
    <dxf>
      <numFmt numFmtId="173" formatCode="0.0000"/>
    </dxf>
    <dxf>
      <numFmt numFmtId="174" formatCode="0.000"/>
    </dxf>
    <dxf>
      <numFmt numFmtId="2" formatCode="0.00"/>
    </dxf>
    <dxf>
      <numFmt numFmtId="164" formatCode="0.0"/>
    </dxf>
    <dxf>
      <numFmt numFmtId="1" formatCode="0"/>
    </dxf>
    <dxf>
      <numFmt numFmtId="164" formatCode="0.0"/>
    </dxf>
    <dxf>
      <numFmt numFmtId="165" formatCode="&quot;$&quot;#,##0.00"/>
    </dxf>
    <dxf>
      <font>
        <b/>
        <sz val="20"/>
        <color theme="0"/>
      </font>
      <numFmt numFmtId="167" formatCode="[$$-409]#,##0.00"/>
      <fill>
        <patternFill patternType="solid">
          <fgColor indexed="64"/>
          <bgColor theme="1"/>
        </patternFill>
      </fill>
    </dxf>
    <dxf>
      <font>
        <b/>
        <sz val="20"/>
        <color theme="0"/>
      </font>
      <numFmt numFmtId="167" formatCode="[$$-409]#,##0.00"/>
      <fill>
        <patternFill patternType="solid">
          <fgColor indexed="64"/>
          <bgColor theme="1"/>
        </patternFill>
      </fill>
    </dxf>
    <dxf>
      <fill>
        <patternFill patternType="none">
          <bgColor auto="1"/>
        </patternFill>
      </fill>
    </dxf>
    <dxf>
      <font>
        <color theme="1"/>
      </font>
    </dxf>
    <dxf>
      <font>
        <sz val="18"/>
      </font>
    </dxf>
    <dxf>
      <font>
        <sz val="16"/>
      </font>
    </dxf>
    <dxf>
      <font>
        <sz val="14"/>
      </font>
    </dxf>
    <dxf>
      <font>
        <sz val="12"/>
      </font>
    </dxf>
    <dxf>
      <font>
        <sz val="11"/>
      </font>
    </dxf>
    <dxf>
      <font>
        <sz val="12"/>
      </font>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numFmt numFmtId="165" formatCode="&quot;$&quot;#,##0.00"/>
    </dxf>
    <dxf>
      <numFmt numFmtId="165" formatCode="&quot;$&quot;#,##0.00"/>
    </dxf>
    <dxf>
      <numFmt numFmtId="168" formatCode="&quot;$&quot;#,##0.0"/>
    </dxf>
    <dxf>
      <numFmt numFmtId="166" formatCode="&quot;$&quot;#,##0"/>
    </dxf>
    <dxf>
      <numFmt numFmtId="169" formatCode="0.00000000"/>
    </dxf>
    <dxf>
      <numFmt numFmtId="170" formatCode="0.0000000"/>
    </dxf>
    <dxf>
      <numFmt numFmtId="171" formatCode="0.000000"/>
    </dxf>
    <dxf>
      <numFmt numFmtId="172" formatCode="0.00000"/>
    </dxf>
    <dxf>
      <numFmt numFmtId="173" formatCode="0.0000"/>
    </dxf>
    <dxf>
      <numFmt numFmtId="174" formatCode="0.000"/>
    </dxf>
    <dxf>
      <numFmt numFmtId="2" formatCode="0.00"/>
    </dxf>
    <dxf>
      <numFmt numFmtId="164" formatCode="0.0"/>
    </dxf>
    <dxf>
      <numFmt numFmtId="1" formatCode="0"/>
    </dxf>
    <dxf>
      <numFmt numFmtId="164" formatCode="0.0"/>
    </dxf>
    <dxf>
      <numFmt numFmtId="165" formatCode="&quot;$&quot;#,##0.00"/>
    </dxf>
    <dxf>
      <numFmt numFmtId="165" formatCode="&quot;$&quot;#,##0.00"/>
    </dxf>
    <dxf>
      <numFmt numFmtId="168" formatCode="&quot;$&quot;#,##0.0"/>
    </dxf>
    <dxf>
      <numFmt numFmtId="166" formatCode="&quot;$&quot;#,##0"/>
    </dxf>
    <dxf>
      <numFmt numFmtId="165" formatCode="&quot;$&quot;#,##0.00"/>
    </dxf>
    <dxf>
      <numFmt numFmtId="165" formatCode="&quot;$&quot;#,##0.00"/>
    </dxf>
    <dxf>
      <numFmt numFmtId="168" formatCode="&quot;$&quot;#,##0.0"/>
    </dxf>
    <dxf>
      <numFmt numFmtId="166" formatCode="&quot;$&quot;#,##0"/>
    </dxf>
    <dxf>
      <numFmt numFmtId="165" formatCode="&quot;$&quot;#,##0.00"/>
    </dxf>
    <dxf>
      <numFmt numFmtId="168" formatCode="&quot;$&quot;#,##0.0"/>
    </dxf>
    <dxf>
      <numFmt numFmtId="166" formatCode="&quot;$&quot;#,##0"/>
    </dxf>
    <dxf>
      <font>
        <sz val="12"/>
      </font>
    </dxf>
    <dxf>
      <font>
        <sz val="11"/>
      </font>
    </dxf>
    <dxf>
      <font>
        <sz val="12"/>
      </font>
    </dxf>
    <dxf>
      <font>
        <sz val="14"/>
      </font>
    </dxf>
    <dxf>
      <font>
        <sz val="16"/>
      </font>
    </dxf>
    <dxf>
      <font>
        <sz val="18"/>
      </font>
    </dxf>
    <dxf>
      <font>
        <color theme="1"/>
      </font>
    </dxf>
    <dxf>
      <fill>
        <patternFill patternType="none">
          <bgColor auto="1"/>
        </patternFill>
      </fill>
    </dxf>
    <dxf>
      <font>
        <b/>
        <sz val="20"/>
        <color theme="0"/>
      </font>
      <numFmt numFmtId="167" formatCode="[$$-409]#,##0.00"/>
      <fill>
        <patternFill patternType="solid">
          <fgColor indexed="64"/>
          <bgColor theme="1"/>
        </patternFill>
      </fill>
    </dxf>
    <dxf>
      <font>
        <b/>
        <sz val="20"/>
        <color theme="0"/>
      </font>
      <numFmt numFmtId="167" formatCode="[$$-409]#,##0.00"/>
      <fill>
        <patternFill patternType="solid">
          <fgColor indexed="64"/>
          <bgColor theme="1"/>
        </patternFill>
      </fill>
    </dxf>
    <dxf>
      <numFmt numFmtId="166" formatCode="&quot;$&quot;#,##0"/>
    </dxf>
    <dxf>
      <numFmt numFmtId="168" formatCode="&quot;$&quot;#,##0.0"/>
    </dxf>
    <dxf>
      <numFmt numFmtId="165" formatCode="&quot;$&quot;#,##0.00"/>
    </dxf>
    <dxf>
      <numFmt numFmtId="166" formatCode="&quot;$&quot;#,##0"/>
    </dxf>
    <dxf>
      <numFmt numFmtId="168" formatCode="&quot;$&quot;#,##0.0"/>
    </dxf>
    <dxf>
      <numFmt numFmtId="165" formatCode="&quot;$&quot;#,##0.00"/>
    </dxf>
    <dxf>
      <numFmt numFmtId="166" formatCode="&quot;$&quot;#,##0"/>
    </dxf>
    <dxf>
      <numFmt numFmtId="168" formatCode="&quot;$&quot;#,##0.0"/>
    </dxf>
    <dxf>
      <numFmt numFmtId="165" formatCode="&quot;$&quot;#,##0.00"/>
    </dxf>
    <dxf>
      <numFmt numFmtId="166" formatCode="&quot;$&quot;#,##0"/>
    </dxf>
    <dxf>
      <numFmt numFmtId="168" formatCode="&quot;$&quot;#,##0.0"/>
    </dxf>
    <dxf>
      <numFmt numFmtId="165" formatCode="&quot;$&quot;#,##0.00"/>
    </dxf>
    <dxf>
      <numFmt numFmtId="165" formatCode="&quot;$&quot;#,##0.00"/>
    </dxf>
    <dxf>
      <numFmt numFmtId="164" formatCode="0.0"/>
    </dxf>
    <dxf>
      <numFmt numFmtId="1" formatCode="0"/>
    </dxf>
    <dxf>
      <numFmt numFmtId="164" formatCode="0.0"/>
    </dxf>
    <dxf>
      <numFmt numFmtId="2" formatCode="0.00"/>
    </dxf>
    <dxf>
      <numFmt numFmtId="174" formatCode="0.000"/>
    </dxf>
    <dxf>
      <numFmt numFmtId="173" formatCode="0.0000"/>
    </dxf>
    <dxf>
      <numFmt numFmtId="172" formatCode="0.00000"/>
    </dxf>
    <dxf>
      <numFmt numFmtId="171" formatCode="0.000000"/>
    </dxf>
    <dxf>
      <numFmt numFmtId="170" formatCode="0.0000000"/>
    </dxf>
    <dxf>
      <numFmt numFmtId="169" formatCode="0.00000000"/>
    </dxf>
    <dxf>
      <numFmt numFmtId="165" formatCode="&quot;$&quot;#,##0.00"/>
    </dxf>
    <dxf>
      <numFmt numFmtId="165" formatCode="&quot;$&quot;#,##0.00"/>
    </dxf>
    <dxf>
      <numFmt numFmtId="166" formatCode="&quot;$&quot;#,##0"/>
    </dxf>
    <dxf>
      <numFmt numFmtId="168" formatCode="&quot;$&quot;#,##0.0"/>
    </dxf>
    <dxf>
      <numFmt numFmtId="165" formatCode="&quot;$&quot;#,##0.00"/>
    </dxf>
    <dxf>
      <numFmt numFmtId="166" formatCode="&quot;$&quot;#,##0"/>
    </dxf>
    <dxf>
      <numFmt numFmtId="168" formatCode="&quot;$&quot;#,##0.0"/>
    </dxf>
    <dxf>
      <numFmt numFmtId="165" formatCode="&quot;$&quot;#,##0.00"/>
    </dxf>
    <dxf>
      <numFmt numFmtId="166" formatCode="&quot;$&quot;#,##0"/>
    </dxf>
    <dxf>
      <numFmt numFmtId="168" formatCode="&quot;$&quot;#,##0.0"/>
    </dxf>
    <dxf>
      <numFmt numFmtId="165" formatCode="&quot;$&quot;#,##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theme="0"/>
        </patternFill>
      </fill>
    </dxf>
    <dxf>
      <font>
        <b/>
        <i val="0"/>
        <sz val="12"/>
        <color theme="0"/>
        <name val="Calibri"/>
        <scheme val="minor"/>
      </font>
    </dxf>
    <dxf>
      <font>
        <b/>
        <i val="0"/>
        <sz val="16"/>
        <color auto="1"/>
        <name val="Calibri"/>
        <scheme val="minor"/>
      </font>
      <fill>
        <patternFill patternType="solid">
          <fgColor auto="1"/>
          <bgColor rgb="FF292929"/>
        </patternFill>
      </fill>
      <border diagonalUp="0" diagonalDown="0">
        <left/>
        <right/>
        <top/>
        <bottom/>
        <vertical/>
        <horizontal/>
      </border>
    </dxf>
    <dxf>
      <fill>
        <patternFill patternType="solid">
          <fgColor auto="1"/>
          <bgColor theme="0"/>
        </patternFill>
      </fill>
    </dxf>
    <dxf>
      <font>
        <b/>
        <i val="0"/>
        <sz val="10"/>
        <name val="Calibri"/>
        <scheme val="minor"/>
      </font>
      <fill>
        <patternFill>
          <bgColor rgb="FFFFC000"/>
        </patternFill>
      </fill>
    </dxf>
  </dxfs>
  <tableStyles count="5" defaultTableStyle="TableStyleMedium2" defaultPivotStyle="PivotStyleLight16">
    <tableStyle name="Slicer Style 1" pivot="0" table="0" count="1">
      <tableStyleElement type="wholeTable" dxfId="247"/>
    </tableStyle>
    <tableStyle name="Slicer Style 2" pivot="0" table="0" count="1">
      <tableStyleElement type="wholeTable" dxfId="246"/>
    </tableStyle>
    <tableStyle name="Slicer Style 3" pivot="0" table="0" count="4">
      <tableStyleElement type="wholeTable" dxfId="245"/>
      <tableStyleElement type="headerRow" dxfId="244"/>
    </tableStyle>
    <tableStyle name="Slicer Style 4" pivot="0" table="0" count="1">
      <tableStyleElement type="headerRow" dxfId="243"/>
    </tableStyle>
    <tableStyle name="Slicer Style 5" pivot="0" table="0" count="1"/>
  </tableStyles>
  <colors>
    <mruColors>
      <color rgb="FF37B8B4"/>
      <color rgb="FF292929"/>
      <color rgb="FF1C9FA3"/>
      <color rgb="FFEAEAEA"/>
      <color rgb="FF00FF99"/>
      <color rgb="FF50CF6E"/>
      <color rgb="FFD4EDD4"/>
      <color rgb="FFFF8000"/>
      <color rgb="FFFFFF00"/>
      <color rgb="FF47FF91"/>
    </mruColors>
  </colors>
  <extLst>
    <ext xmlns:x14="http://schemas.microsoft.com/office/spreadsheetml/2009/9/main" uri="{46F421CA-312F-682f-3DD2-61675219B42D}">
      <x14:dxfs count="3">
        <dxf>
          <fill>
            <patternFill>
              <bgColor theme="5" tint="-0.24994659260841701"/>
            </patternFill>
          </fill>
        </dxf>
        <dxf>
          <font>
            <b/>
            <i val="0"/>
            <sz val="10"/>
            <name val="Calibri"/>
            <scheme val="minor"/>
          </font>
          <fill>
            <patternFill>
              <bgColor theme="0"/>
            </patternFill>
          </fill>
          <border>
            <left style="thin">
              <color auto="1"/>
            </left>
            <right style="thin">
              <color auto="1"/>
            </right>
            <top style="thin">
              <color auto="1"/>
            </top>
            <bottom style="thin">
              <color auto="1"/>
            </bottom>
          </border>
        </dxf>
        <dxf>
          <font>
            <b/>
            <i val="0"/>
            <sz val="10"/>
            <color theme="0"/>
            <name val="Calibri"/>
            <scheme val="minor"/>
          </font>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2"/>
            <x14:slicerStyleElement type="selectedItemWithData" dxfId="1"/>
          </x14:slicerStyleElements>
        </x14:slicerStyle>
        <x14:slicerStyle name="Slicer Style 4"/>
        <x14:slicerStyle name="Slicer Style 5">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performance.xlsm]year wise buy sale!year wise buy sale</c:name>
    <c:fmtId val="11"/>
  </c:pivotSource>
  <c:chart>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s>
    <c:plotArea>
      <c:layout>
        <c:manualLayout>
          <c:layoutTarget val="inner"/>
          <c:xMode val="edge"/>
          <c:yMode val="edge"/>
          <c:x val="3.0555555555555555E-2"/>
          <c:y val="0.11398300636149294"/>
          <c:w val="0.93888888888888888"/>
          <c:h val="0.66345513590462213"/>
        </c:manualLayout>
      </c:layout>
      <c:barChart>
        <c:barDir val="col"/>
        <c:grouping val="clustered"/>
        <c:varyColors val="0"/>
        <c:ser>
          <c:idx val="0"/>
          <c:order val="0"/>
          <c:tx>
            <c:strRef>
              <c:f>'year wise buy sale'!$B$1</c:f>
              <c:strCache>
                <c:ptCount val="1"/>
                <c:pt idx="0">
                  <c:v>Sum of Total Buying Prise</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5-730A-421A-AD15-75A1959D14B7}"/>
              </c:ext>
            </c:extLst>
          </c:dPt>
          <c:dPt>
            <c:idx val="1"/>
            <c:invertIfNegative val="0"/>
            <c:bubble3D val="0"/>
            <c:extLst>
              <c:ext xmlns:c16="http://schemas.microsoft.com/office/drawing/2014/chart" uri="{C3380CC4-5D6E-409C-BE32-E72D297353CC}">
                <c16:uniqueId val="{00000006-730A-421A-AD15-75A1959D14B7}"/>
              </c:ext>
            </c:extLst>
          </c:dPt>
          <c:dPt>
            <c:idx val="2"/>
            <c:invertIfNegative val="0"/>
            <c:bubble3D val="0"/>
            <c:extLst>
              <c:ext xmlns:c16="http://schemas.microsoft.com/office/drawing/2014/chart" uri="{C3380CC4-5D6E-409C-BE32-E72D297353CC}">
                <c16:uniqueId val="{00000007-730A-421A-AD15-75A1959D14B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'year wise buy sale'!$A$2:$A$3</c:f>
              <c:strCache>
                <c:ptCount val="1"/>
                <c:pt idx="0">
                  <c:v>2019</c:v>
                </c:pt>
              </c:strCache>
            </c:strRef>
          </c:cat>
          <c:val>
            <c:numRef>
              <c:f>'year wise buy sale'!$B$2:$B$3</c:f>
              <c:numCache>
                <c:formatCode>"$"#,##0</c:formatCode>
                <c:ptCount val="1"/>
                <c:pt idx="0">
                  <c:v>46824821.809999995</c:v>
                </c:pt>
              </c:numCache>
            </c:numRef>
          </c:val>
          <c:extLst>
            <c:ext xmlns:c16="http://schemas.microsoft.com/office/drawing/2014/chart" uri="{C3380CC4-5D6E-409C-BE32-E72D297353CC}">
              <c16:uniqueId val="{00000000-730A-421A-AD15-75A1959D14B7}"/>
            </c:ext>
          </c:extLst>
        </c:ser>
        <c:ser>
          <c:idx val="1"/>
          <c:order val="1"/>
          <c:tx>
            <c:strRef>
              <c:f>'year wise buy sale'!$C$1</c:f>
              <c:strCache>
                <c:ptCount val="1"/>
                <c:pt idx="0">
                  <c:v>Sum of Total Selling Price </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4-730A-421A-AD15-75A1959D14B7}"/>
              </c:ext>
            </c:extLst>
          </c:dPt>
          <c:dPt>
            <c:idx val="1"/>
            <c:invertIfNegative val="0"/>
            <c:bubble3D val="0"/>
            <c:extLst>
              <c:ext xmlns:c16="http://schemas.microsoft.com/office/drawing/2014/chart" uri="{C3380CC4-5D6E-409C-BE32-E72D297353CC}">
                <c16:uniqueId val="{00000003-730A-421A-AD15-75A1959D14B7}"/>
              </c:ext>
            </c:extLst>
          </c:dPt>
          <c:dPt>
            <c:idx val="2"/>
            <c:invertIfNegative val="0"/>
            <c:bubble3D val="0"/>
            <c:extLst>
              <c:ext xmlns:c16="http://schemas.microsoft.com/office/drawing/2014/chart" uri="{C3380CC4-5D6E-409C-BE32-E72D297353CC}">
                <c16:uniqueId val="{00000002-730A-421A-AD15-75A1959D14B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'year wise buy sale'!$A$2:$A$3</c:f>
              <c:strCache>
                <c:ptCount val="1"/>
                <c:pt idx="0">
                  <c:v>2019</c:v>
                </c:pt>
              </c:strCache>
            </c:strRef>
          </c:cat>
          <c:val>
            <c:numRef>
              <c:f>'year wise buy sale'!$C$2:$C$3</c:f>
              <c:numCache>
                <c:formatCode>"$"#,##0</c:formatCode>
                <c:ptCount val="1"/>
                <c:pt idx="0">
                  <c:v>65706010.489999995</c:v>
                </c:pt>
              </c:numCache>
            </c:numRef>
          </c:val>
          <c:extLst>
            <c:ext xmlns:c16="http://schemas.microsoft.com/office/drawing/2014/chart" uri="{C3380CC4-5D6E-409C-BE32-E72D297353CC}">
              <c16:uniqueId val="{00000001-730A-421A-AD15-75A1959D14B7}"/>
            </c:ext>
          </c:extLst>
        </c:ser>
        <c:dLbls>
          <c:showLegendKey val="0"/>
          <c:showVal val="0"/>
          <c:showCatName val="0"/>
          <c:showSerName val="0"/>
          <c:showPercent val="0"/>
          <c:showBubbleSize val="0"/>
        </c:dLbls>
        <c:gapWidth val="219"/>
        <c:axId val="395034248"/>
        <c:axId val="395025720"/>
      </c:barChart>
      <c:catAx>
        <c:axId val="395034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025720"/>
        <c:crosses val="autoZero"/>
        <c:auto val="1"/>
        <c:lblAlgn val="ctr"/>
        <c:lblOffset val="100"/>
        <c:noMultiLvlLbl val="0"/>
      </c:catAx>
      <c:valAx>
        <c:axId val="395025720"/>
        <c:scaling>
          <c:orientation val="minMax"/>
        </c:scaling>
        <c:delete val="1"/>
        <c:axPos val="l"/>
        <c:numFmt formatCode="&quot;$&quot;#,##0" sourceLinked="1"/>
        <c:majorTickMark val="none"/>
        <c:minorTickMark val="none"/>
        <c:tickLblPos val="nextTo"/>
        <c:crossAx val="395034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performance.xlsm]3 most ordered populer product!3 most ordered populer product</c:name>
    <c:fmtId val="69"/>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strRef>
              <c:f>'3 most ordered populer product'!$B$3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'3 most ordered populer product'!$A$4:$A$6</c:f>
              <c:strCache>
                <c:ptCount val="3"/>
                <c:pt idx="0">
                  <c:v>Footwear</c:v>
                </c:pt>
                <c:pt idx="1">
                  <c:v>Stationery</c:v>
                </c:pt>
                <c:pt idx="2">
                  <c:v>Bags &amp; Watches</c:v>
                </c:pt>
              </c:strCache>
            </c:strRef>
          </c:cat>
          <c:val>
            <c:numRef>
              <c:f>'3 most ordered populer product'!$B$4:$B$6</c:f>
              <c:numCache>
                <c:formatCode>General</c:formatCode>
                <c:ptCount val="3"/>
                <c:pt idx="0">
                  <c:v>10.7</c:v>
                </c:pt>
                <c:pt idx="1">
                  <c:v>7.2</c:v>
                </c:pt>
                <c:pt idx="2">
                  <c:v>6.2</c:v>
                </c:pt>
              </c:numCache>
            </c:numRef>
          </c:val>
          <c:extLst>
            <c:ext xmlns:c16="http://schemas.microsoft.com/office/drawing/2014/chart" uri="{C3380CC4-5D6E-409C-BE32-E72D297353CC}">
              <c16:uniqueId val="{00000000-3EE9-4FFE-88DE-090562B85298}"/>
            </c:ext>
          </c:extLst>
        </c:ser>
        <c:dLbls>
          <c:showLegendKey val="0"/>
          <c:showVal val="0"/>
          <c:showCatName val="0"/>
          <c:showSerName val="0"/>
          <c:showPercent val="0"/>
          <c:showBubbleSize val="0"/>
        </c:dLbls>
        <c:axId val="559875064"/>
        <c:axId val="559873752"/>
      </c:radarChart>
      <c:catAx>
        <c:axId val="559875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3752"/>
        <c:crosses val="autoZero"/>
        <c:auto val="1"/>
        <c:lblAlgn val="ctr"/>
        <c:lblOffset val="100"/>
        <c:noMultiLvlLbl val="0"/>
      </c:catAx>
      <c:valAx>
        <c:axId val="55987375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9875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performance.xlsm]profite on sale!year wise profite</c:name>
    <c:fmtId val="0"/>
  </c:pivotSource>
  <c:chart>
    <c:autoTitleDeleted val="1"/>
    <c:pivotFmts>
      <c:pivotFmt>
        <c:idx val="0"/>
      </c:pivotFmt>
      <c:pivotFmt>
        <c:idx val="1"/>
      </c:pivotFmt>
      <c:pivotFmt>
        <c:idx val="2"/>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dLblPos val="ctr"/>
          <c:showLegendKey val="0"/>
          <c:showVal val="1"/>
          <c:showCatName val="1"/>
          <c:showSerName val="1"/>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dLbl>
          <c:idx val="0"/>
          <c:layout>
            <c:manualLayout>
              <c:x val="6.2568769328726889E-2"/>
              <c:y val="-7.741105278506853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1"/>
          <c:showPercent val="0"/>
          <c:showBubbleSize val="0"/>
          <c:extLst>
            <c:ext xmlns:c15="http://schemas.microsoft.com/office/drawing/2012/chart" uri="{CE6537A1-D6FC-4f65-9D91-7224C49458BB}">
              <c15:layout>
                <c:manualLayout>
                  <c:w val="0.18060321346609615"/>
                  <c:h val="0.18340296004666085"/>
                </c:manualLayout>
              </c15:layout>
            </c:ext>
          </c:extLst>
        </c:dLbl>
      </c:pivotFmt>
      <c:pivotFmt>
        <c:idx val="8"/>
        <c:dLbl>
          <c:idx val="0"/>
          <c:layout>
            <c:manualLayout>
              <c:x val="-6.2570998100148378E-2"/>
              <c:y val="-0.3874657334499855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1"/>
          <c:showPercent val="0"/>
          <c:showBubbleSize val="0"/>
          <c:extLst>
            <c:ext xmlns:c15="http://schemas.microsoft.com/office/drawing/2012/chart" uri="{CE6537A1-D6FC-4f65-9D91-7224C49458BB}"/>
          </c:extLst>
        </c:dLbl>
      </c:pivotFmt>
      <c:pivotFmt>
        <c:idx val="9"/>
      </c:pivotFmt>
      <c:pivotFmt>
        <c:idx val="10"/>
        <c:spPr>
          <a:solidFill>
            <a:schemeClr val="accent1"/>
          </a:solidFill>
          <a:ln>
            <a:noFill/>
          </a:ln>
          <a:effectLst>
            <a:outerShdw blurRad="254000" sx="102000" sy="102000" algn="ctr" rotWithShape="0">
              <a:prstClr val="black">
                <a:alpha val="20000"/>
              </a:prstClr>
            </a:outerShdw>
          </a:effectLst>
        </c:spPr>
        <c:marker>
          <c:symbol val="none"/>
        </c:marke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19"/>
        <c:spPr>
          <a:solidFill>
            <a:schemeClr val="accent3"/>
          </a:solidFill>
          <a:ln>
            <a:noFill/>
          </a:ln>
          <a:effectLst>
            <a:outerShdw blurRad="254000" sx="102000" sy="102000" algn="ctr" rotWithShape="0">
              <a:prstClr val="black">
                <a:alpha val="20000"/>
              </a:prstClr>
            </a:outerShdw>
          </a:effectLst>
        </c:spPr>
      </c:pivotFmt>
      <c:pivotFmt>
        <c:idx val="20"/>
        <c:spPr>
          <a:solidFill>
            <a:schemeClr val="accent3"/>
          </a:solidFill>
          <a:ln>
            <a:noFill/>
          </a:ln>
          <a:effectLst>
            <a:outerShdw blurRad="254000" sx="102000" sy="102000" algn="ctr" rotWithShape="0">
              <a:prstClr val="black">
                <a:alpha val="20000"/>
              </a:prstClr>
            </a:outerShdw>
          </a:effectLst>
        </c:spPr>
      </c:pivotFmt>
      <c:pivotFmt>
        <c:idx val="21"/>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23"/>
        <c:spPr>
          <a:solidFill>
            <a:schemeClr val="accent2"/>
          </a:solidFill>
          <a:ln>
            <a:noFill/>
          </a:ln>
          <a:effectLst>
            <a:outerShdw blurRad="254000" sx="102000" sy="102000" algn="ctr" rotWithShape="0">
              <a:prstClr val="black">
                <a:alpha val="20000"/>
              </a:prstClr>
            </a:outerShdw>
          </a:effectLst>
        </c:spPr>
      </c:pivotFmt>
      <c:pivotFmt>
        <c:idx val="24"/>
        <c:spPr>
          <a:solidFill>
            <a:schemeClr val="accent2"/>
          </a:solidFill>
          <a:ln>
            <a:noFill/>
          </a:ln>
          <a:effectLst>
            <a:outerShdw blurRad="254000" sx="102000" sy="102000" algn="ctr" rotWithShape="0">
              <a:prstClr val="black">
                <a:alpha val="20000"/>
              </a:prstClr>
            </a:outerShdw>
          </a:effectLst>
        </c:spPr>
      </c:pivotFmt>
      <c:pivotFmt>
        <c:idx val="25"/>
      </c:pivotFmt>
      <c:pivotFmt>
        <c:idx val="2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manualLayout>
          <c:layoutTarget val="inner"/>
          <c:xMode val="edge"/>
          <c:yMode val="edge"/>
          <c:x val="4.441592378045256E-2"/>
          <c:y val="7.1637329737452529E-2"/>
          <c:w val="0.92490755836137228"/>
          <c:h val="0.85415974379349369"/>
        </c:manualLayout>
      </c:layout>
      <c:barChart>
        <c:barDir val="col"/>
        <c:grouping val="clustered"/>
        <c:varyColors val="0"/>
        <c:ser>
          <c:idx val="0"/>
          <c:order val="0"/>
          <c:tx>
            <c:strRef>
              <c:f>'profite on sale'!$B$1</c:f>
              <c:strCache>
                <c:ptCount val="1"/>
                <c:pt idx="0">
                  <c:v> Total Buying </c:v>
                </c:pt>
              </c:strCache>
            </c:strRef>
          </c:tx>
          <c:spPr>
            <a:solidFill>
              <a:schemeClr val="accent1"/>
            </a:solidFill>
            <a:ln>
              <a:noFill/>
            </a:ln>
            <a:effectLst>
              <a:outerShdw blurRad="254000" sx="102000" sy="102000" algn="ctr" rotWithShape="0">
                <a:prstClr val="black">
                  <a:alpha val="20000"/>
                </a:prstClr>
              </a:outerShdw>
            </a:effectLst>
          </c:spPr>
          <c:invertIfNegative val="0"/>
          <c:dPt>
            <c:idx val="0"/>
            <c:invertIfNegative val="0"/>
            <c:bubble3D val="0"/>
            <c:extLst>
              <c:ext xmlns:c16="http://schemas.microsoft.com/office/drawing/2014/chart" uri="{C3380CC4-5D6E-409C-BE32-E72D297353CC}">
                <c16:uniqueId val="{00000001-5B93-4D9A-8B0C-96C9C4A68ECF}"/>
              </c:ext>
            </c:extLst>
          </c:dPt>
          <c:dPt>
            <c:idx val="1"/>
            <c:invertIfNegative val="0"/>
            <c:bubble3D val="0"/>
            <c:extLst>
              <c:ext xmlns:c16="http://schemas.microsoft.com/office/drawing/2014/chart" uri="{C3380CC4-5D6E-409C-BE32-E72D297353CC}">
                <c16:uniqueId val="{00000005-5B93-4D9A-8B0C-96C9C4A68ECF}"/>
              </c:ext>
            </c:extLst>
          </c:dPt>
          <c:dPt>
            <c:idx val="2"/>
            <c:invertIfNegative val="0"/>
            <c:bubble3D val="0"/>
            <c:extLst>
              <c:ext xmlns:c16="http://schemas.microsoft.com/office/drawing/2014/chart" uri="{C3380CC4-5D6E-409C-BE32-E72D297353CC}">
                <c16:uniqueId val="{00000006-5B93-4D9A-8B0C-96C9C4A68EC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'profite on sale'!$A$2:$A$3</c:f>
              <c:strCache>
                <c:ptCount val="1"/>
                <c:pt idx="0">
                  <c:v>2019</c:v>
                </c:pt>
              </c:strCache>
            </c:strRef>
          </c:cat>
          <c:val>
            <c:numRef>
              <c:f>'profite on sale'!$B$2:$B$3</c:f>
              <c:numCache>
                <c:formatCode>"$"#,##0</c:formatCode>
                <c:ptCount val="1"/>
                <c:pt idx="0">
                  <c:v>46824821.809999995</c:v>
                </c:pt>
              </c:numCache>
            </c:numRef>
          </c:val>
          <c:extLst>
            <c:ext xmlns:c16="http://schemas.microsoft.com/office/drawing/2014/chart" uri="{C3380CC4-5D6E-409C-BE32-E72D297353CC}">
              <c16:uniqueId val="{00000000-928A-4427-951E-73ADC788F4F4}"/>
            </c:ext>
          </c:extLst>
        </c:ser>
        <c:ser>
          <c:idx val="1"/>
          <c:order val="1"/>
          <c:tx>
            <c:strRef>
              <c:f>'profite on sale'!$C$1</c:f>
              <c:strCache>
                <c:ptCount val="1"/>
                <c:pt idx="0">
                  <c:v>Total Selling </c:v>
                </c:pt>
              </c:strCache>
            </c:strRef>
          </c:tx>
          <c:spPr>
            <a:solidFill>
              <a:schemeClr val="accent2"/>
            </a:solidFill>
            <a:ln>
              <a:noFill/>
            </a:ln>
            <a:effectLst>
              <a:outerShdw blurRad="254000" sx="102000" sy="102000" algn="ctr" rotWithShape="0">
                <a:prstClr val="black">
                  <a:alpha val="20000"/>
                </a:prstClr>
              </a:outerShdw>
            </a:effectLst>
          </c:spPr>
          <c:invertIfNegative val="0"/>
          <c:dPt>
            <c:idx val="0"/>
            <c:invertIfNegative val="0"/>
            <c:bubble3D val="0"/>
            <c:extLst>
              <c:ext xmlns:c16="http://schemas.microsoft.com/office/drawing/2014/chart" uri="{C3380CC4-5D6E-409C-BE32-E72D297353CC}">
                <c16:uniqueId val="{00000007-A249-45D3-8DEB-3DA5E53F9B0E}"/>
              </c:ext>
            </c:extLst>
          </c:dPt>
          <c:dPt>
            <c:idx val="1"/>
            <c:invertIfNegative val="0"/>
            <c:bubble3D val="0"/>
            <c:extLst>
              <c:ext xmlns:c16="http://schemas.microsoft.com/office/drawing/2014/chart" uri="{C3380CC4-5D6E-409C-BE32-E72D297353CC}">
                <c16:uniqueId val="{00000009-A249-45D3-8DEB-3DA5E53F9B0E}"/>
              </c:ext>
            </c:extLst>
          </c:dPt>
          <c:dPt>
            <c:idx val="2"/>
            <c:invertIfNegative val="0"/>
            <c:bubble3D val="0"/>
            <c:extLst>
              <c:ext xmlns:c16="http://schemas.microsoft.com/office/drawing/2014/chart" uri="{C3380CC4-5D6E-409C-BE32-E72D297353CC}">
                <c16:uniqueId val="{0000000B-A249-45D3-8DEB-3DA5E53F9B0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'profite on sale'!$A$2:$A$3</c:f>
              <c:strCache>
                <c:ptCount val="1"/>
                <c:pt idx="0">
                  <c:v>2019</c:v>
                </c:pt>
              </c:strCache>
            </c:strRef>
          </c:cat>
          <c:val>
            <c:numRef>
              <c:f>'profite on sale'!$C$2:$C$3</c:f>
              <c:numCache>
                <c:formatCode>"$"#,##0</c:formatCode>
                <c:ptCount val="1"/>
                <c:pt idx="0">
                  <c:v>65706010.489999995</c:v>
                </c:pt>
              </c:numCache>
            </c:numRef>
          </c:val>
          <c:extLst>
            <c:ext xmlns:c16="http://schemas.microsoft.com/office/drawing/2014/chart" uri="{C3380CC4-5D6E-409C-BE32-E72D297353CC}">
              <c16:uniqueId val="{00000002-5B93-4D9A-8B0C-96C9C4A68ECF}"/>
            </c:ext>
          </c:extLst>
        </c:ser>
        <c:ser>
          <c:idx val="2"/>
          <c:order val="2"/>
          <c:tx>
            <c:strRef>
              <c:f>'profite on sale'!$D$1</c:f>
              <c:strCache>
                <c:ptCount val="1"/>
                <c:pt idx="0">
                  <c:v> Total Profit</c:v>
                </c:pt>
              </c:strCache>
            </c:strRef>
          </c:tx>
          <c:spPr>
            <a:solidFill>
              <a:schemeClr val="accent3"/>
            </a:solidFill>
            <a:ln>
              <a:noFill/>
            </a:ln>
            <a:effectLst>
              <a:outerShdw blurRad="254000" sx="102000" sy="102000" algn="ctr" rotWithShape="0">
                <a:prstClr val="black">
                  <a:alpha val="20000"/>
                </a:prstClr>
              </a:outerShdw>
            </a:effectLst>
          </c:spPr>
          <c:invertIfNegative val="0"/>
          <c:dPt>
            <c:idx val="0"/>
            <c:invertIfNegative val="0"/>
            <c:bubble3D val="0"/>
            <c:extLst>
              <c:ext xmlns:c16="http://schemas.microsoft.com/office/drawing/2014/chart" uri="{C3380CC4-5D6E-409C-BE32-E72D297353CC}">
                <c16:uniqueId val="{00000008-EB3E-4FF5-A9C7-58824710FF2E}"/>
              </c:ext>
            </c:extLst>
          </c:dPt>
          <c:dPt>
            <c:idx val="1"/>
            <c:invertIfNegative val="0"/>
            <c:bubble3D val="0"/>
            <c:extLst>
              <c:ext xmlns:c16="http://schemas.microsoft.com/office/drawing/2014/chart" uri="{C3380CC4-5D6E-409C-BE32-E72D297353CC}">
                <c16:uniqueId val="{0000000C-31E4-4817-A4C5-FBE549B413E5}"/>
              </c:ext>
            </c:extLst>
          </c:dPt>
          <c:dPt>
            <c:idx val="2"/>
            <c:invertIfNegative val="0"/>
            <c:bubble3D val="0"/>
            <c:extLst>
              <c:ext xmlns:c16="http://schemas.microsoft.com/office/drawing/2014/chart" uri="{C3380CC4-5D6E-409C-BE32-E72D297353CC}">
                <c16:uniqueId val="{0000000E-31E4-4817-A4C5-FBE549B413E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'profite on sale'!$A$2:$A$3</c:f>
              <c:strCache>
                <c:ptCount val="1"/>
                <c:pt idx="0">
                  <c:v>2019</c:v>
                </c:pt>
              </c:strCache>
            </c:strRef>
          </c:cat>
          <c:val>
            <c:numRef>
              <c:f>'profite on sale'!$D$2:$D$3</c:f>
              <c:numCache>
                <c:formatCode>"$"#,##0</c:formatCode>
                <c:ptCount val="1"/>
                <c:pt idx="0">
                  <c:v>18881188.68</c:v>
                </c:pt>
              </c:numCache>
            </c:numRef>
          </c:val>
          <c:extLst>
            <c:ext xmlns:c16="http://schemas.microsoft.com/office/drawing/2014/chart" uri="{C3380CC4-5D6E-409C-BE32-E72D297353CC}">
              <c16:uniqueId val="{0000000C-3C40-4B3A-9D81-ABB65BDB917E}"/>
            </c:ext>
          </c:extLst>
        </c:ser>
        <c:dLbls>
          <c:showLegendKey val="0"/>
          <c:showVal val="0"/>
          <c:showCatName val="0"/>
          <c:showSerName val="0"/>
          <c:showPercent val="0"/>
          <c:showBubbleSize val="0"/>
        </c:dLbls>
        <c:gapWidth val="73"/>
        <c:overlap val="4"/>
        <c:axId val="400032960"/>
        <c:axId val="395757104"/>
      </c:barChart>
      <c:catAx>
        <c:axId val="40003296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95757104"/>
        <c:crosses val="autoZero"/>
        <c:auto val="1"/>
        <c:lblAlgn val="ctr"/>
        <c:lblOffset val="100"/>
        <c:noMultiLvlLbl val="0"/>
      </c:catAx>
      <c:valAx>
        <c:axId val="395757104"/>
        <c:scaling>
          <c:orientation val="minMax"/>
        </c:scaling>
        <c:delete val="1"/>
        <c:axPos val="l"/>
        <c:numFmt formatCode="&quot;$&quot;#,##0" sourceLinked="1"/>
        <c:majorTickMark val="out"/>
        <c:minorTickMark val="none"/>
        <c:tickLblPos val="nextTo"/>
        <c:crossAx val="40003296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performance.xlsm]month wise sale!Month wise sale</c:name>
    <c:fmtId val="15"/>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5500945482292047"/>
          <c:y val="5.0394621724915968E-2"/>
          <c:w val="0.82116885389326344"/>
          <c:h val="0.7243806503353748"/>
        </c:manualLayout>
      </c:layout>
      <c:lineChart>
        <c:grouping val="standard"/>
        <c:varyColors val="0"/>
        <c:ser>
          <c:idx val="0"/>
          <c:order val="0"/>
          <c:tx>
            <c:strRef>
              <c:f>'month wise sale'!$B$1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'month wise sale'!$A$2:$A$10</c:f>
              <c:strCache>
                <c:ptCount val="8"/>
                <c:pt idx="0">
                  <c:v>January</c:v>
                </c:pt>
                <c:pt idx="1">
                  <c:v>February</c:v>
                </c:pt>
                <c:pt idx="2">
                  <c:v>March</c:v>
                </c:pt>
                <c:pt idx="3">
                  <c:v>July</c:v>
                </c:pt>
                <c:pt idx="4">
                  <c:v>August</c:v>
                </c:pt>
                <c:pt idx="5">
                  <c:v>October</c:v>
                </c:pt>
                <c:pt idx="6">
                  <c:v>November</c:v>
                </c:pt>
                <c:pt idx="7">
                  <c:v>December</c:v>
                </c:pt>
              </c:strCache>
            </c:strRef>
          </c:cat>
          <c:val>
            <c:numRef>
              <c:f>'month wise sale'!$B$2:$B$10</c:f>
              <c:numCache>
                <c:formatCode>"$"#,##0</c:formatCode>
                <c:ptCount val="8"/>
                <c:pt idx="0">
                  <c:v>32047618.049999993</c:v>
                </c:pt>
                <c:pt idx="1">
                  <c:v>8218734.1699999999</c:v>
                </c:pt>
                <c:pt idx="2">
                  <c:v>3960265.45</c:v>
                </c:pt>
                <c:pt idx="3">
                  <c:v>7417365.54</c:v>
                </c:pt>
                <c:pt idx="4">
                  <c:v>1641761.23</c:v>
                </c:pt>
                <c:pt idx="5">
                  <c:v>2046454.3499999999</c:v>
                </c:pt>
                <c:pt idx="6">
                  <c:v>6964690.9499999993</c:v>
                </c:pt>
                <c:pt idx="7">
                  <c:v>3409120.75</c:v>
                </c:pt>
              </c:numCache>
            </c:numRef>
          </c:val>
          <c:smooth val="0"/>
          <c:extLst>
            <c:ext xmlns:c16="http://schemas.microsoft.com/office/drawing/2014/chart" uri="{C3380CC4-5D6E-409C-BE32-E72D297353CC}">
              <c16:uniqueId val="{00000000-1478-4AA3-B995-2812F9780E13}"/>
            </c:ext>
          </c:extLst>
        </c:ser>
        <c:dLbls>
          <c:showLegendKey val="0"/>
          <c:showVal val="0"/>
          <c:showCatName val="0"/>
          <c:showSerName val="0"/>
          <c:showPercent val="0"/>
          <c:showBubbleSize val="0"/>
        </c:dLbls>
        <c:marker val="1"/>
        <c:smooth val="0"/>
        <c:axId val="389390320"/>
        <c:axId val="389391632"/>
      </c:lineChart>
      <c:catAx>
        <c:axId val="38939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91632"/>
        <c:crosses val="autoZero"/>
        <c:auto val="1"/>
        <c:lblAlgn val="ctr"/>
        <c:lblOffset val="100"/>
        <c:noMultiLvlLbl val="0"/>
      </c:catAx>
      <c:valAx>
        <c:axId val="38939163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9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performance.xlsm]region &amp; country sale!region &amp; country sale</c:name>
    <c:fmtId val="0"/>
  </c:pivotSource>
  <c:chart>
    <c:autoTitleDeleted val="1"/>
    <c:pivotFmts>
      <c:pivotFmt>
        <c:idx val="0"/>
        <c:spPr>
          <a:solidFill>
            <a:schemeClr val="accent1"/>
          </a:solidFill>
          <a:ln>
            <a:noFill/>
          </a:ln>
          <a:effectLst/>
        </c:spPr>
        <c:marker>
          <c:symbol val="none"/>
        </c:marker>
      </c:pivotFmt>
    </c:pivotFmts>
    <c:plotArea>
      <c:layout>
        <c:manualLayout>
          <c:layoutTarget val="inner"/>
          <c:xMode val="edge"/>
          <c:yMode val="edge"/>
          <c:x val="0.38761089238845142"/>
          <c:y val="6.5694079906678332E-2"/>
          <c:w val="0.41318442429948454"/>
          <c:h val="0.82690653251676871"/>
        </c:manualLayout>
      </c:layout>
      <c:barChart>
        <c:barDir val="bar"/>
        <c:grouping val="clustered"/>
        <c:varyColors val="0"/>
        <c:ser>
          <c:idx val="0"/>
          <c:order val="0"/>
          <c:tx>
            <c:strRef>
              <c:f>'region &amp; country sale'!$B$3</c:f>
              <c:strCache>
                <c:ptCount val="1"/>
                <c:pt idx="0">
                  <c:v>Total</c:v>
                </c:pt>
              </c:strCache>
            </c:strRef>
          </c:tx>
          <c:spPr>
            <a:solidFill>
              <a:schemeClr val="accent1"/>
            </a:solidFill>
            <a:ln>
              <a:noFill/>
            </a:ln>
            <a:effectLst/>
          </c:spPr>
          <c:invertIfNegative val="0"/>
          <c:cat>
            <c:strRef>
              <c:f>'region &amp; country sale'!$A$4:$A$8</c:f>
              <c:strCache>
                <c:ptCount val="4"/>
                <c:pt idx="0">
                  <c:v>Brunei</c:v>
                </c:pt>
                <c:pt idx="1">
                  <c:v>Myanmar</c:v>
                </c:pt>
                <c:pt idx="2">
                  <c:v>Sri Lanka</c:v>
                </c:pt>
                <c:pt idx="3">
                  <c:v>Turkmenistan</c:v>
                </c:pt>
              </c:strCache>
            </c:strRef>
          </c:cat>
          <c:val>
            <c:numRef>
              <c:f>'region &amp; country sale'!$B$4:$B$8</c:f>
              <c:numCache>
                <c:formatCode>General</c:formatCode>
                <c:ptCount val="4"/>
                <c:pt idx="0">
                  <c:v>8109601.7699999996</c:v>
                </c:pt>
                <c:pt idx="1">
                  <c:v>3037391.4699999997</c:v>
                </c:pt>
                <c:pt idx="2">
                  <c:v>247956.32</c:v>
                </c:pt>
                <c:pt idx="3">
                  <c:v>5997054.9800000004</c:v>
                </c:pt>
              </c:numCache>
            </c:numRef>
          </c:val>
          <c:extLst>
            <c:ext xmlns:c16="http://schemas.microsoft.com/office/drawing/2014/chart" uri="{C3380CC4-5D6E-409C-BE32-E72D297353CC}">
              <c16:uniqueId val="{00000000-AF5B-4243-83DC-DD6EBD6D7BD7}"/>
            </c:ext>
          </c:extLst>
        </c:ser>
        <c:dLbls>
          <c:showLegendKey val="0"/>
          <c:showVal val="0"/>
          <c:showCatName val="0"/>
          <c:showSerName val="0"/>
          <c:showPercent val="0"/>
          <c:showBubbleSize val="0"/>
        </c:dLbls>
        <c:gapWidth val="182"/>
        <c:axId val="392396992"/>
        <c:axId val="392403224"/>
      </c:barChart>
      <c:catAx>
        <c:axId val="392396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403224"/>
        <c:crosses val="autoZero"/>
        <c:auto val="1"/>
        <c:lblAlgn val="ctr"/>
        <c:lblOffset val="100"/>
        <c:noMultiLvlLbl val="0"/>
      </c:catAx>
      <c:valAx>
        <c:axId val="392403224"/>
        <c:scaling>
          <c:orientation val="minMax"/>
        </c:scaling>
        <c:delete val="1"/>
        <c:axPos val="b"/>
        <c:numFmt formatCode="General" sourceLinked="1"/>
        <c:majorTickMark val="none"/>
        <c:minorTickMark val="none"/>
        <c:tickLblPos val="nextTo"/>
        <c:crossAx val="39239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_xlchart.1</cx:f>
      </cx:numDim>
    </cx:data>
  </cx:chartData>
  <cx:chart>
    <cx:plotArea>
      <cx:plotAreaRegion>
        <cx:series layoutId="treemap" uniqueId="{A0DF5E95-F3A7-4150-8761-D76F7DC36125}">
          <cx:dataLabels>
            <cx:visibility seriesName="0" categoryName="1" value="1"/>
            <cx:separator>, </cx:separator>
          </cx:dataLabels>
          <cx:dataId val="0"/>
          <cx:layoutPr>
            <cx:parentLabelLayout val="overlapping"/>
          </cx:layoutPr>
        </cx:series>
      </cx:plotAreaRegion>
    </cx:plotArea>
  </cx:chart>
</cx:chartSpace>
</file>

<file path=xl/charts/chart7.xml><?xml version="1.0" encoding="utf-8"?>
<cx:chartSpace xmlns:a="http://schemas.openxmlformats.org/drawingml/2006/main" xmlns:r="http://schemas.openxmlformats.org/officeDocument/2006/relationships" xmlns:cx="http://schemas.microsoft.com/office/drawing/2014/chartex">
  <cx:chartData>
    <cx:data id="0">
      <cx:strDim type="cat">
        <cx:f>_xlchart.2</cx:f>
      </cx:strDim>
      <cx:numDim type="val">
        <cx:f>_xlchart.3</cx:f>
      </cx:numDim>
    </cx:data>
  </cx:chartData>
  <cx:chart>
    <cx:plotArea>
      <cx:plotAreaRegion>
        <cx:series layoutId="clusteredColumn" uniqueId="{FFD2CD35-4CD1-4D92-BFDC-8910F22C33FB}">
          <cx:dataId val="0"/>
          <cx:layoutPr>
            <cx:aggregation/>
          </cx:layoutPr>
          <cx:axisId val="1"/>
        </cx:series>
        <cx:series layoutId="paretoLine" ownerIdx="0" uniqueId="{FA9E116E-1EFF-4D79-98BD-724963B4C36B}">
          <cx:spPr>
            <a:solidFill>
              <a:schemeClr val="accent2"/>
            </a:solidFill>
            <a:ln w="53975">
              <a:solidFill>
                <a:schemeClr val="accent2"/>
              </a:solidFill>
            </a:ln>
          </cx:spPr>
          <cx:axisId val="2"/>
        </cx:series>
      </cx:plotAreaRegion>
      <cx:axis id="0">
        <cx:catScaling gapWidth="0"/>
        <cx:tickLabels/>
        <cx:txPr>
          <a:bodyPr spcFirstLastPara="1" vertOverflow="ellipsis" wrap="square" lIns="0" tIns="0" rIns="0" bIns="0" anchor="ctr" anchorCtr="1"/>
          <a:lstStyle/>
          <a:p>
            <a:pPr>
              <a:defRPr>
                <a:solidFill>
                  <a:schemeClr val="tx1">
                    <a:alpha val="98000"/>
                  </a:schemeClr>
                </a:solidFill>
              </a:defRPr>
            </a:pPr>
            <a:endParaRPr lang="en-US">
              <a:solidFill>
                <a:schemeClr val="tx1">
                  <a:alpha val="98000"/>
                </a:schemeClr>
              </a:solidFill>
            </a:endParaRPr>
          </a:p>
        </cx:txPr>
      </cx:axis>
      <cx:axis id="1">
        <cx:valScaling/>
        <cx:tickLabels/>
        <cx:txPr>
          <a:bodyPr spcFirstLastPara="1" vertOverflow="ellipsis" wrap="square" lIns="0" tIns="0" rIns="0" bIns="0" anchor="ctr" anchorCtr="1"/>
          <a:lstStyle/>
          <a:p>
            <a:pPr>
              <a:defRPr>
                <a:solidFill>
                  <a:schemeClr val="tx1"/>
                </a:solidFill>
              </a:defRPr>
            </a:pPr>
            <a:endParaRPr lang="en-US">
              <a:solidFill>
                <a:schemeClr val="tx1"/>
              </a:solidFill>
            </a:endParaRPr>
          </a:p>
        </cx:txPr>
      </cx:axis>
      <cx:axis id="2">
        <cx:valScaling max="1" min="0"/>
        <cx:units unit="percentage"/>
        <cx:tickLabels/>
        <cx:txPr>
          <a:bodyPr spcFirstLastPara="1" vertOverflow="ellipsis" wrap="square" lIns="0" tIns="0" rIns="0" bIns="0" anchor="ctr" anchorCtr="1"/>
          <a:lstStyle/>
          <a:p>
            <a:pPr>
              <a:defRPr>
                <a:solidFill>
                  <a:schemeClr val="tx1"/>
                </a:solidFill>
              </a:defRPr>
            </a:pPr>
            <a:endParaRPr lang="en-US">
              <a:solidFill>
                <a:schemeClr val="tx1"/>
              </a:solidFill>
            </a:endParaRPr>
          </a:p>
        </cx:txPr>
      </cx:axis>
    </cx:plotArea>
  </cx:chart>
  <cx:clrMapOvr bg1="lt1" tx1="dk1" bg2="lt2" tx2="dk2" accent1="accent1" accent2="accent2" accent3="accent3" accent4="accent4" accent5="accent5" accent6="accent6" hlink="hlink" folHlink="folHlink"/>
</cx: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performance.xlsm]total sales on type of sale!total sales on type of sale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'total sales on type of sale'!$B$1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23-4337-9A2E-6C3FFF8F5A8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5A-4E32-8DC8-995F6F527AB6}"/>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sales on type of sale'!$A$2:$A$4</c:f>
              <c:strCache>
                <c:ptCount val="2"/>
                <c:pt idx="0">
                  <c:v>Wholesale</c:v>
                </c:pt>
                <c:pt idx="1">
                  <c:v>Directsale</c:v>
                </c:pt>
              </c:strCache>
            </c:strRef>
          </c:cat>
          <c:val>
            <c:numRef>
              <c:f>'total sales on type of sale'!$B$2:$B$4</c:f>
              <c:numCache>
                <c:formatCode>"$"#,##0</c:formatCode>
                <c:ptCount val="2"/>
                <c:pt idx="0">
                  <c:v>3087464.39</c:v>
                </c:pt>
                <c:pt idx="1">
                  <c:v>14304540.15</c:v>
                </c:pt>
              </c:numCache>
            </c:numRef>
          </c:val>
          <c:extLst>
            <c:ext xmlns:c16="http://schemas.microsoft.com/office/drawing/2014/chart" uri="{C3380CC4-5D6E-409C-BE32-E72D297353CC}">
              <c16:uniqueId val="{00000000-5C23-4337-9A2E-6C3FFF8F5A87}"/>
            </c:ext>
          </c:extLst>
        </c:ser>
        <c:dLbls>
          <c:showLegendKey val="0"/>
          <c:showVal val="0"/>
          <c:showCatName val="0"/>
          <c:showSerName val="0"/>
          <c:showPercent val="0"/>
          <c:showBubbleSize val="0"/>
          <c:showLeaderLines val="1"/>
        </c:dLbls>
        <c:firstSliceAng val="25"/>
        <c:holeSize val="29"/>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performance.xlsm]payment based on total sale!payment based on total sale</c:name>
    <c:fmtId val="6"/>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dLbl>
          <c:idx val="0"/>
          <c:layout>
            <c:manualLayout>
              <c:x val="0.27942147856517935"/>
              <c:y val="-0.12317876932050165"/>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11D26D66-7F12-43C3-8664-3A1EFED14F85}" type="PERCENTAGE">
                  <a:rPr lang="en-US" baseline="0">
                    <a:solidFill>
                      <a:schemeClr val="bg1"/>
                    </a:solidFill>
                  </a:rPr>
                  <a:pPr>
                    <a:defRPr sz="1050" b="1">
                      <a:solidFill>
                        <a:schemeClr val="bg1"/>
                      </a:solidFill>
                    </a:defRPr>
                  </a:pPr>
                  <a:t>[PERCENTAGE]</a:t>
                </a:fld>
                <a:r>
                  <a:rPr lang="en-US" baseline="0">
                    <a:solidFill>
                      <a:schemeClr val="bg1"/>
                    </a:solidFill>
                  </a:rPr>
                  <a:t> Coustmer pay online mode </a:t>
                </a:r>
              </a:p>
              <a:p>
                <a:pPr>
                  <a:defRPr sz="1050" b="1">
                    <a:solidFill>
                      <a:schemeClr val="bg1"/>
                    </a:solidFill>
                  </a:defRPr>
                </a:pPr>
                <a:r>
                  <a:rPr lang="en-US" baseline="0">
                    <a:solidFill>
                      <a:schemeClr val="bg1"/>
                    </a:solidFill>
                  </a:rPr>
                  <a:t> </a:t>
                </a:r>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w="25400">
            <a:solidFill>
              <a:schemeClr val="lt1"/>
            </a:solidFill>
          </a:ln>
          <a:effectLst/>
          <a:sp3d contourW="25400">
            <a:contourClr>
              <a:schemeClr val="lt1"/>
            </a:contourClr>
          </a:sp3d>
        </c:spPr>
        <c:dLbl>
          <c:idx val="0"/>
          <c:layout>
            <c:manualLayout>
              <c:x val="-0.19231452318460193"/>
              <c:y val="3.6824146981627337E-2"/>
            </c:manualLayout>
          </c:layout>
          <c:tx>
            <c:rich>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fld id="{1793498F-B40C-4682-B696-9ACE711D4851}" type="PERCENTAGE">
                  <a:rPr lang="en-US" sz="1050" baseline="0">
                    <a:solidFill>
                      <a:schemeClr val="bg1"/>
                    </a:solidFill>
                  </a:rPr>
                  <a:pPr>
                    <a:defRPr sz="1050" b="1">
                      <a:solidFill>
                        <a:schemeClr val="bg1"/>
                      </a:solidFill>
                    </a:defRPr>
                  </a:pPr>
                  <a:t>[PERCENTAGE]</a:t>
                </a:fld>
                <a:r>
                  <a:rPr lang="en-US" sz="1050" baseline="0">
                    <a:solidFill>
                      <a:schemeClr val="bg1"/>
                    </a:solidFill>
                  </a:rPr>
                  <a:t> , Coustmer pay cash mode</a:t>
                </a:r>
              </a:p>
              <a:p>
                <a:pPr>
                  <a:defRPr sz="1050" b="1">
                    <a:solidFill>
                      <a:schemeClr val="bg1"/>
                    </a:solidFill>
                  </a:defRPr>
                </a:pPr>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766666666666667"/>
                  <c:h val="0.19430555555555556"/>
                </c:manualLayout>
              </c15:layout>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472222222222222"/>
          <c:y val="0.13657407407407407"/>
          <c:w val="0.77222222222222225"/>
          <c:h val="0.73148148148148162"/>
        </c:manualLayout>
      </c:layout>
      <c:pie3DChart>
        <c:varyColors val="1"/>
        <c:ser>
          <c:idx val="0"/>
          <c:order val="0"/>
          <c:tx>
            <c:strRef>
              <c:f>'payment based on total sale'!$B$1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182-47EE-BA74-ACDE94D1240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2-2182-47EE-BA74-ACDE94D12400}"/>
              </c:ext>
            </c:extLst>
          </c:dPt>
          <c:dLbls>
            <c:dLbl>
              <c:idx val="0"/>
              <c:layout>
                <c:manualLayout>
                  <c:x val="-0.19231452318460193"/>
                  <c:y val="3.6824146981627337E-2"/>
                </c:manualLayout>
              </c:layout>
              <c:tx>
                <c:rich>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fld id="{1793498F-B40C-4682-B696-9ACE711D4851}" type="PERCENTAGE">
                      <a:rPr lang="en-US" sz="1050" baseline="0">
                        <a:solidFill>
                          <a:schemeClr val="bg1"/>
                        </a:solidFill>
                      </a:rPr>
                      <a:pPr>
                        <a:defRPr sz="1050" b="1">
                          <a:solidFill>
                            <a:schemeClr val="bg1"/>
                          </a:solidFill>
                        </a:defRPr>
                      </a:pPr>
                      <a:t>[PERCENTAGE]</a:t>
                    </a:fld>
                    <a:r>
                      <a:rPr lang="en-US" sz="1050" baseline="0">
                        <a:solidFill>
                          <a:schemeClr val="bg1"/>
                        </a:solidFill>
                      </a:rPr>
                      <a:t> , Coustmer pay cash mode</a:t>
                    </a:r>
                  </a:p>
                  <a:p>
                    <a:pPr>
                      <a:defRPr sz="1050" b="1">
                        <a:solidFill>
                          <a:schemeClr val="bg1"/>
                        </a:solidFill>
                      </a:defRPr>
                    </a:pPr>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766666666666667"/>
                      <c:h val="0.19430555555555556"/>
                    </c:manualLayout>
                  </c15:layout>
                  <c15:dlblFieldTable/>
                  <c15:showDataLabelsRange val="0"/>
                </c:ext>
                <c:ext xmlns:c16="http://schemas.microsoft.com/office/drawing/2014/chart" uri="{C3380CC4-5D6E-409C-BE32-E72D297353CC}">
                  <c16:uniqueId val="{00000001-2182-47EE-BA74-ACDE94D12400}"/>
                </c:ext>
              </c:extLst>
            </c:dLbl>
            <c:dLbl>
              <c:idx val="1"/>
              <c:layout>
                <c:manualLayout>
                  <c:x val="0.27942147856517935"/>
                  <c:y val="-0.12317876932050165"/>
                </c:manualLayout>
              </c:layout>
              <c:tx>
                <c:rich>
                  <a:bodyPr/>
                  <a:lstStyle/>
                  <a:p>
                    <a:fld id="{11D26D66-7F12-43C3-8664-3A1EFED14F85}" type="PERCENTAGE">
                      <a:rPr lang="en-US" baseline="0">
                        <a:solidFill>
                          <a:schemeClr val="bg1"/>
                        </a:solidFill>
                      </a:rPr>
                      <a:pPr/>
                      <a:t>[PERCENTAGE]</a:t>
                    </a:fld>
                    <a:r>
                      <a:rPr lang="en-US" baseline="0">
                        <a:solidFill>
                          <a:schemeClr val="bg1"/>
                        </a:solidFill>
                      </a:rPr>
                      <a:t> Coustmer pay online mode </a:t>
                    </a:r>
                  </a:p>
                  <a:p>
                    <a:r>
                      <a:rPr lang="en-US" baseline="0">
                        <a:solidFill>
                          <a:schemeClr val="bg1"/>
                        </a:solidFill>
                      </a:rPr>
                      <a:t> </a:t>
                    </a: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2182-47EE-BA74-ACDE94D12400}"/>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'payment based on total sale'!$A$2:$A$4</c:f>
              <c:strCache>
                <c:ptCount val="2"/>
                <c:pt idx="0">
                  <c:v>Cash</c:v>
                </c:pt>
                <c:pt idx="1">
                  <c:v>Online</c:v>
                </c:pt>
              </c:strCache>
            </c:strRef>
          </c:cat>
          <c:val>
            <c:numRef>
              <c:f>'payment based on total sale'!$B$2:$B$4</c:f>
              <c:numCache>
                <c:formatCode>"$"#,##0</c:formatCode>
                <c:ptCount val="2"/>
                <c:pt idx="0">
                  <c:v>8555441.4900000002</c:v>
                </c:pt>
                <c:pt idx="1">
                  <c:v>8836563.0500000007</c:v>
                </c:pt>
              </c:numCache>
            </c:numRef>
          </c:val>
          <c:extLst>
            <c:ext xmlns:c16="http://schemas.microsoft.com/office/drawing/2014/chart" uri="{C3380CC4-5D6E-409C-BE32-E72D297353CC}">
              <c16:uniqueId val="{00000000-2182-47EE-BA74-ACDE94D12400}"/>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performance.xlsm]mode of sale on total sale !Sales Mode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0.26250000000000001"/>
          <c:y val="8.1018518518518517E-2"/>
          <c:w val="0.5444444444444444"/>
          <c:h val="0.90740740740740744"/>
        </c:manualLayout>
      </c:layout>
      <c:doughnutChart>
        <c:varyColors val="1"/>
        <c:ser>
          <c:idx val="0"/>
          <c:order val="0"/>
          <c:tx>
            <c:strRef>
              <c:f>'mode of sale on total sale '!$B$1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55-49C6-8A91-0BC27E43D4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55-49C6-8A91-0BC27E43D455}"/>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'mode of sale on total sale '!$A$2:$A$4</c:f>
              <c:strCache>
                <c:ptCount val="2"/>
                <c:pt idx="0">
                  <c:v>offline</c:v>
                </c:pt>
                <c:pt idx="1">
                  <c:v>online</c:v>
                </c:pt>
              </c:strCache>
            </c:strRef>
          </c:cat>
          <c:val>
            <c:numRef>
              <c:f>'mode of sale on total sale '!$B$2:$B$4</c:f>
              <c:numCache>
                <c:formatCode>"$"#,##0</c:formatCode>
                <c:ptCount val="2"/>
                <c:pt idx="0">
                  <c:v>8555441.4900000002</c:v>
                </c:pt>
                <c:pt idx="1">
                  <c:v>8836563.0500000007</c:v>
                </c:pt>
              </c:numCache>
            </c:numRef>
          </c:val>
          <c:extLst>
            <c:ext xmlns:c16="http://schemas.microsoft.com/office/drawing/2014/chart" uri="{C3380CC4-5D6E-409C-BE32-E72D297353CC}">
              <c16:uniqueId val="{00000000-5452-4643-AEBE-A0731675AB5B}"/>
            </c:ext>
          </c:extLst>
        </c:ser>
        <c:dLbls>
          <c:showLegendKey val="0"/>
          <c:showVal val="0"/>
          <c:showCatName val="0"/>
          <c:showSerName val="0"/>
          <c:showPercent val="0"/>
          <c:showBubbleSize val="0"/>
          <c:showLeaderLines val="1"/>
        </c:dLbls>
        <c:firstSliceAng val="0"/>
        <c:holeSize val="43"/>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based buy &amp; sale price'!$A$13:$A$21</c:f>
              <c:strCache>
                <c:ptCount val="9"/>
                <c:pt idx="0">
                  <c:v>Kitchen appliances</c:v>
                </c:pt>
                <c:pt idx="1">
                  <c:v>Home Appliances</c:v>
                </c:pt>
                <c:pt idx="2">
                  <c:v>Stationery</c:v>
                </c:pt>
                <c:pt idx="3">
                  <c:v>Cloths</c:v>
                </c:pt>
                <c:pt idx="4">
                  <c:v>Cosmatics</c:v>
                </c:pt>
                <c:pt idx="5">
                  <c:v>Footwear</c:v>
                </c:pt>
                <c:pt idx="6">
                  <c:v>Electronic Items </c:v>
                </c:pt>
                <c:pt idx="7">
                  <c:v>Bags &amp; Watches</c:v>
                </c:pt>
                <c:pt idx="8">
                  <c:v>Kids</c:v>
                </c:pt>
              </c:strCache>
            </c:strRef>
          </c:cat>
          <c:val>
            <c:numRef>
              <c:f>'product based buy &amp; sale price'!$B$13:$B$21</c:f>
              <c:numCache>
                <c:formatCode>"$"#,##0</c:formatCode>
                <c:ptCount val="9"/>
                <c:pt idx="0">
                  <c:v>9651515.0500000007</c:v>
                </c:pt>
                <c:pt idx="1">
                  <c:v>6264602.4499999993</c:v>
                </c:pt>
                <c:pt idx="2">
                  <c:v>8008877.9400000004</c:v>
                </c:pt>
                <c:pt idx="3">
                  <c:v>2667625.04</c:v>
                </c:pt>
                <c:pt idx="4">
                  <c:v>4120816.4699999997</c:v>
                </c:pt>
                <c:pt idx="5">
                  <c:v>7939152.1199999992</c:v>
                </c:pt>
                <c:pt idx="6">
                  <c:v>945656.64</c:v>
                </c:pt>
                <c:pt idx="7">
                  <c:v>2602677.1499999994</c:v>
                </c:pt>
                <c:pt idx="8">
                  <c:v>4623898.95</c:v>
                </c:pt>
              </c:numCache>
            </c:numRef>
          </c:val>
          <c:extLst>
            <c:ext xmlns:c16="http://schemas.microsoft.com/office/drawing/2014/chart" uri="{C3380CC4-5D6E-409C-BE32-E72D297353CC}">
              <c16:uniqueId val="{00000000-297E-4475-A4C5-4101D8303527}"/>
            </c:ext>
          </c:extLst>
        </c:ser>
        <c:ser>
          <c:idx val="1"/>
          <c:order val="1"/>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'product based buy &amp; sale price'!$A$13:$A$21</c:f>
              <c:strCache>
                <c:ptCount val="9"/>
                <c:pt idx="0">
                  <c:v>Kitchen appliances</c:v>
                </c:pt>
                <c:pt idx="1">
                  <c:v>Home Appliances</c:v>
                </c:pt>
                <c:pt idx="2">
                  <c:v>Stationery</c:v>
                </c:pt>
                <c:pt idx="3">
                  <c:v>Cloths</c:v>
                </c:pt>
                <c:pt idx="4">
                  <c:v>Cosmatics</c:v>
                </c:pt>
                <c:pt idx="5">
                  <c:v>Footwear</c:v>
                </c:pt>
                <c:pt idx="6">
                  <c:v>Electronic Items </c:v>
                </c:pt>
                <c:pt idx="7">
                  <c:v>Bags &amp; Watches</c:v>
                </c:pt>
                <c:pt idx="8">
                  <c:v>Kids</c:v>
                </c:pt>
              </c:strCache>
            </c:strRef>
          </c:cat>
          <c:val>
            <c:numRef>
              <c:f>'product based buy &amp; sale price'!$C$13:$C$21</c:f>
              <c:numCache>
                <c:formatCode>"$"#,##0</c:formatCode>
                <c:ptCount val="9"/>
                <c:pt idx="0">
                  <c:v>14020361.120000001</c:v>
                </c:pt>
                <c:pt idx="1">
                  <c:v>8660607.7800000012</c:v>
                </c:pt>
                <c:pt idx="2">
                  <c:v>11351778.42</c:v>
                </c:pt>
                <c:pt idx="3">
                  <c:v>3425302.0899999994</c:v>
                </c:pt>
                <c:pt idx="4">
                  <c:v>5726021.4800000004</c:v>
                </c:pt>
                <c:pt idx="5">
                  <c:v>10136419.550000001</c:v>
                </c:pt>
                <c:pt idx="6">
                  <c:v>1681405.62</c:v>
                </c:pt>
                <c:pt idx="7">
                  <c:v>4397368.93</c:v>
                </c:pt>
                <c:pt idx="8">
                  <c:v>6306745.5</c:v>
                </c:pt>
              </c:numCache>
            </c:numRef>
          </c:val>
          <c:extLst>
            <c:ext xmlns:c16="http://schemas.microsoft.com/office/drawing/2014/chart" uri="{C3380CC4-5D6E-409C-BE32-E72D297353CC}">
              <c16:uniqueId val="{00000001-297E-4475-A4C5-4101D8303527}"/>
            </c:ext>
          </c:extLst>
        </c:ser>
        <c:dLbls>
          <c:showLegendKey val="0"/>
          <c:showVal val="0"/>
          <c:showCatName val="0"/>
          <c:showSerName val="0"/>
          <c:showPercent val="0"/>
          <c:showBubbleSize val="0"/>
        </c:dLbls>
        <c:gapWidth val="30"/>
        <c:axId val="393156248"/>
        <c:axId val="393159856"/>
      </c:barChart>
      <c:catAx>
        <c:axId val="393156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159856"/>
        <c:crosses val="autoZero"/>
        <c:auto val="0"/>
        <c:lblAlgn val="ctr"/>
        <c:lblOffset val="100"/>
        <c:noMultiLvlLbl val="0"/>
      </c:catAx>
      <c:valAx>
        <c:axId val="393159856"/>
        <c:scaling>
          <c:orientation val="minMax"/>
        </c:scaling>
        <c:delete val="1"/>
        <c:axPos val="l"/>
        <c:numFmt formatCode="&quot;$&quot;#,##0" sourceLinked="1"/>
        <c:majorTickMark val="out"/>
        <c:minorTickMark val="none"/>
        <c:tickLblPos val="nextTo"/>
        <c:crossAx val="393156248"/>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performance.xlsm]year wise buy sale!year wise buy sale</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dLbl>
          <c:idx val="0"/>
          <c:layout>
            <c:manualLayout>
              <c:x val="-2.5462668816039986E-17"/>
              <c:y val="-3.24074074074074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4.7222222222222228E-2"/>
              <c:y val="-2.71186440677966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4.7222222222222228E-2"/>
              <c:y val="-2.71186440677966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2.5462668816039986E-17"/>
              <c:y val="-3.24074074074074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4.7222222222222228E-2"/>
              <c:y val="-2.71186440677966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2.5462668816039986E-17"/>
              <c:y val="-3.24074074074074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4.7222222222222228E-2"/>
              <c:y val="-2.71186440677966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dLbl>
          <c:idx val="0"/>
          <c:layout>
            <c:manualLayout>
              <c:x val="-2.5462668816039986E-17"/>
              <c:y val="-3.24074074074074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1"/>
        <c:spPr>
          <a:solidFill>
            <a:schemeClr val="accent1"/>
          </a:solidFill>
          <a:ln>
            <a:noFill/>
          </a:ln>
          <a:effectLst/>
        </c:spPr>
        <c:dLbl>
          <c:idx val="0"/>
          <c:layout>
            <c:manualLayout>
              <c:x val="-4.6333578905355215E-2"/>
              <c:y val="-3.76919789433696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solidFill>
            <a:schemeClr val="accent2"/>
          </a:solidFill>
          <a:ln>
            <a:noFill/>
          </a:ln>
          <a:effectLst/>
        </c:spPr>
        <c:dLbl>
          <c:idx val="0"/>
          <c:layout>
            <c:manualLayout>
              <c:x val="-1.1325855117397595E-16"/>
              <c:y val="-0.1023067999891460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4"/>
        <c:spPr>
          <a:solidFill>
            <a:schemeClr val="accent1"/>
          </a:solidFill>
          <a:ln>
            <a:noFill/>
          </a:ln>
          <a:effectLst/>
        </c:spPr>
        <c:dLbl>
          <c:idx val="0"/>
          <c:layout>
            <c:manualLayout>
              <c:x val="-8.0487628691211385E-2"/>
              <c:y val="-2.172228176810571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5"/>
        <c:spPr>
          <a:solidFill>
            <a:schemeClr val="accent2"/>
          </a:solidFill>
          <a:ln>
            <a:noFill/>
          </a:ln>
          <a:effectLst/>
        </c:spPr>
        <c:dLbl>
          <c:idx val="0"/>
          <c:layout>
            <c:manualLayout>
              <c:x val="-1.1325855117397595E-16"/>
              <c:y val="-0.1023067999891460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6"/>
        <c:spPr>
          <a:solidFill>
            <a:schemeClr val="accent1"/>
          </a:solidFill>
          <a:ln>
            <a:noFill/>
          </a:ln>
          <a:effectLst/>
        </c:spPr>
        <c:dLbl>
          <c:idx val="0"/>
          <c:layout>
            <c:manualLayout>
              <c:x val="-4.6333578905355215E-2"/>
              <c:y val="-3.76919789433696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7"/>
        <c:spPr>
          <a:solidFill>
            <a:schemeClr val="accent2"/>
          </a:solidFill>
          <a:ln>
            <a:noFill/>
          </a:ln>
          <a:effectLst/>
        </c:spPr>
        <c:dLbl>
          <c:idx val="0"/>
          <c:layout>
            <c:manualLayout>
              <c:x val="0"/>
              <c:y val="-9.153766314818331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4.544148030194612E-2"/>
          <c:y val="0.14278382741681231"/>
          <c:w val="0.93888888888888888"/>
          <c:h val="0.59875364888929095"/>
        </c:manualLayout>
      </c:layout>
      <c:barChart>
        <c:barDir val="col"/>
        <c:grouping val="clustered"/>
        <c:varyColors val="0"/>
        <c:ser>
          <c:idx val="0"/>
          <c:order val="0"/>
          <c:tx>
            <c:strRef>
              <c:f>'year wise buy sale'!$B$1</c:f>
              <c:strCache>
                <c:ptCount val="1"/>
                <c:pt idx="0">
                  <c:v>Sum of Total Buying Prise</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6CB8-4047-BDC3-100306AC34B1}"/>
              </c:ext>
            </c:extLst>
          </c:dPt>
          <c:dPt>
            <c:idx val="1"/>
            <c:invertIfNegative val="0"/>
            <c:bubble3D val="0"/>
            <c:extLst>
              <c:ext xmlns:c16="http://schemas.microsoft.com/office/drawing/2014/chart" uri="{C3380CC4-5D6E-409C-BE32-E72D297353CC}">
                <c16:uniqueId val="{00000002-6CB8-4047-BDC3-100306AC34B1}"/>
              </c:ext>
            </c:extLst>
          </c:dPt>
          <c:dPt>
            <c:idx val="2"/>
            <c:invertIfNegative val="0"/>
            <c:bubble3D val="0"/>
            <c:extLst>
              <c:ext xmlns:c16="http://schemas.microsoft.com/office/drawing/2014/chart" uri="{C3380CC4-5D6E-409C-BE32-E72D297353CC}">
                <c16:uniqueId val="{00000003-6CB8-4047-BDC3-100306AC34B1}"/>
              </c:ext>
            </c:extLst>
          </c:dPt>
          <c:dLbls>
            <c:dLbl>
              <c:idx val="0"/>
              <c:layout>
                <c:manualLayout>
                  <c:x val="-8.0487628691211385E-2"/>
                  <c:y val="-2.1722281768105717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6CB8-4047-BDC3-100306AC34B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'year wise buy sale'!$A$2:$A$3</c:f>
              <c:strCache>
                <c:ptCount val="1"/>
                <c:pt idx="0">
                  <c:v>2019</c:v>
                </c:pt>
              </c:strCache>
            </c:strRef>
          </c:cat>
          <c:val>
            <c:numRef>
              <c:f>'year wise buy sale'!$B$2:$B$3</c:f>
              <c:numCache>
                <c:formatCode>"$"#,##0</c:formatCode>
                <c:ptCount val="1"/>
                <c:pt idx="0">
                  <c:v>46824821.809999995</c:v>
                </c:pt>
              </c:numCache>
            </c:numRef>
          </c:val>
          <c:extLst>
            <c:ext xmlns:c16="http://schemas.microsoft.com/office/drawing/2014/chart" uri="{C3380CC4-5D6E-409C-BE32-E72D297353CC}">
              <c16:uniqueId val="{00000004-6CB8-4047-BDC3-100306AC34B1}"/>
            </c:ext>
          </c:extLst>
        </c:ser>
        <c:ser>
          <c:idx val="1"/>
          <c:order val="1"/>
          <c:tx>
            <c:strRef>
              <c:f>'year wise buy sale'!$C$1</c:f>
              <c:strCache>
                <c:ptCount val="1"/>
                <c:pt idx="0">
                  <c:v>Sum of Total Selling Price </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6-6CB8-4047-BDC3-100306AC34B1}"/>
              </c:ext>
            </c:extLst>
          </c:dPt>
          <c:dPt>
            <c:idx val="1"/>
            <c:invertIfNegative val="0"/>
            <c:bubble3D val="0"/>
            <c:extLst>
              <c:ext xmlns:c16="http://schemas.microsoft.com/office/drawing/2014/chart" uri="{C3380CC4-5D6E-409C-BE32-E72D297353CC}">
                <c16:uniqueId val="{00000007-6CB8-4047-BDC3-100306AC34B1}"/>
              </c:ext>
            </c:extLst>
          </c:dPt>
          <c:dPt>
            <c:idx val="2"/>
            <c:invertIfNegative val="0"/>
            <c:bubble3D val="0"/>
            <c:extLst>
              <c:ext xmlns:c16="http://schemas.microsoft.com/office/drawing/2014/chart" uri="{C3380CC4-5D6E-409C-BE32-E72D297353CC}">
                <c16:uniqueId val="{00000008-6CB8-4047-BDC3-100306AC34B1}"/>
              </c:ext>
            </c:extLst>
          </c:dPt>
          <c:dLbls>
            <c:dLbl>
              <c:idx val="0"/>
              <c:layout>
                <c:manualLayout>
                  <c:x val="0"/>
                  <c:y val="-9.153766314818331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6CB8-4047-BDC3-100306AC34B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'year wise buy sale'!$A$2:$A$3</c:f>
              <c:strCache>
                <c:ptCount val="1"/>
                <c:pt idx="0">
                  <c:v>2019</c:v>
                </c:pt>
              </c:strCache>
            </c:strRef>
          </c:cat>
          <c:val>
            <c:numRef>
              <c:f>'year wise buy sale'!$C$2:$C$3</c:f>
              <c:numCache>
                <c:formatCode>"$"#,##0</c:formatCode>
                <c:ptCount val="1"/>
                <c:pt idx="0">
                  <c:v>65706010.489999995</c:v>
                </c:pt>
              </c:numCache>
            </c:numRef>
          </c:val>
          <c:extLst>
            <c:ext xmlns:c16="http://schemas.microsoft.com/office/drawing/2014/chart" uri="{C3380CC4-5D6E-409C-BE32-E72D297353CC}">
              <c16:uniqueId val="{00000009-6CB8-4047-BDC3-100306AC34B1}"/>
            </c:ext>
          </c:extLst>
        </c:ser>
        <c:dLbls>
          <c:showLegendKey val="0"/>
          <c:showVal val="0"/>
          <c:showCatName val="0"/>
          <c:showSerName val="0"/>
          <c:showPercent val="0"/>
          <c:showBubbleSize val="0"/>
        </c:dLbls>
        <c:gapWidth val="219"/>
        <c:axId val="395034248"/>
        <c:axId val="395025720"/>
      </c:barChart>
      <c:catAx>
        <c:axId val="395034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395025720"/>
        <c:crosses val="autoZero"/>
        <c:auto val="1"/>
        <c:lblAlgn val="ctr"/>
        <c:lblOffset val="100"/>
        <c:noMultiLvlLbl val="0"/>
      </c:catAx>
      <c:valAx>
        <c:axId val="395025720"/>
        <c:scaling>
          <c:orientation val="minMax"/>
        </c:scaling>
        <c:delete val="1"/>
        <c:axPos val="l"/>
        <c:numFmt formatCode="&quot;$&quot;#,##0" sourceLinked="1"/>
        <c:majorTickMark val="none"/>
        <c:minorTickMark val="none"/>
        <c:tickLblPos val="nextTo"/>
        <c:crossAx val="395034248"/>
        <c:crosses val="autoZero"/>
        <c:crossBetween val="between"/>
      </c:valAx>
      <c:spPr>
        <a:noFill/>
        <a:ln>
          <a:noFill/>
        </a:ln>
        <a:effectLst/>
      </c:spPr>
    </c:plotArea>
    <c:legend>
      <c:legendPos val="b"/>
      <c:layout>
        <c:manualLayout>
          <c:xMode val="edge"/>
          <c:yMode val="edge"/>
          <c:x val="0.16739797023473918"/>
          <c:y val="0.84693947257601065"/>
          <c:w val="0.66520405953052175"/>
          <c:h val="0.1530605274239894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performance.xlsm]profite on sale!year wise profite</c:name>
    <c:fmtId val="4"/>
  </c:pivotSource>
  <c:chart>
    <c:autoTitleDeleted val="1"/>
    <c:pivotFmts>
      <c:pivotFmt>
        <c:idx val="0"/>
      </c:pivotFmt>
      <c:pivotFmt>
        <c:idx val="1"/>
      </c:pivotFmt>
      <c:pivotFmt>
        <c:idx val="2"/>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dLblPos val="ctr"/>
          <c:showLegendKey val="0"/>
          <c:showVal val="1"/>
          <c:showCatName val="1"/>
          <c:showSerName val="1"/>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dLbl>
          <c:idx val="0"/>
          <c:layout>
            <c:manualLayout>
              <c:x val="6.2568769328726889E-2"/>
              <c:y val="-7.741105278506853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1"/>
          <c:showPercent val="0"/>
          <c:showBubbleSize val="0"/>
          <c:extLst>
            <c:ext xmlns:c15="http://schemas.microsoft.com/office/drawing/2012/chart" uri="{CE6537A1-D6FC-4f65-9D91-7224C49458BB}">
              <c15:layout>
                <c:manualLayout>
                  <c:w val="0.18060321346609615"/>
                  <c:h val="0.18340296004666085"/>
                </c:manualLayout>
              </c15:layout>
            </c:ext>
          </c:extLst>
        </c:dLbl>
      </c:pivotFmt>
      <c:pivotFmt>
        <c:idx val="8"/>
        <c:dLbl>
          <c:idx val="0"/>
          <c:layout>
            <c:manualLayout>
              <c:x val="-6.2570998100148378E-2"/>
              <c:y val="-0.3874657334499855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1"/>
          <c:showPercent val="0"/>
          <c:showBubbleSize val="0"/>
          <c:extLst>
            <c:ext xmlns:c15="http://schemas.microsoft.com/office/drawing/2012/chart" uri="{CE6537A1-D6FC-4f65-9D91-7224C49458BB}"/>
          </c:extLst>
        </c:dLbl>
      </c:pivotFmt>
      <c:pivotFmt>
        <c:idx val="9"/>
      </c:pivotFmt>
      <c:pivotFmt>
        <c:idx val="10"/>
        <c:spPr>
          <a:solidFill>
            <a:schemeClr val="accent1"/>
          </a:solidFill>
          <a:ln>
            <a:noFill/>
          </a:ln>
          <a:effectLst>
            <a:outerShdw blurRad="254000" sx="102000" sy="102000" algn="ctr" rotWithShape="0">
              <a:prstClr val="black">
                <a:alpha val="20000"/>
              </a:prstClr>
            </a:outerShdw>
          </a:effectLst>
        </c:spPr>
        <c:marker>
          <c:symbol val="none"/>
        </c:marke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19"/>
        <c:spPr>
          <a:solidFill>
            <a:schemeClr val="accent3"/>
          </a:solidFill>
          <a:ln>
            <a:noFill/>
          </a:ln>
          <a:effectLst>
            <a:outerShdw blurRad="254000" sx="102000" sy="102000" algn="ctr" rotWithShape="0">
              <a:prstClr val="black">
                <a:alpha val="20000"/>
              </a:prstClr>
            </a:outerShdw>
          </a:effectLst>
        </c:spPr>
      </c:pivotFmt>
      <c:pivotFmt>
        <c:idx val="20"/>
        <c:spPr>
          <a:solidFill>
            <a:schemeClr val="accent3"/>
          </a:solidFill>
          <a:ln>
            <a:noFill/>
          </a:ln>
          <a:effectLst>
            <a:outerShdw blurRad="254000" sx="102000" sy="102000" algn="ctr" rotWithShape="0">
              <a:prstClr val="black">
                <a:alpha val="20000"/>
              </a:prstClr>
            </a:outerShdw>
          </a:effectLst>
        </c:spPr>
      </c:pivotFmt>
      <c:pivotFmt>
        <c:idx val="21"/>
        <c:spPr>
          <a:solidFill>
            <a:schemeClr val="accent3"/>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23"/>
        <c:spPr>
          <a:solidFill>
            <a:schemeClr val="accent2"/>
          </a:solidFill>
          <a:ln>
            <a:noFill/>
          </a:ln>
          <a:effectLst>
            <a:outerShdw blurRad="254000" sx="102000" sy="102000" algn="ctr" rotWithShape="0">
              <a:prstClr val="black">
                <a:alpha val="20000"/>
              </a:prstClr>
            </a:outerShdw>
          </a:effectLst>
        </c:spPr>
      </c:pivotFmt>
      <c:pivotFmt>
        <c:idx val="24"/>
        <c:spPr>
          <a:solidFill>
            <a:schemeClr val="accent2"/>
          </a:solidFill>
          <a:ln>
            <a:noFill/>
          </a:ln>
          <a:effectLst>
            <a:outerShdw blurRad="254000" sx="102000" sy="102000" algn="ctr" rotWithShape="0">
              <a:prstClr val="black">
                <a:alpha val="20000"/>
              </a:prstClr>
            </a:outerShdw>
          </a:effectLst>
        </c:spPr>
      </c:pivotFmt>
      <c:pivotFmt>
        <c:idx val="25"/>
        <c:spPr>
          <a:solidFill>
            <a:schemeClr val="accent2"/>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2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29"/>
        <c:spPr>
          <a:solidFill>
            <a:schemeClr val="accent2"/>
          </a:solidFill>
          <a:ln>
            <a:noFill/>
          </a:ln>
          <a:effectLst>
            <a:outerShdw blurRad="254000" sx="102000" sy="102000" algn="ctr" rotWithShape="0">
              <a:prstClr val="black">
                <a:alpha val="20000"/>
              </a:prstClr>
            </a:outerShdw>
          </a:effectLst>
        </c:spPr>
      </c:pivotFmt>
      <c:pivotFmt>
        <c:idx val="30"/>
        <c:spPr>
          <a:solidFill>
            <a:schemeClr val="accent2"/>
          </a:solidFill>
          <a:ln>
            <a:noFill/>
          </a:ln>
          <a:effectLst>
            <a:outerShdw blurRad="254000" sx="102000" sy="102000" algn="ctr" rotWithShape="0">
              <a:prstClr val="black">
                <a:alpha val="20000"/>
              </a:prstClr>
            </a:outerShdw>
          </a:effectLst>
        </c:spPr>
      </c:pivotFmt>
      <c:pivotFmt>
        <c:idx val="31"/>
        <c:spPr>
          <a:solidFill>
            <a:schemeClr val="accent2"/>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33"/>
        <c:spPr>
          <a:solidFill>
            <a:schemeClr val="accent3"/>
          </a:solidFill>
          <a:ln>
            <a:noFill/>
          </a:ln>
          <a:effectLst>
            <a:outerShdw blurRad="254000" sx="102000" sy="102000" algn="ctr" rotWithShape="0">
              <a:prstClr val="black">
                <a:alpha val="20000"/>
              </a:prstClr>
            </a:outerShdw>
          </a:effectLst>
        </c:spPr>
      </c:pivotFmt>
      <c:pivotFmt>
        <c:idx val="34"/>
        <c:spPr>
          <a:solidFill>
            <a:schemeClr val="accent3"/>
          </a:solidFill>
          <a:ln>
            <a:noFill/>
          </a:ln>
          <a:effectLst>
            <a:outerShdw blurRad="254000" sx="102000" sy="102000" algn="ctr" rotWithShape="0">
              <a:prstClr val="black">
                <a:alpha val="20000"/>
              </a:prstClr>
            </a:outerShdw>
          </a:effectLst>
        </c:spPr>
      </c:pivotFmt>
      <c:pivotFmt>
        <c:idx val="35"/>
        <c:spPr>
          <a:solidFill>
            <a:schemeClr val="accent3"/>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3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38"/>
        <c:spPr>
          <a:solidFill>
            <a:schemeClr val="accent2"/>
          </a:solidFill>
          <a:ln>
            <a:noFill/>
          </a:ln>
          <a:effectLst>
            <a:outerShdw blurRad="254000" sx="102000" sy="102000" algn="ctr" rotWithShape="0">
              <a:prstClr val="black">
                <a:alpha val="20000"/>
              </a:prstClr>
            </a:outerShdw>
          </a:effectLst>
        </c:spPr>
      </c:pivotFmt>
      <c:pivotFmt>
        <c:idx val="39"/>
        <c:spPr>
          <a:solidFill>
            <a:schemeClr val="accent2"/>
          </a:solidFill>
          <a:ln>
            <a:noFill/>
          </a:ln>
          <a:effectLst>
            <a:outerShdw blurRad="254000" sx="102000" sy="102000" algn="ctr" rotWithShape="0">
              <a:prstClr val="black">
                <a:alpha val="20000"/>
              </a:prstClr>
            </a:outerShdw>
          </a:effectLst>
        </c:spPr>
      </c:pivotFmt>
      <c:pivotFmt>
        <c:idx val="40"/>
        <c:spPr>
          <a:solidFill>
            <a:schemeClr val="accent2"/>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42"/>
        <c:spPr>
          <a:solidFill>
            <a:schemeClr val="accent3"/>
          </a:solidFill>
          <a:ln>
            <a:noFill/>
          </a:ln>
          <a:effectLst>
            <a:outerShdw blurRad="254000" sx="102000" sy="102000" algn="ctr" rotWithShape="0">
              <a:prstClr val="black">
                <a:alpha val="20000"/>
              </a:prstClr>
            </a:outerShdw>
          </a:effectLst>
        </c:spPr>
      </c:pivotFmt>
      <c:pivotFmt>
        <c:idx val="43"/>
        <c:spPr>
          <a:solidFill>
            <a:schemeClr val="accent3"/>
          </a:solidFill>
          <a:ln>
            <a:noFill/>
          </a:ln>
          <a:effectLst>
            <a:outerShdw blurRad="254000" sx="102000" sy="102000" algn="ctr" rotWithShape="0">
              <a:prstClr val="black">
                <a:alpha val="20000"/>
              </a:prstClr>
            </a:outerShdw>
          </a:effectLst>
        </c:spPr>
      </c:pivotFmt>
      <c:pivotFmt>
        <c:idx val="44"/>
        <c:spPr>
          <a:solidFill>
            <a:schemeClr val="accent3"/>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47"/>
        <c:spPr>
          <a:solidFill>
            <a:schemeClr val="accent2"/>
          </a:solidFill>
          <a:ln>
            <a:noFill/>
          </a:ln>
          <a:effectLst>
            <a:outerShdw blurRad="254000" sx="102000" sy="102000" algn="ctr" rotWithShape="0">
              <a:prstClr val="black">
                <a:alpha val="20000"/>
              </a:prstClr>
            </a:outerShdw>
          </a:effectLst>
        </c:spPr>
      </c:pivotFmt>
      <c:pivotFmt>
        <c:idx val="48"/>
        <c:spPr>
          <a:solidFill>
            <a:schemeClr val="accent2"/>
          </a:solidFill>
          <a:ln>
            <a:noFill/>
          </a:ln>
          <a:effectLst>
            <a:outerShdw blurRad="254000" sx="102000" sy="102000" algn="ctr" rotWithShape="0">
              <a:prstClr val="black">
                <a:alpha val="20000"/>
              </a:prstClr>
            </a:outerShdw>
          </a:effectLst>
        </c:spPr>
      </c:pivotFmt>
      <c:pivotFmt>
        <c:idx val="49"/>
        <c:spPr>
          <a:solidFill>
            <a:schemeClr val="accent2"/>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51"/>
        <c:spPr>
          <a:solidFill>
            <a:schemeClr val="accent3"/>
          </a:solidFill>
          <a:ln>
            <a:noFill/>
          </a:ln>
          <a:effectLst>
            <a:outerShdw blurRad="254000" sx="102000" sy="102000" algn="ctr" rotWithShape="0">
              <a:prstClr val="black">
                <a:alpha val="20000"/>
              </a:prstClr>
            </a:outerShdw>
          </a:effectLst>
        </c:spPr>
      </c:pivotFmt>
      <c:pivotFmt>
        <c:idx val="52"/>
        <c:spPr>
          <a:solidFill>
            <a:schemeClr val="accent3"/>
          </a:solidFill>
          <a:ln>
            <a:noFill/>
          </a:ln>
          <a:effectLst>
            <a:outerShdw blurRad="254000" sx="102000" sy="102000" algn="ctr" rotWithShape="0">
              <a:prstClr val="black">
                <a:alpha val="20000"/>
              </a:prstClr>
            </a:outerShdw>
          </a:effectLst>
        </c:spPr>
      </c:pivotFmt>
      <c:pivotFmt>
        <c:idx val="53"/>
        <c:spPr>
          <a:solidFill>
            <a:schemeClr val="accent3"/>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marker>
          <c:symbol val="none"/>
        </c:marker>
      </c:pivotFmt>
      <c:pivotFmt>
        <c:idx val="55"/>
        <c:spPr>
          <a:solidFill>
            <a:schemeClr val="accent1"/>
          </a:solidFill>
          <a:ln>
            <a:noFill/>
          </a:ln>
          <a:effectLst>
            <a:outerShdw blurRad="254000" sx="102000" sy="102000" algn="ctr" rotWithShape="0">
              <a:prstClr val="black">
                <a:alpha val="20000"/>
              </a:prstClr>
            </a:outerShdw>
          </a:effectLst>
        </c:spPr>
        <c:marker>
          <c:symbol val="none"/>
        </c:marker>
      </c:pivotFmt>
      <c:pivotFmt>
        <c:idx val="56"/>
        <c:spPr>
          <a:solidFill>
            <a:schemeClr val="accent2"/>
          </a:solidFill>
          <a:ln>
            <a:noFill/>
          </a:ln>
          <a:effectLst>
            <a:outerShdw blurRad="254000" sx="102000" sy="102000" algn="ctr" rotWithShape="0">
              <a:prstClr val="black">
                <a:alpha val="20000"/>
              </a:prstClr>
            </a:outerShdw>
          </a:effectLst>
        </c:spPr>
      </c:pivotFmt>
      <c:pivotFmt>
        <c:idx val="57"/>
        <c:spPr>
          <a:solidFill>
            <a:schemeClr val="accent2"/>
          </a:solidFill>
          <a:ln>
            <a:noFill/>
          </a:ln>
          <a:effectLst>
            <a:outerShdw blurRad="254000" sx="102000" sy="102000" algn="ctr" rotWithShape="0">
              <a:prstClr val="black">
                <a:alpha val="20000"/>
              </a:prstClr>
            </a:outerShdw>
          </a:effectLst>
        </c:spPr>
      </c:pivotFmt>
      <c:pivotFmt>
        <c:idx val="58"/>
        <c:spPr>
          <a:solidFill>
            <a:schemeClr val="accent2"/>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marker>
          <c:symbol val="none"/>
        </c:marker>
      </c:pivotFmt>
      <c:pivotFmt>
        <c:idx val="60"/>
        <c:spPr>
          <a:solidFill>
            <a:schemeClr val="accent3"/>
          </a:solidFill>
          <a:ln>
            <a:noFill/>
          </a:ln>
          <a:effectLst>
            <a:outerShdw blurRad="254000" sx="102000" sy="102000" algn="ctr" rotWithShape="0">
              <a:prstClr val="black">
                <a:alpha val="20000"/>
              </a:prstClr>
            </a:outerShdw>
          </a:effectLst>
        </c:spPr>
      </c:pivotFmt>
      <c:pivotFmt>
        <c:idx val="61"/>
        <c:spPr>
          <a:solidFill>
            <a:schemeClr val="accent3"/>
          </a:solidFill>
          <a:ln>
            <a:noFill/>
          </a:ln>
          <a:effectLst>
            <a:outerShdw blurRad="254000" sx="102000" sy="102000" algn="ctr" rotWithShape="0">
              <a:prstClr val="black">
                <a:alpha val="20000"/>
              </a:prstClr>
            </a:outerShdw>
          </a:effectLst>
        </c:spPr>
      </c:pivotFmt>
      <c:pivotFmt>
        <c:idx val="62"/>
        <c:spPr>
          <a:solidFill>
            <a:schemeClr val="accent3"/>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3583735984835608"/>
          <c:y val="1.3606455003084333E-2"/>
          <c:w val="0.76416264015164392"/>
          <c:h val="0.89838815313497167"/>
        </c:manualLayout>
      </c:layout>
      <c:barChart>
        <c:barDir val="col"/>
        <c:grouping val="clustered"/>
        <c:varyColors val="0"/>
        <c:ser>
          <c:idx val="0"/>
          <c:order val="0"/>
          <c:tx>
            <c:strRef>
              <c:f>'profite on sale'!$B$1</c:f>
              <c:strCache>
                <c:ptCount val="1"/>
                <c:pt idx="0">
                  <c:v> Total Buying </c:v>
                </c:pt>
              </c:strCache>
            </c:strRef>
          </c:tx>
          <c:spPr>
            <a:solidFill>
              <a:schemeClr val="accent1"/>
            </a:solidFill>
            <a:ln>
              <a:noFill/>
            </a:ln>
            <a:effectLst>
              <a:outerShdw blurRad="254000" sx="102000" sy="102000" algn="ctr" rotWithShape="0">
                <a:prstClr val="black">
                  <a:alpha val="20000"/>
                </a:prstClr>
              </a:outerShdw>
            </a:effectLst>
          </c:spPr>
          <c:invertIfNegative val="0"/>
          <c:dPt>
            <c:idx val="0"/>
            <c:invertIfNegative val="0"/>
            <c:bubble3D val="0"/>
            <c:extLst>
              <c:ext xmlns:c16="http://schemas.microsoft.com/office/drawing/2014/chart" uri="{C3380CC4-5D6E-409C-BE32-E72D297353CC}">
                <c16:uniqueId val="{00000000-CFFC-4E9B-A7EB-95F745D708FD}"/>
              </c:ext>
            </c:extLst>
          </c:dPt>
          <c:dPt>
            <c:idx val="1"/>
            <c:invertIfNegative val="0"/>
            <c:bubble3D val="0"/>
            <c:extLst>
              <c:ext xmlns:c16="http://schemas.microsoft.com/office/drawing/2014/chart" uri="{C3380CC4-5D6E-409C-BE32-E72D297353CC}">
                <c16:uniqueId val="{00000001-CFFC-4E9B-A7EB-95F745D708FD}"/>
              </c:ext>
            </c:extLst>
          </c:dPt>
          <c:dPt>
            <c:idx val="2"/>
            <c:invertIfNegative val="0"/>
            <c:bubble3D val="0"/>
            <c:extLst>
              <c:ext xmlns:c16="http://schemas.microsoft.com/office/drawing/2014/chart" uri="{C3380CC4-5D6E-409C-BE32-E72D297353CC}">
                <c16:uniqueId val="{00000002-CFFC-4E9B-A7EB-95F745D708FD}"/>
              </c:ext>
            </c:extLst>
          </c:dPt>
          <c:cat>
            <c:strRef>
              <c:f>'profite on sale'!$A$2:$A$3</c:f>
              <c:strCache>
                <c:ptCount val="1"/>
                <c:pt idx="0">
                  <c:v>2019</c:v>
                </c:pt>
              </c:strCache>
            </c:strRef>
          </c:cat>
          <c:val>
            <c:numRef>
              <c:f>'profite on sale'!$B$2:$B$3</c:f>
              <c:numCache>
                <c:formatCode>"$"#,##0</c:formatCode>
                <c:ptCount val="1"/>
                <c:pt idx="0">
                  <c:v>46824821.809999995</c:v>
                </c:pt>
              </c:numCache>
            </c:numRef>
          </c:val>
          <c:extLst>
            <c:ext xmlns:c16="http://schemas.microsoft.com/office/drawing/2014/chart" uri="{C3380CC4-5D6E-409C-BE32-E72D297353CC}">
              <c16:uniqueId val="{00000003-CFFC-4E9B-A7EB-95F745D708FD}"/>
            </c:ext>
          </c:extLst>
        </c:ser>
        <c:ser>
          <c:idx val="1"/>
          <c:order val="1"/>
          <c:tx>
            <c:strRef>
              <c:f>'profite on sale'!$C$1</c:f>
              <c:strCache>
                <c:ptCount val="1"/>
                <c:pt idx="0">
                  <c:v>Total Selling </c:v>
                </c:pt>
              </c:strCache>
            </c:strRef>
          </c:tx>
          <c:spPr>
            <a:solidFill>
              <a:schemeClr val="accent2"/>
            </a:solidFill>
            <a:ln>
              <a:noFill/>
            </a:ln>
            <a:effectLst>
              <a:outerShdw blurRad="254000" sx="102000" sy="102000" algn="ctr" rotWithShape="0">
                <a:prstClr val="black">
                  <a:alpha val="20000"/>
                </a:prstClr>
              </a:outerShdw>
            </a:effectLst>
          </c:spPr>
          <c:invertIfNegative val="0"/>
          <c:dPt>
            <c:idx val="0"/>
            <c:invertIfNegative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FFC-4E9B-A7EB-95F745D708FD}"/>
              </c:ext>
            </c:extLst>
          </c:dPt>
          <c:dPt>
            <c:idx val="1"/>
            <c:invertIfNegative val="0"/>
            <c:bubble3D val="0"/>
            <c:extLst>
              <c:ext xmlns:c16="http://schemas.microsoft.com/office/drawing/2014/chart" uri="{C3380CC4-5D6E-409C-BE32-E72D297353CC}">
                <c16:uniqueId val="{00000007-CFFC-4E9B-A7EB-95F745D708FD}"/>
              </c:ext>
            </c:extLst>
          </c:dPt>
          <c:dPt>
            <c:idx val="2"/>
            <c:invertIfNegative val="0"/>
            <c:bubble3D val="0"/>
            <c:extLst>
              <c:ext xmlns:c16="http://schemas.microsoft.com/office/drawing/2014/chart" uri="{C3380CC4-5D6E-409C-BE32-E72D297353CC}">
                <c16:uniqueId val="{00000009-CFFC-4E9B-A7EB-95F745D708FD}"/>
              </c:ext>
            </c:extLst>
          </c:dPt>
          <c:cat>
            <c:strRef>
              <c:f>'profite on sale'!$A$2:$A$3</c:f>
              <c:strCache>
                <c:ptCount val="1"/>
                <c:pt idx="0">
                  <c:v>2019</c:v>
                </c:pt>
              </c:strCache>
            </c:strRef>
          </c:cat>
          <c:val>
            <c:numRef>
              <c:f>'profite on sale'!$C$2:$C$3</c:f>
              <c:numCache>
                <c:formatCode>"$"#,##0</c:formatCode>
                <c:ptCount val="1"/>
                <c:pt idx="0">
                  <c:v>65706010.489999995</c:v>
                </c:pt>
              </c:numCache>
            </c:numRef>
          </c:val>
          <c:extLst>
            <c:ext xmlns:c16="http://schemas.microsoft.com/office/drawing/2014/chart" uri="{C3380CC4-5D6E-409C-BE32-E72D297353CC}">
              <c16:uniqueId val="{0000000A-CFFC-4E9B-A7EB-95F745D708FD}"/>
            </c:ext>
          </c:extLst>
        </c:ser>
        <c:ser>
          <c:idx val="2"/>
          <c:order val="2"/>
          <c:tx>
            <c:strRef>
              <c:f>'profite on sale'!$D$1</c:f>
              <c:strCache>
                <c:ptCount val="1"/>
                <c:pt idx="0">
                  <c:v> Total Profit</c:v>
                </c:pt>
              </c:strCache>
            </c:strRef>
          </c:tx>
          <c:spPr>
            <a:solidFill>
              <a:schemeClr val="accent3"/>
            </a:solidFill>
            <a:ln>
              <a:noFill/>
            </a:ln>
            <a:effectLst>
              <a:outerShdw blurRad="254000" sx="102000" sy="102000" algn="ctr" rotWithShape="0">
                <a:prstClr val="black">
                  <a:alpha val="20000"/>
                </a:prstClr>
              </a:outerShdw>
            </a:effectLst>
          </c:spPr>
          <c:invertIfNegative val="0"/>
          <c:dPt>
            <c:idx val="0"/>
            <c:invertIfNegative val="0"/>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CFFC-4E9B-A7EB-95F745D708FD}"/>
              </c:ext>
            </c:extLst>
          </c:dPt>
          <c:dPt>
            <c:idx val="1"/>
            <c:invertIfNegative val="0"/>
            <c:bubble3D val="0"/>
            <c:extLst>
              <c:ext xmlns:c16="http://schemas.microsoft.com/office/drawing/2014/chart" uri="{C3380CC4-5D6E-409C-BE32-E72D297353CC}">
                <c16:uniqueId val="{0000000E-CFFC-4E9B-A7EB-95F745D708FD}"/>
              </c:ext>
            </c:extLst>
          </c:dPt>
          <c:dPt>
            <c:idx val="2"/>
            <c:invertIfNegative val="0"/>
            <c:bubble3D val="0"/>
            <c:extLst>
              <c:ext xmlns:c16="http://schemas.microsoft.com/office/drawing/2014/chart" uri="{C3380CC4-5D6E-409C-BE32-E72D297353CC}">
                <c16:uniqueId val="{00000010-CFFC-4E9B-A7EB-95F745D708FD}"/>
              </c:ext>
            </c:extLst>
          </c:dPt>
          <c:cat>
            <c:strRef>
              <c:f>'profite on sale'!$A$2:$A$3</c:f>
              <c:strCache>
                <c:ptCount val="1"/>
                <c:pt idx="0">
                  <c:v>2019</c:v>
                </c:pt>
              </c:strCache>
            </c:strRef>
          </c:cat>
          <c:val>
            <c:numRef>
              <c:f>'profite on sale'!$D$2:$D$3</c:f>
              <c:numCache>
                <c:formatCode>"$"#,##0</c:formatCode>
                <c:ptCount val="1"/>
                <c:pt idx="0">
                  <c:v>18881188.68</c:v>
                </c:pt>
              </c:numCache>
            </c:numRef>
          </c:val>
          <c:extLst>
            <c:ext xmlns:c16="http://schemas.microsoft.com/office/drawing/2014/chart" uri="{C3380CC4-5D6E-409C-BE32-E72D297353CC}">
              <c16:uniqueId val="{00000011-CFFC-4E9B-A7EB-95F745D708FD}"/>
            </c:ext>
          </c:extLst>
        </c:ser>
        <c:dLbls>
          <c:showLegendKey val="0"/>
          <c:showVal val="0"/>
          <c:showCatName val="0"/>
          <c:showSerName val="0"/>
          <c:showPercent val="0"/>
          <c:showBubbleSize val="0"/>
        </c:dLbls>
        <c:gapWidth val="73"/>
        <c:overlap val="-1"/>
        <c:axId val="400032960"/>
        <c:axId val="395757104"/>
      </c:barChart>
      <c:catAx>
        <c:axId val="40003296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95757104"/>
        <c:crosses val="autoZero"/>
        <c:auto val="1"/>
        <c:lblAlgn val="ctr"/>
        <c:lblOffset val="100"/>
        <c:noMultiLvlLbl val="0"/>
      </c:catAx>
      <c:valAx>
        <c:axId val="395757104"/>
        <c:scaling>
          <c:orientation val="minMax"/>
        </c:scaling>
        <c:delete val="1"/>
        <c:axPos val="l"/>
        <c:numFmt formatCode="&quot;$&quot;#,##0" sourceLinked="1"/>
        <c:majorTickMark val="out"/>
        <c:minorTickMark val="none"/>
        <c:tickLblPos val="nextTo"/>
        <c:crossAx val="400032960"/>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105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performance.xlsm]month wise sale!Month wise sale</c:name>
    <c:fmtId val="19"/>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5755155815922095"/>
          <c:y val="5.0394621724915968E-2"/>
          <c:w val="0.82116885389326344"/>
          <c:h val="0.72635522970128397"/>
        </c:manualLayout>
      </c:layout>
      <c:lineChart>
        <c:grouping val="standard"/>
        <c:varyColors val="0"/>
        <c:ser>
          <c:idx val="0"/>
          <c:order val="0"/>
          <c:tx>
            <c:strRef>
              <c:f>'month wise sale'!$B$1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'month wise sale'!$A$2:$A$10</c:f>
              <c:strCache>
                <c:ptCount val="8"/>
                <c:pt idx="0">
                  <c:v>January</c:v>
                </c:pt>
                <c:pt idx="1">
                  <c:v>February</c:v>
                </c:pt>
                <c:pt idx="2">
                  <c:v>March</c:v>
                </c:pt>
                <c:pt idx="3">
                  <c:v>July</c:v>
                </c:pt>
                <c:pt idx="4">
                  <c:v>August</c:v>
                </c:pt>
                <c:pt idx="5">
                  <c:v>October</c:v>
                </c:pt>
                <c:pt idx="6">
                  <c:v>November</c:v>
                </c:pt>
                <c:pt idx="7">
                  <c:v>December</c:v>
                </c:pt>
              </c:strCache>
            </c:strRef>
          </c:cat>
          <c:val>
            <c:numRef>
              <c:f>'month wise sale'!$B$2:$B$10</c:f>
              <c:numCache>
                <c:formatCode>"$"#,##0</c:formatCode>
                <c:ptCount val="8"/>
                <c:pt idx="0">
                  <c:v>32047618.049999993</c:v>
                </c:pt>
                <c:pt idx="1">
                  <c:v>8218734.1699999999</c:v>
                </c:pt>
                <c:pt idx="2">
                  <c:v>3960265.45</c:v>
                </c:pt>
                <c:pt idx="3">
                  <c:v>7417365.54</c:v>
                </c:pt>
                <c:pt idx="4">
                  <c:v>1641761.23</c:v>
                </c:pt>
                <c:pt idx="5">
                  <c:v>2046454.3499999999</c:v>
                </c:pt>
                <c:pt idx="6">
                  <c:v>6964690.9499999993</c:v>
                </c:pt>
                <c:pt idx="7">
                  <c:v>3409120.75</c:v>
                </c:pt>
              </c:numCache>
            </c:numRef>
          </c:val>
          <c:smooth val="0"/>
          <c:extLst>
            <c:ext xmlns:c16="http://schemas.microsoft.com/office/drawing/2014/chart" uri="{C3380CC4-5D6E-409C-BE32-E72D297353CC}">
              <c16:uniqueId val="{00000000-EFCD-4C13-BD3E-C02E6F6B4D0B}"/>
            </c:ext>
          </c:extLst>
        </c:ser>
        <c:dLbls>
          <c:showLegendKey val="0"/>
          <c:showVal val="0"/>
          <c:showCatName val="0"/>
          <c:showSerName val="0"/>
          <c:showPercent val="0"/>
          <c:showBubbleSize val="0"/>
        </c:dLbls>
        <c:marker val="1"/>
        <c:smooth val="0"/>
        <c:axId val="389390320"/>
        <c:axId val="389391632"/>
      </c:lineChart>
      <c:catAx>
        <c:axId val="38939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89391632"/>
        <c:crosses val="autoZero"/>
        <c:auto val="1"/>
        <c:lblAlgn val="ctr"/>
        <c:lblOffset val="100"/>
        <c:noMultiLvlLbl val="0"/>
      </c:catAx>
      <c:valAx>
        <c:axId val="38939163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3893903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performance.xlsm]total sales on type of sale!total sales on type of sale</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layout/>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8.0060573060631482E-2"/>
          <c:y val="8.4560367454068225E-2"/>
          <c:w val="0.88279898218829511"/>
          <c:h val="0.8031018518518519"/>
        </c:manualLayout>
      </c:layout>
      <c:doughnutChart>
        <c:varyColors val="1"/>
        <c:ser>
          <c:idx val="0"/>
          <c:order val="0"/>
          <c:tx>
            <c:strRef>
              <c:f>'total sales on type of sale'!$B$1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48-4043-A823-E45339FD25F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48-4043-A823-E45339FD25FE}"/>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'total sales on type of sale'!$A$2:$A$4</c:f>
              <c:strCache>
                <c:ptCount val="2"/>
                <c:pt idx="0">
                  <c:v>Wholesale</c:v>
                </c:pt>
                <c:pt idx="1">
                  <c:v>Directsale</c:v>
                </c:pt>
              </c:strCache>
            </c:strRef>
          </c:cat>
          <c:val>
            <c:numRef>
              <c:f>'total sales on type of sale'!$B$2:$B$4</c:f>
              <c:numCache>
                <c:formatCode>"$"#,##0</c:formatCode>
                <c:ptCount val="2"/>
                <c:pt idx="0">
                  <c:v>3087464.39</c:v>
                </c:pt>
                <c:pt idx="1">
                  <c:v>14304540.15</c:v>
                </c:pt>
              </c:numCache>
            </c:numRef>
          </c:val>
          <c:extLst>
            <c:ext xmlns:c16="http://schemas.microsoft.com/office/drawing/2014/chart" uri="{C3380CC4-5D6E-409C-BE32-E72D297353CC}">
              <c16:uniqueId val="{00000004-0648-4043-A823-E45339FD25FE}"/>
            </c:ext>
          </c:extLst>
        </c:ser>
        <c:dLbls>
          <c:showLegendKey val="0"/>
          <c:showVal val="0"/>
          <c:showCatName val="0"/>
          <c:showSerName val="0"/>
          <c:showPercent val="0"/>
          <c:showBubbleSize val="0"/>
          <c:showLeaderLines val="1"/>
        </c:dLbls>
        <c:firstSliceAng val="25"/>
        <c:holeSize val="29"/>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x:chartSpace xmlns:a="http://schemas.openxmlformats.org/drawingml/2006/main" xmlns:r="http://schemas.openxmlformats.org/officeDocument/2006/relationships" xmlns:cx="http://schemas.microsoft.com/office/drawing/2014/chartex">
  <cx:chartData>
    <cx:data id="0">
      <cx:strDim type="cat">
        <cx:f>_xlchart.4</cx:f>
      </cx:strDim>
      <cx:numDim type="size">
        <cx:f>_xlchart.5</cx:f>
      </cx:numDim>
    </cx:data>
  </cx:chartData>
  <cx:chart>
    <cx:plotArea>
      <cx:plotAreaRegion>
        <cx:series layoutId="treemap" uniqueId="{A0DF5E95-F3A7-4150-8761-D76F7DC36125}">
          <cx:spPr>
            <a:ln>
              <a:noFill/>
            </a:ln>
          </cx:spPr>
          <cx:dataLabels>
            <cx:visibility seriesName="0" categoryName="1" value="1"/>
            <cx:separator>, </cx:separator>
          </cx:dataLabels>
          <cx:dataId val="0"/>
          <cx:layoutPr>
            <cx:parentLabelLayout val="overlapping"/>
          </cx:layoutPr>
        </cx:series>
      </cx:plotAreaRegion>
    </cx:plotArea>
  </cx:chart>
</cx: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based buy &amp; sale price'!$A$13:$A$21</c:f>
              <c:strCache>
                <c:ptCount val="9"/>
                <c:pt idx="0">
                  <c:v>Kitchen appliances</c:v>
                </c:pt>
                <c:pt idx="1">
                  <c:v>Home Appliances</c:v>
                </c:pt>
                <c:pt idx="2">
                  <c:v>Stationery</c:v>
                </c:pt>
                <c:pt idx="3">
                  <c:v>Cloths</c:v>
                </c:pt>
                <c:pt idx="4">
                  <c:v>Cosmatics</c:v>
                </c:pt>
                <c:pt idx="5">
                  <c:v>Footwear</c:v>
                </c:pt>
                <c:pt idx="6">
                  <c:v>Electronic Items </c:v>
                </c:pt>
                <c:pt idx="7">
                  <c:v>Bags &amp; Watches</c:v>
                </c:pt>
                <c:pt idx="8">
                  <c:v>Kids</c:v>
                </c:pt>
              </c:strCache>
            </c:strRef>
          </c:cat>
          <c:val>
            <c:numRef>
              <c:f>'product based buy &amp; sale price'!$B$13:$B$21</c:f>
              <c:numCache>
                <c:formatCode>"$"#,##0</c:formatCode>
                <c:ptCount val="9"/>
                <c:pt idx="0">
                  <c:v>9651515.0500000007</c:v>
                </c:pt>
                <c:pt idx="1">
                  <c:v>6264602.4499999993</c:v>
                </c:pt>
                <c:pt idx="2">
                  <c:v>8008877.9400000004</c:v>
                </c:pt>
                <c:pt idx="3">
                  <c:v>2667625.04</c:v>
                </c:pt>
                <c:pt idx="4">
                  <c:v>4120816.4699999997</c:v>
                </c:pt>
                <c:pt idx="5">
                  <c:v>7939152.1199999992</c:v>
                </c:pt>
                <c:pt idx="6">
                  <c:v>945656.64</c:v>
                </c:pt>
                <c:pt idx="7">
                  <c:v>2602677.1499999994</c:v>
                </c:pt>
                <c:pt idx="8">
                  <c:v>4623898.95</c:v>
                </c:pt>
              </c:numCache>
            </c:numRef>
          </c:val>
          <c:extLst>
            <c:ext xmlns:c16="http://schemas.microsoft.com/office/drawing/2014/chart" uri="{C3380CC4-5D6E-409C-BE32-E72D297353CC}">
              <c16:uniqueId val="{00000000-3548-42F1-84C4-306E4806FE61}"/>
            </c:ext>
          </c:extLst>
        </c:ser>
        <c:ser>
          <c:idx val="1"/>
          <c:order val="1"/>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'product based buy &amp; sale price'!$A$13:$A$21</c:f>
              <c:strCache>
                <c:ptCount val="9"/>
                <c:pt idx="0">
                  <c:v>Kitchen appliances</c:v>
                </c:pt>
                <c:pt idx="1">
                  <c:v>Home Appliances</c:v>
                </c:pt>
                <c:pt idx="2">
                  <c:v>Stationery</c:v>
                </c:pt>
                <c:pt idx="3">
                  <c:v>Cloths</c:v>
                </c:pt>
                <c:pt idx="4">
                  <c:v>Cosmatics</c:v>
                </c:pt>
                <c:pt idx="5">
                  <c:v>Footwear</c:v>
                </c:pt>
                <c:pt idx="6">
                  <c:v>Electronic Items </c:v>
                </c:pt>
                <c:pt idx="7">
                  <c:v>Bags &amp; Watches</c:v>
                </c:pt>
                <c:pt idx="8">
                  <c:v>Kids</c:v>
                </c:pt>
              </c:strCache>
            </c:strRef>
          </c:cat>
          <c:val>
            <c:numRef>
              <c:f>'product based buy &amp; sale price'!$C$13:$C$21</c:f>
              <c:numCache>
                <c:formatCode>"$"#,##0</c:formatCode>
                <c:ptCount val="9"/>
                <c:pt idx="0">
                  <c:v>14020361.120000001</c:v>
                </c:pt>
                <c:pt idx="1">
                  <c:v>8660607.7800000012</c:v>
                </c:pt>
                <c:pt idx="2">
                  <c:v>11351778.42</c:v>
                </c:pt>
                <c:pt idx="3">
                  <c:v>3425302.0899999994</c:v>
                </c:pt>
                <c:pt idx="4">
                  <c:v>5726021.4800000004</c:v>
                </c:pt>
                <c:pt idx="5">
                  <c:v>10136419.550000001</c:v>
                </c:pt>
                <c:pt idx="6">
                  <c:v>1681405.62</c:v>
                </c:pt>
                <c:pt idx="7">
                  <c:v>4397368.93</c:v>
                </c:pt>
                <c:pt idx="8">
                  <c:v>6306745.5</c:v>
                </c:pt>
              </c:numCache>
            </c:numRef>
          </c:val>
          <c:extLst>
            <c:ext xmlns:c16="http://schemas.microsoft.com/office/drawing/2014/chart" uri="{C3380CC4-5D6E-409C-BE32-E72D297353CC}">
              <c16:uniqueId val="{00000001-3548-42F1-84C4-306E4806FE61}"/>
            </c:ext>
          </c:extLst>
        </c:ser>
        <c:dLbls>
          <c:showLegendKey val="0"/>
          <c:showVal val="0"/>
          <c:showCatName val="0"/>
          <c:showSerName val="0"/>
          <c:showPercent val="0"/>
          <c:showBubbleSize val="0"/>
        </c:dLbls>
        <c:gapWidth val="30"/>
        <c:axId val="393156248"/>
        <c:axId val="393159856"/>
      </c:barChart>
      <c:catAx>
        <c:axId val="393156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bg1"/>
                </a:solidFill>
                <a:latin typeface="+mn-lt"/>
                <a:ea typeface="+mn-ea"/>
                <a:cs typeface="+mn-cs"/>
              </a:defRPr>
            </a:pPr>
            <a:endParaRPr lang="en-US"/>
          </a:p>
        </c:txPr>
        <c:crossAx val="393159856"/>
        <c:crosses val="autoZero"/>
        <c:auto val="0"/>
        <c:lblAlgn val="ctr"/>
        <c:lblOffset val="100"/>
        <c:noMultiLvlLbl val="0"/>
      </c:catAx>
      <c:valAx>
        <c:axId val="393159856"/>
        <c:scaling>
          <c:orientation val="minMax"/>
        </c:scaling>
        <c:delete val="1"/>
        <c:axPos val="l"/>
        <c:numFmt formatCode="&quot;$&quot;#,##0" sourceLinked="1"/>
        <c:majorTickMark val="out"/>
        <c:minorTickMark val="none"/>
        <c:tickLblPos val="nextTo"/>
        <c:crossAx val="39315624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performance.xlsm]region &amp; country sale!region &amp; country sale</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manualLayout>
          <c:layoutTarget val="inner"/>
          <c:xMode val="edge"/>
          <c:yMode val="edge"/>
          <c:x val="0.39136695773480612"/>
          <c:y val="6.5693987367265297E-2"/>
          <c:w val="0.60863304226519377"/>
          <c:h val="0.82690653251676871"/>
        </c:manualLayout>
      </c:layout>
      <c:barChart>
        <c:barDir val="bar"/>
        <c:grouping val="clustered"/>
        <c:varyColors val="0"/>
        <c:ser>
          <c:idx val="0"/>
          <c:order val="0"/>
          <c:tx>
            <c:strRef>
              <c:f>'region &amp; country sale'!$B$3</c:f>
              <c:strCache>
                <c:ptCount val="1"/>
                <c:pt idx="0">
                  <c:v>Total</c:v>
                </c:pt>
              </c:strCache>
            </c:strRef>
          </c:tx>
          <c:spPr>
            <a:solidFill>
              <a:schemeClr val="accent1"/>
            </a:solidFill>
            <a:ln>
              <a:noFill/>
            </a:ln>
            <a:effectLst/>
          </c:spPr>
          <c:invertIfNegative val="0"/>
          <c:cat>
            <c:strRef>
              <c:f>'region &amp; country sale'!$A$4:$A$8</c:f>
              <c:strCache>
                <c:ptCount val="4"/>
                <c:pt idx="0">
                  <c:v>Brunei</c:v>
                </c:pt>
                <c:pt idx="1">
                  <c:v>Myanmar</c:v>
                </c:pt>
                <c:pt idx="2">
                  <c:v>Sri Lanka</c:v>
                </c:pt>
                <c:pt idx="3">
                  <c:v>Turkmenistan</c:v>
                </c:pt>
              </c:strCache>
            </c:strRef>
          </c:cat>
          <c:val>
            <c:numRef>
              <c:f>'region &amp; country sale'!$B$4:$B$8</c:f>
              <c:numCache>
                <c:formatCode>General</c:formatCode>
                <c:ptCount val="4"/>
                <c:pt idx="0">
                  <c:v>8109601.7699999996</c:v>
                </c:pt>
                <c:pt idx="1">
                  <c:v>3037391.4699999997</c:v>
                </c:pt>
                <c:pt idx="2">
                  <c:v>247956.32</c:v>
                </c:pt>
                <c:pt idx="3">
                  <c:v>5997054.9800000004</c:v>
                </c:pt>
              </c:numCache>
            </c:numRef>
          </c:val>
          <c:extLst>
            <c:ext xmlns:c16="http://schemas.microsoft.com/office/drawing/2014/chart" uri="{C3380CC4-5D6E-409C-BE32-E72D297353CC}">
              <c16:uniqueId val="{00000000-36E9-4A04-B8BB-5B281D5FE3C3}"/>
            </c:ext>
          </c:extLst>
        </c:ser>
        <c:dLbls>
          <c:showLegendKey val="0"/>
          <c:showVal val="0"/>
          <c:showCatName val="0"/>
          <c:showSerName val="0"/>
          <c:showPercent val="0"/>
          <c:showBubbleSize val="0"/>
        </c:dLbls>
        <c:gapWidth val="182"/>
        <c:axId val="392396992"/>
        <c:axId val="392403224"/>
      </c:barChart>
      <c:catAx>
        <c:axId val="392396992"/>
        <c:scaling>
          <c:orientation val="minMax"/>
        </c:scaling>
        <c:delete val="0"/>
        <c:axPos val="l"/>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392403224"/>
        <c:crosses val="autoZero"/>
        <c:auto val="1"/>
        <c:lblAlgn val="ctr"/>
        <c:lblOffset val="100"/>
        <c:noMultiLvlLbl val="0"/>
      </c:catAx>
      <c:valAx>
        <c:axId val="392403224"/>
        <c:scaling>
          <c:orientation val="minMax"/>
        </c:scaling>
        <c:delete val="1"/>
        <c:axPos val="b"/>
        <c:numFmt formatCode="General" sourceLinked="1"/>
        <c:majorTickMark val="none"/>
        <c:minorTickMark val="none"/>
        <c:tickLblPos val="nextTo"/>
        <c:crossAx val="3923969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x:chartSpace xmlns:a="http://schemas.openxmlformats.org/drawingml/2006/main" xmlns:r="http://schemas.openxmlformats.org/officeDocument/2006/relationships" xmlns:cx="http://schemas.microsoft.com/office/drawing/2014/chartex">
  <cx:chartData>
    <cx:data id="0">
      <cx:strDim type="cat">
        <cx:f>_xlchart.6</cx:f>
      </cx:strDim>
      <cx:numDim type="val">
        <cx:f>_xlchart.7</cx:f>
      </cx:numDim>
    </cx:data>
  </cx:chartData>
  <cx:chart>
    <cx:plotArea>
      <cx:plotAreaRegion>
        <cx:series layoutId="clusteredColumn" uniqueId="{FFD2CD35-4CD1-4D92-BFDC-8910F22C33FB}">
          <cx:dataId val="0"/>
          <cx:layoutPr>
            <cx:aggregation/>
          </cx:layoutPr>
          <cx:axisId val="1"/>
        </cx:series>
        <cx:series layoutId="paretoLine" ownerIdx="0" uniqueId="{FA9E116E-1EFF-4D79-98BD-724963B4C36B}">
          <cx:spPr>
            <a:solidFill>
              <a:schemeClr val="accent2"/>
            </a:solidFill>
            <a:ln w="53975">
              <a:solidFill>
                <a:schemeClr val="accent2"/>
              </a:solidFill>
            </a:ln>
          </cx:spPr>
          <cx:axisId val="2"/>
        </cx:series>
      </cx:plotAreaRegion>
      <cx:axis id="0">
        <cx:catScaling gapWidth="0.25999999"/>
        <cx:tickLabels/>
        <cx:txPr>
          <a:bodyPr spcFirstLastPara="1" vertOverflow="ellipsis" wrap="square" lIns="0" tIns="0" rIns="0" bIns="0" anchor="ctr" anchorCtr="1"/>
          <a:lstStyle/>
          <a:p>
            <a:pPr>
              <a:defRPr sz="1050" b="1">
                <a:solidFill>
                  <a:schemeClr val="bg1">
                    <a:alpha val="98000"/>
                  </a:schemeClr>
                </a:solidFill>
              </a:defRPr>
            </a:pPr>
            <a:endParaRPr lang="en-US" sz="1050" b="1">
              <a:solidFill>
                <a:schemeClr val="bg1">
                  <a:alpha val="98000"/>
                </a:schemeClr>
              </a:solidFill>
            </a:endParaRPr>
          </a:p>
        </cx:txPr>
      </cx:axis>
      <cx:axis id="1">
        <cx:valScaling/>
        <cx:tickLabels/>
        <cx:txPr>
          <a:bodyPr spcFirstLastPara="1" vertOverflow="ellipsis" wrap="square" lIns="0" tIns="0" rIns="0" bIns="0" anchor="ctr" anchorCtr="1"/>
          <a:lstStyle/>
          <a:p>
            <a:pPr>
              <a:defRPr sz="1200">
                <a:solidFill>
                  <a:schemeClr val="bg1"/>
                </a:solidFill>
              </a:defRPr>
            </a:pPr>
            <a:endParaRPr lang="en-US" sz="1200">
              <a:solidFill>
                <a:schemeClr val="bg1"/>
              </a:solidFill>
            </a:endParaRPr>
          </a:p>
        </cx:txPr>
      </cx:axis>
      <cx:axis id="2">
        <cx:valScaling max="1" min="0"/>
        <cx:units unit="percentage"/>
        <cx:tickLabels/>
        <cx:txPr>
          <a:bodyPr spcFirstLastPara="1" vertOverflow="ellipsis" wrap="square" lIns="0" tIns="0" rIns="0" bIns="0" anchor="ctr" anchorCtr="1"/>
          <a:lstStyle/>
          <a:p>
            <a:pPr>
              <a:defRPr sz="1000" b="1">
                <a:solidFill>
                  <a:schemeClr val="bg1"/>
                </a:solidFill>
              </a:defRPr>
            </a:pPr>
            <a:endParaRPr lang="en-US" sz="1000" b="1">
              <a:solidFill>
                <a:schemeClr val="bg1"/>
              </a:solidFill>
            </a:endParaRPr>
          </a:p>
        </cx:txPr>
      </cx:axis>
    </cx:plotArea>
  </cx:chart>
  <cx:spPr>
    <a:noFill/>
    <a:ln>
      <a:noFill/>
    </a:ln>
  </cx:spPr>
  <cx:clrMapOvr bg1="lt1" tx1="dk1" bg2="lt2" tx2="dk2" accent1="accent1" accent2="accent2" accent3="accent3" accent4="accent4" accent5="accent5" accent6="accent6" hlink="hlink" folHlink="folHlink"/>
</cx: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performance.xlsm]mode of sale on total sale !Sales Mode</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5.9863945578231291E-2"/>
          <c:y val="5.5345911949685536E-2"/>
          <c:w val="0.91020408163265309"/>
          <c:h val="0.94716981132075473"/>
        </c:manualLayout>
      </c:layout>
      <c:doughnutChart>
        <c:varyColors val="1"/>
        <c:ser>
          <c:idx val="0"/>
          <c:order val="0"/>
          <c:tx>
            <c:strRef>
              <c:f>'mode of sale on total sale '!$B$1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3A-400A-B00F-2EEA08DDAD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3A-400A-B00F-2EEA08DDADA6}"/>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'mode of sale on total sale '!$A$2:$A$4</c:f>
              <c:strCache>
                <c:ptCount val="2"/>
                <c:pt idx="0">
                  <c:v>offline</c:v>
                </c:pt>
                <c:pt idx="1">
                  <c:v>online</c:v>
                </c:pt>
              </c:strCache>
            </c:strRef>
          </c:cat>
          <c:val>
            <c:numRef>
              <c:f>'mode of sale on total sale '!$B$2:$B$4</c:f>
              <c:numCache>
                <c:formatCode>"$"#,##0</c:formatCode>
                <c:ptCount val="2"/>
                <c:pt idx="0">
                  <c:v>8555441.4900000002</c:v>
                </c:pt>
                <c:pt idx="1">
                  <c:v>8836563.0500000007</c:v>
                </c:pt>
              </c:numCache>
            </c:numRef>
          </c:val>
          <c:extLst>
            <c:ext xmlns:c16="http://schemas.microsoft.com/office/drawing/2014/chart" uri="{C3380CC4-5D6E-409C-BE32-E72D297353CC}">
              <c16:uniqueId val="{00000004-BB3A-400A-B00F-2EEA08DDADA6}"/>
            </c:ext>
          </c:extLst>
        </c:ser>
        <c:dLbls>
          <c:showLegendKey val="0"/>
          <c:showVal val="0"/>
          <c:showCatName val="0"/>
          <c:showSerName val="0"/>
          <c:showPercent val="0"/>
          <c:showBubbleSize val="0"/>
          <c:showLeaderLines val="1"/>
        </c:dLbls>
        <c:firstSliceAng val="0"/>
        <c:holeSize val="43"/>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performance.xlsm]payment based on total sale!payment based on total sale</c:name>
    <c:fmtId val="8"/>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dLbl>
          <c:idx val="0"/>
          <c:layout>
            <c:manualLayout>
              <c:x val="0.27942147856517935"/>
              <c:y val="-0.12317876932050165"/>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11D26D66-7F12-43C3-8664-3A1EFED14F85}" type="PERCENTAGE">
                  <a:rPr lang="en-US" baseline="0">
                    <a:solidFill>
                      <a:schemeClr val="bg1"/>
                    </a:solidFill>
                  </a:rPr>
                  <a:pPr>
                    <a:defRPr sz="1050" b="1" i="0" u="none" strike="noStrike" kern="1200" baseline="0">
                      <a:solidFill>
                        <a:schemeClr val="bg1"/>
                      </a:solidFill>
                      <a:latin typeface="+mn-lt"/>
                      <a:ea typeface="+mn-ea"/>
                      <a:cs typeface="+mn-cs"/>
                    </a:defRPr>
                  </a:pPr>
                  <a:t>[PERCENTAGE]</a:t>
                </a:fld>
                <a:r>
                  <a:rPr lang="en-US" baseline="0">
                    <a:solidFill>
                      <a:schemeClr val="bg1"/>
                    </a:solidFill>
                  </a:rPr>
                  <a:t> Coustmer pay online mode </a:t>
                </a:r>
              </a:p>
              <a:p>
                <a:pPr>
                  <a:defRPr sz="1050" b="1" i="0" u="none" strike="noStrike" kern="1200" baseline="0">
                    <a:solidFill>
                      <a:schemeClr val="bg1"/>
                    </a:solidFill>
                    <a:latin typeface="+mn-lt"/>
                    <a:ea typeface="+mn-ea"/>
                    <a:cs typeface="+mn-cs"/>
                  </a:defRPr>
                </a:pPr>
                <a:r>
                  <a:rPr lang="en-US" baseline="0">
                    <a:solidFill>
                      <a:schemeClr val="bg1"/>
                    </a:solidFill>
                  </a:rPr>
                  <a:t> </a:t>
                </a:r>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w="25400">
            <a:solidFill>
              <a:schemeClr val="lt1"/>
            </a:solidFill>
          </a:ln>
          <a:effectLst/>
          <a:sp3d contourW="25400">
            <a:contourClr>
              <a:schemeClr val="lt1"/>
            </a:contourClr>
          </a:sp3d>
        </c:spPr>
        <c:dLbl>
          <c:idx val="0"/>
          <c:layout>
            <c:manualLayout>
              <c:x val="-0.19231452318460193"/>
              <c:y val="3.6824146981627337E-2"/>
            </c:manualLayout>
          </c:layout>
          <c:tx>
            <c:rich>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fld id="{1793498F-B40C-4682-B696-9ACE711D4851}" type="PERCENTAGE">
                  <a:rPr lang="en-US" sz="1050" baseline="0">
                    <a:solidFill>
                      <a:schemeClr val="bg1"/>
                    </a:solidFill>
                  </a:rPr>
                  <a:pPr>
                    <a:defRPr sz="1050" b="1" i="0" u="none" strike="noStrike" kern="1200" baseline="0">
                      <a:solidFill>
                        <a:schemeClr val="bg1"/>
                      </a:solidFill>
                      <a:latin typeface="+mn-lt"/>
                      <a:ea typeface="+mn-ea"/>
                      <a:cs typeface="+mn-cs"/>
                    </a:defRPr>
                  </a:pPr>
                  <a:t>[PERCENTAGE]</a:t>
                </a:fld>
                <a:r>
                  <a:rPr lang="en-US" sz="1050" baseline="0">
                    <a:solidFill>
                      <a:schemeClr val="bg1"/>
                    </a:solidFill>
                  </a:rPr>
                  <a:t> , Coustmer pay cash mode</a:t>
                </a:r>
              </a:p>
              <a:p>
                <a:pPr>
                  <a:defRPr sz="1050" b="1" i="0" u="none" strike="noStrike" kern="1200" baseline="0">
                    <a:solidFill>
                      <a:schemeClr val="bg1"/>
                    </a:solidFill>
                    <a:latin typeface="+mn-lt"/>
                    <a:ea typeface="+mn-ea"/>
                    <a:cs typeface="+mn-cs"/>
                  </a:defRPr>
                </a:pPr>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766666666666667"/>
                  <c:h val="0.19430555555555556"/>
                </c:manualLayout>
              </c15:layout>
              <c15:dlblFieldTable/>
              <c15:showDataLabelsRange val="0"/>
            </c:ext>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dLbl>
          <c:idx val="0"/>
          <c:layout>
            <c:manualLayout>
              <c:x val="-0.19231452318460193"/>
              <c:y val="3.6824146981627337E-2"/>
            </c:manualLayout>
          </c:layout>
          <c:tx>
            <c:rich>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fld id="{1793498F-B40C-4682-B696-9ACE711D4851}" type="PERCENTAGE">
                  <a:rPr lang="en-US" sz="1050" baseline="0">
                    <a:solidFill>
                      <a:schemeClr val="bg1"/>
                    </a:solidFill>
                  </a:rPr>
                  <a:pPr>
                    <a:defRPr sz="1050" b="1" i="0" u="none" strike="noStrike" kern="1200" baseline="0">
                      <a:solidFill>
                        <a:schemeClr val="bg1"/>
                      </a:solidFill>
                      <a:latin typeface="+mn-lt"/>
                      <a:ea typeface="+mn-ea"/>
                      <a:cs typeface="+mn-cs"/>
                    </a:defRPr>
                  </a:pPr>
                  <a:t>[PERCENTAGE]</a:t>
                </a:fld>
                <a:r>
                  <a:rPr lang="en-US" sz="1050" baseline="0">
                    <a:solidFill>
                      <a:schemeClr val="bg1"/>
                    </a:solidFill>
                  </a:rPr>
                  <a:t> , Coustmer pay cash mode</a:t>
                </a:r>
              </a:p>
              <a:p>
                <a:pPr>
                  <a:defRPr sz="1050" b="1" i="0" u="none" strike="noStrike" kern="1200" baseline="0">
                    <a:solidFill>
                      <a:schemeClr val="bg1"/>
                    </a:solidFill>
                    <a:latin typeface="+mn-lt"/>
                    <a:ea typeface="+mn-ea"/>
                    <a:cs typeface="+mn-cs"/>
                  </a:defRPr>
                </a:pPr>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766666666666667"/>
                  <c:h val="0.19430555555555556"/>
                </c:manualLayout>
              </c15:layout>
              <c15:dlblFieldTable/>
              <c15:showDataLabelsRange val="0"/>
            </c:ext>
          </c:extLst>
        </c:dLbl>
      </c:pivotFmt>
      <c:pivotFmt>
        <c:idx val="5"/>
        <c:spPr>
          <a:solidFill>
            <a:schemeClr val="accent1"/>
          </a:solidFill>
          <a:ln w="25400">
            <a:solidFill>
              <a:schemeClr val="lt1"/>
            </a:solidFill>
          </a:ln>
          <a:effectLst/>
          <a:sp3d contourW="25400">
            <a:contourClr>
              <a:schemeClr val="lt1"/>
            </a:contourClr>
          </a:sp3d>
        </c:spPr>
        <c:dLbl>
          <c:idx val="0"/>
          <c:layout>
            <c:manualLayout>
              <c:x val="0.27942147856517935"/>
              <c:y val="-0.12317876932050165"/>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11D26D66-7F12-43C3-8664-3A1EFED14F85}" type="PERCENTAGE">
                  <a:rPr lang="en-US" baseline="0">
                    <a:solidFill>
                      <a:schemeClr val="bg1"/>
                    </a:solidFill>
                  </a:rPr>
                  <a:pPr>
                    <a:defRPr sz="1050" b="1" i="0" u="none" strike="noStrike" kern="1200" baseline="0">
                      <a:solidFill>
                        <a:schemeClr val="bg1"/>
                      </a:solidFill>
                      <a:latin typeface="+mn-lt"/>
                      <a:ea typeface="+mn-ea"/>
                      <a:cs typeface="+mn-cs"/>
                    </a:defRPr>
                  </a:pPr>
                  <a:t>[PERCENTAGE]</a:t>
                </a:fld>
                <a:r>
                  <a:rPr lang="en-US" baseline="0">
                    <a:solidFill>
                      <a:schemeClr val="bg1"/>
                    </a:solidFill>
                  </a:rPr>
                  <a:t> Coustmer pay online mode </a:t>
                </a:r>
              </a:p>
              <a:p>
                <a:pPr>
                  <a:defRPr sz="1050" b="1" i="0" u="none" strike="noStrike" kern="1200" baseline="0">
                    <a:solidFill>
                      <a:schemeClr val="bg1"/>
                    </a:solidFill>
                    <a:latin typeface="+mn-lt"/>
                    <a:ea typeface="+mn-ea"/>
                    <a:cs typeface="+mn-cs"/>
                  </a:defRPr>
                </a:pPr>
                <a:r>
                  <a:rPr lang="en-US" baseline="0">
                    <a:solidFill>
                      <a:schemeClr val="bg1"/>
                    </a:solidFill>
                  </a:rPr>
                  <a:t> </a:t>
                </a:r>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dLbl>
          <c:idx val="0"/>
          <c:layout>
            <c:manualLayout>
              <c:x val="-0.2197619435012319"/>
              <c:y val="-0.23712802109251507"/>
            </c:manualLayout>
          </c:layout>
          <c:tx>
            <c:rich>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fld id="{1793498F-B40C-4682-B696-9ACE711D4851}" type="PERCENTAGE">
                  <a:rPr lang="en-US" sz="1050" baseline="0">
                    <a:solidFill>
                      <a:schemeClr val="bg1"/>
                    </a:solidFill>
                  </a:rPr>
                  <a:pPr>
                    <a:defRPr sz="1050" b="1">
                      <a:solidFill>
                        <a:schemeClr val="bg1"/>
                      </a:solidFill>
                    </a:defRPr>
                  </a:pPr>
                  <a:t>[PERCENTAGE]</a:t>
                </a:fld>
                <a:r>
                  <a:rPr lang="en-US" sz="1050" baseline="0">
                    <a:solidFill>
                      <a:schemeClr val="bg1"/>
                    </a:solidFill>
                  </a:rPr>
                  <a:t> , Coustmer pay cash mode</a:t>
                </a:r>
              </a:p>
              <a:p>
                <a:pPr>
                  <a:defRPr sz="1050" b="1">
                    <a:solidFill>
                      <a:schemeClr val="bg1"/>
                    </a:solidFill>
                  </a:defRPr>
                </a:pPr>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766666666666667"/>
                  <c:h val="0.19430555555555556"/>
                </c:manualLayout>
              </c15:layout>
              <c15:dlblFieldTable/>
              <c15:showDataLabelsRange val="0"/>
            </c:ext>
          </c:extLst>
        </c:dLbl>
      </c:pivotFmt>
      <c:pivotFmt>
        <c:idx val="8"/>
        <c:spPr>
          <a:solidFill>
            <a:schemeClr val="accent1"/>
          </a:solidFill>
          <a:ln w="25400">
            <a:solidFill>
              <a:schemeClr val="lt1"/>
            </a:solidFill>
          </a:ln>
          <a:effectLst/>
          <a:sp3d contourW="25400">
            <a:contourClr>
              <a:schemeClr val="lt1"/>
            </a:contourClr>
          </a:sp3d>
        </c:spPr>
        <c:dLbl>
          <c:idx val="0"/>
          <c:layout>
            <c:manualLayout>
              <c:x val="0.25761469195999565"/>
              <c:y val="-4.4335580641049289E-2"/>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fld id="{11D26D66-7F12-43C3-8664-3A1EFED14F85}" type="PERCENTAGE">
                  <a:rPr lang="en-US" baseline="0">
                    <a:solidFill>
                      <a:schemeClr val="bg1"/>
                    </a:solidFill>
                  </a:rPr>
                  <a:pPr>
                    <a:defRPr sz="1050" b="1">
                      <a:solidFill>
                        <a:schemeClr val="bg1"/>
                      </a:solidFill>
                    </a:defRPr>
                  </a:pPr>
                  <a:t>[PERCENTAGE]</a:t>
                </a:fld>
                <a:r>
                  <a:rPr lang="en-US" baseline="0">
                    <a:solidFill>
                      <a:schemeClr val="bg1"/>
                    </a:solidFill>
                  </a:rPr>
                  <a:t> Coustmer pay online mode </a:t>
                </a:r>
              </a:p>
              <a:p>
                <a:pPr>
                  <a:defRPr sz="1050" b="1">
                    <a:solidFill>
                      <a:schemeClr val="bg1"/>
                    </a:solidFill>
                  </a:defRPr>
                </a:pPr>
                <a:r>
                  <a:rPr lang="en-US" baseline="0">
                    <a:solidFill>
                      <a:schemeClr val="bg1"/>
                    </a:solidFill>
                  </a:rPr>
                  <a:t> </a:t>
                </a:r>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924385918908442E-2"/>
          <c:y val="9.0508411594614452E-2"/>
          <c:w val="0.89672010878158304"/>
          <c:h val="0.84259259259259256"/>
        </c:manualLayout>
      </c:layout>
      <c:pie3DChart>
        <c:varyColors val="1"/>
        <c:ser>
          <c:idx val="0"/>
          <c:order val="0"/>
          <c:tx>
            <c:strRef>
              <c:f>'payment based on total sale'!$B$1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6FF-4732-882B-4E9F928A8E0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6FF-4732-882B-4E9F928A8E0C}"/>
              </c:ext>
            </c:extLst>
          </c:dPt>
          <c:dLbls>
            <c:dLbl>
              <c:idx val="0"/>
              <c:layout>
                <c:manualLayout>
                  <c:x val="-0.2197619435012319"/>
                  <c:y val="-0.23712802109251507"/>
                </c:manualLayout>
              </c:layout>
              <c:tx>
                <c:rich>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fld id="{1793498F-B40C-4682-B696-9ACE711D4851}" type="PERCENTAGE">
                      <a:rPr lang="en-US" sz="1050" baseline="0">
                        <a:solidFill>
                          <a:schemeClr val="bg1"/>
                        </a:solidFill>
                      </a:rPr>
                      <a:pPr>
                        <a:defRPr sz="1050" b="1">
                          <a:solidFill>
                            <a:schemeClr val="bg1"/>
                          </a:solidFill>
                        </a:defRPr>
                      </a:pPr>
                      <a:t>[PERCENTAGE]</a:t>
                    </a:fld>
                    <a:r>
                      <a:rPr lang="en-US" sz="1050" baseline="0">
                        <a:solidFill>
                          <a:schemeClr val="bg1"/>
                        </a:solidFill>
                      </a:rPr>
                      <a:t> , Coustmer pay cash mode</a:t>
                    </a:r>
                  </a:p>
                  <a:p>
                    <a:pPr>
                      <a:defRPr sz="1050" b="1">
                        <a:solidFill>
                          <a:schemeClr val="bg1"/>
                        </a:solidFill>
                      </a:defRPr>
                    </a:pPr>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766666666666667"/>
                      <c:h val="0.19430555555555556"/>
                    </c:manualLayout>
                  </c15:layout>
                  <c15:dlblFieldTable/>
                  <c15:showDataLabelsRange val="0"/>
                </c:ext>
                <c:ext xmlns:c16="http://schemas.microsoft.com/office/drawing/2014/chart" uri="{C3380CC4-5D6E-409C-BE32-E72D297353CC}">
                  <c16:uniqueId val="{00000001-16FF-4732-882B-4E9F928A8E0C}"/>
                </c:ext>
              </c:extLst>
            </c:dLbl>
            <c:dLbl>
              <c:idx val="1"/>
              <c:layout>
                <c:manualLayout>
                  <c:x val="0.25761469195999565"/>
                  <c:y val="-4.4335580641049289E-2"/>
                </c:manualLayout>
              </c:layout>
              <c:tx>
                <c:rich>
                  <a:bodyPr/>
                  <a:lstStyle/>
                  <a:p>
                    <a:fld id="{11D26D66-7F12-43C3-8664-3A1EFED14F85}" type="PERCENTAGE">
                      <a:rPr lang="en-US" baseline="0">
                        <a:solidFill>
                          <a:schemeClr val="bg1"/>
                        </a:solidFill>
                      </a:rPr>
                      <a:pPr/>
                      <a:t>[PERCENTAGE]</a:t>
                    </a:fld>
                    <a:r>
                      <a:rPr lang="en-US" baseline="0">
                        <a:solidFill>
                          <a:schemeClr val="bg1"/>
                        </a:solidFill>
                      </a:rPr>
                      <a:t> Coustmer pay online mode </a:t>
                    </a:r>
                  </a:p>
                  <a:p>
                    <a:r>
                      <a:rPr lang="en-US" baseline="0">
                        <a:solidFill>
                          <a:schemeClr val="bg1"/>
                        </a:solidFill>
                      </a:rPr>
                      <a:t> </a:t>
                    </a: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16FF-4732-882B-4E9F928A8E0C}"/>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'payment based on total sale'!$A$2:$A$4</c:f>
              <c:strCache>
                <c:ptCount val="2"/>
                <c:pt idx="0">
                  <c:v>Cash</c:v>
                </c:pt>
                <c:pt idx="1">
                  <c:v>Online</c:v>
                </c:pt>
              </c:strCache>
            </c:strRef>
          </c:cat>
          <c:val>
            <c:numRef>
              <c:f>'payment based on total sale'!$B$2:$B$4</c:f>
              <c:numCache>
                <c:formatCode>"$"#,##0</c:formatCode>
                <c:ptCount val="2"/>
                <c:pt idx="0">
                  <c:v>8555441.4900000002</c:v>
                </c:pt>
                <c:pt idx="1">
                  <c:v>8836563.0500000007</c:v>
                </c:pt>
              </c:numCache>
            </c:numRef>
          </c:val>
          <c:extLst>
            <c:ext xmlns:c16="http://schemas.microsoft.com/office/drawing/2014/chart" uri="{C3380CC4-5D6E-409C-BE32-E72D297353CC}">
              <c16:uniqueId val="{00000004-16FF-4732-882B-4E9F928A8E0C}"/>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of sales performance.xlsm]3 most ordered populer product!3 most ordered populer product</c:name>
    <c:fmtId val="7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20016554452432572"/>
          <c:y val="0.19284323550465282"/>
          <c:w val="0.63990444672676783"/>
          <c:h val="0.82102631392737568"/>
        </c:manualLayout>
      </c:layout>
      <c:radarChart>
        <c:radarStyle val="marker"/>
        <c:varyColors val="0"/>
        <c:ser>
          <c:idx val="0"/>
          <c:order val="0"/>
          <c:tx>
            <c:strRef>
              <c:f>'3 most ordered populer product'!$B$3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'3 most ordered populer product'!$A$4:$A$6</c:f>
              <c:strCache>
                <c:ptCount val="3"/>
                <c:pt idx="0">
                  <c:v>Footwear</c:v>
                </c:pt>
                <c:pt idx="1">
                  <c:v>Stationery</c:v>
                </c:pt>
                <c:pt idx="2">
                  <c:v>Bags &amp; Watches</c:v>
                </c:pt>
              </c:strCache>
            </c:strRef>
          </c:cat>
          <c:val>
            <c:numRef>
              <c:f>'3 most ordered populer product'!$B$4:$B$6</c:f>
              <c:numCache>
                <c:formatCode>General</c:formatCode>
                <c:ptCount val="3"/>
                <c:pt idx="0">
                  <c:v>10.7</c:v>
                </c:pt>
                <c:pt idx="1">
                  <c:v>7.2</c:v>
                </c:pt>
                <c:pt idx="2">
                  <c:v>6.2</c:v>
                </c:pt>
              </c:numCache>
            </c:numRef>
          </c:val>
          <c:extLst>
            <c:ext xmlns:c16="http://schemas.microsoft.com/office/drawing/2014/chart" uri="{C3380CC4-5D6E-409C-BE32-E72D297353CC}">
              <c16:uniqueId val="{00000000-6D55-4119-ACBE-3737358E6458}"/>
            </c:ext>
          </c:extLst>
        </c:ser>
        <c:dLbls>
          <c:showLegendKey val="0"/>
          <c:showVal val="0"/>
          <c:showCatName val="0"/>
          <c:showSerName val="0"/>
          <c:showPercent val="0"/>
          <c:showBubbleSize val="0"/>
        </c:dLbls>
        <c:axId val="559875064"/>
        <c:axId val="559873752"/>
      </c:radarChart>
      <c:catAx>
        <c:axId val="559875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559873752"/>
        <c:crosses val="autoZero"/>
        <c:auto val="1"/>
        <c:lblAlgn val="ctr"/>
        <c:lblOffset val="100"/>
        <c:noMultiLvlLbl val="0"/>
      </c:catAx>
      <c:valAx>
        <c:axId val="55987375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98750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4.xml.rels><?xml version="1.0" encoding="UTF-8" standalone="yes"?>
<Relationships xmlns="http://schemas.openxmlformats.org/package/2006/relationships"><Relationship Id="rId8" Type="http://schemas.microsoft.com/office/2007/relationships/hdphoto" Target="../media/hdphoto4.wdp"/><Relationship Id="rId13" Type="http://schemas.microsoft.com/office/2007/relationships/hdphoto" Target="../media/hdphoto5.wdp"/><Relationship Id="rId18" Type="http://schemas.openxmlformats.org/officeDocument/2006/relationships/chart" Target="../charts/chart17.xml"/><Relationship Id="rId26" Type="http://schemas.openxmlformats.org/officeDocument/2006/relationships/image" Target="../media/image16.png"/><Relationship Id="rId39" Type="http://schemas.openxmlformats.org/officeDocument/2006/relationships/image" Target="../media/image24.png"/><Relationship Id="rId3" Type="http://schemas.openxmlformats.org/officeDocument/2006/relationships/chart" Target="../charts/chart12.xml"/><Relationship Id="rId21" Type="http://schemas.openxmlformats.org/officeDocument/2006/relationships/image" Target="../media/image13.png"/><Relationship Id="rId34" Type="http://schemas.microsoft.com/office/2007/relationships/hdphoto" Target="../media/hdphoto7.wdp"/><Relationship Id="rId7" Type="http://schemas.openxmlformats.org/officeDocument/2006/relationships/image" Target="../media/image6.png"/><Relationship Id="rId12" Type="http://schemas.openxmlformats.org/officeDocument/2006/relationships/image" Target="../media/image8.png"/><Relationship Id="rId17" Type="http://schemas.openxmlformats.org/officeDocument/2006/relationships/image" Target="../media/image11.png"/><Relationship Id="rId25" Type="http://schemas.openxmlformats.org/officeDocument/2006/relationships/image" Target="../media/image15.png"/><Relationship Id="rId33" Type="http://schemas.openxmlformats.org/officeDocument/2006/relationships/image" Target="../media/image21.png"/><Relationship Id="rId38" Type="http://schemas.openxmlformats.org/officeDocument/2006/relationships/chart" Target="../charts/chart22.xml"/><Relationship Id="rId2" Type="http://schemas.microsoft.com/office/2007/relationships/hdphoto" Target="../media/hdphoto2.wdp"/><Relationship Id="rId16" Type="http://schemas.openxmlformats.org/officeDocument/2006/relationships/image" Target="../media/image10.png"/><Relationship Id="rId20" Type="http://schemas.openxmlformats.org/officeDocument/2006/relationships/chart" Target="../charts/chart18.xml"/><Relationship Id="rId29" Type="http://schemas.openxmlformats.org/officeDocument/2006/relationships/image" Target="../media/image18.png"/><Relationship Id="rId1" Type="http://schemas.openxmlformats.org/officeDocument/2006/relationships/image" Target="../media/image4.png"/><Relationship Id="rId6" Type="http://schemas.openxmlformats.org/officeDocument/2006/relationships/chart" Target="../charts/chart13.xml"/><Relationship Id="rId11" Type="http://schemas.openxmlformats.org/officeDocument/2006/relationships/chart" Target="../charts/chart15.xml"/><Relationship Id="rId24" Type="http://schemas.openxmlformats.org/officeDocument/2006/relationships/chart" Target="../charts/chart19.xml"/><Relationship Id="rId32" Type="http://schemas.openxmlformats.org/officeDocument/2006/relationships/image" Target="../media/image20.png"/><Relationship Id="rId37" Type="http://schemas.openxmlformats.org/officeDocument/2006/relationships/image" Target="../media/image23.png"/><Relationship Id="rId5" Type="http://schemas.microsoft.com/office/2007/relationships/hdphoto" Target="../media/hdphoto3.wdp"/><Relationship Id="rId15" Type="http://schemas.openxmlformats.org/officeDocument/2006/relationships/image" Target="../media/image9.png"/><Relationship Id="rId23" Type="http://schemas.openxmlformats.org/officeDocument/2006/relationships/image" Target="../media/image14.png"/><Relationship Id="rId28" Type="http://schemas.openxmlformats.org/officeDocument/2006/relationships/image" Target="../media/image17.png"/><Relationship Id="rId36" Type="http://schemas.microsoft.com/office/2007/relationships/hdphoto" Target="../media/hdphoto8.wdp"/><Relationship Id="rId10" Type="http://schemas.openxmlformats.org/officeDocument/2006/relationships/image" Target="../media/image7.png"/><Relationship Id="rId19" Type="http://schemas.openxmlformats.org/officeDocument/2006/relationships/image" Target="../media/image12.png"/><Relationship Id="rId31" Type="http://schemas.openxmlformats.org/officeDocument/2006/relationships/image" Target="../media/image19.png"/><Relationship Id="rId4" Type="http://schemas.openxmlformats.org/officeDocument/2006/relationships/image" Target="../media/image5.png"/><Relationship Id="rId9" Type="http://schemas.openxmlformats.org/officeDocument/2006/relationships/chart" Target="../charts/chart14.xml"/><Relationship Id="rId14" Type="http://schemas.openxmlformats.org/officeDocument/2006/relationships/chart" Target="../charts/chart16.xml"/><Relationship Id="rId22" Type="http://schemas.microsoft.com/office/2007/relationships/hdphoto" Target="../media/hdphoto6.wdp"/><Relationship Id="rId27" Type="http://schemas.openxmlformats.org/officeDocument/2006/relationships/chart" Target="../charts/chart20.xml"/><Relationship Id="rId30" Type="http://schemas.openxmlformats.org/officeDocument/2006/relationships/chart" Target="../charts/chart21.xml"/><Relationship Id="rId35" Type="http://schemas.openxmlformats.org/officeDocument/2006/relationships/image" Target="../media/image2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11</xdr:col>
      <xdr:colOff>9525</xdr:colOff>
      <xdr:row>13</xdr:row>
      <xdr:rowOff>123825</xdr:rowOff>
    </xdr:from>
    <xdr:to>
      <xdr:col>16</xdr:col>
      <xdr:colOff>180975</xdr:colOff>
      <xdr:row>20</xdr:row>
      <xdr:rowOff>114300</xdr:rowOff>
    </xdr:to>
    <xdr:grpSp>
      <xdr:nvGrpSpPr>
        <xdr:cNvPr id="4" name="Group 3"/>
        <xdr:cNvGrpSpPr/>
      </xdr:nvGrpSpPr>
      <xdr:grpSpPr>
        <a:xfrm>
          <a:off x="6800290" y="2701178"/>
          <a:ext cx="3656479" cy="1380004"/>
          <a:chOff x="6848475" y="2686050"/>
          <a:chExt cx="3219450" cy="1371600"/>
        </a:xfrm>
      </xdr:grpSpPr>
      <xdr:sp macro="" textlink="">
        <xdr:nvSpPr>
          <xdr:cNvPr id="2" name="Rectangle 1"/>
          <xdr:cNvSpPr/>
        </xdr:nvSpPr>
        <xdr:spPr>
          <a:xfrm>
            <a:off x="6848475" y="2686050"/>
            <a:ext cx="1562100" cy="1362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xdr:cNvSpPr/>
        </xdr:nvSpPr>
        <xdr:spPr>
          <a:xfrm>
            <a:off x="8505825" y="2695575"/>
            <a:ext cx="1562100" cy="1362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0</xdr:colOff>
      <xdr:row>370</xdr:row>
      <xdr:rowOff>0</xdr:rowOff>
    </xdr:from>
    <xdr:to>
      <xdr:col>17</xdr:col>
      <xdr:colOff>667550</xdr:colOff>
      <xdr:row>373</xdr:row>
      <xdr:rowOff>169393</xdr:rowOff>
    </xdr:to>
    <xdr:pic>
      <xdr:nvPicPr>
        <xdr:cNvPr id="6" name="Picture 5" descr="Security Services | Security Maisters"/>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10880912" y="70641882"/>
          <a:ext cx="667550" cy="740893"/>
        </a:xfrm>
        <a:prstGeom prst="rect">
          <a:avLst/>
        </a:prstGeom>
      </xdr:spPr>
    </xdr:pic>
    <xdr:clientData/>
  </xdr:twoCellAnchor>
  <xdr:twoCellAnchor>
    <xdr:from>
      <xdr:col>17</xdr:col>
      <xdr:colOff>0</xdr:colOff>
      <xdr:row>366</xdr:row>
      <xdr:rowOff>0</xdr:rowOff>
    </xdr:from>
    <xdr:to>
      <xdr:col>17</xdr:col>
      <xdr:colOff>667550</xdr:colOff>
      <xdr:row>369</xdr:row>
      <xdr:rowOff>169393</xdr:rowOff>
    </xdr:to>
    <xdr:pic>
      <xdr:nvPicPr>
        <xdr:cNvPr id="7" name="Picture 6" descr="Security Services | Security Maisters"/>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10880912" y="69879882"/>
          <a:ext cx="667550" cy="7408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390525</xdr:colOff>
      <xdr:row>0</xdr:row>
      <xdr:rowOff>104775</xdr:rowOff>
    </xdr:from>
    <xdr:to>
      <xdr:col>12</xdr:col>
      <xdr:colOff>390526</xdr:colOff>
      <xdr:row>6</xdr:row>
      <xdr:rowOff>133350</xdr:rowOff>
    </xdr:to>
    <mc:AlternateContent xmlns:mc="http://schemas.openxmlformats.org/markup-compatibility/2006" xmlns:a14="http://schemas.microsoft.com/office/drawing/2010/main">
      <mc:Choice Requires="a14">
        <xdr:graphicFrame macro="">
          <xdr:nvGraphicFramePr>
            <xdr:cNvPr id="2"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115300" y="104775"/>
              <a:ext cx="18288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414337</xdr:colOff>
      <xdr:row>5</xdr:row>
      <xdr:rowOff>85725</xdr:rowOff>
    </xdr:from>
    <xdr:to>
      <xdr:col>8</xdr:col>
      <xdr:colOff>328612</xdr:colOff>
      <xdr:row>20</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1362075</xdr:colOff>
          <xdr:row>14</xdr:row>
          <xdr:rowOff>180975</xdr:rowOff>
        </xdr:from>
        <xdr:to>
          <xdr:col>6</xdr:col>
          <xdr:colOff>401293</xdr:colOff>
          <xdr:row>19</xdr:row>
          <xdr:rowOff>180975</xdr:rowOff>
        </xdr:to>
        <xdr:pic>
          <xdr:nvPicPr>
            <xdr:cNvPr id="4" name="Picture 3"/>
            <xdr:cNvPicPr>
              <a:picLocks noChangeAspect="1" noChangeArrowheads="1"/>
              <a:extLst>
                <a:ext uri="{84589F7E-364E-4C9E-8A38-B11213B215E9}">
                  <a14:cameraTool cellRange="$A$1:$C$5" spid="_x0000_s2084"/>
                </a:ext>
              </a:extLst>
            </xdr:cNvPicPr>
          </xdr:nvPicPr>
          <xdr:blipFill>
            <a:blip xmlns:r="http://schemas.openxmlformats.org/officeDocument/2006/relationships" r:embed="rId2"/>
            <a:srcRect/>
            <a:stretch>
              <a:fillRect/>
            </a:stretch>
          </xdr:blipFill>
          <xdr:spPr bwMode="auto">
            <a:xfrm>
              <a:off x="2240032" y="2847975"/>
              <a:ext cx="4066761" cy="9525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161925</xdr:colOff>
      <xdr:row>2</xdr:row>
      <xdr:rowOff>133350</xdr:rowOff>
    </xdr:from>
    <xdr:to>
      <xdr:col>19</xdr:col>
      <xdr:colOff>85725</xdr:colOff>
      <xdr:row>8</xdr:row>
      <xdr:rowOff>161925</xdr:rowOff>
    </xdr:to>
    <mc:AlternateContent xmlns:mc="http://schemas.openxmlformats.org/markup-compatibility/2006" xmlns:a14="http://schemas.microsoft.com/office/drawing/2010/main">
      <mc:Choice Requires="a14">
        <xdr:graphicFrame macro="">
          <xdr:nvGraphicFramePr>
            <xdr:cNvPr id="2" name="Year 12"/>
            <xdr:cNvGraphicFramePr/>
          </xdr:nvGraphicFramePr>
          <xdr:xfrm>
            <a:off x="0" y="0"/>
            <a:ext cx="0" cy="0"/>
          </xdr:xfrm>
          <a:graphic>
            <a:graphicData uri="http://schemas.microsoft.com/office/drawing/2010/slicer">
              <sle:slicer xmlns:sle="http://schemas.microsoft.com/office/drawing/2010/slicer" name="Year 12"/>
            </a:graphicData>
          </a:graphic>
        </xdr:graphicFrame>
      </mc:Choice>
      <mc:Fallback xmlns="">
        <xdr:sp macro="" textlink="">
          <xdr:nvSpPr>
            <xdr:cNvPr id="0" name=""/>
            <xdr:cNvSpPr>
              <a:spLocks noTextEdit="1"/>
            </xdr:cNvSpPr>
          </xdr:nvSpPr>
          <xdr:spPr>
            <a:xfrm>
              <a:off x="4876800" y="514350"/>
              <a:ext cx="18288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142875</xdr:colOff>
      <xdr:row>2</xdr:row>
      <xdr:rowOff>123825</xdr:rowOff>
    </xdr:from>
    <xdr:to>
      <xdr:col>38</xdr:col>
      <xdr:colOff>190501</xdr:colOff>
      <xdr:row>10</xdr:row>
      <xdr:rowOff>9524</xdr:rowOff>
    </xdr:to>
    <mc:AlternateContent xmlns:mc="http://schemas.openxmlformats.org/markup-compatibility/2006" xmlns:a14="http://schemas.microsoft.com/office/drawing/2010/main">
      <mc:Choice Requires="a14">
        <xdr:graphicFrame macro="">
          <xdr:nvGraphicFramePr>
            <xdr:cNvPr id="3" name="Region 7"/>
            <xdr:cNvGraphicFramePr/>
          </xdr:nvGraphicFramePr>
          <xdr:xfrm>
            <a:off x="0" y="0"/>
            <a:ext cx="0" cy="0"/>
          </xdr:xfrm>
          <a:graphic>
            <a:graphicData uri="http://schemas.microsoft.com/office/drawing/2010/slicer">
              <sle:slicer xmlns:sle="http://schemas.microsoft.com/office/drawing/2010/slicer" name="Region 7"/>
            </a:graphicData>
          </a:graphic>
        </xdr:graphicFrame>
      </mc:Choice>
      <mc:Fallback xmlns="">
        <xdr:sp macro="" textlink="">
          <xdr:nvSpPr>
            <xdr:cNvPr id="0" name=""/>
            <xdr:cNvSpPr>
              <a:spLocks noTextEdit="1"/>
            </xdr:cNvSpPr>
          </xdr:nvSpPr>
          <xdr:spPr>
            <a:xfrm>
              <a:off x="6762750" y="504825"/>
              <a:ext cx="4572001" cy="1409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795337</xdr:colOff>
      <xdr:row>9</xdr:row>
      <xdr:rowOff>123825</xdr:rowOff>
    </xdr:from>
    <xdr:to>
      <xdr:col>18</xdr:col>
      <xdr:colOff>176212</xdr:colOff>
      <xdr:row>24</xdr:row>
      <xdr:rowOff>9525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409575</xdr:colOff>
      <xdr:row>4</xdr:row>
      <xdr:rowOff>47625</xdr:rowOff>
    </xdr:from>
    <xdr:to>
      <xdr:col>11</xdr:col>
      <xdr:colOff>466725</xdr:colOff>
      <xdr:row>20</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0</xdr:colOff>
      <xdr:row>3</xdr:row>
      <xdr:rowOff>0</xdr:rowOff>
    </xdr:from>
    <xdr:ext cx="1828800" cy="2524125"/>
    <mc:AlternateContent xmlns:mc="http://schemas.openxmlformats.org/markup-compatibility/2006" xmlns:a14="http://schemas.microsoft.com/office/drawing/2010/main">
      <mc:Choice Requires="a14">
        <xdr:graphicFrame macro="">
          <xdr:nvGraphicFramePr>
            <xdr:cNvPr id="3"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153400" y="571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2</xdr:row>
      <xdr:rowOff>1</xdr:rowOff>
    </xdr:from>
    <xdr:to>
      <xdr:col>9</xdr:col>
      <xdr:colOff>0</xdr:colOff>
      <xdr:row>9</xdr:row>
      <xdr:rowOff>1</xdr:rowOff>
    </xdr:to>
    <mc:AlternateContent xmlns:mc="http://schemas.openxmlformats.org/markup-compatibility/2006" xmlns:a14="http://schemas.microsoft.com/office/drawing/2010/main">
      <mc:Choice Requires="a14">
        <xdr:graphicFrame macro="">
          <xdr:nvGraphicFramePr>
            <xdr:cNvPr id="2"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4924425" y="381001"/>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347661</xdr:colOff>
      <xdr:row>11</xdr:row>
      <xdr:rowOff>28575</xdr:rowOff>
    </xdr:from>
    <xdr:to>
      <xdr:col>10</xdr:col>
      <xdr:colOff>466724</xdr:colOff>
      <xdr:row>22</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12</xdr:col>
      <xdr:colOff>257175</xdr:colOff>
      <xdr:row>0</xdr:row>
      <xdr:rowOff>66675</xdr:rowOff>
    </xdr:from>
    <xdr:ext cx="1828800" cy="1333500"/>
    <mc:AlternateContent xmlns:mc="http://schemas.openxmlformats.org/markup-compatibility/2006" xmlns:a14="http://schemas.microsoft.com/office/drawing/2010/main">
      <mc:Choice Requires="a14">
        <xdr:graphicFrame macro="">
          <xdr:nvGraphicFramePr>
            <xdr:cNvPr id="2" name="Year 3"/>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8839200" y="66675"/>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357188</xdr:colOff>
      <xdr:row>8</xdr:row>
      <xdr:rowOff>190499</xdr:rowOff>
    </xdr:from>
    <xdr:to>
      <xdr:col>9</xdr:col>
      <xdr:colOff>142876</xdr:colOff>
      <xdr:row>37</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533398</xdr:colOff>
      <xdr:row>1</xdr:row>
      <xdr:rowOff>47626</xdr:rowOff>
    </xdr:from>
    <xdr:ext cx="4572001" cy="1409699"/>
    <mc:AlternateContent xmlns:mc="http://schemas.openxmlformats.org/markup-compatibility/2006" xmlns:a14="http://schemas.microsoft.com/office/drawing/2010/main">
      <mc:Choice Requires="a14">
        <xdr:graphicFrame macro="">
          <xdr:nvGraphicFramePr>
            <xdr:cNvPr id="4"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19423" y="238126"/>
              <a:ext cx="4572001" cy="1409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7.xml><?xml version="1.0" encoding="utf-8"?>
<xdr:wsDr xmlns:xdr="http://schemas.openxmlformats.org/drawingml/2006/spreadsheetDrawing" xmlns:a="http://schemas.openxmlformats.org/drawingml/2006/main">
  <xdr:twoCellAnchor>
    <xdr:from>
      <xdr:col>3</xdr:col>
      <xdr:colOff>142875</xdr:colOff>
      <xdr:row>9</xdr:row>
      <xdr:rowOff>85725</xdr:rowOff>
    </xdr:from>
    <xdr:to>
      <xdr:col>10</xdr:col>
      <xdr:colOff>228601</xdr:colOff>
      <xdr:row>22</xdr:row>
      <xdr:rowOff>171450</xdr:rowOff>
    </xdr:to>
    <mc:AlternateContent xmlns:mc="http://schemas.openxmlformats.org/markup-compatibility/2006">
      <mc:Choice xmlns:cx="http://schemas.microsoft.com/office/drawing/2014/chartex" Requires="cx">
        <xdr:graphicFrame macro="">
          <xdr:nvGraphicFramePr>
            <xdr:cNvPr id="4" name="Chart 3"/>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266700</xdr:colOff>
      <xdr:row>0</xdr:row>
      <xdr:rowOff>114300</xdr:rowOff>
    </xdr:from>
    <xdr:to>
      <xdr:col>8</xdr:col>
      <xdr:colOff>266700</xdr:colOff>
      <xdr:row>7</xdr:row>
      <xdr:rowOff>114300</xdr:rowOff>
    </xdr:to>
    <mc:AlternateContent xmlns:mc="http://schemas.openxmlformats.org/markup-compatibility/2006" xmlns:a14="http://schemas.microsoft.com/office/drawing/2010/main">
      <mc:Choice Requires="a14">
        <xdr:graphicFrame macro="">
          <xdr:nvGraphicFramePr>
            <xdr:cNvPr id="5" name="Year 6"/>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5438775" y="114300"/>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209550</xdr:colOff>
      <xdr:row>0</xdr:row>
      <xdr:rowOff>104775</xdr:rowOff>
    </xdr:from>
    <xdr:to>
      <xdr:col>7</xdr:col>
      <xdr:colOff>1104900</xdr:colOff>
      <xdr:row>7</xdr:row>
      <xdr:rowOff>104775</xdr:rowOff>
    </xdr:to>
    <mc:AlternateContent xmlns:mc="http://schemas.openxmlformats.org/markup-compatibility/2006" xmlns:a14="http://schemas.microsoft.com/office/drawing/2010/main">
      <mc:Choice Requires="a14">
        <xdr:graphicFrame macro="">
          <xdr:nvGraphicFramePr>
            <xdr:cNvPr id="4" name="Year 4"/>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8810625" y="104775"/>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1085850</xdr:colOff>
      <xdr:row>0</xdr:row>
      <xdr:rowOff>161925</xdr:rowOff>
    </xdr:from>
    <xdr:to>
      <xdr:col>5</xdr:col>
      <xdr:colOff>1647826</xdr:colOff>
      <xdr:row>8</xdr:row>
      <xdr:rowOff>47624</xdr:rowOff>
    </xdr:to>
    <mc:AlternateContent xmlns:mc="http://schemas.openxmlformats.org/markup-compatibility/2006" xmlns:a14="http://schemas.microsoft.com/office/drawing/2010/main">
      <mc:Choice Requires="a14">
        <xdr:graphicFrame macro="">
          <xdr:nvGraphicFramePr>
            <xdr:cNvPr id="5"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886200" y="161925"/>
              <a:ext cx="4572001" cy="1409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342900</xdr:colOff>
      <xdr:row>9</xdr:row>
      <xdr:rowOff>57150</xdr:rowOff>
    </xdr:from>
    <xdr:to>
      <xdr:col>5</xdr:col>
      <xdr:colOff>904875</xdr:colOff>
      <xdr:row>23</xdr:row>
      <xdr:rowOff>133350</xdr:rowOff>
    </xdr:to>
    <mc:AlternateContent xmlns:mc="http://schemas.openxmlformats.org/markup-compatibility/2006">
      <mc:Choice xmlns:cx="http://schemas.microsoft.com/office/drawing/2014/chartex" Requires="cx">
        <xdr:graphicFrame macro="">
          <xdr:nvGraphicFramePr>
            <xdr:cNvPr id="6" name="Chart 5"/>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381000</xdr:colOff>
      <xdr:row>0</xdr:row>
      <xdr:rowOff>47625</xdr:rowOff>
    </xdr:from>
    <xdr:to>
      <xdr:col>14</xdr:col>
      <xdr:colOff>381000</xdr:colOff>
      <xdr:row>7</xdr:row>
      <xdr:rowOff>47625</xdr:rowOff>
    </xdr:to>
    <mc:AlternateContent xmlns:mc="http://schemas.openxmlformats.org/markup-compatibility/2006" xmlns:a14="http://schemas.microsoft.com/office/drawing/2010/main">
      <mc:Choice Requires="a14">
        <xdr:graphicFrame macro="">
          <xdr:nvGraphicFramePr>
            <xdr:cNvPr id="3" name="Year 5"/>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020050" y="47625"/>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676275</xdr:colOff>
      <xdr:row>0</xdr:row>
      <xdr:rowOff>85725</xdr:rowOff>
    </xdr:from>
    <xdr:to>
      <xdr:col>11</xdr:col>
      <xdr:colOff>228601</xdr:colOff>
      <xdr:row>7</xdr:row>
      <xdr:rowOff>161924</xdr:rowOff>
    </xdr:to>
    <mc:AlternateContent xmlns:mc="http://schemas.openxmlformats.org/markup-compatibility/2006" xmlns:a14="http://schemas.microsoft.com/office/drawing/2010/main">
      <mc:Choice Requires="a14">
        <xdr:graphicFrame macro="">
          <xdr:nvGraphicFramePr>
            <xdr:cNvPr id="4" name="Region 2"/>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3295650" y="85725"/>
              <a:ext cx="4572001" cy="1409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728662</xdr:colOff>
      <xdr:row>8</xdr:row>
      <xdr:rowOff>133350</xdr:rowOff>
    </xdr:from>
    <xdr:to>
      <xdr:col>11</xdr:col>
      <xdr:colOff>280987</xdr:colOff>
      <xdr:row>23</xdr:row>
      <xdr:rowOff>19050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0</xdr:colOff>
      <xdr:row>0</xdr:row>
      <xdr:rowOff>161925</xdr:rowOff>
    </xdr:from>
    <xdr:to>
      <xdr:col>7</xdr:col>
      <xdr:colOff>1724026</xdr:colOff>
      <xdr:row>8</xdr:row>
      <xdr:rowOff>104775</xdr:rowOff>
    </xdr:to>
    <mc:AlternateContent xmlns:mc="http://schemas.openxmlformats.org/markup-compatibility/2006" xmlns:a14="http://schemas.microsoft.com/office/drawing/2010/main">
      <mc:Choice Requires="a14">
        <xdr:graphicFrame macro="">
          <xdr:nvGraphicFramePr>
            <xdr:cNvPr id="3" name="Region 3"/>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3295650" y="161925"/>
              <a:ext cx="4572001"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xdr:colOff>
      <xdr:row>0</xdr:row>
      <xdr:rowOff>180975</xdr:rowOff>
    </xdr:from>
    <xdr:to>
      <xdr:col>11</xdr:col>
      <xdr:colOff>419100</xdr:colOff>
      <xdr:row>7</xdr:row>
      <xdr:rowOff>180975</xdr:rowOff>
    </xdr:to>
    <mc:AlternateContent xmlns:mc="http://schemas.openxmlformats.org/markup-compatibility/2006" xmlns:a14="http://schemas.microsoft.com/office/drawing/2010/main">
      <mc:Choice Requires="a14">
        <xdr:graphicFrame macro="">
          <xdr:nvGraphicFramePr>
            <xdr:cNvPr id="4" name="Year 7"/>
            <xdr:cNvGraphicFramePr/>
          </xdr:nvGraphicFramePr>
          <xdr:xfrm>
            <a:off x="0" y="0"/>
            <a:ext cx="0" cy="0"/>
          </xdr:xfrm>
          <a:graphic>
            <a:graphicData uri="http://schemas.microsoft.com/office/drawing/2010/slicer">
              <sle:slicer xmlns:sle="http://schemas.microsoft.com/office/drawing/2010/slicer" name="Year 7"/>
            </a:graphicData>
          </a:graphic>
        </xdr:graphicFrame>
      </mc:Choice>
      <mc:Fallback xmlns="">
        <xdr:sp macro="" textlink="">
          <xdr:nvSpPr>
            <xdr:cNvPr id="0" name=""/>
            <xdr:cNvSpPr>
              <a:spLocks noTextEdit="1"/>
            </xdr:cNvSpPr>
          </xdr:nvSpPr>
          <xdr:spPr>
            <a:xfrm>
              <a:off x="8267700" y="180975"/>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604837</xdr:colOff>
      <xdr:row>12</xdr:row>
      <xdr:rowOff>66675</xdr:rowOff>
    </xdr:from>
    <xdr:to>
      <xdr:col>7</xdr:col>
      <xdr:colOff>1519237</xdr:colOff>
      <xdr:row>26</xdr:row>
      <xdr:rowOff>142875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261937</xdr:colOff>
      <xdr:row>8</xdr:row>
      <xdr:rowOff>57150</xdr:rowOff>
    </xdr:from>
    <xdr:to>
      <xdr:col>10</xdr:col>
      <xdr:colOff>566737</xdr:colOff>
      <xdr:row>22</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390525</xdr:colOff>
      <xdr:row>0</xdr:row>
      <xdr:rowOff>133350</xdr:rowOff>
    </xdr:from>
    <xdr:to>
      <xdr:col>13</xdr:col>
      <xdr:colOff>390525</xdr:colOff>
      <xdr:row>7</xdr:row>
      <xdr:rowOff>133350</xdr:rowOff>
    </xdr:to>
    <mc:AlternateContent xmlns:mc="http://schemas.openxmlformats.org/markup-compatibility/2006" xmlns:a14="http://schemas.microsoft.com/office/drawing/2010/main">
      <mc:Choice Requires="a14">
        <xdr:graphicFrame macro="">
          <xdr:nvGraphicFramePr>
            <xdr:cNvPr id="4" name="Year 8"/>
            <xdr:cNvGraphicFramePr/>
          </xdr:nvGraphicFramePr>
          <xdr:xfrm>
            <a:off x="0" y="0"/>
            <a:ext cx="0" cy="0"/>
          </xdr:xfrm>
          <a:graphic>
            <a:graphicData uri="http://schemas.microsoft.com/office/drawing/2010/slicer">
              <sle:slicer xmlns:sle="http://schemas.microsoft.com/office/drawing/2010/slicer" name="Year 8"/>
            </a:graphicData>
          </a:graphic>
        </xdr:graphicFrame>
      </mc:Choice>
      <mc:Fallback xmlns="">
        <xdr:sp macro="" textlink="">
          <xdr:nvSpPr>
            <xdr:cNvPr id="0" name=""/>
            <xdr:cNvSpPr>
              <a:spLocks noTextEdit="1"/>
            </xdr:cNvSpPr>
          </xdr:nvSpPr>
          <xdr:spPr>
            <a:xfrm>
              <a:off x="7753350" y="133350"/>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0</xdr:row>
      <xdr:rowOff>104775</xdr:rowOff>
    </xdr:from>
    <xdr:to>
      <xdr:col>10</xdr:col>
      <xdr:colOff>304801</xdr:colOff>
      <xdr:row>8</xdr:row>
      <xdr:rowOff>47625</xdr:rowOff>
    </xdr:to>
    <mc:AlternateContent xmlns:mc="http://schemas.openxmlformats.org/markup-compatibility/2006" xmlns:a14="http://schemas.microsoft.com/office/drawing/2010/main">
      <mc:Choice Requires="a14">
        <xdr:graphicFrame macro="">
          <xdr:nvGraphicFramePr>
            <xdr:cNvPr id="6" name="Region 4"/>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3095625" y="104775"/>
              <a:ext cx="4572001"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400050</xdr:colOff>
      <xdr:row>0</xdr:row>
      <xdr:rowOff>171450</xdr:rowOff>
    </xdr:from>
    <xdr:to>
      <xdr:col>7</xdr:col>
      <xdr:colOff>400050</xdr:colOff>
      <xdr:row>7</xdr:row>
      <xdr:rowOff>171450</xdr:rowOff>
    </xdr:to>
    <mc:AlternateContent xmlns:mc="http://schemas.openxmlformats.org/markup-compatibility/2006" xmlns:a14="http://schemas.microsoft.com/office/drawing/2010/main">
      <mc:Choice Requires="a14">
        <xdr:graphicFrame macro="">
          <xdr:nvGraphicFramePr>
            <xdr:cNvPr id="3" name="Year 9"/>
            <xdr:cNvGraphicFramePr/>
          </xdr:nvGraphicFramePr>
          <xdr:xfrm>
            <a:off x="0" y="0"/>
            <a:ext cx="0" cy="0"/>
          </xdr:xfrm>
          <a:graphic>
            <a:graphicData uri="http://schemas.microsoft.com/office/drawing/2010/slicer">
              <sle:slicer xmlns:sle="http://schemas.microsoft.com/office/drawing/2010/slicer" name="Year 9"/>
            </a:graphicData>
          </a:graphic>
        </xdr:graphicFrame>
      </mc:Choice>
      <mc:Fallback xmlns="">
        <xdr:sp macro="" textlink="">
          <xdr:nvSpPr>
            <xdr:cNvPr id="0" name=""/>
            <xdr:cNvSpPr>
              <a:spLocks noTextEdit="1"/>
            </xdr:cNvSpPr>
          </xdr:nvSpPr>
          <xdr:spPr>
            <a:xfrm>
              <a:off x="5391150" y="171450"/>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9525</xdr:colOff>
      <xdr:row>10</xdr:row>
      <xdr:rowOff>19050</xdr:rowOff>
    </xdr:from>
    <xdr:to>
      <xdr:col>11</xdr:col>
      <xdr:colOff>314325</xdr:colOff>
      <xdr:row>24</xdr:row>
      <xdr:rowOff>95250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11</xdr:col>
      <xdr:colOff>0</xdr:colOff>
      <xdr:row>7</xdr:row>
      <xdr:rowOff>152400</xdr:rowOff>
    </xdr:to>
    <mc:AlternateContent xmlns:mc="http://schemas.openxmlformats.org/markup-compatibility/2006" xmlns:a14="http://schemas.microsoft.com/office/drawing/2010/main">
      <mc:Choice Requires="a14">
        <xdr:graphicFrame macro="">
          <xdr:nvGraphicFramePr>
            <xdr:cNvPr id="2" name="Year 10"/>
            <xdr:cNvGraphicFramePr/>
          </xdr:nvGraphicFramePr>
          <xdr:xfrm>
            <a:off x="0" y="0"/>
            <a:ext cx="0" cy="0"/>
          </xdr:xfrm>
          <a:graphic>
            <a:graphicData uri="http://schemas.microsoft.com/office/drawing/2010/slicer">
              <sle:slicer xmlns:sle="http://schemas.microsoft.com/office/drawing/2010/slicer" name="Year 10"/>
            </a:graphicData>
          </a:graphic>
        </xdr:graphicFrame>
      </mc:Choice>
      <mc:Fallback xmlns="">
        <xdr:sp macro="" textlink="">
          <xdr:nvSpPr>
            <xdr:cNvPr id="0" name=""/>
            <xdr:cNvSpPr>
              <a:spLocks noTextEdit="1"/>
            </xdr:cNvSpPr>
          </xdr:nvSpPr>
          <xdr:spPr>
            <a:xfrm>
              <a:off x="6600825" y="190500"/>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10</xdr:row>
      <xdr:rowOff>0</xdr:rowOff>
    </xdr:from>
    <xdr:to>
      <xdr:col>14</xdr:col>
      <xdr:colOff>304801</xdr:colOff>
      <xdr:row>17</xdr:row>
      <xdr:rowOff>133350</xdr:rowOff>
    </xdr:to>
    <mc:AlternateContent xmlns:mc="http://schemas.openxmlformats.org/markup-compatibility/2006" xmlns:a14="http://schemas.microsoft.com/office/drawing/2010/main">
      <mc:Choice Requires="a14">
        <xdr:graphicFrame macro="">
          <xdr:nvGraphicFramePr>
            <xdr:cNvPr id="3" name="Region 5"/>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5991225" y="1905000"/>
              <a:ext cx="4572001"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395286</xdr:colOff>
      <xdr:row>1</xdr:row>
      <xdr:rowOff>65541</xdr:rowOff>
    </xdr:from>
    <xdr:to>
      <xdr:col>45</xdr:col>
      <xdr:colOff>228600</xdr:colOff>
      <xdr:row>69</xdr:row>
      <xdr:rowOff>134257</xdr:rowOff>
    </xdr:to>
    <xdr:sp macro="" textlink="">
      <xdr:nvSpPr>
        <xdr:cNvPr id="3" name="Rounded Rectangle 2"/>
        <xdr:cNvSpPr/>
      </xdr:nvSpPr>
      <xdr:spPr>
        <a:xfrm>
          <a:off x="7074692" y="256041"/>
          <a:ext cx="20478752" cy="13022716"/>
        </a:xfrm>
        <a:prstGeom prst="roundRect">
          <a:avLst>
            <a:gd name="adj" fmla="val 1452"/>
          </a:avLst>
        </a:prstGeom>
        <a:blipFill dpi="0" rotWithShape="1">
          <a:blip xmlns:r="http://schemas.openxmlformats.org/officeDocument/2006/relationships" r:embed="rId1">
            <a:extLst>
              <a:ext uri="{BEBA8EAE-BF5A-486C-A8C5-ECC9F3942E4B}">
                <a14:imgProps xmlns:a14="http://schemas.microsoft.com/office/drawing/2010/main">
                  <a14:imgLayer r:embed="rId2">
                    <a14:imgEffect>
                      <a14:brightnessContrast bright="-70000"/>
                    </a14:imgEffect>
                  </a14:imgLayer>
                </a14:imgProps>
              </a:ext>
              <a:ext uri="{28A0092B-C50C-407E-A947-70E740481C1C}">
                <a14:useLocalDpi xmlns:a14="http://schemas.microsoft.com/office/drawing/2010/main" val="0"/>
              </a:ext>
            </a:extLst>
          </a:blip>
          <a:srcRect/>
          <a:stretch>
            <a:fillRect/>
          </a:stretch>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573357</xdr:colOff>
      <xdr:row>4</xdr:row>
      <xdr:rowOff>99452</xdr:rowOff>
    </xdr:from>
    <xdr:to>
      <xdr:col>32</xdr:col>
      <xdr:colOff>552040</xdr:colOff>
      <xdr:row>4</xdr:row>
      <xdr:rowOff>133070</xdr:rowOff>
    </xdr:to>
    <xdr:cxnSp macro="">
      <xdr:nvCxnSpPr>
        <xdr:cNvPr id="7" name="Straight Connector 6"/>
        <xdr:cNvCxnSpPr/>
      </xdr:nvCxnSpPr>
      <xdr:spPr>
        <a:xfrm>
          <a:off x="10896076" y="861452"/>
          <a:ext cx="9086964" cy="33618"/>
        </a:xfrm>
        <a:prstGeom prst="line">
          <a:avLst/>
        </a:prstGeom>
        <a:ln>
          <a:noFill/>
        </a:ln>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411141</xdr:colOff>
      <xdr:row>17</xdr:row>
      <xdr:rowOff>2550</xdr:rowOff>
    </xdr:from>
    <xdr:to>
      <xdr:col>18</xdr:col>
      <xdr:colOff>555463</xdr:colOff>
      <xdr:row>19</xdr:row>
      <xdr:rowOff>17317</xdr:rowOff>
    </xdr:to>
    <xdr:sp macro="" textlink="">
      <xdr:nvSpPr>
        <xdr:cNvPr id="2" name="Rounded Rectangle 1"/>
        <xdr:cNvSpPr/>
      </xdr:nvSpPr>
      <xdr:spPr>
        <a:xfrm>
          <a:off x="8304985" y="3241050"/>
          <a:ext cx="3180416" cy="395767"/>
        </a:xfrm>
        <a:prstGeom prst="roundRect">
          <a:avLst>
            <a:gd name="adj" fmla="val 2896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538233</xdr:colOff>
      <xdr:row>16</xdr:row>
      <xdr:rowOff>127596</xdr:rowOff>
    </xdr:from>
    <xdr:to>
      <xdr:col>20</xdr:col>
      <xdr:colOff>58082</xdr:colOff>
      <xdr:row>32</xdr:row>
      <xdr:rowOff>45952</xdr:rowOff>
    </xdr:to>
    <xdr:grpSp>
      <xdr:nvGrpSpPr>
        <xdr:cNvPr id="78" name="Group 77"/>
        <xdr:cNvGrpSpPr/>
      </xdr:nvGrpSpPr>
      <xdr:grpSpPr>
        <a:xfrm>
          <a:off x="7205733" y="3175596"/>
          <a:ext cx="4975076" cy="2966356"/>
          <a:chOff x="7193585" y="3156546"/>
          <a:chExt cx="4968781" cy="2966356"/>
        </a:xfrm>
      </xdr:grpSpPr>
      <xdr:grpSp>
        <xdr:nvGrpSpPr>
          <xdr:cNvPr id="9" name="Group 8"/>
          <xdr:cNvGrpSpPr/>
        </xdr:nvGrpSpPr>
        <xdr:grpSpPr>
          <a:xfrm>
            <a:off x="7193585" y="3156546"/>
            <a:ext cx="4968781" cy="2966356"/>
            <a:chOff x="195603" y="3099547"/>
            <a:chExt cx="4256781" cy="2642666"/>
          </a:xfrm>
        </xdr:grpSpPr>
        <xdr:sp macro="" textlink="">
          <xdr:nvSpPr>
            <xdr:cNvPr id="8" name="Rounded Rectangle 7"/>
            <xdr:cNvSpPr/>
          </xdr:nvSpPr>
          <xdr:spPr>
            <a:xfrm>
              <a:off x="209210" y="3099547"/>
              <a:ext cx="4243174" cy="2601845"/>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u="none"/>
                <a:t>                </a:t>
              </a:r>
            </a:p>
          </xdr:txBody>
        </xdr:sp>
        <xdr:graphicFrame macro="">
          <xdr:nvGraphicFramePr>
            <xdr:cNvPr id="27" name="Chart 26"/>
            <xdr:cNvGraphicFramePr>
              <a:graphicFrameLocks/>
            </xdr:cNvGraphicFramePr>
          </xdr:nvGraphicFramePr>
          <xdr:xfrm>
            <a:off x="195603" y="3681696"/>
            <a:ext cx="4145076" cy="2060517"/>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5" name="Picture 4" descr="Download Shopping Online Free Clipart HQ HQ &lt;strong&gt;PNG&lt;/strong&gt; Image | FreePNGImg"/>
          <xdr:cNvPicPr>
            <a:picLocks noChangeAspect="1"/>
          </xdr:cNvPicPr>
        </xdr:nvPicPr>
        <xdr:blipFill>
          <a:blip xmlns:r="http://schemas.openxmlformats.org/officeDocument/2006/relationships" r:embed="rId4" cstate="print">
            <a:duotone>
              <a:prstClr val="black"/>
              <a:srgbClr val="37B8B4">
                <a:tint val="45000"/>
                <a:satMod val="400000"/>
              </a:srgbClr>
            </a:duotone>
            <a:extLst>
              <a:ext uri="{BEBA8EAE-BF5A-486C-A8C5-ECC9F3942E4B}">
                <a14:imgProps xmlns:a14="http://schemas.microsoft.com/office/drawing/2010/main">
                  <a14:imgLayer r:embed="rId5">
                    <a14:imgEffect>
                      <a14:saturation sat="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7495506" y="3240890"/>
            <a:ext cx="601471" cy="385180"/>
          </a:xfrm>
          <a:prstGeom prst="rect">
            <a:avLst/>
          </a:prstGeom>
        </xdr:spPr>
      </xdr:pic>
      <xdr:sp macro="" textlink="">
        <xdr:nvSpPr>
          <xdr:cNvPr id="53" name="Rounded Rectangle 52"/>
          <xdr:cNvSpPr/>
        </xdr:nvSpPr>
        <xdr:spPr>
          <a:xfrm>
            <a:off x="8017617" y="3235374"/>
            <a:ext cx="3562444" cy="375843"/>
          </a:xfrm>
          <a:prstGeom prst="roundRect">
            <a:avLst>
              <a:gd name="adj" fmla="val 2896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chemeClr val="bg1"/>
                </a:solidFill>
              </a:rPr>
              <a:t>Product</a:t>
            </a:r>
            <a:r>
              <a:rPr lang="en-US" sz="1800" b="1" baseline="0">
                <a:solidFill>
                  <a:schemeClr val="bg1"/>
                </a:solidFill>
              </a:rPr>
              <a:t> Buying &amp; Selling Price</a:t>
            </a:r>
            <a:endParaRPr lang="en-US" sz="1800" b="1">
              <a:solidFill>
                <a:schemeClr val="bg1"/>
              </a:solidFill>
            </a:endParaRPr>
          </a:p>
        </xdr:txBody>
      </xdr:sp>
    </xdr:grpSp>
    <xdr:clientData/>
  </xdr:twoCellAnchor>
  <xdr:twoCellAnchor>
    <xdr:from>
      <xdr:col>11</xdr:col>
      <xdr:colOff>536981</xdr:colOff>
      <xdr:row>32</xdr:row>
      <xdr:rowOff>171359</xdr:rowOff>
    </xdr:from>
    <xdr:to>
      <xdr:col>20</xdr:col>
      <xdr:colOff>60069</xdr:colOff>
      <xdr:row>49</xdr:row>
      <xdr:rowOff>23192</xdr:rowOff>
    </xdr:to>
    <xdr:grpSp>
      <xdr:nvGrpSpPr>
        <xdr:cNvPr id="82" name="Group 81"/>
        <xdr:cNvGrpSpPr/>
      </xdr:nvGrpSpPr>
      <xdr:grpSpPr>
        <a:xfrm>
          <a:off x="7204481" y="6267359"/>
          <a:ext cx="4978315" cy="3090333"/>
          <a:chOff x="7192341" y="6267359"/>
          <a:chExt cx="4971999" cy="3090333"/>
        </a:xfrm>
      </xdr:grpSpPr>
      <xdr:grpSp>
        <xdr:nvGrpSpPr>
          <xdr:cNvPr id="10" name="Group 9"/>
          <xdr:cNvGrpSpPr/>
        </xdr:nvGrpSpPr>
        <xdr:grpSpPr>
          <a:xfrm>
            <a:off x="7192341" y="6267359"/>
            <a:ext cx="4971999" cy="3090333"/>
            <a:chOff x="428884" y="6212416"/>
            <a:chExt cx="4270116" cy="3090333"/>
          </a:xfrm>
        </xdr:grpSpPr>
        <xdr:sp macro="" textlink="">
          <xdr:nvSpPr>
            <xdr:cNvPr id="28" name="Rounded Rectangle 27"/>
            <xdr:cNvSpPr/>
          </xdr:nvSpPr>
          <xdr:spPr>
            <a:xfrm>
              <a:off x="428885" y="6212416"/>
              <a:ext cx="4270115" cy="3090333"/>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xdr:cNvGraphicFramePr>
              <a:graphicFrameLocks/>
            </xdr:cNvGraphicFramePr>
          </xdr:nvGraphicFramePr>
          <xdr:xfrm>
            <a:off x="428884" y="6656917"/>
            <a:ext cx="4185449" cy="2541511"/>
          </xdr:xfrm>
          <a:graphic>
            <a:graphicData uri="http://schemas.openxmlformats.org/drawingml/2006/chart">
              <c:chart xmlns:c="http://schemas.openxmlformats.org/drawingml/2006/chart" xmlns:r="http://schemas.openxmlformats.org/officeDocument/2006/relationships" r:id="rId6"/>
            </a:graphicData>
          </a:graphic>
        </xdr:graphicFrame>
      </xdr:grpSp>
      <xdr:sp macro="" textlink="">
        <xdr:nvSpPr>
          <xdr:cNvPr id="54" name="Rounded Rectangle 53"/>
          <xdr:cNvSpPr/>
        </xdr:nvSpPr>
        <xdr:spPr>
          <a:xfrm>
            <a:off x="8115007" y="6341901"/>
            <a:ext cx="2808861" cy="484349"/>
          </a:xfrm>
          <a:prstGeom prst="roundRect">
            <a:avLst>
              <a:gd name="adj" fmla="val 2896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Profit on Sales</a:t>
            </a:r>
          </a:p>
        </xdr:txBody>
      </xdr:sp>
      <xdr:pic>
        <xdr:nvPicPr>
          <xdr:cNvPr id="15" name="Picture 14" descr="Business, businessman, earning, man, money, &lt;strong&gt;profit&lt;/strong&gt;, successful icon"/>
          <xdr:cNvPicPr>
            <a:picLocks noChangeAspect="1"/>
          </xdr:cNvPicPr>
        </xdr:nvPicPr>
        <xdr:blipFill>
          <a:blip xmlns:r="http://schemas.openxmlformats.org/officeDocument/2006/relationships" r:embed="rId7" cstate="print">
            <a:lum bright="70000" contrast="-70000"/>
            <a:extLst>
              <a:ext uri="{BEBA8EAE-BF5A-486C-A8C5-ECC9F3942E4B}">
                <a14:imgProps xmlns:a14="http://schemas.microsoft.com/office/drawing/2010/main">
                  <a14:imgLayer r:embed="rId8">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7700390" y="6327578"/>
            <a:ext cx="480878" cy="526808"/>
          </a:xfrm>
          <a:prstGeom prst="rect">
            <a:avLst/>
          </a:prstGeom>
        </xdr:spPr>
      </xdr:pic>
    </xdr:grpSp>
    <xdr:clientData/>
  </xdr:twoCellAnchor>
  <xdr:twoCellAnchor>
    <xdr:from>
      <xdr:col>20</xdr:col>
      <xdr:colOff>227970</xdr:colOff>
      <xdr:row>32</xdr:row>
      <xdr:rowOff>161079</xdr:rowOff>
    </xdr:from>
    <xdr:to>
      <xdr:col>32</xdr:col>
      <xdr:colOff>114786</xdr:colOff>
      <xdr:row>49</xdr:row>
      <xdr:rowOff>149530</xdr:rowOff>
    </xdr:to>
    <xdr:grpSp>
      <xdr:nvGrpSpPr>
        <xdr:cNvPr id="79" name="Group 78"/>
        <xdr:cNvGrpSpPr/>
      </xdr:nvGrpSpPr>
      <xdr:grpSpPr>
        <a:xfrm>
          <a:off x="12350697" y="6257079"/>
          <a:ext cx="7160453" cy="3226951"/>
          <a:chOff x="12331135" y="6257079"/>
          <a:chExt cx="7148586" cy="3226951"/>
        </a:xfrm>
      </xdr:grpSpPr>
      <xdr:grpSp>
        <xdr:nvGrpSpPr>
          <xdr:cNvPr id="11" name="Group 10"/>
          <xdr:cNvGrpSpPr/>
        </xdr:nvGrpSpPr>
        <xdr:grpSpPr>
          <a:xfrm>
            <a:off x="12331135" y="6257079"/>
            <a:ext cx="7148586" cy="3226951"/>
            <a:chOff x="4766841" y="6161978"/>
            <a:chExt cx="6118872" cy="3226951"/>
          </a:xfrm>
        </xdr:grpSpPr>
        <xdr:sp macro="" textlink="">
          <xdr:nvSpPr>
            <xdr:cNvPr id="26" name="Rounded Rectangle 25"/>
            <xdr:cNvSpPr/>
          </xdr:nvSpPr>
          <xdr:spPr>
            <a:xfrm>
              <a:off x="4766841" y="6161978"/>
              <a:ext cx="6118872" cy="3090672"/>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2" name="Chart 31"/>
            <xdr:cNvGraphicFramePr>
              <a:graphicFrameLocks/>
            </xdr:cNvGraphicFramePr>
          </xdr:nvGraphicFramePr>
          <xdr:xfrm>
            <a:off x="4789714" y="6626679"/>
            <a:ext cx="6068786" cy="2762250"/>
          </xdr:xfrm>
          <a:graphic>
            <a:graphicData uri="http://schemas.openxmlformats.org/drawingml/2006/chart">
              <c:chart xmlns:c="http://schemas.openxmlformats.org/drawingml/2006/chart" xmlns:r="http://schemas.openxmlformats.org/officeDocument/2006/relationships" r:id="rId9"/>
            </a:graphicData>
          </a:graphic>
        </xdr:graphicFrame>
      </xdr:grpSp>
      <xdr:sp macro="" textlink="">
        <xdr:nvSpPr>
          <xdr:cNvPr id="52" name="Rounded Rectangle 51"/>
          <xdr:cNvSpPr/>
        </xdr:nvSpPr>
        <xdr:spPr>
          <a:xfrm>
            <a:off x="13801753" y="6290530"/>
            <a:ext cx="2954636" cy="453169"/>
          </a:xfrm>
          <a:prstGeom prst="roundRect">
            <a:avLst>
              <a:gd name="adj" fmla="val 2896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chemeClr val="bg1"/>
                </a:solidFill>
              </a:rPr>
              <a:t>Monthly Sales Trend</a:t>
            </a:r>
          </a:p>
        </xdr:txBody>
      </xdr:sp>
      <xdr:pic>
        <xdr:nvPicPr>
          <xdr:cNvPr id="12" name="Picture 11" descr="Icon Calendar Stylized Vector · Free image on Pixabay"/>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370567" y="6336197"/>
            <a:ext cx="405848" cy="289890"/>
          </a:xfrm>
          <a:prstGeom prst="rect">
            <a:avLst/>
          </a:prstGeom>
        </xdr:spPr>
      </xdr:pic>
    </xdr:grpSp>
    <xdr:clientData/>
  </xdr:twoCellAnchor>
  <xdr:twoCellAnchor>
    <xdr:from>
      <xdr:col>32</xdr:col>
      <xdr:colOff>297754</xdr:colOff>
      <xdr:row>16</xdr:row>
      <xdr:rowOff>133510</xdr:rowOff>
    </xdr:from>
    <xdr:to>
      <xdr:col>38</xdr:col>
      <xdr:colOff>55718</xdr:colOff>
      <xdr:row>33</xdr:row>
      <xdr:rowOff>38260</xdr:rowOff>
    </xdr:to>
    <xdr:grpSp>
      <xdr:nvGrpSpPr>
        <xdr:cNvPr id="76" name="Group 75"/>
        <xdr:cNvGrpSpPr/>
      </xdr:nvGrpSpPr>
      <xdr:grpSpPr>
        <a:xfrm>
          <a:off x="19694118" y="3181510"/>
          <a:ext cx="3394782" cy="3143250"/>
          <a:chOff x="19661483" y="3181510"/>
          <a:chExt cx="3390676" cy="3143250"/>
        </a:xfrm>
      </xdr:grpSpPr>
      <xdr:sp macro="" textlink="">
        <xdr:nvSpPr>
          <xdr:cNvPr id="44" name="Rounded Rectangle 43"/>
          <xdr:cNvSpPr/>
        </xdr:nvSpPr>
        <xdr:spPr>
          <a:xfrm>
            <a:off x="19661483" y="3181510"/>
            <a:ext cx="3390676" cy="2962656"/>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6" name="Chart 45"/>
          <xdr:cNvGraphicFramePr>
            <a:graphicFrameLocks/>
          </xdr:cNvGraphicFramePr>
        </xdr:nvGraphicFramePr>
        <xdr:xfrm>
          <a:off x="19935265" y="3581560"/>
          <a:ext cx="2758888" cy="2743200"/>
        </xdr:xfrm>
        <a:graphic>
          <a:graphicData uri="http://schemas.openxmlformats.org/drawingml/2006/chart">
            <c:chart xmlns:c="http://schemas.openxmlformats.org/drawingml/2006/chart" xmlns:r="http://schemas.openxmlformats.org/officeDocument/2006/relationships" r:id="rId11"/>
          </a:graphicData>
        </a:graphic>
      </xdr:graphicFrame>
      <xdr:pic>
        <xdr:nvPicPr>
          <xdr:cNvPr id="35" name="Picture 34" descr="Shop Store &lt;strong&gt;Sale&lt;/strong&gt; · Free vector graphic on Pixabay"/>
          <xdr:cNvPicPr>
            <a:picLocks noChangeAspect="1"/>
          </xdr:cNvPicPr>
        </xdr:nvPicPr>
        <xdr:blipFill>
          <a:blip xmlns:r="http://schemas.openxmlformats.org/officeDocument/2006/relationships" r:embed="rId12" cstate="print">
            <a:duotone>
              <a:schemeClr val="accent3">
                <a:shade val="45000"/>
                <a:satMod val="135000"/>
              </a:schemeClr>
              <a:prstClr val="white"/>
            </a:duotone>
            <a:extLst>
              <a:ext uri="{BEBA8EAE-BF5A-486C-A8C5-ECC9F3942E4B}">
                <a14:imgProps xmlns:a14="http://schemas.microsoft.com/office/drawing/2010/main">
                  <a14:imgLayer r:embed="rId13">
                    <a14:imgEffect>
                      <a14:sharpenSoften amount="50000"/>
                    </a14:imgEffect>
                  </a14:imgLayer>
                </a14:imgProps>
              </a:ext>
              <a:ext uri="{28A0092B-C50C-407E-A947-70E740481C1C}">
                <a14:useLocalDpi xmlns:a14="http://schemas.microsoft.com/office/drawing/2010/main" val="0"/>
              </a:ext>
            </a:extLst>
          </a:blip>
          <a:stretch>
            <a:fillRect/>
          </a:stretch>
        </xdr:blipFill>
        <xdr:spPr>
          <a:xfrm>
            <a:off x="19951291" y="3248469"/>
            <a:ext cx="551931" cy="366621"/>
          </a:xfrm>
          <a:prstGeom prst="rect">
            <a:avLst/>
          </a:prstGeom>
        </xdr:spPr>
      </xdr:pic>
      <xdr:sp macro="" textlink="">
        <xdr:nvSpPr>
          <xdr:cNvPr id="40" name="TextBox 39"/>
          <xdr:cNvSpPr txBox="1"/>
        </xdr:nvSpPr>
        <xdr:spPr>
          <a:xfrm>
            <a:off x="20456326" y="3228975"/>
            <a:ext cx="252945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Wholesale &amp; Directsale</a:t>
            </a:r>
          </a:p>
        </xdr:txBody>
      </xdr:sp>
    </xdr:grpSp>
    <xdr:clientData/>
  </xdr:twoCellAnchor>
  <xdr:twoCellAnchor>
    <xdr:from>
      <xdr:col>11</xdr:col>
      <xdr:colOff>534129</xdr:colOff>
      <xdr:row>50</xdr:row>
      <xdr:rowOff>6538</xdr:rowOff>
    </xdr:from>
    <xdr:to>
      <xdr:col>21</xdr:col>
      <xdr:colOff>67425</xdr:colOff>
      <xdr:row>68</xdr:row>
      <xdr:rowOff>125410</xdr:rowOff>
    </xdr:to>
    <xdr:grpSp>
      <xdr:nvGrpSpPr>
        <xdr:cNvPr id="81" name="Group 80"/>
        <xdr:cNvGrpSpPr/>
      </xdr:nvGrpSpPr>
      <xdr:grpSpPr>
        <a:xfrm>
          <a:off x="7201629" y="9531538"/>
          <a:ext cx="5594660" cy="3547872"/>
          <a:chOff x="7189508" y="9531538"/>
          <a:chExt cx="5587226" cy="3547872"/>
        </a:xfrm>
      </xdr:grpSpPr>
      <xdr:sp macro="" textlink="">
        <xdr:nvSpPr>
          <xdr:cNvPr id="38" name="Rounded Rectangle 37"/>
          <xdr:cNvSpPr/>
        </xdr:nvSpPr>
        <xdr:spPr>
          <a:xfrm>
            <a:off x="7190564" y="9531538"/>
            <a:ext cx="5586170" cy="3547872"/>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cx="http://schemas.microsoft.com/office/drawing/2014/chartex" Requires="cx">
          <xdr:graphicFrame macro="">
            <xdr:nvGraphicFramePr>
              <xdr:cNvPr id="39" name="Chart 38"/>
              <xdr:cNvGraphicFramePr/>
            </xdr:nvGraphicFramePr>
            <xdr:xfrm>
              <a:off x="7189508" y="10144125"/>
              <a:ext cx="5559051" cy="2739010"/>
            </xdr:xfrm>
            <a:graphic>
              <a:graphicData uri="http://schemas.microsoft.com/office/drawing/2014/chartex">
                <c:chart xmlns:c="http://schemas.openxmlformats.org/drawingml/2006/chart" xmlns:r="http://schemas.openxmlformats.org/officeDocument/2006/relationships" r:id="rId14"/>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pic>
        <xdr:nvPicPr>
          <xdr:cNvPr id="56" name="Picture 55" descr="Maps Country America · Free vector graphic on Pixabay"/>
          <xdr:cNvPicPr>
            <a:picLocks noChangeAspect="1"/>
          </xdr:cNvPicPr>
        </xdr:nvPicPr>
        <xdr:blipFill>
          <a:blip xmlns:r="http://schemas.openxmlformats.org/officeDocument/2006/relationships" r:embed="rId15" cstate="print">
            <a:biLevel thresh="25000"/>
            <a:extLst>
              <a:ext uri="{28A0092B-C50C-407E-A947-70E740481C1C}">
                <a14:useLocalDpi xmlns:a14="http://schemas.microsoft.com/office/drawing/2010/main" val="0"/>
              </a:ext>
            </a:extLst>
          </a:blip>
          <a:stretch>
            <a:fillRect/>
          </a:stretch>
        </xdr:blipFill>
        <xdr:spPr>
          <a:xfrm>
            <a:off x="7436665" y="9633476"/>
            <a:ext cx="510461" cy="320787"/>
          </a:xfrm>
          <a:prstGeom prst="rect">
            <a:avLst/>
          </a:prstGeom>
        </xdr:spPr>
      </xdr:pic>
      <xdr:sp macro="" textlink="">
        <xdr:nvSpPr>
          <xdr:cNvPr id="57" name="TextBox 56"/>
          <xdr:cNvSpPr txBox="1"/>
        </xdr:nvSpPr>
        <xdr:spPr>
          <a:xfrm>
            <a:off x="7988644" y="9572624"/>
            <a:ext cx="2536481" cy="36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1">
                <a:solidFill>
                  <a:schemeClr val="bg1"/>
                </a:solidFill>
              </a:rPr>
              <a:t>Region-Based Sales</a:t>
            </a:r>
          </a:p>
        </xdr:txBody>
      </xdr:sp>
    </xdr:grpSp>
    <xdr:clientData/>
  </xdr:twoCellAnchor>
  <xdr:twoCellAnchor>
    <xdr:from>
      <xdr:col>12</xdr:col>
      <xdr:colOff>80959</xdr:colOff>
      <xdr:row>6</xdr:row>
      <xdr:rowOff>15478</xdr:rowOff>
    </xdr:from>
    <xdr:to>
      <xdr:col>21</xdr:col>
      <xdr:colOff>359068</xdr:colOff>
      <xdr:row>11</xdr:row>
      <xdr:rowOff>68818</xdr:rowOff>
    </xdr:to>
    <xdr:grpSp>
      <xdr:nvGrpSpPr>
        <xdr:cNvPr id="59" name="Group 58"/>
        <xdr:cNvGrpSpPr/>
      </xdr:nvGrpSpPr>
      <xdr:grpSpPr>
        <a:xfrm>
          <a:off x="7354595" y="1158478"/>
          <a:ext cx="5733337" cy="1005840"/>
          <a:chOff x="7289385" y="1146572"/>
          <a:chExt cx="5797898" cy="1005840"/>
        </a:xfrm>
      </xdr:grpSpPr>
      <xdr:grpSp>
        <xdr:nvGrpSpPr>
          <xdr:cNvPr id="19" name="Group 18"/>
          <xdr:cNvGrpSpPr/>
        </xdr:nvGrpSpPr>
        <xdr:grpSpPr>
          <a:xfrm>
            <a:off x="7387335" y="1146572"/>
            <a:ext cx="5699948" cy="1005840"/>
            <a:chOff x="178594" y="1011634"/>
            <a:chExt cx="4525717" cy="1005840"/>
          </a:xfrm>
        </xdr:grpSpPr>
        <xdr:sp macro="" textlink="">
          <xdr:nvSpPr>
            <xdr:cNvPr id="13" name="Rounded Rectangle 12"/>
            <xdr:cNvSpPr/>
          </xdr:nvSpPr>
          <xdr:spPr>
            <a:xfrm>
              <a:off x="178594" y="1011634"/>
              <a:ext cx="4525717" cy="1005840"/>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4" name="Year 11"/>
                <xdr:cNvGraphicFramePr/>
              </xdr:nvGraphicFramePr>
              <xdr:xfrm>
                <a:off x="733017" y="1088066"/>
                <a:ext cx="3932330" cy="838200"/>
              </xdr:xfrm>
              <a:graphic>
                <a:graphicData uri="http://schemas.microsoft.com/office/drawing/2010/slicer">
                  <sle:slicer xmlns:sle="http://schemas.microsoft.com/office/drawing/2010/slicer" name="Year 11"/>
                </a:graphicData>
              </a:graphic>
            </xdr:graphicFrame>
          </mc:Choice>
          <mc:Fallback xmlns="">
            <xdr:sp macro="" textlink="">
              <xdr:nvSpPr>
                <xdr:cNvPr id="0" name=""/>
                <xdr:cNvSpPr>
                  <a:spLocks noTextEdit="1"/>
                </xdr:cNvSpPr>
              </xdr:nvSpPr>
              <xdr:spPr>
                <a:xfrm>
                  <a:off x="8187796" y="1234910"/>
                  <a:ext cx="4924081" cy="838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xdr:nvPicPr>
          <xdr:cNvPr id="58" name="Picture 57" descr="Calendar Dates Schedule · Free vector graphic on Pixabay"/>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289385" y="1254124"/>
            <a:ext cx="797202" cy="777875"/>
          </a:xfrm>
          <a:prstGeom prst="rect">
            <a:avLst/>
          </a:prstGeom>
        </xdr:spPr>
      </xdr:pic>
    </xdr:grpSp>
    <xdr:clientData/>
  </xdr:twoCellAnchor>
  <xdr:twoCellAnchor>
    <xdr:from>
      <xdr:col>21</xdr:col>
      <xdr:colOff>604953</xdr:colOff>
      <xdr:row>6</xdr:row>
      <xdr:rowOff>6476</xdr:rowOff>
    </xdr:from>
    <xdr:to>
      <xdr:col>44</xdr:col>
      <xdr:colOff>596513</xdr:colOff>
      <xdr:row>11</xdr:row>
      <xdr:rowOff>59816</xdr:rowOff>
    </xdr:to>
    <xdr:grpSp>
      <xdr:nvGrpSpPr>
        <xdr:cNvPr id="62" name="Group 61"/>
        <xdr:cNvGrpSpPr/>
      </xdr:nvGrpSpPr>
      <xdr:grpSpPr>
        <a:xfrm>
          <a:off x="13333817" y="1149476"/>
          <a:ext cx="13932696" cy="1005840"/>
          <a:chOff x="13221891" y="1143523"/>
          <a:chExt cx="13952934" cy="1005840"/>
        </a:xfrm>
      </xdr:grpSpPr>
      <xdr:grpSp>
        <xdr:nvGrpSpPr>
          <xdr:cNvPr id="18" name="Group 17"/>
          <xdr:cNvGrpSpPr/>
        </xdr:nvGrpSpPr>
        <xdr:grpSpPr>
          <a:xfrm>
            <a:off x="13301862" y="1143523"/>
            <a:ext cx="13872963" cy="1005840"/>
            <a:chOff x="4321970" y="2266112"/>
            <a:chExt cx="9866668" cy="1005840"/>
          </a:xfrm>
        </xdr:grpSpPr>
        <xdr:sp macro="" textlink="">
          <xdr:nvSpPr>
            <xdr:cNvPr id="16" name="Rounded Rectangle 15"/>
            <xdr:cNvSpPr/>
          </xdr:nvSpPr>
          <xdr:spPr>
            <a:xfrm>
              <a:off x="4321970" y="2266112"/>
              <a:ext cx="9866668" cy="1005840"/>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7" name="Region 6"/>
                <xdr:cNvGraphicFramePr/>
              </xdr:nvGraphicFramePr>
              <xdr:xfrm>
                <a:off x="4863331" y="2320879"/>
                <a:ext cx="9261092" cy="91440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14251284" y="1204243"/>
                  <a:ext cx="13076955"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xdr:nvPicPr>
          <xdr:cNvPr id="61" name="Picture 60" descr="&lt;strong&gt;Earth&lt;/strong&gt; Globe Planet · Free vector graphic on Pixabay"/>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3221891" y="1232298"/>
            <a:ext cx="820340" cy="817958"/>
          </a:xfrm>
          <a:prstGeom prst="rect">
            <a:avLst/>
          </a:prstGeom>
        </xdr:spPr>
      </xdr:pic>
    </xdr:grpSp>
    <xdr:clientData/>
  </xdr:twoCellAnchor>
  <xdr:twoCellAnchor>
    <xdr:from>
      <xdr:col>20</xdr:col>
      <xdr:colOff>206547</xdr:colOff>
      <xdr:row>16</xdr:row>
      <xdr:rowOff>125999</xdr:rowOff>
    </xdr:from>
    <xdr:to>
      <xdr:col>32</xdr:col>
      <xdr:colOff>100182</xdr:colOff>
      <xdr:row>32</xdr:row>
      <xdr:rowOff>40655</xdr:rowOff>
    </xdr:to>
    <xdr:grpSp>
      <xdr:nvGrpSpPr>
        <xdr:cNvPr id="77" name="Group 76"/>
        <xdr:cNvGrpSpPr/>
      </xdr:nvGrpSpPr>
      <xdr:grpSpPr>
        <a:xfrm>
          <a:off x="12329274" y="3173999"/>
          <a:ext cx="7167272" cy="2962656"/>
          <a:chOff x="12350287" y="3157697"/>
          <a:chExt cx="7148584" cy="2962656"/>
        </a:xfrm>
      </xdr:grpSpPr>
      <xdr:sp macro="" textlink="">
        <xdr:nvSpPr>
          <xdr:cNvPr id="33" name="Rounded Rectangle 32"/>
          <xdr:cNvSpPr/>
        </xdr:nvSpPr>
        <xdr:spPr>
          <a:xfrm>
            <a:off x="12350287" y="3157697"/>
            <a:ext cx="7148584" cy="2962656"/>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9" name="Chart 48"/>
          <xdr:cNvGraphicFramePr>
            <a:graphicFrameLocks/>
          </xdr:cNvGraphicFramePr>
        </xdr:nvGraphicFramePr>
        <xdr:xfrm>
          <a:off x="12435728" y="3833812"/>
          <a:ext cx="6918230" cy="2233772"/>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22" name="TextBox 21"/>
          <xdr:cNvSpPr txBox="1"/>
        </xdr:nvSpPr>
        <xdr:spPr>
          <a:xfrm>
            <a:off x="13491882" y="3227293"/>
            <a:ext cx="4650441" cy="42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Product Category wise Buying &amp; Selling</a:t>
            </a:r>
          </a:p>
        </xdr:txBody>
      </xdr:sp>
      <xdr:pic>
        <xdr:nvPicPr>
          <xdr:cNvPr id="41" name="Picture 40" descr="&lt;strong&gt;Box&lt;/strong&gt; &lt;strong&gt;PNG&lt;/strong&gt;, SVG Clip art for Web - Download Clip Art, &lt;strong&gt;PNG&lt;/strong&gt; Icon Arts"/>
          <xdr:cNvPicPr>
            <a:picLocks noChangeAspect="1"/>
          </xdr:cNvPicPr>
        </xdr:nvPicPr>
        <xdr:blipFill>
          <a:blip xmlns:r="http://schemas.openxmlformats.org/officeDocument/2006/relationships" r:embed="rId19" cstate="print">
            <a:biLevel thresh="75000"/>
            <a:extLst>
              <a:ext uri="{28A0092B-C50C-407E-A947-70E740481C1C}">
                <a14:useLocalDpi xmlns:a14="http://schemas.microsoft.com/office/drawing/2010/main" val="0"/>
              </a:ext>
            </a:extLst>
          </a:blip>
          <a:stretch>
            <a:fillRect/>
          </a:stretch>
        </xdr:blipFill>
        <xdr:spPr>
          <a:xfrm>
            <a:off x="12931589" y="3182470"/>
            <a:ext cx="593912" cy="593912"/>
          </a:xfrm>
          <a:prstGeom prst="rect">
            <a:avLst/>
          </a:prstGeom>
        </xdr:spPr>
      </xdr:pic>
    </xdr:grpSp>
    <xdr:clientData/>
  </xdr:twoCellAnchor>
  <xdr:twoCellAnchor>
    <xdr:from>
      <xdr:col>38</xdr:col>
      <xdr:colOff>103726</xdr:colOff>
      <xdr:row>16</xdr:row>
      <xdr:rowOff>119506</xdr:rowOff>
    </xdr:from>
    <xdr:to>
      <xdr:col>45</xdr:col>
      <xdr:colOff>32457</xdr:colOff>
      <xdr:row>52</xdr:row>
      <xdr:rowOff>138545</xdr:rowOff>
    </xdr:to>
    <xdr:grpSp>
      <xdr:nvGrpSpPr>
        <xdr:cNvPr id="75" name="Group 74"/>
        <xdr:cNvGrpSpPr/>
      </xdr:nvGrpSpPr>
      <xdr:grpSpPr>
        <a:xfrm>
          <a:off x="23136908" y="3167506"/>
          <a:ext cx="4171685" cy="6877039"/>
          <a:chOff x="23099246" y="3167506"/>
          <a:chExt cx="4164797" cy="6877039"/>
        </a:xfrm>
      </xdr:grpSpPr>
      <xdr:grpSp>
        <xdr:nvGrpSpPr>
          <xdr:cNvPr id="6" name="Group 5"/>
          <xdr:cNvGrpSpPr/>
        </xdr:nvGrpSpPr>
        <xdr:grpSpPr>
          <a:xfrm>
            <a:off x="23208786" y="3167506"/>
            <a:ext cx="4055257" cy="6877039"/>
            <a:chOff x="12591180" y="2954238"/>
            <a:chExt cx="2763237" cy="8000148"/>
          </a:xfrm>
        </xdr:grpSpPr>
        <xdr:sp macro="" textlink="">
          <xdr:nvSpPr>
            <xdr:cNvPr id="25" name="Rounded Rectangle 24"/>
            <xdr:cNvSpPr/>
          </xdr:nvSpPr>
          <xdr:spPr>
            <a:xfrm rot="5400000">
              <a:off x="10323787" y="5221631"/>
              <a:ext cx="7298023" cy="2763237"/>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xdr:cNvGraphicFramePr>
              <a:graphicFrameLocks/>
            </xdr:cNvGraphicFramePr>
          </xdr:nvGraphicFramePr>
          <xdr:xfrm>
            <a:off x="12642350" y="3190991"/>
            <a:ext cx="2626244" cy="7763395"/>
          </xdr:xfrm>
          <a:graphic>
            <a:graphicData uri="http://schemas.openxmlformats.org/drawingml/2006/chart">
              <c:chart xmlns:c="http://schemas.openxmlformats.org/drawingml/2006/chart" xmlns:r="http://schemas.openxmlformats.org/officeDocument/2006/relationships" r:id="rId20"/>
            </a:graphicData>
          </a:graphic>
        </xdr:graphicFrame>
      </xdr:grpSp>
      <xdr:pic>
        <xdr:nvPicPr>
          <xdr:cNvPr id="29" name="Picture 28" descr="Download Geography &lt;strong&gt;PNG&lt;/strong&gt; Image High Quality HQ &lt;strong&gt;PNG&lt;/strong&gt; Image | FreePNGImg"/>
          <xdr:cNvPicPr>
            <a:picLocks noChangeAspect="1"/>
          </xdr:cNvPicPr>
        </xdr:nvPicPr>
        <xdr:blipFill>
          <a:blip xmlns:r="http://schemas.openxmlformats.org/officeDocument/2006/relationships" r:embed="rId21" cstate="print">
            <a:duotone>
              <a:schemeClr val="accent1">
                <a:shade val="45000"/>
                <a:satMod val="135000"/>
              </a:schemeClr>
              <a:prstClr val="white"/>
            </a:duotone>
            <a:extLst>
              <a:ext uri="{BEBA8EAE-BF5A-486C-A8C5-ECC9F3942E4B}">
                <a14:imgProps xmlns:a14="http://schemas.microsoft.com/office/drawing/2010/main">
                  <a14:imgLayer r:embed="rId22">
                    <a14:imgEffect>
                      <a14:sharpenSoften amount="-50000"/>
                    </a14:imgEffect>
                    <a14:imgEffect>
                      <a14:colorTemperature colorTemp="8800"/>
                    </a14:imgEffect>
                  </a14:imgLayer>
                </a14:imgProps>
              </a:ext>
              <a:ext uri="{28A0092B-C50C-407E-A947-70E740481C1C}">
                <a14:useLocalDpi xmlns:a14="http://schemas.microsoft.com/office/drawing/2010/main" val="0"/>
              </a:ext>
            </a:extLst>
          </a:blip>
          <a:stretch>
            <a:fillRect/>
          </a:stretch>
        </xdr:blipFill>
        <xdr:spPr>
          <a:xfrm>
            <a:off x="23099246" y="3193359"/>
            <a:ext cx="967067" cy="475596"/>
          </a:xfrm>
          <a:prstGeom prst="rect">
            <a:avLst/>
          </a:prstGeom>
        </xdr:spPr>
      </xdr:pic>
      <xdr:sp macro="" textlink="">
        <xdr:nvSpPr>
          <xdr:cNvPr id="34" name="TextBox 33"/>
          <xdr:cNvSpPr txBox="1"/>
        </xdr:nvSpPr>
        <xdr:spPr>
          <a:xfrm>
            <a:off x="24169709" y="3228836"/>
            <a:ext cx="2062368" cy="35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700" b="1">
                <a:solidFill>
                  <a:schemeClr val="bg1"/>
                </a:solidFill>
              </a:rPr>
              <a:t>Sales in Countries</a:t>
            </a:r>
          </a:p>
        </xdr:txBody>
      </xdr:sp>
      <xdr:pic>
        <xdr:nvPicPr>
          <xdr:cNvPr id="65" name="Picture 64" descr="Compass Instrument Navigation · Free vector graphic on Pixabay"/>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23774213" y="3175000"/>
            <a:ext cx="478118" cy="476250"/>
          </a:xfrm>
          <a:prstGeom prst="rect">
            <a:avLst/>
          </a:prstGeom>
        </xdr:spPr>
      </xdr:pic>
    </xdr:grpSp>
    <xdr:clientData/>
  </xdr:twoCellAnchor>
  <xdr:twoCellAnchor>
    <xdr:from>
      <xdr:col>21</xdr:col>
      <xdr:colOff>280281</xdr:colOff>
      <xdr:row>50</xdr:row>
      <xdr:rowOff>14444</xdr:rowOff>
    </xdr:from>
    <xdr:to>
      <xdr:col>32</xdr:col>
      <xdr:colOff>141885</xdr:colOff>
      <xdr:row>68</xdr:row>
      <xdr:rowOff>133349</xdr:rowOff>
    </xdr:to>
    <xdr:grpSp>
      <xdr:nvGrpSpPr>
        <xdr:cNvPr id="80" name="Group 79"/>
        <xdr:cNvGrpSpPr/>
      </xdr:nvGrpSpPr>
      <xdr:grpSpPr>
        <a:xfrm>
          <a:off x="13009145" y="9539444"/>
          <a:ext cx="6529104" cy="3547905"/>
          <a:chOff x="12988187" y="9539444"/>
          <a:chExt cx="6518454" cy="3547905"/>
        </a:xfrm>
      </xdr:grpSpPr>
      <xdr:grpSp>
        <xdr:nvGrpSpPr>
          <xdr:cNvPr id="64" name="Group 63"/>
          <xdr:cNvGrpSpPr/>
        </xdr:nvGrpSpPr>
        <xdr:grpSpPr>
          <a:xfrm>
            <a:off x="12988187" y="9539444"/>
            <a:ext cx="6518454" cy="3547905"/>
            <a:chOff x="13082316" y="9539444"/>
            <a:chExt cx="6567760" cy="3547905"/>
          </a:xfrm>
        </xdr:grpSpPr>
        <xdr:sp macro="" textlink="">
          <xdr:nvSpPr>
            <xdr:cNvPr id="42" name="Rounded Rectangle 41"/>
            <xdr:cNvSpPr/>
          </xdr:nvSpPr>
          <xdr:spPr>
            <a:xfrm>
              <a:off x="13082316" y="9539444"/>
              <a:ext cx="6567760" cy="3547905"/>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cx="http://schemas.microsoft.com/office/drawing/2014/chartex" Requires="cx">
            <xdr:graphicFrame macro="">
              <xdr:nvGraphicFramePr>
                <xdr:cNvPr id="43" name="Chart 42"/>
                <xdr:cNvGraphicFramePr/>
              </xdr:nvGraphicFramePr>
              <xdr:xfrm>
                <a:off x="13208861" y="10328659"/>
                <a:ext cx="5971768" cy="2701542"/>
              </xdr:xfrm>
              <a:graphic>
                <a:graphicData uri="http://schemas.microsoft.com/office/drawing/2014/chartex">
                  <c:chart xmlns:c="http://schemas.openxmlformats.org/drawingml/2006/chart" xmlns:r="http://schemas.openxmlformats.org/officeDocument/2006/relationships" r:id="rId24"/>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55" name="TextBox 54"/>
            <xdr:cNvSpPr txBox="1"/>
          </xdr:nvSpPr>
          <xdr:spPr>
            <a:xfrm>
              <a:off x="14139487" y="9589434"/>
              <a:ext cx="3070412" cy="336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 Populer Product</a:t>
              </a:r>
            </a:p>
          </xdr:txBody>
        </xdr:sp>
        <xdr:pic>
          <xdr:nvPicPr>
            <xdr:cNvPr id="63" name="Picture 62" descr="&lt;strong&gt;Region&lt;/strong&gt; Svg &lt;strong&gt;Png&lt;/strong&gt; Icon Free Download (#356102) - OnlineWebFonts.COM"/>
            <xdr:cNvPicPr>
              <a:picLocks noChangeAspect="1"/>
            </xdr:cNvPicPr>
          </xdr:nvPicPr>
          <xdr:blipFill>
            <a:blip xmlns:r="http://schemas.openxmlformats.org/officeDocument/2006/relationships" r:embed="rId25" cstate="print">
              <a:lum bright="70000" contrast="-70000"/>
              <a:extLst>
                <a:ext uri="{28A0092B-C50C-407E-A947-70E740481C1C}">
                  <a14:useLocalDpi xmlns:a14="http://schemas.microsoft.com/office/drawing/2010/main" val="0"/>
                </a:ext>
              </a:extLst>
            </a:blip>
            <a:stretch>
              <a:fillRect/>
            </a:stretch>
          </xdr:blipFill>
          <xdr:spPr>
            <a:xfrm>
              <a:off x="13319580" y="9607446"/>
              <a:ext cx="418002" cy="433025"/>
            </a:xfrm>
            <a:prstGeom prst="rect">
              <a:avLst/>
            </a:prstGeom>
          </xdr:spPr>
        </xdr:pic>
      </xdr:grpSp>
      <xdr:pic>
        <xdr:nvPicPr>
          <xdr:cNvPr id="66" name="Picture 65" descr="TRIO: Post-Transplant Cancer Project - 23. PTC Learning Objectives"/>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13637213" y="9604375"/>
            <a:ext cx="437617" cy="435749"/>
          </a:xfrm>
          <a:prstGeom prst="rect">
            <a:avLst/>
          </a:prstGeom>
        </xdr:spPr>
      </xdr:pic>
    </xdr:grpSp>
    <xdr:clientData/>
  </xdr:twoCellAnchor>
  <xdr:twoCellAnchor>
    <xdr:from>
      <xdr:col>32</xdr:col>
      <xdr:colOff>293696</xdr:colOff>
      <xdr:row>50</xdr:row>
      <xdr:rowOff>55825</xdr:rowOff>
    </xdr:from>
    <xdr:to>
      <xdr:col>38</xdr:col>
      <xdr:colOff>52269</xdr:colOff>
      <xdr:row>68</xdr:row>
      <xdr:rowOff>182372</xdr:rowOff>
    </xdr:to>
    <xdr:grpSp>
      <xdr:nvGrpSpPr>
        <xdr:cNvPr id="73" name="Group 72"/>
        <xdr:cNvGrpSpPr/>
      </xdr:nvGrpSpPr>
      <xdr:grpSpPr>
        <a:xfrm>
          <a:off x="19690060" y="9580825"/>
          <a:ext cx="3395391" cy="3555547"/>
          <a:chOff x="19690051" y="9580825"/>
          <a:chExt cx="3396788" cy="3555547"/>
        </a:xfrm>
      </xdr:grpSpPr>
      <xdr:sp macro="" textlink="">
        <xdr:nvSpPr>
          <xdr:cNvPr id="50" name="Rounded Rectangle 49"/>
          <xdr:cNvSpPr/>
        </xdr:nvSpPr>
        <xdr:spPr>
          <a:xfrm>
            <a:off x="19690051" y="9588500"/>
            <a:ext cx="3396788" cy="3547872"/>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1" name="Chart 50"/>
          <xdr:cNvGraphicFramePr>
            <a:graphicFrameLocks/>
          </xdr:cNvGraphicFramePr>
        </xdr:nvGraphicFramePr>
        <xdr:xfrm>
          <a:off x="19920240" y="10160001"/>
          <a:ext cx="2871931" cy="2698750"/>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67" name="TextBox 66"/>
          <xdr:cNvSpPr txBox="1"/>
        </xdr:nvSpPr>
        <xdr:spPr>
          <a:xfrm>
            <a:off x="21070716" y="9630602"/>
            <a:ext cx="1612034" cy="396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Mode of Sales</a:t>
            </a:r>
          </a:p>
        </xdr:txBody>
      </xdr:sp>
      <xdr:pic>
        <xdr:nvPicPr>
          <xdr:cNvPr id="68" name="Picture 67" descr="Buy &lt;strong&gt;online&lt;/strong&gt;, &lt;strong&gt;online&lt;/strong&gt; shopping, shopping icon"/>
          <xdr:cNvPicPr>
            <a:picLocks noChangeAspect="1"/>
          </xdr:cNvPicPr>
        </xdr:nvPicPr>
        <xdr:blipFill>
          <a:blip xmlns:r="http://schemas.openxmlformats.org/officeDocument/2006/relationships" r:embed="rId28"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19912648" y="9652001"/>
            <a:ext cx="479135" cy="476249"/>
          </a:xfrm>
          <a:prstGeom prst="rect">
            <a:avLst/>
          </a:prstGeom>
        </xdr:spPr>
      </xdr:pic>
      <xdr:pic>
        <xdr:nvPicPr>
          <xdr:cNvPr id="69" name="Picture 68" descr="Counter, retailers, shopper, shopping, supermarket, weighting icon ..."/>
          <xdr:cNvPicPr>
            <a:picLocks noChangeAspect="1"/>
          </xdr:cNvPicPr>
        </xdr:nvPicPr>
        <xdr:blipFill>
          <a:blip xmlns:r="http://schemas.openxmlformats.org/officeDocument/2006/relationships" r:embed="rId29"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0463791" y="9580825"/>
            <a:ext cx="583135" cy="580249"/>
          </a:xfrm>
          <a:prstGeom prst="rect">
            <a:avLst/>
          </a:prstGeom>
        </xdr:spPr>
      </xdr:pic>
    </xdr:grpSp>
    <xdr:clientData/>
  </xdr:twoCellAnchor>
  <xdr:twoCellAnchor>
    <xdr:from>
      <xdr:col>38</xdr:col>
      <xdr:colOff>225893</xdr:colOff>
      <xdr:row>50</xdr:row>
      <xdr:rowOff>74540</xdr:rowOff>
    </xdr:from>
    <xdr:to>
      <xdr:col>45</xdr:col>
      <xdr:colOff>117475</xdr:colOff>
      <xdr:row>69</xdr:row>
      <xdr:rowOff>140051</xdr:rowOff>
    </xdr:to>
    <xdr:grpSp>
      <xdr:nvGrpSpPr>
        <xdr:cNvPr id="74" name="Group 73"/>
        <xdr:cNvGrpSpPr/>
      </xdr:nvGrpSpPr>
      <xdr:grpSpPr>
        <a:xfrm>
          <a:off x="23259075" y="9599540"/>
          <a:ext cx="4134536" cy="3685011"/>
          <a:chOff x="23220608" y="9599540"/>
          <a:chExt cx="4127893" cy="3685011"/>
        </a:xfrm>
      </xdr:grpSpPr>
      <xdr:grpSp>
        <xdr:nvGrpSpPr>
          <xdr:cNvPr id="20" name="Group 19"/>
          <xdr:cNvGrpSpPr/>
        </xdr:nvGrpSpPr>
        <xdr:grpSpPr>
          <a:xfrm>
            <a:off x="23220608" y="9599540"/>
            <a:ext cx="4127893" cy="3685011"/>
            <a:chOff x="23450524" y="9715500"/>
            <a:chExt cx="4182517" cy="3030683"/>
          </a:xfrm>
        </xdr:grpSpPr>
        <xdr:sp macro="" textlink="">
          <xdr:nvSpPr>
            <xdr:cNvPr id="47" name="Rounded Rectangle 46"/>
            <xdr:cNvSpPr/>
          </xdr:nvSpPr>
          <xdr:spPr>
            <a:xfrm>
              <a:off x="23450524" y="9715500"/>
              <a:ext cx="4114179" cy="2917895"/>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8" name="Chart 47"/>
            <xdr:cNvGraphicFramePr>
              <a:graphicFrameLocks/>
            </xdr:cNvGraphicFramePr>
          </xdr:nvGraphicFramePr>
          <xdr:xfrm>
            <a:off x="23533149" y="10396693"/>
            <a:ext cx="4099892" cy="2349490"/>
          </xdr:xfrm>
          <a:graphic>
            <a:graphicData uri="http://schemas.openxmlformats.org/drawingml/2006/chart">
              <c:chart xmlns:c="http://schemas.openxmlformats.org/drawingml/2006/chart" xmlns:r="http://schemas.openxmlformats.org/officeDocument/2006/relationships" r:id="rId30"/>
            </a:graphicData>
          </a:graphic>
        </xdr:graphicFrame>
      </xdr:grpSp>
      <xdr:grpSp>
        <xdr:nvGrpSpPr>
          <xdr:cNvPr id="71" name="Group 70"/>
          <xdr:cNvGrpSpPr/>
        </xdr:nvGrpSpPr>
        <xdr:grpSpPr>
          <a:xfrm>
            <a:off x="23414668" y="9647465"/>
            <a:ext cx="1067203" cy="509564"/>
            <a:chOff x="23688411" y="9647465"/>
            <a:chExt cx="1081611" cy="509564"/>
          </a:xfrm>
        </xdr:grpSpPr>
        <xdr:pic>
          <xdr:nvPicPr>
            <xdr:cNvPr id="70" name="Picture 69" descr="&lt;strong&gt;Offline&lt;/strong&gt; Order Payment | 3Decals"/>
            <xdr:cNvPicPr>
              <a:picLocks noChangeAspect="1"/>
            </xdr:cNvPicPr>
          </xdr:nvPicPr>
          <xdr:blipFill>
            <a:blip xmlns:r="http://schemas.openxmlformats.org/officeDocument/2006/relationships" r:embed="rId31"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rot="423030">
              <a:off x="23688411" y="9661071"/>
              <a:ext cx="505090" cy="495958"/>
            </a:xfrm>
            <a:prstGeom prst="rect">
              <a:avLst/>
            </a:prstGeom>
          </xdr:spPr>
        </xdr:pic>
        <xdr:pic>
          <xdr:nvPicPr>
            <xdr:cNvPr id="60" name="Picture 59" descr="Cash &lt;strong&gt;payment&lt;/strong&gt;, direct &lt;strong&gt;payment&lt;/strong&gt;, &lt;strong&gt;payment&lt;/strong&gt; gateway, &lt;strong&gt;payment&lt;/strong&gt; method, &lt;strong&gt;payment&lt;/strong&gt; ..."/>
            <xdr:cNvPicPr>
              <a:picLocks noChangeAspect="1"/>
            </xdr:cNvPicPr>
          </xdr:nvPicPr>
          <xdr:blipFill>
            <a:blip xmlns:r="http://schemas.openxmlformats.org/officeDocument/2006/relationships" r:embed="rId3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275144" y="9647465"/>
              <a:ext cx="494878" cy="495298"/>
            </a:xfrm>
            <a:prstGeom prst="rect">
              <a:avLst/>
            </a:prstGeom>
          </xdr:spPr>
        </xdr:pic>
      </xdr:grpSp>
      <xdr:sp macro="" textlink="">
        <xdr:nvSpPr>
          <xdr:cNvPr id="72" name="TextBox 71"/>
          <xdr:cNvSpPr txBox="1"/>
        </xdr:nvSpPr>
        <xdr:spPr>
          <a:xfrm>
            <a:off x="24476850" y="9661071"/>
            <a:ext cx="2005853"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900" b="1">
                <a:solidFill>
                  <a:schemeClr val="bg1"/>
                </a:solidFill>
              </a:rPr>
              <a:t>Payment Mode</a:t>
            </a:r>
          </a:p>
        </xdr:txBody>
      </xdr:sp>
    </xdr:grpSp>
    <xdr:clientData/>
  </xdr:twoCellAnchor>
  <xdr:twoCellAnchor>
    <xdr:from>
      <xdr:col>17</xdr:col>
      <xdr:colOff>557536</xdr:colOff>
      <xdr:row>2</xdr:row>
      <xdr:rowOff>38754</xdr:rowOff>
    </xdr:from>
    <xdr:to>
      <xdr:col>40</xdr:col>
      <xdr:colOff>165516</xdr:colOff>
      <xdr:row>5</xdr:row>
      <xdr:rowOff>79375</xdr:rowOff>
    </xdr:to>
    <xdr:sp macro="" textlink="">
      <xdr:nvSpPr>
        <xdr:cNvPr id="4" name="Rounded Rectangle 3"/>
        <xdr:cNvSpPr/>
      </xdr:nvSpPr>
      <xdr:spPr>
        <a:xfrm>
          <a:off x="11082661" y="419754"/>
          <a:ext cx="13847855" cy="61212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200" b="1">
              <a:solidFill>
                <a:schemeClr val="bg1"/>
              </a:solidFill>
              <a:effectLst>
                <a:outerShdw blurRad="50800" dist="38100" dir="2700000" algn="tl" rotWithShape="0">
                  <a:prstClr val="black">
                    <a:alpha val="40000"/>
                  </a:prstClr>
                </a:outerShdw>
              </a:effectLst>
              <a:latin typeface="Arial Black" panose="020B0A04020102020204" pitchFamily="34" charset="0"/>
            </a:rPr>
            <a:t> Analysis of Sales Performance </a:t>
          </a:r>
        </a:p>
      </xdr:txBody>
    </xdr:sp>
    <xdr:clientData/>
  </xdr:twoCellAnchor>
  <xdr:twoCellAnchor>
    <xdr:from>
      <xdr:col>12</xdr:col>
      <xdr:colOff>571500</xdr:colOff>
      <xdr:row>11</xdr:row>
      <xdr:rowOff>107489</xdr:rowOff>
    </xdr:from>
    <xdr:to>
      <xdr:col>23</xdr:col>
      <xdr:colOff>323850</xdr:colOff>
      <xdr:row>16</xdr:row>
      <xdr:rowOff>19050</xdr:rowOff>
    </xdr:to>
    <xdr:grpSp>
      <xdr:nvGrpSpPr>
        <xdr:cNvPr id="114" name="Group 113"/>
        <xdr:cNvGrpSpPr/>
      </xdr:nvGrpSpPr>
      <xdr:grpSpPr>
        <a:xfrm>
          <a:off x="7845136" y="2202989"/>
          <a:ext cx="6419850" cy="864061"/>
          <a:chOff x="8771284" y="2183939"/>
          <a:chExt cx="5268428" cy="864061"/>
        </a:xfrm>
      </xdr:grpSpPr>
      <xdr:sp macro="" textlink="">
        <xdr:nvSpPr>
          <xdr:cNvPr id="94" name="Rounded Rectangle 93"/>
          <xdr:cNvSpPr/>
        </xdr:nvSpPr>
        <xdr:spPr>
          <a:xfrm>
            <a:off x="8771284" y="2213429"/>
            <a:ext cx="5268428" cy="834571"/>
          </a:xfrm>
          <a:prstGeom prst="roundRect">
            <a:avLst>
              <a:gd name="adj" fmla="val 4379"/>
            </a:avLst>
          </a:prstGeom>
          <a:solidFill>
            <a:schemeClr val="tx1">
              <a:alpha val="49000"/>
            </a:schemeClr>
          </a:solidFill>
          <a:ln>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total sale,profit,profit%'!C5">
        <xdr:nvSpPr>
          <xdr:cNvPr id="97" name="Rounded Rectangle 96"/>
          <xdr:cNvSpPr/>
        </xdr:nvSpPr>
        <xdr:spPr>
          <a:xfrm>
            <a:off x="11605550" y="2394404"/>
            <a:ext cx="2231510" cy="520246"/>
          </a:xfrm>
          <a:prstGeom prst="roundRect">
            <a:avLst>
              <a:gd name="adj" fmla="val 437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56B29AB-271B-43D8-9771-C2F6EEA9E773}" type="TxLink">
              <a:rPr lang="en-US" sz="2800" b="1" i="0" u="none" strike="noStrike">
                <a:solidFill>
                  <a:srgbClr val="FFFFFF"/>
                </a:solidFill>
                <a:latin typeface="Calibri"/>
                <a:cs typeface="Calibri"/>
              </a:rPr>
              <a:pPr algn="l"/>
              <a:t>$17,392,004.54</a:t>
            </a:fld>
            <a:endParaRPr lang="en-US" sz="1400"/>
          </a:p>
        </xdr:txBody>
      </xdr:sp>
      <xdr:sp macro="" textlink="">
        <xdr:nvSpPr>
          <xdr:cNvPr id="98" name="TextBox 97"/>
          <xdr:cNvSpPr txBox="1"/>
        </xdr:nvSpPr>
        <xdr:spPr>
          <a:xfrm>
            <a:off x="10105563" y="2349500"/>
            <a:ext cx="1587446" cy="565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u="sng">
                <a:solidFill>
                  <a:schemeClr val="bg1"/>
                </a:solidFill>
              </a:rPr>
              <a:t>Total</a:t>
            </a:r>
            <a:r>
              <a:rPr lang="en-US" sz="2800" b="1" u="sng" baseline="0">
                <a:solidFill>
                  <a:schemeClr val="bg1"/>
                </a:solidFill>
              </a:rPr>
              <a:t> Sales</a:t>
            </a:r>
            <a:endParaRPr lang="en-US" sz="2800" b="1" u="sng">
              <a:solidFill>
                <a:schemeClr val="bg1"/>
              </a:solidFill>
            </a:endParaRPr>
          </a:p>
        </xdr:txBody>
      </xdr:sp>
      <xdr:pic>
        <xdr:nvPicPr>
          <xdr:cNvPr id="107" name="Picture 106" descr="Dollar banknote Icon | Noto Emoji Objects Iconset | Google"/>
          <xdr:cNvPicPr>
            <a:picLocks noChangeAspect="1"/>
          </xdr:cNvPicPr>
        </xdr:nvPicPr>
        <xdr:blipFill>
          <a:blip xmlns:r="http://schemas.openxmlformats.org/officeDocument/2006/relationships" r:embed="rId33" cstate="print">
            <a:extLst>
              <a:ext uri="{BEBA8EAE-BF5A-486C-A8C5-ECC9F3942E4B}">
                <a14:imgProps xmlns:a14="http://schemas.microsoft.com/office/drawing/2010/main">
                  <a14:imgLayer r:embed="rId34">
                    <a14:imgEffect>
                      <a14:saturation sat="400000"/>
                    </a14:imgEffect>
                  </a14:imgLayer>
                </a14:imgProps>
              </a:ext>
              <a:ext uri="{28A0092B-C50C-407E-A947-70E740481C1C}">
                <a14:useLocalDpi xmlns:a14="http://schemas.microsoft.com/office/drawing/2010/main" val="0"/>
              </a:ext>
            </a:extLst>
          </a:blip>
          <a:stretch>
            <a:fillRect/>
          </a:stretch>
        </xdr:blipFill>
        <xdr:spPr>
          <a:xfrm rot="20659381">
            <a:off x="9089423" y="2183939"/>
            <a:ext cx="852131" cy="851103"/>
          </a:xfrm>
          <a:prstGeom prst="rect">
            <a:avLst/>
          </a:prstGeom>
        </xdr:spPr>
      </xdr:pic>
      <xdr:sp macro="" textlink="">
        <xdr:nvSpPr>
          <xdr:cNvPr id="108" name="Round Same Side Corner Rectangle 107"/>
          <xdr:cNvSpPr/>
        </xdr:nvSpPr>
        <xdr:spPr>
          <a:xfrm rot="16200000">
            <a:off x="8466785" y="2532259"/>
            <a:ext cx="822960" cy="199701"/>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24</xdr:col>
      <xdr:colOff>339964</xdr:colOff>
      <xdr:row>11</xdr:row>
      <xdr:rowOff>118836</xdr:rowOff>
    </xdr:from>
    <xdr:to>
      <xdr:col>34</xdr:col>
      <xdr:colOff>209550</xdr:colOff>
      <xdr:row>16</xdr:row>
      <xdr:rowOff>907</xdr:rowOff>
    </xdr:to>
    <xdr:grpSp>
      <xdr:nvGrpSpPr>
        <xdr:cNvPr id="116" name="Group 115"/>
        <xdr:cNvGrpSpPr/>
      </xdr:nvGrpSpPr>
      <xdr:grpSpPr>
        <a:xfrm>
          <a:off x="14887237" y="2214336"/>
          <a:ext cx="5930949" cy="834571"/>
          <a:chOff x="14822728" y="2214336"/>
          <a:chExt cx="5268737" cy="834571"/>
        </a:xfrm>
      </xdr:grpSpPr>
      <xdr:grpSp>
        <xdr:nvGrpSpPr>
          <xdr:cNvPr id="113" name="Group 112"/>
          <xdr:cNvGrpSpPr/>
        </xdr:nvGrpSpPr>
        <xdr:grpSpPr>
          <a:xfrm>
            <a:off x="14822728" y="2214336"/>
            <a:ext cx="5268737" cy="834571"/>
            <a:chOff x="14822728" y="2214336"/>
            <a:chExt cx="5268737" cy="834571"/>
          </a:xfrm>
        </xdr:grpSpPr>
        <xdr:sp macro="" textlink="">
          <xdr:nvSpPr>
            <xdr:cNvPr id="96" name="Rounded Rectangle 95"/>
            <xdr:cNvSpPr/>
          </xdr:nvSpPr>
          <xdr:spPr>
            <a:xfrm>
              <a:off x="14822728" y="2214336"/>
              <a:ext cx="5268737" cy="834571"/>
            </a:xfrm>
            <a:prstGeom prst="roundRect">
              <a:avLst>
                <a:gd name="adj" fmla="val 4379"/>
              </a:avLst>
            </a:prstGeom>
            <a:solidFill>
              <a:schemeClr val="tx1">
                <a:alpha val="49000"/>
              </a:schemeClr>
            </a:solidFill>
            <a:ln>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TextBox 101"/>
            <xdr:cNvSpPr txBox="1"/>
          </xdr:nvSpPr>
          <xdr:spPr>
            <a:xfrm>
              <a:off x="15959779" y="2333171"/>
              <a:ext cx="2219739"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u="sng">
                  <a:solidFill>
                    <a:schemeClr val="bg1"/>
                  </a:solidFill>
                </a:rPr>
                <a:t>Total</a:t>
              </a:r>
              <a:r>
                <a:rPr lang="en-US" sz="2800" b="1" u="sng" baseline="0">
                  <a:solidFill>
                    <a:schemeClr val="bg1"/>
                  </a:solidFill>
                </a:rPr>
                <a:t> Profit</a:t>
              </a:r>
              <a:endParaRPr lang="en-US" sz="2800" b="1" u="sng">
                <a:solidFill>
                  <a:schemeClr val="bg1"/>
                </a:solidFill>
              </a:endParaRPr>
            </a:p>
          </xdr:txBody>
        </xdr:sp>
        <xdr:sp macro="" textlink="'total sale,profit,profit%'!C6">
          <xdr:nvSpPr>
            <xdr:cNvPr id="103" name="Rounded Rectangle 102"/>
            <xdr:cNvSpPr/>
          </xdr:nvSpPr>
          <xdr:spPr>
            <a:xfrm>
              <a:off x="17576778" y="2354036"/>
              <a:ext cx="2380088" cy="511600"/>
            </a:xfrm>
            <a:prstGeom prst="roundRect">
              <a:avLst>
                <a:gd name="adj" fmla="val 437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D0A271A-7B0F-4C9A-AFBF-76C1AAC7D468}" type="TxLink">
                <a:rPr lang="en-US" sz="2800" b="1" i="0" u="none" strike="noStrike">
                  <a:solidFill>
                    <a:srgbClr val="FFFFFF"/>
                  </a:solidFill>
                  <a:latin typeface="Calibri"/>
                  <a:cs typeface="Calibri"/>
                </a:rPr>
                <a:pPr algn="ctr"/>
                <a:t>$4,193,351.80</a:t>
              </a:fld>
              <a:endParaRPr lang="en-US" sz="2800"/>
            </a:p>
          </xdr:txBody>
        </xdr:sp>
        <xdr:sp macro="" textlink="">
          <xdr:nvSpPr>
            <xdr:cNvPr id="109" name="Round Same Side Corner Rectangle 108"/>
            <xdr:cNvSpPr/>
          </xdr:nvSpPr>
          <xdr:spPr>
            <a:xfrm rot="16200000">
              <a:off x="14523260" y="2526813"/>
              <a:ext cx="822960" cy="199701"/>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15" name="Picture 114" descr="Business, finances, graph, money, &lt;strong&gt;profit&lt;/strong&gt;, statistics, stats icon ..."/>
          <xdr:cNvPicPr>
            <a:picLocks noChangeAspect="1"/>
          </xdr:cNvPicPr>
        </xdr:nvPicPr>
        <xdr:blipFill>
          <a:blip xmlns:r="http://schemas.openxmlformats.org/officeDocument/2006/relationships" r:embed="rId35" cstate="print">
            <a:duotone>
              <a:schemeClr val="accent2">
                <a:shade val="45000"/>
                <a:satMod val="135000"/>
              </a:schemeClr>
              <a:prstClr val="white"/>
            </a:duotone>
            <a:extLst>
              <a:ext uri="{BEBA8EAE-BF5A-486C-A8C5-ECC9F3942E4B}">
                <a14:imgProps xmlns:a14="http://schemas.microsoft.com/office/drawing/2010/main">
                  <a14:imgLayer r:embed="rId36">
                    <a14:imgEffect>
                      <a14:sharpenSoften amount="-50000"/>
                    </a14:imgEffect>
                  </a14:imgLayer>
                </a14:imgProps>
              </a:ext>
              <a:ext uri="{28A0092B-C50C-407E-A947-70E740481C1C}">
                <a14:useLocalDpi xmlns:a14="http://schemas.microsoft.com/office/drawing/2010/main" val="0"/>
              </a:ext>
            </a:extLst>
          </a:blip>
          <a:stretch>
            <a:fillRect/>
          </a:stretch>
        </xdr:blipFill>
        <xdr:spPr>
          <a:xfrm>
            <a:off x="15182022" y="2252609"/>
            <a:ext cx="753716" cy="753716"/>
          </a:xfrm>
          <a:prstGeom prst="rect">
            <a:avLst/>
          </a:prstGeom>
        </xdr:spPr>
      </xdr:pic>
    </xdr:grpSp>
    <xdr:clientData/>
  </xdr:twoCellAnchor>
  <xdr:twoCellAnchor>
    <xdr:from>
      <xdr:col>35</xdr:col>
      <xdr:colOff>266192</xdr:colOff>
      <xdr:row>11</xdr:row>
      <xdr:rowOff>127454</xdr:rowOff>
    </xdr:from>
    <xdr:to>
      <xdr:col>44</xdr:col>
      <xdr:colOff>36216</xdr:colOff>
      <xdr:row>16</xdr:row>
      <xdr:rowOff>9525</xdr:rowOff>
    </xdr:to>
    <xdr:grpSp>
      <xdr:nvGrpSpPr>
        <xdr:cNvPr id="118" name="Group 117"/>
        <xdr:cNvGrpSpPr/>
      </xdr:nvGrpSpPr>
      <xdr:grpSpPr>
        <a:xfrm>
          <a:off x="21480965" y="2222954"/>
          <a:ext cx="5225251" cy="834571"/>
          <a:chOff x="20839211" y="2222954"/>
          <a:chExt cx="5275435" cy="834571"/>
        </a:xfrm>
      </xdr:grpSpPr>
      <xdr:grpSp>
        <xdr:nvGrpSpPr>
          <xdr:cNvPr id="112" name="Group 111"/>
          <xdr:cNvGrpSpPr/>
        </xdr:nvGrpSpPr>
        <xdr:grpSpPr>
          <a:xfrm>
            <a:off x="20839211" y="2222954"/>
            <a:ext cx="5275435" cy="834571"/>
            <a:chOff x="20621499" y="2222954"/>
            <a:chExt cx="5275435" cy="834571"/>
          </a:xfrm>
        </xdr:grpSpPr>
        <xdr:sp macro="" textlink="">
          <xdr:nvSpPr>
            <xdr:cNvPr id="95" name="Rounded Rectangle 94"/>
            <xdr:cNvSpPr/>
          </xdr:nvSpPr>
          <xdr:spPr>
            <a:xfrm>
              <a:off x="20621499" y="2222954"/>
              <a:ext cx="5275435" cy="834571"/>
            </a:xfrm>
            <a:prstGeom prst="roundRect">
              <a:avLst>
                <a:gd name="adj" fmla="val 4379"/>
              </a:avLst>
            </a:prstGeom>
            <a:solidFill>
              <a:schemeClr val="tx1">
                <a:alpha val="49000"/>
              </a:schemeClr>
            </a:solidFill>
            <a:ln>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TextBox 103"/>
            <xdr:cNvSpPr txBox="1"/>
          </xdr:nvSpPr>
          <xdr:spPr>
            <a:xfrm>
              <a:off x="22069300" y="2352222"/>
              <a:ext cx="1471058"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u="sng" baseline="0">
                  <a:solidFill>
                    <a:schemeClr val="bg1"/>
                  </a:solidFill>
                </a:rPr>
                <a:t> Profit %</a:t>
              </a:r>
              <a:endParaRPr lang="en-US" sz="2800" b="1" u="sng">
                <a:solidFill>
                  <a:schemeClr val="bg1"/>
                </a:solidFill>
              </a:endParaRPr>
            </a:p>
          </xdr:txBody>
        </xdr:sp>
        <xdr:sp macro="" textlink="'total sale,profit,profit%'!C7">
          <xdr:nvSpPr>
            <xdr:cNvPr id="105" name="Rounded Rectangle 104"/>
            <xdr:cNvSpPr/>
          </xdr:nvSpPr>
          <xdr:spPr>
            <a:xfrm>
              <a:off x="23715764" y="2354036"/>
              <a:ext cx="967593" cy="598714"/>
            </a:xfrm>
            <a:prstGeom prst="roundRect">
              <a:avLst>
                <a:gd name="adj" fmla="val 437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FD978AB-3D63-44A4-9E20-F1224FD22221}" type="TxLink">
                <a:rPr lang="en-US" sz="2800" b="1" i="0" u="none" strike="noStrike">
                  <a:solidFill>
                    <a:srgbClr val="FFFFFF"/>
                  </a:solidFill>
                  <a:latin typeface="Calibri"/>
                  <a:ea typeface="+mn-ea"/>
                  <a:cs typeface="Calibri"/>
                </a:rPr>
                <a:pPr marL="0" indent="0" algn="ctr"/>
                <a:t>32%</a:t>
              </a:fld>
              <a:endParaRPr lang="en-US" sz="2800" b="1" i="0" u="none" strike="noStrike">
                <a:solidFill>
                  <a:srgbClr val="FFFFFF"/>
                </a:solidFill>
                <a:latin typeface="Calibri"/>
                <a:ea typeface="+mn-ea"/>
                <a:cs typeface="Calibri"/>
              </a:endParaRPr>
            </a:p>
          </xdr:txBody>
        </xdr:sp>
        <xdr:sp macro="" textlink="">
          <xdr:nvSpPr>
            <xdr:cNvPr id="110" name="Round Same Side Corner Rectangle 109"/>
            <xdr:cNvSpPr/>
          </xdr:nvSpPr>
          <xdr:spPr>
            <a:xfrm rot="16200000">
              <a:off x="20317128" y="2536343"/>
              <a:ext cx="822960" cy="202423"/>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17" name="Picture 116" descr="Business, businessman, earning, man, money, &lt;strong&gt;profit&lt;/strong&gt;, successful icon"/>
          <xdr:cNvPicPr>
            <a:picLocks noChangeAspect="1"/>
          </xdr:cNvPicPr>
        </xdr:nvPicPr>
        <xdr:blipFill>
          <a:blip xmlns:r="http://schemas.openxmlformats.org/officeDocument/2006/relationships" r:embed="rId37"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21403789" y="2250166"/>
            <a:ext cx="764592" cy="764417"/>
          </a:xfrm>
          <a:prstGeom prst="rect">
            <a:avLst/>
          </a:prstGeom>
        </xdr:spPr>
      </xdr:pic>
    </xdr:grpSp>
    <xdr:clientData/>
  </xdr:twoCellAnchor>
  <xdr:twoCellAnchor>
    <xdr:from>
      <xdr:col>32</xdr:col>
      <xdr:colOff>269726</xdr:colOff>
      <xdr:row>33</xdr:row>
      <xdr:rowOff>54429</xdr:rowOff>
    </xdr:from>
    <xdr:to>
      <xdr:col>38</xdr:col>
      <xdr:colOff>68249</xdr:colOff>
      <xdr:row>52</xdr:row>
      <xdr:rowOff>15875</xdr:rowOff>
    </xdr:to>
    <xdr:grpSp>
      <xdr:nvGrpSpPr>
        <xdr:cNvPr id="120" name="Group 119"/>
        <xdr:cNvGrpSpPr/>
      </xdr:nvGrpSpPr>
      <xdr:grpSpPr>
        <a:xfrm>
          <a:off x="19666090" y="6340929"/>
          <a:ext cx="3435341" cy="3580946"/>
          <a:chOff x="19573875" y="6340929"/>
          <a:chExt cx="3419157" cy="3580946"/>
        </a:xfrm>
      </xdr:grpSpPr>
      <xdr:sp macro="" textlink="">
        <xdr:nvSpPr>
          <xdr:cNvPr id="45" name="Rounded Rectangle 44"/>
          <xdr:cNvSpPr/>
        </xdr:nvSpPr>
        <xdr:spPr>
          <a:xfrm>
            <a:off x="19613562" y="6340929"/>
            <a:ext cx="3379470" cy="3054096"/>
          </a:xfrm>
          <a:prstGeom prst="roundRect">
            <a:avLst>
              <a:gd name="adj" fmla="val 4379"/>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9" name="Chart 118"/>
          <xdr:cNvGraphicFramePr>
            <a:graphicFrameLocks/>
          </xdr:cNvGraphicFramePr>
        </xdr:nvGraphicFramePr>
        <xdr:xfrm>
          <a:off x="19573875" y="6619875"/>
          <a:ext cx="3286125" cy="3302000"/>
        </xdr:xfrm>
        <a:graphic>
          <a:graphicData uri="http://schemas.openxmlformats.org/drawingml/2006/chart">
            <c:chart xmlns:c="http://schemas.openxmlformats.org/drawingml/2006/chart" xmlns:r="http://schemas.openxmlformats.org/officeDocument/2006/relationships" r:id="rId38"/>
          </a:graphicData>
        </a:graphic>
      </xdr:graphicFrame>
    </xdr:grpSp>
    <xdr:clientData/>
  </xdr:twoCellAnchor>
  <xdr:twoCellAnchor>
    <xdr:from>
      <xdr:col>33</xdr:col>
      <xdr:colOff>333679</xdr:colOff>
      <xdr:row>33</xdr:row>
      <xdr:rowOff>158750</xdr:rowOff>
    </xdr:from>
    <xdr:to>
      <xdr:col>37</xdr:col>
      <xdr:colOff>381750</xdr:colOff>
      <xdr:row>36</xdr:row>
      <xdr:rowOff>0</xdr:rowOff>
    </xdr:to>
    <xdr:sp macro="" textlink="">
      <xdr:nvSpPr>
        <xdr:cNvPr id="121" name="TextBox 120"/>
        <xdr:cNvSpPr txBox="1"/>
      </xdr:nvSpPr>
      <xdr:spPr>
        <a:xfrm>
          <a:off x="20371898" y="6445250"/>
          <a:ext cx="2476946"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Most</a:t>
          </a:r>
          <a:r>
            <a:rPr lang="en-US" sz="1800" b="1" baseline="0">
              <a:solidFill>
                <a:schemeClr val="bg1"/>
              </a:solidFill>
            </a:rPr>
            <a:t> Orederd Products</a:t>
          </a:r>
          <a:endParaRPr lang="en-US" sz="1800" b="1">
            <a:solidFill>
              <a:schemeClr val="bg1"/>
            </a:solidFill>
          </a:endParaRPr>
        </a:p>
      </xdr:txBody>
    </xdr:sp>
    <xdr:clientData/>
  </xdr:twoCellAnchor>
  <xdr:twoCellAnchor>
    <xdr:from>
      <xdr:col>32</xdr:col>
      <xdr:colOff>381589</xdr:colOff>
      <xdr:row>33</xdr:row>
      <xdr:rowOff>63500</xdr:rowOff>
    </xdr:from>
    <xdr:to>
      <xdr:col>33</xdr:col>
      <xdr:colOff>333679</xdr:colOff>
      <xdr:row>36</xdr:row>
      <xdr:rowOff>47624</xdr:rowOff>
    </xdr:to>
    <xdr:pic>
      <xdr:nvPicPr>
        <xdr:cNvPr id="122" name="Picture 121" descr="Easy Replenish"/>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a:xfrm>
          <a:off x="19812589" y="6350000"/>
          <a:ext cx="559309" cy="5556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pivot%2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 "/>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4703.975619907411" createdVersion="6" refreshedVersion="6" minRefreshableVersion="3" recordCount="295">
  <cacheSource type="worksheet">
    <worksheetSource ref="B2:S297" sheet="Input data"/>
  </cacheSource>
  <cacheFields count="18">
    <cacheField name="Order ID" numFmtId="0">
      <sharedItems containsSemiMixedTypes="0" containsString="0" containsNumber="1" containsInteger="1" minValue="112546389" maxValue="994022214" count="295">
        <n v="669165933"/>
        <n v="963881480"/>
        <n v="341417157"/>
        <n v="514321792"/>
        <n v="115456712"/>
        <n v="547995746"/>
        <n v="135425221"/>
        <n v="871543967"/>
        <n v="770463311"/>
        <n v="616607081"/>
        <n v="814711606"/>
        <n v="939825713"/>
        <n v="187310731"/>
        <n v="522840487"/>
        <n v="832401311"/>
        <n v="972292029"/>
        <n v="419123971"/>
        <n v="519820964"/>
        <n v="441619336"/>
        <n v="322067916"/>
        <n v="819028031"/>
        <n v="860673511"/>
        <n v="795490682"/>
        <n v="142278373"/>
        <n v="740147912"/>
        <n v="898523128"/>
        <n v="347140347"/>
        <n v="686048400"/>
        <n v="435608613"/>
        <n v="886494815"/>
        <n v="249693334"/>
        <n v="406502997"/>
        <n v="158535134"/>
        <n v="177713572"/>
        <n v="756274640"/>
        <n v="456767165"/>
        <n v="162052476"/>
        <n v="825304400"/>
        <n v="320009267"/>
        <n v="189965903"/>
        <n v="699285638"/>
        <n v="382392299"/>
        <n v="994022214"/>
        <n v="759224212"/>
        <n v="223359620"/>
        <n v="902102267"/>
        <n v="331438481"/>
        <n v="617667090"/>
        <n v="787399423"/>
        <n v="837559306"/>
        <n v="385383069"/>
        <n v="918419539"/>
        <n v="844530045"/>
        <n v="441888415"/>
        <n v="508980977"/>
        <n v="114606559"/>
        <n v="647876489"/>
        <n v="868214595"/>
        <n v="955357205"/>
        <n v="259353148"/>
        <n v="450563752"/>
        <n v="569662845"/>
        <n v="177636754"/>
        <n v="705784308"/>
        <n v="505716836"/>
        <n v="699358165"/>
        <n v="228944623"/>
        <n v="807025039"/>
        <n v="166460740"/>
        <n v="610425555"/>
        <n v="462405812"/>
        <n v="816200339"/>
        <n v="585920464"/>
        <n v="555990016"/>
        <n v="231145322"/>
        <n v="986435210"/>
        <n v="217221009"/>
        <n v="789176547"/>
        <n v="688288152"/>
        <n v="670854651"/>
        <n v="213487374"/>
        <n v="663110148"/>
        <n v="286959302"/>
        <n v="122583663"/>
        <n v="827844560"/>
        <n v="430915820"/>
        <n v="180283772"/>
        <n v="494747245"/>
        <n v="513417565"/>
        <n v="345718562"/>
        <n v="621386563"/>
        <n v="240470397"/>
        <n v="423331391"/>
        <n v="660643374"/>
        <n v="963392674"/>
        <n v="512878119"/>
        <n v="810711038"/>
        <n v="728815257"/>
        <n v="559427106"/>
        <n v="665095412"/>
        <n v="658794522"/>
        <n v="875421585"/>
        <n v="854692154"/>
        <n v="859647582"/>
        <n v="366589745"/>
        <n v="265847529"/>
        <n v="154879856"/>
        <n v="123564879"/>
        <n v="123458752"/>
        <n v="124875983"/>
        <n v="568974125"/>
        <n v="417852963"/>
        <n v="369254187"/>
        <n v="954786321"/>
        <n v="154897586"/>
        <n v="235684791"/>
        <n v="456123789"/>
        <n v="325896741"/>
        <n v="126354789"/>
        <n v="987321456"/>
        <n v="357896412"/>
        <n v="125478963"/>
        <n v="365214785"/>
        <n v="123564789"/>
        <n v="785412369"/>
        <n v="369852147"/>
        <n v="852364179"/>
        <n v="852314697"/>
        <n v="885522663"/>
        <n v="778899523"/>
        <n v="332541687"/>
        <n v="774455211"/>
        <n v="556487923"/>
        <n v="753951428"/>
        <n v="756489521"/>
        <n v="458784622"/>
        <n v="456322178"/>
        <n v="154268937"/>
        <n v="456321897"/>
        <n v="784512963"/>
        <n v="321458796"/>
        <n v="842635179"/>
        <n v="258196347"/>
        <n v="456123987"/>
        <n v="562314987"/>
        <n v="123548796"/>
        <n v="145236987"/>
        <n v="753214896"/>
        <n v="789512364"/>
        <n v="789123654"/>
        <n v="456328971"/>
        <n v="785469982"/>
        <n v="753698214"/>
        <n v="785284963"/>
        <n v="852469317"/>
        <n v="852479631"/>
        <n v="739752641"/>
        <n v="753286891"/>
        <n v="785419632"/>
        <n v="789125693"/>
        <n v="654123897"/>
        <n v="758496321"/>
        <n v="452163987"/>
        <n v="753264891"/>
        <n v="758963214"/>
        <n v="741526893"/>
        <n v="352689741"/>
        <n v="753421869"/>
        <n v="452168973"/>
        <n v="412563987"/>
        <n v="754123698"/>
        <n v="885522714"/>
        <n v="556622337"/>
        <n v="556478923"/>
        <n v="447788945"/>
        <n v="112546389"/>
        <n v="332564178"/>
        <n v="556231489"/>
        <n v="775682413"/>
        <n v="554632189"/>
        <n v="564123987"/>
        <n v="447589632"/>
        <n v="556231478"/>
        <n v="653214987"/>
        <n v="852146397"/>
        <n v="753256981"/>
        <n v="456321123"/>
        <n v="456321526"/>
        <n v="321654125"/>
        <n v="987456987"/>
        <n v="456987458"/>
        <n v="456897459"/>
        <n v="321789318"/>
        <n v="827193321"/>
        <n v="287391789"/>
        <n v="231987182"/>
        <n v="123654897"/>
        <n v="258963268"/>
        <n v="963852682"/>
        <n v="895623359"/>
        <n v="659238258"/>
        <n v="652389963"/>
        <n v="852369956"/>
        <n v="852147852"/>
        <n v="741258751"/>
        <n v="451287874"/>
        <n v="451278781"/>
        <n v="456285246"/>
        <n v="415285963"/>
        <n v="852852852"/>
        <n v="963963147"/>
        <n v="852963469"/>
        <n v="852147964"/>
        <n v="654987186"/>
        <n v="895623741"/>
        <n v="741963852"/>
        <n v="789852456"/>
        <n v="456321852"/>
        <n v="258963147"/>
        <n v="852364792"/>
        <n v="451278943"/>
        <n v="123987852"/>
        <n v="145236552"/>
        <n v="451263987"/>
        <n v="456827193"/>
        <n v="938271456"/>
        <n v="392817654"/>
        <n v="193746825"/>
        <n v="421563897"/>
        <n v="496785123"/>
        <n v="456978123"/>
        <n v="321987456"/>
        <n v="456285852"/>
        <n v="852963369"/>
        <n v="452178963"/>
        <n v="369582471"/>
        <n v="719382456"/>
        <n v="456932178"/>
        <n v="458963712"/>
        <n v="456654478"/>
        <n v="456565452"/>
        <n v="789456123"/>
        <n v="156324587"/>
        <n v="789546421"/>
        <n v="456321785"/>
        <n v="416565441"/>
        <n v="456846421"/>
        <n v="464647923"/>
        <n v="456749845"/>
        <n v="874975646"/>
        <n v="987446871"/>
        <n v="974447468"/>
        <n v="474684845"/>
        <n v="684744584"/>
        <n v="456416475"/>
        <n v="464544556"/>
        <n v="465414915"/>
        <n v="566548744"/>
        <n v="498456497"/>
        <n v="645644741"/>
        <n v="476414585"/>
        <n v="454145445"/>
        <n v="444456845"/>
        <n v="412355458"/>
        <n v="354854841"/>
        <n v="316545465"/>
        <n v="985674138"/>
        <n v="548954834"/>
        <n v="465148475"/>
        <n v="795464416"/>
        <n v="465154146"/>
        <n v="894789464"/>
        <n v="465145544"/>
        <n v="416514524"/>
        <n v="465144414"/>
        <n v="485414356"/>
        <n v="749465445"/>
        <n v="484514648"/>
        <n v="468746541"/>
        <n v="835145148"/>
        <n v="214547444"/>
        <n v="541481465"/>
        <n v="465132184"/>
        <n v="544541846"/>
        <n v="797498543"/>
        <n v="748465848"/>
        <n v="456418454"/>
        <n v="165484654"/>
        <n v="148441351"/>
        <n v="132484735"/>
        <n v="498475466"/>
        <n v="847464897"/>
        <n v="231542179"/>
        <n v="548515614"/>
        <n v="753951246"/>
      </sharedItems>
    </cacheField>
    <cacheField name=" Date" numFmtId="14">
      <sharedItems containsSemiMixedTypes="0" containsNonDate="0" containsDate="1" containsString="0" minDate="2018-01-01T00:00:00" maxDate="2021-01-01T00:00:00"/>
    </cacheField>
    <cacheField name="Region" numFmtId="49">
      <sharedItems count="7">
        <s v="Australia and Oceania"/>
        <s v="Central America and the Caribbean"/>
        <s v="Europe"/>
        <s v="Sub-Saharan Africa"/>
        <s v="Asia"/>
        <s v="Middle East and North Africa"/>
        <s v="North America"/>
      </sharedItems>
    </cacheField>
    <cacheField name="Country" numFmtId="49">
      <sharedItems count="76">
        <s v="Tuvalu"/>
        <s v="Grenada"/>
        <s v="Russia"/>
        <s v="Sao Tome and Principe"/>
        <s v="Rwanda"/>
        <s v="Solomon Islands"/>
        <s v="Angola"/>
        <s v="Burkina Faso"/>
        <s v="Republic of the Congo"/>
        <s v="Senegal"/>
        <s v="Kyrgyzstan"/>
        <s v="Cape Verde"/>
        <s v="Bangladesh"/>
        <s v="Honduras"/>
        <s v="Mongolia"/>
        <s v="Bulgaria"/>
        <s v="Sri Lanka"/>
        <s v="Cameroon"/>
        <s v="Turkmenistan"/>
        <s v="East Timor"/>
        <s v="Norway"/>
        <s v="Portugal"/>
        <s v="New Zealand"/>
        <s v="Moldova "/>
        <s v="France"/>
        <s v="Kiribati"/>
        <s v="Mali"/>
        <s v="The Gambia"/>
        <s v="Switzerland"/>
        <s v="South Sudan"/>
        <s v="Australia"/>
        <s v="Myanmar"/>
        <s v="Djibouti"/>
        <s v="Costa Rica"/>
        <s v="Syria"/>
        <s v="Brunei"/>
        <s v="Niger"/>
        <s v="Azerbaijan"/>
        <s v="Slovakia"/>
        <s v="Comoros"/>
        <s v="Iceland"/>
        <s v="Macedonia"/>
        <s v="Mauritania"/>
        <s v="Albania"/>
        <s v="Lesotho"/>
        <s v="Saudi Arabia"/>
        <s v="Sierra Leone"/>
        <s v="Cote d'Ivoire"/>
        <s v="Fiji"/>
        <s v="Austria"/>
        <s v="United Kingdom"/>
        <s v="San Marino"/>
        <s v="Libya"/>
        <s v="Haiti"/>
        <s v="Gabon"/>
        <s v="Belize"/>
        <s v="Lithuania"/>
        <s v="Madagascar"/>
        <s v="Democratic Republic of the Congo"/>
        <s v="Pakistan"/>
        <s v="Mexico"/>
        <s v="Federated States of Micronesia"/>
        <s v="Laos"/>
        <s v="Monaco"/>
        <s v="Samoa "/>
        <s v="Spain"/>
        <s v="Lebanon"/>
        <s v="Iran"/>
        <s v="Zambia"/>
        <s v="Kenya"/>
        <s v="Kuwait"/>
        <s v="Slovenia"/>
        <s v="Romania"/>
        <s v="Nicaragua"/>
        <s v="Malaysia"/>
        <s v="Mozambique"/>
      </sharedItems>
    </cacheField>
    <cacheField name="Product Type" numFmtId="0">
      <sharedItems count="9">
        <s v="Cloths"/>
        <s v="Electronic Items "/>
        <s v="Stationery"/>
        <s v="Cosmatics"/>
        <s v="Kids"/>
        <s v="Footwear"/>
        <s v="Kitchen appliances"/>
        <s v="Home Appliances"/>
        <s v="Bags &amp; Watches"/>
      </sharedItems>
    </cacheField>
    <cacheField name="Mode of Sales " numFmtId="49">
      <sharedItems count="2">
        <s v="online"/>
        <s v="offline"/>
      </sharedItems>
    </cacheField>
    <cacheField name="Sales Type" numFmtId="49">
      <sharedItems count="2">
        <s v="Wholesale"/>
        <s v="Directsale"/>
      </sharedItems>
    </cacheField>
    <cacheField name="Payment Mode" numFmtId="49">
      <sharedItems count="2">
        <s v="Online"/>
        <s v="Cash"/>
      </sharedItems>
    </cacheField>
    <cacheField name="Quntity" numFmtId="1">
      <sharedItems containsSemiMixedTypes="0" containsString="0" containsNumber="1" containsInteger="1" minValue="124" maxValue="9925"/>
    </cacheField>
    <cacheField name=" Buying price" numFmtId="165">
      <sharedItems containsSemiMixedTypes="0" containsString="0" containsNumber="1" minValue="6.92" maxValue="524.96"/>
    </cacheField>
    <cacheField name="selling Price" numFmtId="165">
      <sharedItems containsSemiMixedTypes="0" containsString="0" containsNumber="1" minValue="9.33" maxValue="668.27"/>
    </cacheField>
    <cacheField name="Total Buying Prise" numFmtId="165">
      <sharedItems containsSemiMixedTypes="0" containsString="0" containsNumber="1" minValue="3612.24" maxValue="4509793.96"/>
    </cacheField>
    <cacheField name="Total Selling Price " numFmtId="165">
      <sharedItems containsSemiMixedTypes="0" containsString="0" containsNumber="1" minValue="4870.26" maxValue="5997054.9800000004" count="100">
        <n v="2533654"/>
        <n v="576782.80000000005"/>
        <n v="1158502.5900000001"/>
        <n v="75591.66"/>
        <n v="3296425.02"/>
        <n v="759202.72"/>
        <n v="2798046.49"/>
        <n v="1245112.92"/>
        <n v="496101.1"/>
        <n v="1356180.1"/>
        <n v="19103.439999999999"/>
        <n v="455479.03999999998"/>
        <n v="902980.64"/>
        <n v="5997054.9800000004"/>
        <n v="400558.73"/>
        <n v="182825.44"/>
        <n v="3039414.4"/>
        <n v="257653.5"/>
        <n v="2559474.1"/>
        <n v="2492526.12"/>
        <n v="1901836"/>
        <n v="324971.44"/>
        <n v="339490.5"/>
        <n v="20404.71"/>
        <n v="414371.1"/>
        <n v="793518"/>
        <n v="50363.34"/>
        <n v="54319.26"/>
        <n v="243133.8"/>
        <n v="1583799.9"/>
        <n v="3786589.2"/>
        <n v="173676.25"/>
        <n v="1904138.04"/>
        <n v="5513227.5"/>
        <n v="1117953.6599999999"/>
        <n v="523807.57"/>
        <n v="35304.720000000001"/>
        <n v="2011149.63"/>
        <n v="4368316.68"/>
        <n v="2596374.27"/>
        <n v="246415.95"/>
        <n v="3162704.8"/>
        <n v="435466.9"/>
        <n v="26344.26"/>
        <n v="648030.4"/>
        <n v="197883.4"/>
        <n v="3876652.4"/>
        <n v="22312.29"/>
        <n v="856973.76"/>
        <n v="824431.86"/>
        <n v="247956.32"/>
        <n v="89623.98"/>
        <n v="835759.1"/>
        <n v="2251232.9700000002"/>
        <n v="71253.210000000006"/>
        <n v="380512.96"/>
        <n v="1082418.3999999999"/>
        <n v="1244708.3999999999"/>
        <n v="188452.14"/>
        <n v="3154398"/>
        <n v="140287.4"/>
        <n v="1212580"/>
        <n v="3593376.78"/>
        <n v="668356.48"/>
        <n v="745426"/>
        <n v="1957344.4"/>
        <n v="707454.88"/>
        <n v="600821.43999999994"/>
        <n v="5396577.2699999996"/>
        <n v="802333.76"/>
        <n v="3262562.1"/>
        <n v="6279.09"/>
        <n v="272410.45"/>
        <n v="1780539.2"/>
        <n v="4324782.4000000004"/>
        <n v="4647149.58"/>
        <n v="445033.55"/>
        <n v="574951.92000000004"/>
        <n v="2198981.92"/>
        <n v="4220728.8"/>
        <n v="3015902.51"/>
        <n v="861563.52"/>
        <n v="2836990.8"/>
        <n v="623289.30000000005"/>
        <n v="994765.42"/>
        <n v="524870.06000000006"/>
        <n v="418936.05"/>
        <n v="1419101.52"/>
        <n v="4870.26"/>
        <n v="221117"/>
        <n v="617347.07999999996"/>
        <n v="445508.05"/>
        <n v="1316095.4099999999"/>
        <n v="3458252"/>
        <n v="387002.2"/>
        <n v="97040.639999999999"/>
        <n v="58471.11"/>
        <n v="228779.1"/>
        <n v="471336.91"/>
        <n v="3586605.09"/>
      </sharedItems>
    </cacheField>
    <cacheField name="Total Profit" numFmtId="165">
      <sharedItems containsSemiMixedTypes="0" containsString="0" containsNumber="1" minValue="1258.02" maxValue="1719922.04"/>
    </cacheField>
    <cacheField name="Product Rating" numFmtId="164">
      <sharedItems containsSemiMixedTypes="0" containsString="0" containsNumber="1" minValue="4" maxValue="10" count="61">
        <n v="4.2"/>
        <n v="8.3000000000000007"/>
        <n v="7.6"/>
        <n v="8.1"/>
        <n v="7.8"/>
        <n v="4.4000000000000004"/>
        <n v="8"/>
        <n v="5"/>
        <n v="8.6"/>
        <n v="5.8"/>
        <n v="7"/>
        <n v="6.8"/>
        <n v="4.3"/>
        <n v="5.6"/>
        <n v="6.9"/>
        <n v="8.6999999999999993"/>
        <n v="7.2"/>
        <n v="9.5"/>
        <n v="5.7"/>
        <n v="4.7"/>
        <n v="9.8000000000000007"/>
        <n v="6.6"/>
        <n v="8.8000000000000007"/>
        <n v="5.0999999999999996"/>
        <n v="9.6"/>
        <n v="5.9"/>
        <n v="7.9"/>
        <n v="7.1"/>
        <n v="8.1999999999999993"/>
        <n v="9.1"/>
        <n v="9.1999999999999993"/>
        <n v="4.0999999999999996"/>
        <n v="7.7"/>
        <n v="6.5"/>
        <n v="7.5"/>
        <n v="4.5999999999999996"/>
        <n v="9.6999999999999993"/>
        <n v="8.5"/>
        <n v="5.5"/>
        <n v="9.4"/>
        <n v="7.3"/>
        <n v="6.2"/>
        <n v="8.9"/>
        <n v="5.2"/>
        <n v="4.9000000000000004"/>
        <n v="8.4"/>
        <n v="4.5"/>
        <n v="9.9"/>
        <n v="6"/>
        <n v="5.4"/>
        <n v="4.8"/>
        <n v="7.4"/>
        <n v="9.3000000000000007"/>
        <n v="6.7"/>
        <n v="9"/>
        <n v="4"/>
        <n v="6.4"/>
        <n v="6.1"/>
        <n v="10"/>
        <n v="5.3"/>
        <n v="6.3"/>
      </sharedItems>
    </cacheField>
    <cacheField name="Day" numFmtId="0">
      <sharedItems containsSemiMixedTypes="0" containsString="0" containsNumber="1" containsInteger="1" minValue="1" maxValue="31"/>
    </cacheField>
    <cacheField name="Month" numFmtId="0">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18" maxValue="2020" count="3">
        <n v="2018"/>
        <n v="2019"/>
        <n v="202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95">
  <r>
    <x v="0"/>
    <d v="2018-01-01T00:00:00"/>
    <x v="0"/>
    <x v="0"/>
    <x v="0"/>
    <x v="0"/>
    <x v="0"/>
    <x v="0"/>
    <n v="9925"/>
    <n v="159.41999999999999"/>
    <n v="255.28"/>
    <n v="1582243.5"/>
    <x v="0"/>
    <n v="951410.5"/>
    <x v="0"/>
    <n v="1"/>
    <x v="0"/>
    <x v="0"/>
  </r>
  <r>
    <x v="1"/>
    <d v="2018-01-02T00:00:00"/>
    <x v="1"/>
    <x v="1"/>
    <x v="1"/>
    <x v="1"/>
    <x v="0"/>
    <x v="0"/>
    <n v="2804"/>
    <n v="117.11"/>
    <n v="205.7"/>
    <n v="328376.44"/>
    <x v="1"/>
    <n v="248406.36"/>
    <x v="1"/>
    <n v="2"/>
    <x v="0"/>
    <x v="0"/>
  </r>
  <r>
    <x v="2"/>
    <d v="2018-01-03T00:00:00"/>
    <x v="2"/>
    <x v="2"/>
    <x v="0"/>
    <x v="0"/>
    <x v="0"/>
    <x v="1"/>
    <n v="1779"/>
    <n v="524.96"/>
    <n v="651.21"/>
    <n v="933903.84"/>
    <x v="2"/>
    <n v="224598.75"/>
    <x v="2"/>
    <n v="3"/>
    <x v="0"/>
    <x v="0"/>
  </r>
  <r>
    <x v="3"/>
    <d v="2018-01-04T00:00:00"/>
    <x v="3"/>
    <x v="3"/>
    <x v="2"/>
    <x v="0"/>
    <x v="1"/>
    <x v="0"/>
    <n v="8102"/>
    <n v="6.92"/>
    <n v="9.33"/>
    <n v="56065.84"/>
    <x v="3"/>
    <n v="19525.82"/>
    <x v="3"/>
    <n v="4"/>
    <x v="0"/>
    <x v="0"/>
  </r>
  <r>
    <x v="4"/>
    <d v="2018-01-05T00:00:00"/>
    <x v="3"/>
    <x v="4"/>
    <x v="0"/>
    <x v="1"/>
    <x v="1"/>
    <x v="0"/>
    <n v="5062"/>
    <n v="524.96"/>
    <n v="651.21"/>
    <n v="2657347.52"/>
    <x v="4"/>
    <n v="639077.5"/>
    <x v="4"/>
    <n v="5"/>
    <x v="0"/>
    <x v="0"/>
  </r>
  <r>
    <x v="5"/>
    <d v="2018-01-06T00:00:00"/>
    <x v="0"/>
    <x v="5"/>
    <x v="3"/>
    <x v="0"/>
    <x v="0"/>
    <x v="1"/>
    <n v="2974"/>
    <n v="159.41999999999999"/>
    <n v="255.28"/>
    <n v="474115.08"/>
    <x v="5"/>
    <n v="285087.64"/>
    <x v="5"/>
    <n v="6"/>
    <x v="0"/>
    <x v="0"/>
  </r>
  <r>
    <x v="6"/>
    <d v="2018-01-15T00:00:00"/>
    <x v="3"/>
    <x v="6"/>
    <x v="4"/>
    <x v="0"/>
    <x v="1"/>
    <x v="0"/>
    <n v="4187"/>
    <n v="502.54"/>
    <n v="668.27"/>
    <n v="2104134.98"/>
    <x v="6"/>
    <n v="693911.51"/>
    <x v="6"/>
    <n v="15"/>
    <x v="0"/>
    <x v="0"/>
  </r>
  <r>
    <x v="7"/>
    <d v="2018-01-16T00:00:00"/>
    <x v="3"/>
    <x v="7"/>
    <x v="0"/>
    <x v="1"/>
    <x v="0"/>
    <x v="1"/>
    <n v="8082"/>
    <n v="90.93"/>
    <n v="154.06"/>
    <n v="734896.26"/>
    <x v="7"/>
    <n v="510216.66"/>
    <x v="7"/>
    <n v="16"/>
    <x v="0"/>
    <x v="0"/>
  </r>
  <r>
    <x v="8"/>
    <d v="2018-01-17T00:00:00"/>
    <x v="3"/>
    <x v="8"/>
    <x v="0"/>
    <x v="0"/>
    <x v="1"/>
    <x v="1"/>
    <n v="6070"/>
    <n v="56.67"/>
    <n v="81.73"/>
    <n v="343986.9"/>
    <x v="8"/>
    <n v="152114.20000000001"/>
    <x v="8"/>
    <n v="17"/>
    <x v="0"/>
    <x v="0"/>
  </r>
  <r>
    <x v="9"/>
    <d v="2018-01-18T00:00:00"/>
    <x v="3"/>
    <x v="9"/>
    <x v="5"/>
    <x v="1"/>
    <x v="0"/>
    <x v="0"/>
    <n v="6593"/>
    <n v="117.11"/>
    <n v="205.7"/>
    <n v="772106.23"/>
    <x v="9"/>
    <n v="584073.87"/>
    <x v="9"/>
    <n v="18"/>
    <x v="0"/>
    <x v="0"/>
  </r>
  <r>
    <x v="10"/>
    <d v="2018-01-19T00:00:00"/>
    <x v="4"/>
    <x v="10"/>
    <x v="6"/>
    <x v="1"/>
    <x v="1"/>
    <x v="0"/>
    <n v="124"/>
    <n v="90.93"/>
    <n v="154.06"/>
    <n v="11275.32"/>
    <x v="10"/>
    <n v="7828.12"/>
    <x v="10"/>
    <n v="19"/>
    <x v="0"/>
    <x v="0"/>
  </r>
  <r>
    <x v="11"/>
    <d v="2018-01-20T00:00:00"/>
    <x v="3"/>
    <x v="11"/>
    <x v="1"/>
    <x v="1"/>
    <x v="0"/>
    <x v="1"/>
    <n v="4168"/>
    <n v="35.840000000000003"/>
    <n v="109.28"/>
    <n v="149381.12"/>
    <x v="11"/>
    <n v="306097.91999999998"/>
    <x v="11"/>
    <n v="20"/>
    <x v="0"/>
    <x v="0"/>
  </r>
  <r>
    <x v="12"/>
    <d v="2018-01-21T00:00:00"/>
    <x v="4"/>
    <x v="12"/>
    <x v="0"/>
    <x v="0"/>
    <x v="0"/>
    <x v="0"/>
    <n v="8263"/>
    <n v="35.840000000000003"/>
    <n v="109.28"/>
    <n v="296145.91999999998"/>
    <x v="12"/>
    <n v="606834.72"/>
    <x v="12"/>
    <n v="21"/>
    <x v="0"/>
    <x v="0"/>
  </r>
  <r>
    <x v="13"/>
    <d v="2018-01-27T00:00:00"/>
    <x v="1"/>
    <x v="13"/>
    <x v="5"/>
    <x v="0"/>
    <x v="1"/>
    <x v="0"/>
    <n v="8974"/>
    <n v="502.54"/>
    <n v="668.27"/>
    <n v="4509793.96"/>
    <x v="13"/>
    <n v="1487261.02"/>
    <x v="13"/>
    <n v="27"/>
    <x v="0"/>
    <x v="0"/>
  </r>
  <r>
    <x v="14"/>
    <d v="2018-01-28T00:00:00"/>
    <x v="4"/>
    <x v="14"/>
    <x v="6"/>
    <x v="0"/>
    <x v="0"/>
    <x v="0"/>
    <n v="4901"/>
    <n v="56.67"/>
    <n v="81.73"/>
    <n v="277739.67"/>
    <x v="14"/>
    <n v="122819.06"/>
    <x v="14"/>
    <n v="28"/>
    <x v="0"/>
    <x v="0"/>
  </r>
  <r>
    <x v="15"/>
    <d v="2018-01-29T00:00:00"/>
    <x v="2"/>
    <x v="15"/>
    <x v="0"/>
    <x v="0"/>
    <x v="1"/>
    <x v="0"/>
    <n v="1673"/>
    <n v="35.840000000000003"/>
    <n v="109.28"/>
    <n v="59960.32"/>
    <x v="15"/>
    <n v="122865.12"/>
    <x v="15"/>
    <n v="29"/>
    <x v="0"/>
    <x v="0"/>
  </r>
  <r>
    <x v="16"/>
    <d v="2018-01-30T00:00:00"/>
    <x v="4"/>
    <x v="16"/>
    <x v="7"/>
    <x v="1"/>
    <x v="1"/>
    <x v="1"/>
    <n v="6952"/>
    <n v="263.33"/>
    <n v="437.2"/>
    <n v="1830670.16"/>
    <x v="16"/>
    <n v="1208744.24"/>
    <x v="16"/>
    <n v="30"/>
    <x v="0"/>
    <x v="0"/>
  </r>
  <r>
    <x v="17"/>
    <d v="2018-01-31T00:00:00"/>
    <x v="3"/>
    <x v="17"/>
    <x v="4"/>
    <x v="1"/>
    <x v="0"/>
    <x v="1"/>
    <n v="5430"/>
    <n v="31.79"/>
    <n v="47.45"/>
    <n v="172619.7"/>
    <x v="17"/>
    <n v="85033.8"/>
    <x v="17"/>
    <n v="31"/>
    <x v="0"/>
    <x v="0"/>
  </r>
  <r>
    <x v="18"/>
    <d v="2018-02-01T00:00:00"/>
    <x v="4"/>
    <x v="18"/>
    <x v="1"/>
    <x v="1"/>
    <x v="0"/>
    <x v="1"/>
    <n v="3830"/>
    <n v="502.54"/>
    <n v="668.27"/>
    <n v="1924728.2"/>
    <x v="18"/>
    <n v="634745.9"/>
    <x v="18"/>
    <n v="1"/>
    <x v="1"/>
    <x v="0"/>
  </r>
  <r>
    <x v="19"/>
    <d v="2018-02-02T00:00:00"/>
    <x v="0"/>
    <x v="19"/>
    <x v="3"/>
    <x v="0"/>
    <x v="1"/>
    <x v="1"/>
    <n v="5908"/>
    <n v="364.69"/>
    <n v="421.89"/>
    <n v="2154588.52"/>
    <x v="19"/>
    <n v="337937.6"/>
    <x v="19"/>
    <n v="2"/>
    <x v="1"/>
    <x v="0"/>
  </r>
  <r>
    <x v="20"/>
    <d v="2018-02-03T00:00:00"/>
    <x v="2"/>
    <x v="20"/>
    <x v="7"/>
    <x v="1"/>
    <x v="1"/>
    <x v="0"/>
    <n v="7450"/>
    <n v="159.41999999999999"/>
    <n v="255.28"/>
    <n v="1187679"/>
    <x v="20"/>
    <n v="714157"/>
    <x v="20"/>
    <n v="3"/>
    <x v="1"/>
    <x v="0"/>
  </r>
  <r>
    <x v="21"/>
    <d v="2018-02-04T00:00:00"/>
    <x v="2"/>
    <x v="21"/>
    <x v="0"/>
    <x v="0"/>
    <x v="0"/>
    <x v="0"/>
    <n v="1273"/>
    <n v="159.41999999999999"/>
    <n v="255.28"/>
    <n v="202941.66"/>
    <x v="21"/>
    <n v="122029.78"/>
    <x v="4"/>
    <n v="4"/>
    <x v="1"/>
    <x v="0"/>
  </r>
  <r>
    <x v="22"/>
    <d v="2018-02-05T00:00:00"/>
    <x v="1"/>
    <x v="13"/>
    <x v="6"/>
    <x v="1"/>
    <x v="0"/>
    <x v="0"/>
    <n v="2225"/>
    <n v="97.44"/>
    <n v="152.58000000000001"/>
    <n v="216804"/>
    <x v="22"/>
    <n v="122686.5"/>
    <x v="21"/>
    <n v="5"/>
    <x v="1"/>
    <x v="0"/>
  </r>
  <r>
    <x v="23"/>
    <d v="2018-02-06T00:00:00"/>
    <x v="0"/>
    <x v="22"/>
    <x v="5"/>
    <x v="0"/>
    <x v="0"/>
    <x v="1"/>
    <n v="2187"/>
    <n v="6.92"/>
    <n v="9.33"/>
    <n v="15134.04"/>
    <x v="23"/>
    <n v="5270.67"/>
    <x v="4"/>
    <n v="6"/>
    <x v="1"/>
    <x v="0"/>
  </r>
  <r>
    <x v="24"/>
    <d v="2018-02-07T00:00:00"/>
    <x v="2"/>
    <x v="23"/>
    <x v="5"/>
    <x v="0"/>
    <x v="1"/>
    <x v="0"/>
    <n v="5070"/>
    <n v="56.67"/>
    <n v="81.73"/>
    <n v="287316.90000000002"/>
    <x v="24"/>
    <n v="127054.2"/>
    <x v="22"/>
    <n v="7"/>
    <x v="1"/>
    <x v="0"/>
  </r>
  <r>
    <x v="25"/>
    <d v="2018-02-08T00:00:00"/>
    <x v="2"/>
    <x v="24"/>
    <x v="7"/>
    <x v="0"/>
    <x v="1"/>
    <x v="1"/>
    <n v="1815"/>
    <n v="263.33"/>
    <n v="437.2"/>
    <n v="477943.95"/>
    <x v="25"/>
    <n v="315574.05"/>
    <x v="23"/>
    <n v="8"/>
    <x v="1"/>
    <x v="0"/>
  </r>
  <r>
    <x v="26"/>
    <d v="2018-02-09T00:00:00"/>
    <x v="0"/>
    <x v="25"/>
    <x v="5"/>
    <x v="0"/>
    <x v="0"/>
    <x v="1"/>
    <n v="5398"/>
    <n v="6.92"/>
    <n v="9.33"/>
    <n v="37354.160000000003"/>
    <x v="26"/>
    <n v="13009.18"/>
    <x v="21"/>
    <n v="9"/>
    <x v="1"/>
    <x v="0"/>
  </r>
  <r>
    <x v="27"/>
    <d v="2018-02-11T00:00:00"/>
    <x v="3"/>
    <x v="26"/>
    <x v="7"/>
    <x v="0"/>
    <x v="1"/>
    <x v="1"/>
    <n v="5822"/>
    <n v="6.92"/>
    <n v="9.33"/>
    <n v="40288.239999999998"/>
    <x v="27"/>
    <n v="14031.02"/>
    <x v="24"/>
    <n v="11"/>
    <x v="1"/>
    <x v="0"/>
  </r>
  <r>
    <x v="28"/>
    <d v="2018-02-16T00:00:00"/>
    <x v="2"/>
    <x v="20"/>
    <x v="5"/>
    <x v="0"/>
    <x v="0"/>
    <x v="1"/>
    <n v="5124"/>
    <n v="31.79"/>
    <n v="47.45"/>
    <n v="162891.96"/>
    <x v="28"/>
    <n v="80241.84"/>
    <x v="0"/>
    <n v="16"/>
    <x v="1"/>
    <x v="0"/>
  </r>
  <r>
    <x v="29"/>
    <d v="2018-02-17T00:00:00"/>
    <x v="3"/>
    <x v="27"/>
    <x v="5"/>
    <x v="1"/>
    <x v="1"/>
    <x v="0"/>
    <n v="2370"/>
    <n v="502.54"/>
    <n v="668.27"/>
    <n v="1191019.8"/>
    <x v="29"/>
    <n v="392780.1"/>
    <x v="5"/>
    <n v="17"/>
    <x v="1"/>
    <x v="0"/>
  </r>
  <r>
    <x v="30"/>
    <d v="2018-02-18T00:00:00"/>
    <x v="2"/>
    <x v="28"/>
    <x v="8"/>
    <x v="1"/>
    <x v="0"/>
    <x v="1"/>
    <n v="8661"/>
    <n v="263.33"/>
    <n v="437.2"/>
    <n v="2280701.13"/>
    <x v="30"/>
    <n v="1505888.07"/>
    <x v="25"/>
    <n v="18"/>
    <x v="1"/>
    <x v="0"/>
  </r>
  <r>
    <x v="31"/>
    <d v="2018-02-22T00:00:00"/>
    <x v="3"/>
    <x v="29"/>
    <x v="2"/>
    <x v="1"/>
    <x v="1"/>
    <x v="1"/>
    <n v="2125"/>
    <n v="56.67"/>
    <n v="81.73"/>
    <n v="120423.75"/>
    <x v="31"/>
    <n v="53252.5"/>
    <x v="26"/>
    <n v="22"/>
    <x v="1"/>
    <x v="0"/>
  </r>
  <r>
    <x v="32"/>
    <d v="2018-02-23T00:00:00"/>
    <x v="0"/>
    <x v="30"/>
    <x v="0"/>
    <x v="1"/>
    <x v="0"/>
    <x v="1"/>
    <n v="2924"/>
    <n v="524.96"/>
    <n v="651.21"/>
    <n v="1534983.04"/>
    <x v="32"/>
    <n v="369155"/>
    <x v="20"/>
    <n v="23"/>
    <x v="1"/>
    <x v="0"/>
  </r>
  <r>
    <x v="33"/>
    <d v="2018-02-24T00:00:00"/>
    <x v="4"/>
    <x v="31"/>
    <x v="8"/>
    <x v="0"/>
    <x v="0"/>
    <x v="0"/>
    <n v="8250"/>
    <n v="502.54"/>
    <n v="668.27"/>
    <n v="4145955"/>
    <x v="33"/>
    <n v="1367272.5"/>
    <x v="3"/>
    <n v="24"/>
    <x v="1"/>
    <x v="0"/>
  </r>
  <r>
    <x v="34"/>
    <d v="2018-02-25T00:00:00"/>
    <x v="3"/>
    <x v="32"/>
    <x v="6"/>
    <x v="1"/>
    <x v="1"/>
    <x v="1"/>
    <n v="7327"/>
    <n v="97.44"/>
    <n v="152.58000000000001"/>
    <n v="713942.88"/>
    <x v="34"/>
    <n v="404010.78"/>
    <x v="27"/>
    <n v="25"/>
    <x v="1"/>
    <x v="0"/>
  </r>
  <r>
    <x v="35"/>
    <d v="2018-03-04T00:00:00"/>
    <x v="1"/>
    <x v="33"/>
    <x v="5"/>
    <x v="0"/>
    <x v="0"/>
    <x v="0"/>
    <n v="6409"/>
    <n v="56.67"/>
    <n v="81.73"/>
    <n v="363198.03"/>
    <x v="35"/>
    <n v="160609.54"/>
    <x v="28"/>
    <n v="4"/>
    <x v="2"/>
    <x v="0"/>
  </r>
  <r>
    <x v="36"/>
    <d v="2018-03-05T00:00:00"/>
    <x v="5"/>
    <x v="34"/>
    <x v="8"/>
    <x v="1"/>
    <x v="1"/>
    <x v="0"/>
    <n v="3784"/>
    <n v="6.92"/>
    <n v="9.33"/>
    <n v="26185.279999999999"/>
    <x v="36"/>
    <n v="9119.44"/>
    <x v="15"/>
    <n v="5"/>
    <x v="2"/>
    <x v="0"/>
  </r>
  <r>
    <x v="37"/>
    <d v="2018-03-06T00:00:00"/>
    <x v="3"/>
    <x v="27"/>
    <x v="2"/>
    <x v="0"/>
    <x v="1"/>
    <x v="1"/>
    <n v="4767"/>
    <n v="364.69"/>
    <n v="421.89"/>
    <n v="1738477.23"/>
    <x v="37"/>
    <n v="272672.40000000002"/>
    <x v="19"/>
    <n v="6"/>
    <x v="2"/>
    <x v="0"/>
  </r>
  <r>
    <x v="38"/>
    <d v="2018-03-07T00:00:00"/>
    <x v="4"/>
    <x v="35"/>
    <x v="1"/>
    <x v="0"/>
    <x v="0"/>
    <x v="0"/>
    <n v="6708"/>
    <n v="524.96"/>
    <n v="651.21"/>
    <n v="3521431.68"/>
    <x v="38"/>
    <n v="846885"/>
    <x v="14"/>
    <n v="7"/>
    <x v="2"/>
    <x v="0"/>
  </r>
  <r>
    <x v="39"/>
    <d v="2018-03-10T00:00:00"/>
    <x v="2"/>
    <x v="15"/>
    <x v="1"/>
    <x v="1"/>
    <x v="0"/>
    <x v="1"/>
    <n v="3987"/>
    <n v="524.96"/>
    <n v="651.21"/>
    <n v="2093015.52"/>
    <x v="39"/>
    <n v="503358.75"/>
    <x v="0"/>
    <n v="10"/>
    <x v="2"/>
    <x v="0"/>
  </r>
  <r>
    <x v="40"/>
    <d v="2018-03-11T00:00:00"/>
    <x v="3"/>
    <x v="36"/>
    <x v="8"/>
    <x v="1"/>
    <x v="1"/>
    <x v="1"/>
    <n v="3015"/>
    <n v="56.67"/>
    <n v="81.73"/>
    <n v="170860.05"/>
    <x v="40"/>
    <n v="75555.899999999994"/>
    <x v="25"/>
    <n v="11"/>
    <x v="2"/>
    <x v="0"/>
  </r>
  <r>
    <x v="41"/>
    <d v="2018-03-12T00:00:00"/>
    <x v="5"/>
    <x v="37"/>
    <x v="7"/>
    <x v="0"/>
    <x v="1"/>
    <x v="0"/>
    <n v="7234"/>
    <n v="263.33"/>
    <n v="437.2"/>
    <n v="1904929.22"/>
    <x v="41"/>
    <n v="1257775.58"/>
    <x v="28"/>
    <n v="12"/>
    <x v="2"/>
    <x v="0"/>
  </r>
  <r>
    <x v="42"/>
    <d v="2018-03-18T00:00:00"/>
    <x v="3"/>
    <x v="27"/>
    <x v="2"/>
    <x v="0"/>
    <x v="0"/>
    <x v="0"/>
    <n v="2117"/>
    <n v="117.11"/>
    <n v="205.7"/>
    <n v="247921.87"/>
    <x v="42"/>
    <n v="187545.03"/>
    <x v="29"/>
    <n v="18"/>
    <x v="2"/>
    <x v="0"/>
  </r>
  <r>
    <x v="43"/>
    <d v="2018-03-20T00:00:00"/>
    <x v="2"/>
    <x v="38"/>
    <x v="0"/>
    <x v="1"/>
    <x v="0"/>
    <x v="0"/>
    <n v="171"/>
    <n v="90.93"/>
    <n v="154.06"/>
    <n v="15549.03"/>
    <x v="43"/>
    <n v="10795.23"/>
    <x v="30"/>
    <n v="20"/>
    <x v="2"/>
    <x v="0"/>
  </r>
  <r>
    <x v="44"/>
    <d v="2018-03-23T00:00:00"/>
    <x v="4"/>
    <x v="31"/>
    <x v="7"/>
    <x v="0"/>
    <x v="0"/>
    <x v="0"/>
    <n v="5930"/>
    <n v="35.840000000000003"/>
    <n v="109.28"/>
    <n v="212531.20000000001"/>
    <x v="44"/>
    <n v="435499.2"/>
    <x v="31"/>
    <n v="23"/>
    <x v="2"/>
    <x v="0"/>
  </r>
  <r>
    <x v="45"/>
    <d v="2018-03-24T00:00:00"/>
    <x v="3"/>
    <x v="39"/>
    <x v="3"/>
    <x v="1"/>
    <x v="1"/>
    <x v="0"/>
    <n v="962"/>
    <n v="117.11"/>
    <n v="205.7"/>
    <n v="112659.82"/>
    <x v="45"/>
    <n v="85223.58"/>
    <x v="32"/>
    <n v="24"/>
    <x v="2"/>
    <x v="0"/>
  </r>
  <r>
    <x v="46"/>
    <d v="2018-03-25T00:00:00"/>
    <x v="2"/>
    <x v="40"/>
    <x v="7"/>
    <x v="1"/>
    <x v="1"/>
    <x v="1"/>
    <n v="8867"/>
    <n v="263.33"/>
    <n v="437.2"/>
    <n v="2334947.11"/>
    <x v="46"/>
    <n v="1541705.29"/>
    <x v="33"/>
    <n v="25"/>
    <x v="2"/>
    <x v="0"/>
  </r>
  <r>
    <x v="47"/>
    <d v="2018-03-29T00:00:00"/>
    <x v="2"/>
    <x v="28"/>
    <x v="5"/>
    <x v="0"/>
    <x v="0"/>
    <x v="0"/>
    <n v="273"/>
    <n v="56.67"/>
    <n v="81.73"/>
    <n v="15470.91"/>
    <x v="47"/>
    <n v="6841.38"/>
    <x v="22"/>
    <n v="29"/>
    <x v="2"/>
    <x v="0"/>
  </r>
  <r>
    <x v="48"/>
    <d v="2018-03-30T00:00:00"/>
    <x v="2"/>
    <x v="41"/>
    <x v="3"/>
    <x v="0"/>
    <x v="1"/>
    <x v="1"/>
    <n v="7842"/>
    <n v="35.840000000000003"/>
    <n v="109.28"/>
    <n v="281057.28000000003"/>
    <x v="48"/>
    <n v="575916.48"/>
    <x v="20"/>
    <n v="30"/>
    <x v="2"/>
    <x v="0"/>
  </r>
  <r>
    <x v="49"/>
    <d v="2018-03-31T00:00:00"/>
    <x v="3"/>
    <x v="42"/>
    <x v="6"/>
    <x v="1"/>
    <x v="0"/>
    <x v="1"/>
    <n v="1266"/>
    <n v="524.96"/>
    <n v="651.21"/>
    <n v="664599.36"/>
    <x v="49"/>
    <n v="159832.5"/>
    <x v="34"/>
    <n v="31"/>
    <x v="2"/>
    <x v="0"/>
  </r>
  <r>
    <x v="50"/>
    <d v="2018-04-01T00:00:00"/>
    <x v="2"/>
    <x v="43"/>
    <x v="7"/>
    <x v="0"/>
    <x v="1"/>
    <x v="1"/>
    <n v="2269"/>
    <n v="35.840000000000003"/>
    <n v="109.28"/>
    <n v="81320.960000000006"/>
    <x v="50"/>
    <n v="166635.35999999999"/>
    <x v="35"/>
    <n v="1"/>
    <x v="3"/>
    <x v="0"/>
  </r>
  <r>
    <x v="51"/>
    <d v="2018-04-02T00:00:00"/>
    <x v="3"/>
    <x v="44"/>
    <x v="2"/>
    <x v="0"/>
    <x v="0"/>
    <x v="1"/>
    <n v="9606"/>
    <n v="6.92"/>
    <n v="9.33"/>
    <n v="66473.52"/>
    <x v="51"/>
    <n v="23150.46"/>
    <x v="10"/>
    <n v="2"/>
    <x v="3"/>
    <x v="0"/>
  </r>
  <r>
    <x v="52"/>
    <d v="2018-04-03T00:00:00"/>
    <x v="5"/>
    <x v="45"/>
    <x v="3"/>
    <x v="1"/>
    <x v="1"/>
    <x v="0"/>
    <n v="4063"/>
    <n v="117.11"/>
    <n v="205.7"/>
    <n v="475817.93"/>
    <x v="52"/>
    <n v="359941.17"/>
    <x v="16"/>
    <n v="3"/>
    <x v="3"/>
    <x v="0"/>
  </r>
  <r>
    <x v="53"/>
    <d v="2018-04-04T00:00:00"/>
    <x v="3"/>
    <x v="46"/>
    <x v="5"/>
    <x v="0"/>
    <x v="0"/>
    <x v="1"/>
    <n v="3457"/>
    <n v="524.96"/>
    <n v="651.21"/>
    <n v="1814786.72"/>
    <x v="53"/>
    <n v="436446.25"/>
    <x v="2"/>
    <n v="4"/>
    <x v="3"/>
    <x v="0"/>
  </r>
  <r>
    <x v="54"/>
    <d v="2018-04-05T00:00:00"/>
    <x v="3"/>
    <x v="3"/>
    <x v="5"/>
    <x v="0"/>
    <x v="0"/>
    <x v="1"/>
    <n v="7637"/>
    <n v="6.92"/>
    <n v="9.33"/>
    <n v="52848.04"/>
    <x v="54"/>
    <n v="18405.169999999998"/>
    <x v="27"/>
    <n v="5"/>
    <x v="3"/>
    <x v="0"/>
  </r>
  <r>
    <x v="55"/>
    <d v="2018-04-06T00:00:00"/>
    <x v="3"/>
    <x v="47"/>
    <x v="6"/>
    <x v="1"/>
    <x v="1"/>
    <x v="1"/>
    <n v="3482"/>
    <n v="35.840000000000003"/>
    <n v="109.28"/>
    <n v="124794.88"/>
    <x v="55"/>
    <n v="255718.08"/>
    <x v="25"/>
    <n v="6"/>
    <x v="3"/>
    <x v="0"/>
  </r>
  <r>
    <x v="56"/>
    <d v="2018-04-07T00:00:00"/>
    <x v="0"/>
    <x v="48"/>
    <x v="0"/>
    <x v="0"/>
    <x v="0"/>
    <x v="0"/>
    <n v="9905"/>
    <n v="35.840000000000003"/>
    <n v="109.28"/>
    <n v="354995.20000000001"/>
    <x v="56"/>
    <n v="727423.2"/>
    <x v="17"/>
    <n v="7"/>
    <x v="3"/>
    <x v="0"/>
  </r>
  <r>
    <x v="57"/>
    <d v="2018-04-11T00:00:00"/>
    <x v="2"/>
    <x v="49"/>
    <x v="6"/>
    <x v="1"/>
    <x v="1"/>
    <x v="1"/>
    <n v="2847"/>
    <n v="263.33"/>
    <n v="437.2"/>
    <n v="749700.51"/>
    <x v="57"/>
    <n v="495007.89"/>
    <x v="13"/>
    <n v="11"/>
    <x v="3"/>
    <x v="0"/>
  </r>
  <r>
    <x v="58"/>
    <d v="2018-04-12T00:00:00"/>
    <x v="2"/>
    <x v="50"/>
    <x v="2"/>
    <x v="1"/>
    <x v="1"/>
    <x v="0"/>
    <n v="282"/>
    <n v="502.54"/>
    <n v="668.27"/>
    <n v="141716.28"/>
    <x v="58"/>
    <n v="46735.86"/>
    <x v="0"/>
    <n v="12"/>
    <x v="3"/>
    <x v="0"/>
  </r>
  <r>
    <x v="59"/>
    <d v="2018-04-13T00:00:00"/>
    <x v="3"/>
    <x v="32"/>
    <x v="6"/>
    <x v="1"/>
    <x v="0"/>
    <x v="0"/>
    <n v="7215"/>
    <n v="263.33"/>
    <n v="437.2"/>
    <n v="1899925.95"/>
    <x v="59"/>
    <n v="1254472.05"/>
    <x v="7"/>
    <n v="13"/>
    <x v="3"/>
    <x v="0"/>
  </r>
  <r>
    <x v="60"/>
    <d v="2018-04-14T00:00:00"/>
    <x v="0"/>
    <x v="30"/>
    <x v="6"/>
    <x v="0"/>
    <x v="0"/>
    <x v="1"/>
    <n v="682"/>
    <n v="117.11"/>
    <n v="205.7"/>
    <n v="79869.02"/>
    <x v="60"/>
    <n v="60418.38"/>
    <x v="11"/>
    <n v="14"/>
    <x v="3"/>
    <x v="0"/>
  </r>
  <r>
    <x v="61"/>
    <d v="2018-04-15T00:00:00"/>
    <x v="2"/>
    <x v="51"/>
    <x v="6"/>
    <x v="0"/>
    <x v="1"/>
    <x v="0"/>
    <n v="4750"/>
    <n v="159.41999999999999"/>
    <n v="255.28"/>
    <n v="757245"/>
    <x v="61"/>
    <n v="455335"/>
    <x v="36"/>
    <n v="15"/>
    <x v="3"/>
    <x v="0"/>
  </r>
  <r>
    <x v="62"/>
    <d v="2018-04-16T00:00:00"/>
    <x v="3"/>
    <x v="17"/>
    <x v="6"/>
    <x v="0"/>
    <x v="1"/>
    <x v="1"/>
    <n v="5518"/>
    <n v="524.96"/>
    <n v="651.21"/>
    <n v="2896729.28"/>
    <x v="62"/>
    <n v="696647.5"/>
    <x v="37"/>
    <n v="16"/>
    <x v="3"/>
    <x v="0"/>
  </r>
  <r>
    <x v="63"/>
    <d v="2018-04-17T00:00:00"/>
    <x v="5"/>
    <x v="52"/>
    <x v="6"/>
    <x v="0"/>
    <x v="0"/>
    <x v="1"/>
    <n v="6116"/>
    <n v="35.840000000000003"/>
    <n v="109.28"/>
    <n v="219197.44"/>
    <x v="63"/>
    <n v="449159.04"/>
    <x v="13"/>
    <n v="17"/>
    <x v="3"/>
    <x v="0"/>
  </r>
  <r>
    <x v="64"/>
    <d v="2018-04-18T00:00:00"/>
    <x v="1"/>
    <x v="53"/>
    <x v="0"/>
    <x v="1"/>
    <x v="0"/>
    <x v="0"/>
    <n v="1705"/>
    <n v="263.33"/>
    <n v="437.2"/>
    <n v="448977.65"/>
    <x v="64"/>
    <n v="296448.34999999998"/>
    <x v="38"/>
    <n v="18"/>
    <x v="3"/>
    <x v="0"/>
  </r>
  <r>
    <x v="65"/>
    <d v="2018-04-19T00:00:00"/>
    <x v="3"/>
    <x v="4"/>
    <x v="7"/>
    <x v="1"/>
    <x v="0"/>
    <x v="0"/>
    <n v="4477"/>
    <n v="263.33"/>
    <n v="437.2"/>
    <n v="1178928.4099999999"/>
    <x v="65"/>
    <n v="778415.99"/>
    <x v="24"/>
    <n v="19"/>
    <x v="3"/>
    <x v="0"/>
  </r>
  <r>
    <x v="66"/>
    <d v="2018-04-20T00:00:00"/>
    <x v="3"/>
    <x v="54"/>
    <x v="0"/>
    <x v="1"/>
    <x v="1"/>
    <x v="0"/>
    <n v="8656"/>
    <n v="56.67"/>
    <n v="81.73"/>
    <n v="490535.52"/>
    <x v="66"/>
    <n v="216919.36"/>
    <x v="9"/>
    <n v="20"/>
    <x v="3"/>
    <x v="0"/>
  </r>
  <r>
    <x v="67"/>
    <d v="2018-04-21T00:00:00"/>
    <x v="1"/>
    <x v="55"/>
    <x v="6"/>
    <x v="0"/>
    <x v="1"/>
    <x v="0"/>
    <n v="5498"/>
    <n v="35.840000000000003"/>
    <n v="109.28"/>
    <n v="197048.32000000001"/>
    <x v="67"/>
    <n v="403773.12"/>
    <x v="37"/>
    <n v="21"/>
    <x v="3"/>
    <x v="0"/>
  </r>
  <r>
    <x v="68"/>
    <d v="2018-04-30T00:00:00"/>
    <x v="2"/>
    <x v="56"/>
    <x v="7"/>
    <x v="1"/>
    <x v="0"/>
    <x v="0"/>
    <n v="8287"/>
    <n v="524.96"/>
    <n v="651.21"/>
    <n v="4350343.5199999996"/>
    <x v="68"/>
    <n v="1046233.75"/>
    <x v="20"/>
    <n v="30"/>
    <x v="3"/>
    <x v="0"/>
  </r>
  <r>
    <x v="69"/>
    <d v="2018-05-01T00:00:00"/>
    <x v="3"/>
    <x v="57"/>
    <x v="2"/>
    <x v="0"/>
    <x v="1"/>
    <x v="1"/>
    <n v="7342"/>
    <n v="35.840000000000003"/>
    <n v="109.28"/>
    <n v="263137.28000000003"/>
    <x v="69"/>
    <n v="539196.48"/>
    <x v="18"/>
    <n v="1"/>
    <x v="4"/>
    <x v="0"/>
  </r>
  <r>
    <x v="70"/>
    <d v="2018-05-02T00:00:00"/>
    <x v="4"/>
    <x v="18"/>
    <x v="7"/>
    <x v="1"/>
    <x v="0"/>
    <x v="0"/>
    <n v="5010"/>
    <n v="524.96"/>
    <n v="651.21"/>
    <n v="2630049.6"/>
    <x v="70"/>
    <n v="632512.5"/>
    <x v="7"/>
    <n v="2"/>
    <x v="4"/>
    <x v="0"/>
  </r>
  <r>
    <x v="71"/>
    <d v="2018-05-03T00:00:00"/>
    <x v="5"/>
    <x v="52"/>
    <x v="1"/>
    <x v="0"/>
    <x v="1"/>
    <x v="1"/>
    <n v="673"/>
    <n v="6.92"/>
    <n v="9.33"/>
    <n v="4657.16"/>
    <x v="71"/>
    <n v="1621.93"/>
    <x v="29"/>
    <n v="3"/>
    <x v="4"/>
    <x v="0"/>
  </r>
  <r>
    <x v="72"/>
    <d v="2018-05-12T00:00:00"/>
    <x v="3"/>
    <x v="58"/>
    <x v="4"/>
    <x v="0"/>
    <x v="0"/>
    <x v="1"/>
    <n v="5741"/>
    <n v="31.79"/>
    <n v="47.45"/>
    <n v="182506.39"/>
    <x v="72"/>
    <n v="89904.06"/>
    <x v="31"/>
    <n v="12"/>
    <x v="4"/>
    <x v="0"/>
  </r>
  <r>
    <x v="73"/>
    <d v="2018-05-13T00:00:00"/>
    <x v="3"/>
    <x v="32"/>
    <x v="3"/>
    <x v="0"/>
    <x v="1"/>
    <x v="1"/>
    <n v="8656"/>
    <n v="117.11"/>
    <n v="205.7"/>
    <n v="1013704.16"/>
    <x v="73"/>
    <n v="766835.04"/>
    <x v="39"/>
    <n v="13"/>
    <x v="4"/>
    <x v="0"/>
  </r>
  <r>
    <x v="74"/>
    <d v="2018-05-14T00:00:00"/>
    <x v="5"/>
    <x v="59"/>
    <x v="2"/>
    <x v="0"/>
    <x v="0"/>
    <x v="1"/>
    <n v="9892"/>
    <n v="263.33"/>
    <n v="437.2"/>
    <n v="2604860.36"/>
    <x v="74"/>
    <n v="1719922.04"/>
    <x v="7"/>
    <n v="14"/>
    <x v="4"/>
    <x v="0"/>
  </r>
  <r>
    <x v="75"/>
    <d v="2018-05-15T00:00:00"/>
    <x v="6"/>
    <x v="60"/>
    <x v="3"/>
    <x v="0"/>
    <x v="0"/>
    <x v="0"/>
    <n v="6954"/>
    <n v="502.54"/>
    <n v="668.27"/>
    <n v="3494663.16"/>
    <x v="75"/>
    <n v="1152486.42"/>
    <x v="22"/>
    <n v="15"/>
    <x v="4"/>
    <x v="0"/>
  </r>
  <r>
    <x v="76"/>
    <d v="2018-05-16T00:00:00"/>
    <x v="0"/>
    <x v="61"/>
    <x v="7"/>
    <x v="0"/>
    <x v="1"/>
    <x v="1"/>
    <n v="9379"/>
    <n v="31.79"/>
    <n v="47.45"/>
    <n v="298158.40999999997"/>
    <x v="76"/>
    <n v="146875.14000000001"/>
    <x v="6"/>
    <n v="16"/>
    <x v="4"/>
    <x v="0"/>
  </r>
  <r>
    <x v="77"/>
    <d v="2018-05-20T00:00:00"/>
    <x v="4"/>
    <x v="62"/>
    <x v="4"/>
    <x v="1"/>
    <x v="0"/>
    <x v="1"/>
    <n v="3732"/>
    <n v="90.93"/>
    <n v="154.06"/>
    <n v="339350.76"/>
    <x v="77"/>
    <n v="235601.16"/>
    <x v="40"/>
    <n v="20"/>
    <x v="4"/>
    <x v="0"/>
  </r>
  <r>
    <x v="78"/>
    <d v="2018-05-25T00:00:00"/>
    <x v="2"/>
    <x v="63"/>
    <x v="3"/>
    <x v="1"/>
    <x v="1"/>
    <x v="1"/>
    <n v="8614"/>
    <n v="159.41999999999999"/>
    <n v="255.28"/>
    <n v="1373243.88"/>
    <x v="78"/>
    <n v="825738.04"/>
    <x v="29"/>
    <n v="25"/>
    <x v="4"/>
    <x v="0"/>
  </r>
  <r>
    <x v="79"/>
    <d v="2018-05-26T00:00:00"/>
    <x v="0"/>
    <x v="64"/>
    <x v="3"/>
    <x v="1"/>
    <x v="1"/>
    <x v="0"/>
    <n v="9654"/>
    <n v="263.33"/>
    <n v="437.2"/>
    <n v="2542187.8199999998"/>
    <x v="79"/>
    <n v="1678540.98"/>
    <x v="2"/>
    <n v="26"/>
    <x v="4"/>
    <x v="0"/>
  </r>
  <r>
    <x v="80"/>
    <d v="2018-05-27T00:00:00"/>
    <x v="2"/>
    <x v="65"/>
    <x v="7"/>
    <x v="1"/>
    <x v="0"/>
    <x v="1"/>
    <n v="4513"/>
    <n v="502.54"/>
    <n v="668.27"/>
    <n v="2267963.02"/>
    <x v="80"/>
    <n v="747939.49"/>
    <x v="24"/>
    <n v="27"/>
    <x v="4"/>
    <x v="0"/>
  </r>
  <r>
    <x v="81"/>
    <d v="2018-06-02T00:00:00"/>
    <x v="5"/>
    <x v="66"/>
    <x v="3"/>
    <x v="0"/>
    <x v="0"/>
    <x v="0"/>
    <n v="7884"/>
    <n v="35.840000000000003"/>
    <n v="109.28"/>
    <n v="282562.56"/>
    <x v="81"/>
    <n v="579000.96"/>
    <x v="33"/>
    <n v="2"/>
    <x v="5"/>
    <x v="0"/>
  </r>
  <r>
    <x v="82"/>
    <d v="2018-06-03T00:00:00"/>
    <x v="5"/>
    <x v="67"/>
    <x v="3"/>
    <x v="1"/>
    <x v="1"/>
    <x v="0"/>
    <n v="6489"/>
    <n v="263.33"/>
    <n v="437.2"/>
    <n v="1708748.37"/>
    <x v="82"/>
    <n v="1128242.43"/>
    <x v="41"/>
    <n v="3"/>
    <x v="5"/>
    <x v="0"/>
  </r>
  <r>
    <x v="83"/>
    <d v="2018-06-04T00:00:00"/>
    <x v="3"/>
    <x v="68"/>
    <x v="8"/>
    <x v="0"/>
    <x v="1"/>
    <x v="1"/>
    <n v="4085"/>
    <n v="97.44"/>
    <n v="152.58000000000001"/>
    <n v="398042.4"/>
    <x v="83"/>
    <n v="225246.9"/>
    <x v="37"/>
    <n v="4"/>
    <x v="5"/>
    <x v="0"/>
  </r>
  <r>
    <x v="84"/>
    <d v="2018-06-05T00:00:00"/>
    <x v="3"/>
    <x v="69"/>
    <x v="2"/>
    <x v="1"/>
    <x v="0"/>
    <x v="0"/>
    <n v="6457"/>
    <n v="90.93"/>
    <n v="154.06"/>
    <n v="587135.01"/>
    <x v="84"/>
    <n v="407630.41"/>
    <x v="42"/>
    <n v="5"/>
    <x v="5"/>
    <x v="0"/>
  </r>
  <r>
    <x v="85"/>
    <d v="2018-06-06T00:00:00"/>
    <x v="6"/>
    <x v="60"/>
    <x v="2"/>
    <x v="0"/>
    <x v="0"/>
    <x v="1"/>
    <n v="6422"/>
    <n v="56.67"/>
    <n v="81.73"/>
    <n v="363934.74"/>
    <x v="85"/>
    <n v="160935.32"/>
    <x v="34"/>
    <n v="6"/>
    <x v="5"/>
    <x v="0"/>
  </r>
  <r>
    <x v="86"/>
    <d v="2018-06-07T00:00:00"/>
    <x v="3"/>
    <x v="3"/>
    <x v="2"/>
    <x v="0"/>
    <x v="0"/>
    <x v="1"/>
    <n v="8829"/>
    <n v="31.79"/>
    <n v="47.45"/>
    <n v="280673.90999999997"/>
    <x v="86"/>
    <n v="138262.14000000001"/>
    <x v="43"/>
    <n v="7"/>
    <x v="5"/>
    <x v="0"/>
  </r>
  <r>
    <x v="87"/>
    <d v="2018-06-08T00:00:00"/>
    <x v="3"/>
    <x v="27"/>
    <x v="0"/>
    <x v="1"/>
    <x v="1"/>
    <x v="0"/>
    <n v="5559"/>
    <n v="159.41999999999999"/>
    <n v="255.28"/>
    <n v="886215.78"/>
    <x v="87"/>
    <n v="532885.74"/>
    <x v="44"/>
    <n v="8"/>
    <x v="5"/>
    <x v="0"/>
  </r>
  <r>
    <x v="88"/>
    <d v="2018-06-09T00:00:00"/>
    <x v="5"/>
    <x v="70"/>
    <x v="5"/>
    <x v="1"/>
    <x v="1"/>
    <x v="0"/>
    <n v="522"/>
    <n v="6.92"/>
    <n v="9.33"/>
    <n v="3612.24"/>
    <x v="88"/>
    <n v="1258.02"/>
    <x v="21"/>
    <n v="9"/>
    <x v="5"/>
    <x v="0"/>
  </r>
  <r>
    <x v="89"/>
    <d v="2018-06-10T00:00:00"/>
    <x v="2"/>
    <x v="71"/>
    <x v="8"/>
    <x v="0"/>
    <x v="0"/>
    <x v="1"/>
    <n v="4660"/>
    <n v="31.79"/>
    <n v="47.45"/>
    <n v="148141.4"/>
    <x v="89"/>
    <n v="72975.600000000006"/>
    <x v="5"/>
    <n v="10"/>
    <x v="5"/>
    <x v="0"/>
  </r>
  <r>
    <x v="90"/>
    <d v="2018-06-11T00:00:00"/>
    <x v="3"/>
    <x v="46"/>
    <x v="8"/>
    <x v="0"/>
    <x v="1"/>
    <x v="0"/>
    <n v="948"/>
    <n v="524.96"/>
    <n v="651.21"/>
    <n v="497662.08"/>
    <x v="90"/>
    <n v="119685"/>
    <x v="12"/>
    <n v="11"/>
    <x v="5"/>
    <x v="0"/>
  </r>
  <r>
    <x v="91"/>
    <d v="2018-06-18T00:00:00"/>
    <x v="0"/>
    <x v="30"/>
    <x v="2"/>
    <x v="1"/>
    <x v="0"/>
    <x v="1"/>
    <n v="9389"/>
    <n v="31.79"/>
    <n v="47.45"/>
    <n v="298476.31"/>
    <x v="91"/>
    <n v="147031.74"/>
    <x v="45"/>
    <n v="18"/>
    <x v="5"/>
    <x v="0"/>
  </r>
  <r>
    <x v="92"/>
    <d v="2018-06-19T00:00:00"/>
    <x v="5"/>
    <x v="37"/>
    <x v="8"/>
    <x v="0"/>
    <x v="1"/>
    <x v="0"/>
    <n v="2021"/>
    <n v="524.96"/>
    <n v="651.21"/>
    <n v="1060944.1599999999"/>
    <x v="92"/>
    <n v="255151.25"/>
    <x v="42"/>
    <n v="19"/>
    <x v="5"/>
    <x v="0"/>
  </r>
  <r>
    <x v="93"/>
    <d v="2018-06-20T00:00:00"/>
    <x v="2"/>
    <x v="72"/>
    <x v="4"/>
    <x v="1"/>
    <x v="0"/>
    <x v="0"/>
    <n v="7910"/>
    <n v="263.33"/>
    <n v="437.2"/>
    <n v="2082940.3"/>
    <x v="93"/>
    <n v="1375311.7"/>
    <x v="46"/>
    <n v="20"/>
    <x v="5"/>
    <x v="0"/>
  </r>
  <r>
    <x v="94"/>
    <d v="2018-06-21T00:00:00"/>
    <x v="1"/>
    <x v="73"/>
    <x v="2"/>
    <x v="1"/>
    <x v="1"/>
    <x v="1"/>
    <n v="8156"/>
    <n v="31.79"/>
    <n v="47.45"/>
    <n v="259279.24"/>
    <x v="94"/>
    <n v="127722.96"/>
    <x v="19"/>
    <n v="21"/>
    <x v="5"/>
    <x v="0"/>
  </r>
  <r>
    <x v="95"/>
    <d v="2018-06-22T00:00:00"/>
    <x v="3"/>
    <x v="26"/>
    <x v="0"/>
    <x v="0"/>
    <x v="0"/>
    <x v="0"/>
    <n v="888"/>
    <n v="35.840000000000003"/>
    <n v="109.28"/>
    <n v="31825.919999999998"/>
    <x v="95"/>
    <n v="65214.720000000001"/>
    <x v="10"/>
    <n v="22"/>
    <x v="5"/>
    <x v="0"/>
  </r>
  <r>
    <x v="96"/>
    <d v="2018-06-23T00:00:00"/>
    <x v="4"/>
    <x v="74"/>
    <x v="3"/>
    <x v="0"/>
    <x v="0"/>
    <x v="1"/>
    <n v="6267"/>
    <n v="6.92"/>
    <n v="9.33"/>
    <n v="43367.64"/>
    <x v="96"/>
    <n v="15103.47"/>
    <x v="0"/>
    <n v="23"/>
    <x v="5"/>
    <x v="0"/>
  </r>
  <r>
    <x v="97"/>
    <d v="2018-06-24T00:00:00"/>
    <x v="3"/>
    <x v="46"/>
    <x v="2"/>
    <x v="1"/>
    <x v="1"/>
    <x v="1"/>
    <n v="1485"/>
    <n v="90.93"/>
    <n v="154.06"/>
    <n v="135031.04999999999"/>
    <x v="97"/>
    <n v="93748.05"/>
    <x v="12"/>
    <n v="24"/>
    <x v="5"/>
    <x v="0"/>
  </r>
  <r>
    <x v="98"/>
    <d v="2018-06-25T00:00:00"/>
    <x v="6"/>
    <x v="60"/>
    <x v="5"/>
    <x v="0"/>
    <x v="0"/>
    <x v="0"/>
    <n v="5767"/>
    <n v="56.67"/>
    <n v="81.73"/>
    <n v="326815.89"/>
    <x v="98"/>
    <n v="144521.01999999999"/>
    <x v="47"/>
    <n v="25"/>
    <x v="5"/>
    <x v="0"/>
  </r>
  <r>
    <x v="99"/>
    <d v="2018-06-26T00:00:00"/>
    <x v="3"/>
    <x v="75"/>
    <x v="2"/>
    <x v="0"/>
    <x v="1"/>
    <x v="0"/>
    <n v="5367"/>
    <n v="502.54"/>
    <n v="668.27"/>
    <n v="2697132.18"/>
    <x v="99"/>
    <n v="889472.91"/>
    <x v="21"/>
    <n v="26"/>
    <x v="5"/>
    <x v="0"/>
  </r>
  <r>
    <x v="100"/>
    <d v="2018-06-27T00:00:00"/>
    <x v="0"/>
    <x v="0"/>
    <x v="0"/>
    <x v="1"/>
    <x v="1"/>
    <x v="0"/>
    <n v="2370"/>
    <n v="502.54"/>
    <n v="668.27"/>
    <n v="1191019.8"/>
    <x v="29"/>
    <n v="392780.1"/>
    <x v="48"/>
    <n v="27"/>
    <x v="5"/>
    <x v="0"/>
  </r>
  <r>
    <x v="101"/>
    <d v="2018-06-28T00:00:00"/>
    <x v="1"/>
    <x v="1"/>
    <x v="3"/>
    <x v="0"/>
    <x v="0"/>
    <x v="0"/>
    <n v="8661"/>
    <n v="263.33"/>
    <n v="437.2"/>
    <n v="2280701.13"/>
    <x v="30"/>
    <n v="1505888.07"/>
    <x v="36"/>
    <n v="28"/>
    <x v="5"/>
    <x v="0"/>
  </r>
  <r>
    <x v="102"/>
    <d v="2018-07-04T00:00:00"/>
    <x v="2"/>
    <x v="2"/>
    <x v="6"/>
    <x v="0"/>
    <x v="0"/>
    <x v="0"/>
    <n v="2125"/>
    <n v="56.67"/>
    <n v="81.73"/>
    <n v="120423.75"/>
    <x v="31"/>
    <n v="53252.5"/>
    <x v="6"/>
    <n v="4"/>
    <x v="6"/>
    <x v="0"/>
  </r>
  <r>
    <x v="103"/>
    <d v="2018-07-05T00:00:00"/>
    <x v="3"/>
    <x v="3"/>
    <x v="7"/>
    <x v="1"/>
    <x v="1"/>
    <x v="1"/>
    <n v="2924"/>
    <n v="524.96"/>
    <n v="651.21"/>
    <n v="1534983.04"/>
    <x v="32"/>
    <n v="369155"/>
    <x v="0"/>
    <n v="5"/>
    <x v="6"/>
    <x v="0"/>
  </r>
  <r>
    <x v="104"/>
    <d v="2018-07-06T00:00:00"/>
    <x v="3"/>
    <x v="4"/>
    <x v="2"/>
    <x v="0"/>
    <x v="1"/>
    <x v="0"/>
    <n v="8250"/>
    <n v="502.54"/>
    <n v="668.27"/>
    <n v="4145955"/>
    <x v="33"/>
    <n v="1367272.5"/>
    <x v="9"/>
    <n v="6"/>
    <x v="6"/>
    <x v="0"/>
  </r>
  <r>
    <x v="105"/>
    <d v="2018-07-07T00:00:00"/>
    <x v="0"/>
    <x v="5"/>
    <x v="3"/>
    <x v="1"/>
    <x v="0"/>
    <x v="1"/>
    <n v="7327"/>
    <n v="97.44"/>
    <n v="152.58000000000001"/>
    <n v="713942.88"/>
    <x v="34"/>
    <n v="404010.78"/>
    <x v="35"/>
    <n v="7"/>
    <x v="6"/>
    <x v="0"/>
  </r>
  <r>
    <x v="106"/>
    <d v="2018-07-08T00:00:00"/>
    <x v="3"/>
    <x v="6"/>
    <x v="5"/>
    <x v="1"/>
    <x v="0"/>
    <x v="1"/>
    <n v="6409"/>
    <n v="56.67"/>
    <n v="81.73"/>
    <n v="363198.03"/>
    <x v="35"/>
    <n v="160609.54"/>
    <x v="37"/>
    <n v="8"/>
    <x v="6"/>
    <x v="0"/>
  </r>
  <r>
    <x v="107"/>
    <d v="2018-07-12T00:00:00"/>
    <x v="3"/>
    <x v="7"/>
    <x v="5"/>
    <x v="1"/>
    <x v="0"/>
    <x v="1"/>
    <n v="3784"/>
    <n v="6.92"/>
    <n v="9.33"/>
    <n v="26185.279999999999"/>
    <x v="36"/>
    <n v="9119.44"/>
    <x v="4"/>
    <n v="12"/>
    <x v="6"/>
    <x v="0"/>
  </r>
  <r>
    <x v="108"/>
    <d v="2018-07-13T00:00:00"/>
    <x v="3"/>
    <x v="8"/>
    <x v="6"/>
    <x v="0"/>
    <x v="1"/>
    <x v="1"/>
    <n v="4767"/>
    <n v="364.69"/>
    <n v="421.89"/>
    <n v="1738477.23"/>
    <x v="37"/>
    <n v="272672.40000000002"/>
    <x v="24"/>
    <n v="13"/>
    <x v="6"/>
    <x v="0"/>
  </r>
  <r>
    <x v="109"/>
    <d v="2018-07-14T00:00:00"/>
    <x v="3"/>
    <x v="9"/>
    <x v="0"/>
    <x v="0"/>
    <x v="1"/>
    <x v="0"/>
    <n v="6708"/>
    <n v="524.96"/>
    <n v="651.21"/>
    <n v="3521431.68"/>
    <x v="38"/>
    <n v="846885"/>
    <x v="5"/>
    <n v="14"/>
    <x v="6"/>
    <x v="0"/>
  </r>
  <r>
    <x v="110"/>
    <d v="2018-07-15T00:00:00"/>
    <x v="4"/>
    <x v="10"/>
    <x v="6"/>
    <x v="0"/>
    <x v="0"/>
    <x v="1"/>
    <n v="3987"/>
    <n v="524.96"/>
    <n v="651.21"/>
    <n v="2093015.52"/>
    <x v="39"/>
    <n v="503358.75"/>
    <x v="46"/>
    <n v="15"/>
    <x v="6"/>
    <x v="0"/>
  </r>
  <r>
    <x v="111"/>
    <d v="2018-07-16T00:00:00"/>
    <x v="3"/>
    <x v="11"/>
    <x v="2"/>
    <x v="0"/>
    <x v="1"/>
    <x v="1"/>
    <n v="3015"/>
    <n v="56.67"/>
    <n v="81.73"/>
    <n v="170860.05"/>
    <x v="40"/>
    <n v="75555.899999999994"/>
    <x v="22"/>
    <n v="16"/>
    <x v="6"/>
    <x v="0"/>
  </r>
  <r>
    <x v="112"/>
    <d v="2018-07-23T00:00:00"/>
    <x v="4"/>
    <x v="12"/>
    <x v="8"/>
    <x v="1"/>
    <x v="0"/>
    <x v="1"/>
    <n v="7234"/>
    <n v="263.33"/>
    <n v="437.2"/>
    <n v="1904929.22"/>
    <x v="41"/>
    <n v="1257775.58"/>
    <x v="40"/>
    <n v="23"/>
    <x v="6"/>
    <x v="0"/>
  </r>
  <r>
    <x v="113"/>
    <d v="2018-07-24T00:00:00"/>
    <x v="1"/>
    <x v="13"/>
    <x v="2"/>
    <x v="1"/>
    <x v="1"/>
    <x v="0"/>
    <n v="2117"/>
    <n v="117.11"/>
    <n v="205.7"/>
    <n v="247921.87"/>
    <x v="42"/>
    <n v="187545.03"/>
    <x v="12"/>
    <n v="24"/>
    <x v="6"/>
    <x v="0"/>
  </r>
  <r>
    <x v="114"/>
    <d v="2018-07-25T00:00:00"/>
    <x v="4"/>
    <x v="14"/>
    <x v="6"/>
    <x v="1"/>
    <x v="0"/>
    <x v="1"/>
    <n v="171"/>
    <n v="90.93"/>
    <n v="154.06"/>
    <n v="15549.03"/>
    <x v="43"/>
    <n v="10795.23"/>
    <x v="49"/>
    <n v="25"/>
    <x v="6"/>
    <x v="0"/>
  </r>
  <r>
    <x v="115"/>
    <d v="2018-07-26T00:00:00"/>
    <x v="2"/>
    <x v="15"/>
    <x v="4"/>
    <x v="0"/>
    <x v="1"/>
    <x v="0"/>
    <n v="5930"/>
    <n v="35.840000000000003"/>
    <n v="109.28"/>
    <n v="212531.20000000001"/>
    <x v="44"/>
    <n v="435499.2"/>
    <x v="28"/>
    <n v="26"/>
    <x v="6"/>
    <x v="0"/>
  </r>
  <r>
    <x v="116"/>
    <d v="2018-07-27T00:00:00"/>
    <x v="4"/>
    <x v="16"/>
    <x v="0"/>
    <x v="1"/>
    <x v="0"/>
    <x v="1"/>
    <n v="962"/>
    <n v="117.11"/>
    <n v="205.7"/>
    <n v="112659.82"/>
    <x v="45"/>
    <n v="85223.58"/>
    <x v="40"/>
    <n v="27"/>
    <x v="6"/>
    <x v="0"/>
  </r>
  <r>
    <x v="117"/>
    <d v="2018-08-02T00:00:00"/>
    <x v="3"/>
    <x v="17"/>
    <x v="1"/>
    <x v="0"/>
    <x v="0"/>
    <x v="0"/>
    <n v="8867"/>
    <n v="263.33"/>
    <n v="437.2"/>
    <n v="2334947.11"/>
    <x v="46"/>
    <n v="1541705.29"/>
    <x v="36"/>
    <n v="2"/>
    <x v="7"/>
    <x v="0"/>
  </r>
  <r>
    <x v="118"/>
    <d v="2018-08-03T00:00:00"/>
    <x v="4"/>
    <x v="18"/>
    <x v="0"/>
    <x v="1"/>
    <x v="1"/>
    <x v="1"/>
    <n v="273"/>
    <n v="56.67"/>
    <n v="81.73"/>
    <n v="15470.91"/>
    <x v="47"/>
    <n v="6841.38"/>
    <x v="17"/>
    <n v="3"/>
    <x v="7"/>
    <x v="0"/>
  </r>
  <r>
    <x v="119"/>
    <d v="2018-08-04T00:00:00"/>
    <x v="0"/>
    <x v="19"/>
    <x v="2"/>
    <x v="0"/>
    <x v="0"/>
    <x v="1"/>
    <n v="7842"/>
    <n v="35.840000000000003"/>
    <n v="109.28"/>
    <n v="281057.28000000003"/>
    <x v="48"/>
    <n v="575916.48"/>
    <x v="48"/>
    <n v="4"/>
    <x v="7"/>
    <x v="0"/>
  </r>
  <r>
    <x v="120"/>
    <d v="2018-08-05T00:00:00"/>
    <x v="2"/>
    <x v="20"/>
    <x v="0"/>
    <x v="0"/>
    <x v="1"/>
    <x v="1"/>
    <n v="1266"/>
    <n v="524.96"/>
    <n v="651.21"/>
    <n v="664599.36"/>
    <x v="49"/>
    <n v="159832.5"/>
    <x v="12"/>
    <n v="5"/>
    <x v="7"/>
    <x v="0"/>
  </r>
  <r>
    <x v="121"/>
    <d v="2018-08-06T00:00:00"/>
    <x v="2"/>
    <x v="21"/>
    <x v="3"/>
    <x v="0"/>
    <x v="1"/>
    <x v="1"/>
    <n v="2269"/>
    <n v="35.840000000000003"/>
    <n v="109.28"/>
    <n v="81320.960000000006"/>
    <x v="50"/>
    <n v="166635.35999999999"/>
    <x v="7"/>
    <n v="6"/>
    <x v="7"/>
    <x v="0"/>
  </r>
  <r>
    <x v="122"/>
    <d v="2018-08-07T00:00:00"/>
    <x v="1"/>
    <x v="13"/>
    <x v="4"/>
    <x v="0"/>
    <x v="0"/>
    <x v="0"/>
    <n v="9606"/>
    <n v="6.92"/>
    <n v="9.33"/>
    <n v="66473.52"/>
    <x v="51"/>
    <n v="23150.46"/>
    <x v="29"/>
    <n v="7"/>
    <x v="7"/>
    <x v="0"/>
  </r>
  <r>
    <x v="123"/>
    <d v="2018-08-10T00:00:00"/>
    <x v="0"/>
    <x v="22"/>
    <x v="0"/>
    <x v="0"/>
    <x v="0"/>
    <x v="1"/>
    <n v="5741"/>
    <n v="31.79"/>
    <n v="47.45"/>
    <n v="182506.39"/>
    <x v="72"/>
    <n v="89904.06"/>
    <x v="50"/>
    <n v="10"/>
    <x v="7"/>
    <x v="0"/>
  </r>
  <r>
    <x v="124"/>
    <d v="2018-08-11T00:00:00"/>
    <x v="2"/>
    <x v="23"/>
    <x v="0"/>
    <x v="0"/>
    <x v="1"/>
    <x v="1"/>
    <n v="8656"/>
    <n v="117.11"/>
    <n v="205.7"/>
    <n v="1013704.16"/>
    <x v="73"/>
    <n v="766835.04"/>
    <x v="16"/>
    <n v="11"/>
    <x v="7"/>
    <x v="0"/>
  </r>
  <r>
    <x v="125"/>
    <d v="2018-08-12T00:00:00"/>
    <x v="2"/>
    <x v="24"/>
    <x v="5"/>
    <x v="1"/>
    <x v="1"/>
    <x v="1"/>
    <n v="9892"/>
    <n v="263.33"/>
    <n v="437.2"/>
    <n v="2604860.36"/>
    <x v="74"/>
    <n v="1719922.04"/>
    <x v="13"/>
    <n v="12"/>
    <x v="7"/>
    <x v="0"/>
  </r>
  <r>
    <x v="126"/>
    <d v="2018-08-13T00:00:00"/>
    <x v="0"/>
    <x v="25"/>
    <x v="6"/>
    <x v="1"/>
    <x v="0"/>
    <x v="0"/>
    <n v="6954"/>
    <n v="502.54"/>
    <n v="668.27"/>
    <n v="3494663.16"/>
    <x v="75"/>
    <n v="1152486.42"/>
    <x v="45"/>
    <n v="13"/>
    <x v="7"/>
    <x v="0"/>
  </r>
  <r>
    <x v="127"/>
    <d v="2018-08-14T00:00:00"/>
    <x v="3"/>
    <x v="26"/>
    <x v="1"/>
    <x v="1"/>
    <x v="0"/>
    <x v="1"/>
    <n v="9379"/>
    <n v="31.79"/>
    <n v="47.45"/>
    <n v="298158.40999999997"/>
    <x v="76"/>
    <n v="146875.14000000001"/>
    <x v="22"/>
    <n v="14"/>
    <x v="7"/>
    <x v="0"/>
  </r>
  <r>
    <x v="128"/>
    <d v="2018-08-15T00:00:00"/>
    <x v="2"/>
    <x v="20"/>
    <x v="0"/>
    <x v="1"/>
    <x v="0"/>
    <x v="0"/>
    <n v="3732"/>
    <n v="90.93"/>
    <n v="154.06"/>
    <n v="339350.76"/>
    <x v="77"/>
    <n v="235601.16"/>
    <x v="9"/>
    <n v="15"/>
    <x v="7"/>
    <x v="0"/>
  </r>
  <r>
    <x v="129"/>
    <d v="2018-08-16T00:00:00"/>
    <x v="3"/>
    <x v="27"/>
    <x v="5"/>
    <x v="0"/>
    <x v="1"/>
    <x v="0"/>
    <n v="8614"/>
    <n v="159.41999999999999"/>
    <n v="255.28"/>
    <n v="1373243.88"/>
    <x v="78"/>
    <n v="825738.04"/>
    <x v="41"/>
    <n v="16"/>
    <x v="7"/>
    <x v="0"/>
  </r>
  <r>
    <x v="130"/>
    <d v="2018-08-17T00:00:00"/>
    <x v="2"/>
    <x v="28"/>
    <x v="6"/>
    <x v="1"/>
    <x v="1"/>
    <x v="1"/>
    <n v="9654"/>
    <n v="263.33"/>
    <n v="437.2"/>
    <n v="2542187.8199999998"/>
    <x v="79"/>
    <n v="1678540.98"/>
    <x v="21"/>
    <n v="17"/>
    <x v="7"/>
    <x v="0"/>
  </r>
  <r>
    <x v="131"/>
    <d v="2018-08-18T00:00:00"/>
    <x v="3"/>
    <x v="29"/>
    <x v="0"/>
    <x v="0"/>
    <x v="0"/>
    <x v="0"/>
    <n v="4513"/>
    <n v="502.54"/>
    <n v="668.27"/>
    <n v="2267963.02"/>
    <x v="80"/>
    <n v="747939.49"/>
    <x v="29"/>
    <n v="18"/>
    <x v="7"/>
    <x v="0"/>
  </r>
  <r>
    <x v="132"/>
    <d v="2018-08-19T00:00:00"/>
    <x v="0"/>
    <x v="30"/>
    <x v="7"/>
    <x v="1"/>
    <x v="1"/>
    <x v="1"/>
    <n v="7884"/>
    <n v="35.840000000000003"/>
    <n v="109.28"/>
    <n v="282562.56"/>
    <x v="81"/>
    <n v="579000.96"/>
    <x v="51"/>
    <n v="19"/>
    <x v="7"/>
    <x v="0"/>
  </r>
  <r>
    <x v="133"/>
    <d v="2018-08-20T00:00:00"/>
    <x v="4"/>
    <x v="31"/>
    <x v="4"/>
    <x v="0"/>
    <x v="0"/>
    <x v="1"/>
    <n v="6489"/>
    <n v="263.33"/>
    <n v="437.2"/>
    <n v="1708748.37"/>
    <x v="82"/>
    <n v="1128242.43"/>
    <x v="52"/>
    <n v="20"/>
    <x v="7"/>
    <x v="0"/>
  </r>
  <r>
    <x v="134"/>
    <d v="2018-08-21T00:00:00"/>
    <x v="3"/>
    <x v="32"/>
    <x v="1"/>
    <x v="0"/>
    <x v="1"/>
    <x v="0"/>
    <n v="4085"/>
    <n v="97.44"/>
    <n v="152.58000000000001"/>
    <n v="398042.4"/>
    <x v="83"/>
    <n v="225246.9"/>
    <x v="34"/>
    <n v="21"/>
    <x v="7"/>
    <x v="0"/>
  </r>
  <r>
    <x v="135"/>
    <d v="2018-08-22T00:00:00"/>
    <x v="1"/>
    <x v="33"/>
    <x v="3"/>
    <x v="1"/>
    <x v="0"/>
    <x v="0"/>
    <n v="6457"/>
    <n v="90.93"/>
    <n v="154.06"/>
    <n v="587135.01"/>
    <x v="84"/>
    <n v="407630.41"/>
    <x v="2"/>
    <n v="22"/>
    <x v="7"/>
    <x v="0"/>
  </r>
  <r>
    <x v="136"/>
    <d v="2018-08-23T00:00:00"/>
    <x v="5"/>
    <x v="34"/>
    <x v="7"/>
    <x v="1"/>
    <x v="1"/>
    <x v="1"/>
    <n v="6422"/>
    <n v="56.67"/>
    <n v="81.73"/>
    <n v="363934.74"/>
    <x v="85"/>
    <n v="160935.32"/>
    <x v="10"/>
    <n v="23"/>
    <x v="7"/>
    <x v="0"/>
  </r>
  <r>
    <x v="137"/>
    <d v="2018-08-24T00:00:00"/>
    <x v="3"/>
    <x v="27"/>
    <x v="0"/>
    <x v="0"/>
    <x v="0"/>
    <x v="0"/>
    <n v="8829"/>
    <n v="31.79"/>
    <n v="47.45"/>
    <n v="280673.90999999997"/>
    <x v="86"/>
    <n v="138262.14000000001"/>
    <x v="16"/>
    <n v="24"/>
    <x v="7"/>
    <x v="0"/>
  </r>
  <r>
    <x v="138"/>
    <d v="2018-08-28T00:00:00"/>
    <x v="4"/>
    <x v="35"/>
    <x v="6"/>
    <x v="0"/>
    <x v="0"/>
    <x v="1"/>
    <n v="5559"/>
    <n v="159.41999999999999"/>
    <n v="255.28"/>
    <n v="886215.78"/>
    <x v="87"/>
    <n v="532885.74"/>
    <x v="21"/>
    <n v="28"/>
    <x v="7"/>
    <x v="0"/>
  </r>
  <r>
    <x v="139"/>
    <d v="2018-08-29T00:00:00"/>
    <x v="2"/>
    <x v="15"/>
    <x v="5"/>
    <x v="1"/>
    <x v="1"/>
    <x v="0"/>
    <n v="522"/>
    <n v="6.92"/>
    <n v="9.33"/>
    <n v="3612.24"/>
    <x v="88"/>
    <n v="1258.02"/>
    <x v="53"/>
    <n v="29"/>
    <x v="7"/>
    <x v="0"/>
  </r>
  <r>
    <x v="140"/>
    <d v="2018-08-30T00:00:00"/>
    <x v="3"/>
    <x v="36"/>
    <x v="5"/>
    <x v="0"/>
    <x v="0"/>
    <x v="0"/>
    <n v="4660"/>
    <n v="31.79"/>
    <n v="47.45"/>
    <n v="148141.4"/>
    <x v="89"/>
    <n v="72975.600000000006"/>
    <x v="26"/>
    <n v="30"/>
    <x v="7"/>
    <x v="0"/>
  </r>
  <r>
    <x v="141"/>
    <d v="2018-08-31T00:00:00"/>
    <x v="5"/>
    <x v="37"/>
    <x v="7"/>
    <x v="1"/>
    <x v="1"/>
    <x v="1"/>
    <n v="948"/>
    <n v="524.96"/>
    <n v="651.21"/>
    <n v="497662.08"/>
    <x v="90"/>
    <n v="119685"/>
    <x v="21"/>
    <n v="31"/>
    <x v="7"/>
    <x v="0"/>
  </r>
  <r>
    <x v="142"/>
    <d v="2018-09-01T00:00:00"/>
    <x v="3"/>
    <x v="27"/>
    <x v="5"/>
    <x v="1"/>
    <x v="1"/>
    <x v="0"/>
    <n v="9389"/>
    <n v="31.79"/>
    <n v="47.45"/>
    <n v="298476.31"/>
    <x v="91"/>
    <n v="147031.74"/>
    <x v="48"/>
    <n v="1"/>
    <x v="8"/>
    <x v="0"/>
  </r>
  <r>
    <x v="143"/>
    <d v="2018-09-02T00:00:00"/>
    <x v="2"/>
    <x v="38"/>
    <x v="7"/>
    <x v="0"/>
    <x v="0"/>
    <x v="1"/>
    <n v="2021"/>
    <n v="524.96"/>
    <n v="651.21"/>
    <n v="1060944.1599999999"/>
    <x v="92"/>
    <n v="255151.25"/>
    <x v="40"/>
    <n v="2"/>
    <x v="8"/>
    <x v="0"/>
  </r>
  <r>
    <x v="144"/>
    <d v="2018-09-03T00:00:00"/>
    <x v="4"/>
    <x v="31"/>
    <x v="5"/>
    <x v="0"/>
    <x v="0"/>
    <x v="1"/>
    <n v="7910"/>
    <n v="263.33"/>
    <n v="437.2"/>
    <n v="2082940.3"/>
    <x v="93"/>
    <n v="1375311.7"/>
    <x v="31"/>
    <n v="3"/>
    <x v="8"/>
    <x v="0"/>
  </r>
  <r>
    <x v="145"/>
    <d v="2018-09-04T00:00:00"/>
    <x v="3"/>
    <x v="39"/>
    <x v="5"/>
    <x v="1"/>
    <x v="1"/>
    <x v="0"/>
    <n v="8156"/>
    <n v="31.79"/>
    <n v="47.45"/>
    <n v="259279.24"/>
    <x v="94"/>
    <n v="127722.96"/>
    <x v="47"/>
    <n v="4"/>
    <x v="8"/>
    <x v="0"/>
  </r>
  <r>
    <x v="146"/>
    <d v="2018-09-05T00:00:00"/>
    <x v="2"/>
    <x v="40"/>
    <x v="8"/>
    <x v="0"/>
    <x v="1"/>
    <x v="0"/>
    <n v="888"/>
    <n v="35.840000000000003"/>
    <n v="109.28"/>
    <n v="31825.919999999998"/>
    <x v="95"/>
    <n v="65214.720000000001"/>
    <x v="33"/>
    <n v="5"/>
    <x v="8"/>
    <x v="0"/>
  </r>
  <r>
    <x v="147"/>
    <d v="2018-09-06T00:00:00"/>
    <x v="2"/>
    <x v="28"/>
    <x v="2"/>
    <x v="0"/>
    <x v="0"/>
    <x v="0"/>
    <n v="6267"/>
    <n v="6.92"/>
    <n v="9.33"/>
    <n v="43367.64"/>
    <x v="96"/>
    <n v="15103.47"/>
    <x v="40"/>
    <n v="6"/>
    <x v="8"/>
    <x v="0"/>
  </r>
  <r>
    <x v="148"/>
    <d v="2018-09-15T00:00:00"/>
    <x v="2"/>
    <x v="41"/>
    <x v="0"/>
    <x v="1"/>
    <x v="0"/>
    <x v="0"/>
    <n v="1485"/>
    <n v="90.93"/>
    <n v="154.06"/>
    <n v="135031.04999999999"/>
    <x v="97"/>
    <n v="93748.05"/>
    <x v="30"/>
    <n v="15"/>
    <x v="8"/>
    <x v="0"/>
  </r>
  <r>
    <x v="149"/>
    <d v="2018-09-16T00:00:00"/>
    <x v="4"/>
    <x v="18"/>
    <x v="8"/>
    <x v="0"/>
    <x v="0"/>
    <x v="0"/>
    <n v="5767"/>
    <n v="56.67"/>
    <n v="81.73"/>
    <n v="326815.89"/>
    <x v="98"/>
    <n v="144521.01999999999"/>
    <x v="27"/>
    <n v="16"/>
    <x v="8"/>
    <x v="0"/>
  </r>
  <r>
    <x v="150"/>
    <d v="2018-09-17T00:00:00"/>
    <x v="5"/>
    <x v="52"/>
    <x v="6"/>
    <x v="0"/>
    <x v="1"/>
    <x v="1"/>
    <n v="5367"/>
    <n v="502.54"/>
    <n v="668.27"/>
    <n v="2697132.18"/>
    <x v="99"/>
    <n v="889472.91"/>
    <x v="20"/>
    <n v="17"/>
    <x v="8"/>
    <x v="0"/>
  </r>
  <r>
    <x v="151"/>
    <d v="2018-09-18T00:00:00"/>
    <x v="3"/>
    <x v="58"/>
    <x v="5"/>
    <x v="1"/>
    <x v="1"/>
    <x v="0"/>
    <n v="2370"/>
    <n v="502.54"/>
    <n v="668.27"/>
    <n v="1191019.8"/>
    <x v="29"/>
    <n v="392780.1"/>
    <x v="0"/>
    <n v="18"/>
    <x v="8"/>
    <x v="0"/>
  </r>
  <r>
    <x v="152"/>
    <d v="2018-09-19T00:00:00"/>
    <x v="3"/>
    <x v="32"/>
    <x v="8"/>
    <x v="0"/>
    <x v="0"/>
    <x v="1"/>
    <n v="8661"/>
    <n v="263.33"/>
    <n v="437.2"/>
    <n v="2280701.13"/>
    <x v="30"/>
    <n v="1505888.07"/>
    <x v="1"/>
    <n v="19"/>
    <x v="8"/>
    <x v="0"/>
  </r>
  <r>
    <x v="153"/>
    <d v="2018-09-20T00:00:00"/>
    <x v="5"/>
    <x v="59"/>
    <x v="2"/>
    <x v="1"/>
    <x v="1"/>
    <x v="1"/>
    <n v="2125"/>
    <n v="56.67"/>
    <n v="81.73"/>
    <n v="120423.75"/>
    <x v="31"/>
    <n v="53252.5"/>
    <x v="54"/>
    <n v="20"/>
    <x v="8"/>
    <x v="0"/>
  </r>
  <r>
    <x v="154"/>
    <d v="2018-09-21T00:00:00"/>
    <x v="6"/>
    <x v="60"/>
    <x v="1"/>
    <x v="1"/>
    <x v="0"/>
    <x v="1"/>
    <n v="2924"/>
    <n v="524.96"/>
    <n v="651.21"/>
    <n v="1534983.04"/>
    <x v="32"/>
    <n v="369155"/>
    <x v="52"/>
    <n v="21"/>
    <x v="8"/>
    <x v="0"/>
  </r>
  <r>
    <x v="155"/>
    <d v="2018-09-22T00:00:00"/>
    <x v="0"/>
    <x v="61"/>
    <x v="1"/>
    <x v="1"/>
    <x v="1"/>
    <x v="1"/>
    <n v="8250"/>
    <n v="502.54"/>
    <n v="668.27"/>
    <n v="4145955"/>
    <x v="33"/>
    <n v="1367272.5"/>
    <x v="25"/>
    <n v="22"/>
    <x v="8"/>
    <x v="0"/>
  </r>
  <r>
    <x v="156"/>
    <d v="2018-09-24T00:00:00"/>
    <x v="4"/>
    <x v="62"/>
    <x v="8"/>
    <x v="0"/>
    <x v="0"/>
    <x v="0"/>
    <n v="7327"/>
    <n v="97.44"/>
    <n v="152.58000000000001"/>
    <n v="713942.88"/>
    <x v="34"/>
    <n v="404010.78"/>
    <x v="38"/>
    <n v="24"/>
    <x v="8"/>
    <x v="0"/>
  </r>
  <r>
    <x v="157"/>
    <d v="2018-09-25T00:00:00"/>
    <x v="2"/>
    <x v="63"/>
    <x v="7"/>
    <x v="0"/>
    <x v="1"/>
    <x v="0"/>
    <n v="6409"/>
    <n v="56.67"/>
    <n v="81.73"/>
    <n v="363198.03"/>
    <x v="35"/>
    <n v="160609.54"/>
    <x v="0"/>
    <n v="25"/>
    <x v="8"/>
    <x v="0"/>
  </r>
  <r>
    <x v="158"/>
    <d v="2018-09-26T00:00:00"/>
    <x v="0"/>
    <x v="64"/>
    <x v="2"/>
    <x v="0"/>
    <x v="0"/>
    <x v="1"/>
    <n v="3784"/>
    <n v="6.92"/>
    <n v="9.33"/>
    <n v="26185.279999999999"/>
    <x v="36"/>
    <n v="9119.44"/>
    <x v="22"/>
    <n v="26"/>
    <x v="8"/>
    <x v="0"/>
  </r>
  <r>
    <x v="159"/>
    <d v="2018-09-27T00:00:00"/>
    <x v="2"/>
    <x v="65"/>
    <x v="0"/>
    <x v="0"/>
    <x v="0"/>
    <x v="1"/>
    <n v="4767"/>
    <n v="364.69"/>
    <n v="421.89"/>
    <n v="1738477.23"/>
    <x v="37"/>
    <n v="272672.40000000002"/>
    <x v="10"/>
    <n v="27"/>
    <x v="8"/>
    <x v="0"/>
  </r>
  <r>
    <x v="160"/>
    <d v="2018-09-28T00:00:00"/>
    <x v="5"/>
    <x v="66"/>
    <x v="7"/>
    <x v="1"/>
    <x v="1"/>
    <x v="0"/>
    <n v="6708"/>
    <n v="524.96"/>
    <n v="651.21"/>
    <n v="3521431.68"/>
    <x v="38"/>
    <n v="846885"/>
    <x v="51"/>
    <n v="28"/>
    <x v="8"/>
    <x v="0"/>
  </r>
  <r>
    <x v="161"/>
    <d v="2018-09-29T00:00:00"/>
    <x v="5"/>
    <x v="67"/>
    <x v="3"/>
    <x v="1"/>
    <x v="0"/>
    <x v="0"/>
    <n v="3987"/>
    <n v="524.96"/>
    <n v="651.21"/>
    <n v="2093015.52"/>
    <x v="39"/>
    <n v="503358.75"/>
    <x v="15"/>
    <n v="29"/>
    <x v="8"/>
    <x v="0"/>
  </r>
  <r>
    <x v="162"/>
    <d v="2018-09-30T00:00:00"/>
    <x v="3"/>
    <x v="68"/>
    <x v="7"/>
    <x v="1"/>
    <x v="1"/>
    <x v="0"/>
    <n v="3015"/>
    <n v="56.67"/>
    <n v="81.73"/>
    <n v="170860.05"/>
    <x v="40"/>
    <n v="75555.899999999994"/>
    <x v="55"/>
    <n v="30"/>
    <x v="8"/>
    <x v="0"/>
  </r>
  <r>
    <x v="163"/>
    <d v="2018-10-01T00:00:00"/>
    <x v="3"/>
    <x v="69"/>
    <x v="5"/>
    <x v="0"/>
    <x v="1"/>
    <x v="0"/>
    <n v="7234"/>
    <n v="263.33"/>
    <n v="437.2"/>
    <n v="1904929.22"/>
    <x v="41"/>
    <n v="1257775.58"/>
    <x v="45"/>
    <n v="1"/>
    <x v="9"/>
    <x v="0"/>
  </r>
  <r>
    <x v="164"/>
    <d v="2018-10-02T00:00:00"/>
    <x v="6"/>
    <x v="60"/>
    <x v="3"/>
    <x v="1"/>
    <x v="0"/>
    <x v="0"/>
    <n v="2117"/>
    <n v="117.11"/>
    <n v="205.7"/>
    <n v="247921.87"/>
    <x v="42"/>
    <n v="187545.03"/>
    <x v="9"/>
    <n v="2"/>
    <x v="9"/>
    <x v="0"/>
  </r>
  <r>
    <x v="165"/>
    <d v="2018-10-03T00:00:00"/>
    <x v="3"/>
    <x v="3"/>
    <x v="6"/>
    <x v="0"/>
    <x v="0"/>
    <x v="1"/>
    <n v="171"/>
    <n v="90.93"/>
    <n v="154.06"/>
    <n v="15549.03"/>
    <x v="43"/>
    <n v="10795.23"/>
    <x v="49"/>
    <n v="3"/>
    <x v="9"/>
    <x v="0"/>
  </r>
  <r>
    <x v="166"/>
    <d v="2018-10-04T00:00:00"/>
    <x v="3"/>
    <x v="27"/>
    <x v="7"/>
    <x v="1"/>
    <x v="1"/>
    <x v="0"/>
    <n v="5930"/>
    <n v="35.840000000000003"/>
    <n v="109.28"/>
    <n v="212531.20000000001"/>
    <x v="44"/>
    <n v="435499.2"/>
    <x v="37"/>
    <n v="4"/>
    <x v="9"/>
    <x v="0"/>
  </r>
  <r>
    <x v="167"/>
    <d v="2018-10-06T00:00:00"/>
    <x v="5"/>
    <x v="70"/>
    <x v="2"/>
    <x v="0"/>
    <x v="1"/>
    <x v="1"/>
    <n v="962"/>
    <n v="117.11"/>
    <n v="205.7"/>
    <n v="112659.82"/>
    <x v="45"/>
    <n v="85223.58"/>
    <x v="2"/>
    <n v="6"/>
    <x v="9"/>
    <x v="0"/>
  </r>
  <r>
    <x v="168"/>
    <d v="2018-10-07T00:00:00"/>
    <x v="2"/>
    <x v="71"/>
    <x v="3"/>
    <x v="0"/>
    <x v="0"/>
    <x v="1"/>
    <n v="8867"/>
    <n v="263.33"/>
    <n v="437.2"/>
    <n v="2334947.11"/>
    <x v="46"/>
    <n v="1541705.29"/>
    <x v="48"/>
    <n v="7"/>
    <x v="9"/>
    <x v="0"/>
  </r>
  <r>
    <x v="169"/>
    <d v="2018-10-08T00:00:00"/>
    <x v="3"/>
    <x v="46"/>
    <x v="5"/>
    <x v="0"/>
    <x v="0"/>
    <x v="1"/>
    <n v="273"/>
    <n v="56.67"/>
    <n v="81.73"/>
    <n v="15470.91"/>
    <x v="47"/>
    <n v="6841.38"/>
    <x v="32"/>
    <n v="8"/>
    <x v="9"/>
    <x v="0"/>
  </r>
  <r>
    <x v="170"/>
    <d v="2018-10-09T00:00:00"/>
    <x v="0"/>
    <x v="30"/>
    <x v="0"/>
    <x v="0"/>
    <x v="0"/>
    <x v="1"/>
    <n v="7842"/>
    <n v="35.840000000000003"/>
    <n v="109.28"/>
    <n v="281057.28000000003"/>
    <x v="48"/>
    <n v="575916.48"/>
    <x v="3"/>
    <n v="9"/>
    <x v="9"/>
    <x v="0"/>
  </r>
  <r>
    <x v="171"/>
    <d v="2018-10-12T00:00:00"/>
    <x v="5"/>
    <x v="37"/>
    <x v="6"/>
    <x v="0"/>
    <x v="1"/>
    <x v="0"/>
    <n v="1266"/>
    <n v="524.96"/>
    <n v="651.21"/>
    <n v="664599.36"/>
    <x v="49"/>
    <n v="159832.5"/>
    <x v="23"/>
    <n v="12"/>
    <x v="9"/>
    <x v="0"/>
  </r>
  <r>
    <x v="172"/>
    <d v="2018-10-14T00:00:00"/>
    <x v="2"/>
    <x v="72"/>
    <x v="0"/>
    <x v="0"/>
    <x v="1"/>
    <x v="1"/>
    <n v="2269"/>
    <n v="35.840000000000003"/>
    <n v="109.28"/>
    <n v="81320.960000000006"/>
    <x v="50"/>
    <n v="166635.35999999999"/>
    <x v="28"/>
    <n v="14"/>
    <x v="9"/>
    <x v="0"/>
  </r>
  <r>
    <x v="173"/>
    <d v="2018-10-20T00:00:00"/>
    <x v="1"/>
    <x v="73"/>
    <x v="6"/>
    <x v="1"/>
    <x v="0"/>
    <x v="1"/>
    <n v="9606"/>
    <n v="6.92"/>
    <n v="9.33"/>
    <n v="66473.52"/>
    <x v="51"/>
    <n v="23150.46"/>
    <x v="53"/>
    <n v="20"/>
    <x v="9"/>
    <x v="0"/>
  </r>
  <r>
    <x v="174"/>
    <d v="2018-10-21T00:00:00"/>
    <x v="3"/>
    <x v="26"/>
    <x v="2"/>
    <x v="1"/>
    <x v="1"/>
    <x v="1"/>
    <n v="8974"/>
    <n v="502.54"/>
    <n v="668.27"/>
    <n v="4509793.96"/>
    <x v="13"/>
    <n v="1487261.02"/>
    <x v="4"/>
    <n v="21"/>
    <x v="9"/>
    <x v="0"/>
  </r>
  <r>
    <x v="175"/>
    <d v="2018-10-22T00:00:00"/>
    <x v="4"/>
    <x v="74"/>
    <x v="6"/>
    <x v="1"/>
    <x v="0"/>
    <x v="0"/>
    <n v="4901"/>
    <n v="56.67"/>
    <n v="81.73"/>
    <n v="277739.67"/>
    <x v="14"/>
    <n v="122819.06"/>
    <x v="5"/>
    <n v="22"/>
    <x v="9"/>
    <x v="0"/>
  </r>
  <r>
    <x v="176"/>
    <d v="2018-10-23T00:00:00"/>
    <x v="3"/>
    <x v="46"/>
    <x v="4"/>
    <x v="1"/>
    <x v="1"/>
    <x v="1"/>
    <n v="1673"/>
    <n v="35.840000000000003"/>
    <n v="109.28"/>
    <n v="59960.32"/>
    <x v="15"/>
    <n v="122865.12"/>
    <x v="20"/>
    <n v="23"/>
    <x v="9"/>
    <x v="0"/>
  </r>
  <r>
    <x v="177"/>
    <d v="2018-10-24T00:00:00"/>
    <x v="6"/>
    <x v="60"/>
    <x v="6"/>
    <x v="0"/>
    <x v="0"/>
    <x v="0"/>
    <n v="6952"/>
    <n v="263.33"/>
    <n v="437.2"/>
    <n v="1830670.16"/>
    <x v="16"/>
    <n v="1208744.24"/>
    <x v="33"/>
    <n v="24"/>
    <x v="9"/>
    <x v="0"/>
  </r>
  <r>
    <x v="178"/>
    <d v="2018-10-25T00:00:00"/>
    <x v="3"/>
    <x v="75"/>
    <x v="2"/>
    <x v="1"/>
    <x v="1"/>
    <x v="1"/>
    <n v="5430"/>
    <n v="31.79"/>
    <n v="47.45"/>
    <n v="172619.7"/>
    <x v="17"/>
    <n v="85033.8"/>
    <x v="51"/>
    <n v="25"/>
    <x v="9"/>
    <x v="0"/>
  </r>
  <r>
    <x v="179"/>
    <d v="2018-10-26T00:00:00"/>
    <x v="0"/>
    <x v="0"/>
    <x v="6"/>
    <x v="0"/>
    <x v="0"/>
    <x v="0"/>
    <n v="3830"/>
    <n v="502.54"/>
    <n v="668.27"/>
    <n v="1924728.2"/>
    <x v="18"/>
    <n v="634745.9"/>
    <x v="9"/>
    <n v="26"/>
    <x v="9"/>
    <x v="0"/>
  </r>
  <r>
    <x v="180"/>
    <d v="2018-11-02T00:00:00"/>
    <x v="1"/>
    <x v="1"/>
    <x v="0"/>
    <x v="1"/>
    <x v="0"/>
    <x v="1"/>
    <n v="5908"/>
    <n v="364.69"/>
    <n v="421.89"/>
    <n v="2154588.52"/>
    <x v="19"/>
    <n v="337937.6"/>
    <x v="17"/>
    <n v="2"/>
    <x v="10"/>
    <x v="0"/>
  </r>
  <r>
    <x v="181"/>
    <d v="2018-11-03T00:00:00"/>
    <x v="2"/>
    <x v="2"/>
    <x v="7"/>
    <x v="0"/>
    <x v="1"/>
    <x v="1"/>
    <n v="7450"/>
    <n v="159.41999999999999"/>
    <n v="255.28"/>
    <n v="1187679"/>
    <x v="20"/>
    <n v="714157"/>
    <x v="1"/>
    <n v="3"/>
    <x v="10"/>
    <x v="0"/>
  </r>
  <r>
    <x v="182"/>
    <d v="2018-11-04T00:00:00"/>
    <x v="3"/>
    <x v="3"/>
    <x v="0"/>
    <x v="0"/>
    <x v="0"/>
    <x v="1"/>
    <n v="1273"/>
    <n v="159.41999999999999"/>
    <n v="255.28"/>
    <n v="202941.66"/>
    <x v="21"/>
    <n v="122029.78"/>
    <x v="36"/>
    <n v="4"/>
    <x v="10"/>
    <x v="0"/>
  </r>
  <r>
    <x v="183"/>
    <d v="2018-11-05T00:00:00"/>
    <x v="3"/>
    <x v="4"/>
    <x v="6"/>
    <x v="1"/>
    <x v="1"/>
    <x v="1"/>
    <n v="2225"/>
    <n v="97.44"/>
    <n v="152.58000000000001"/>
    <n v="216804"/>
    <x v="22"/>
    <n v="122686.5"/>
    <x v="25"/>
    <n v="5"/>
    <x v="10"/>
    <x v="0"/>
  </r>
  <r>
    <x v="184"/>
    <d v="2018-11-06T00:00:00"/>
    <x v="0"/>
    <x v="5"/>
    <x v="7"/>
    <x v="1"/>
    <x v="1"/>
    <x v="0"/>
    <n v="2187"/>
    <n v="6.92"/>
    <n v="9.33"/>
    <n v="15134.04"/>
    <x v="23"/>
    <n v="5270.67"/>
    <x v="39"/>
    <n v="6"/>
    <x v="10"/>
    <x v="0"/>
  </r>
  <r>
    <x v="185"/>
    <d v="2018-11-07T00:00:00"/>
    <x v="3"/>
    <x v="6"/>
    <x v="2"/>
    <x v="0"/>
    <x v="0"/>
    <x v="1"/>
    <n v="5070"/>
    <n v="56.67"/>
    <n v="81.73"/>
    <n v="287316.90000000002"/>
    <x v="24"/>
    <n v="127054.2"/>
    <x v="26"/>
    <n v="7"/>
    <x v="10"/>
    <x v="0"/>
  </r>
  <r>
    <x v="186"/>
    <d v="2018-11-08T00:00:00"/>
    <x v="3"/>
    <x v="7"/>
    <x v="7"/>
    <x v="0"/>
    <x v="0"/>
    <x v="1"/>
    <n v="1815"/>
    <n v="263.33"/>
    <n v="437.2"/>
    <n v="477943.95"/>
    <x v="25"/>
    <n v="315574.05"/>
    <x v="56"/>
    <n v="8"/>
    <x v="10"/>
    <x v="0"/>
  </r>
  <r>
    <x v="187"/>
    <d v="2018-11-09T00:00:00"/>
    <x v="3"/>
    <x v="8"/>
    <x v="1"/>
    <x v="1"/>
    <x v="1"/>
    <x v="1"/>
    <n v="5398"/>
    <n v="6.92"/>
    <n v="9.33"/>
    <n v="37354.160000000003"/>
    <x v="26"/>
    <n v="13009.18"/>
    <x v="43"/>
    <n v="9"/>
    <x v="10"/>
    <x v="0"/>
  </r>
  <r>
    <x v="188"/>
    <d v="2018-11-10T00:00:00"/>
    <x v="3"/>
    <x v="9"/>
    <x v="0"/>
    <x v="0"/>
    <x v="1"/>
    <x v="0"/>
    <n v="5822"/>
    <n v="6.92"/>
    <n v="9.33"/>
    <n v="40288.239999999998"/>
    <x v="27"/>
    <n v="14031.02"/>
    <x v="51"/>
    <n v="10"/>
    <x v="10"/>
    <x v="0"/>
  </r>
  <r>
    <x v="189"/>
    <d v="2018-11-14T00:00:00"/>
    <x v="4"/>
    <x v="10"/>
    <x v="1"/>
    <x v="1"/>
    <x v="0"/>
    <x v="1"/>
    <n v="5124"/>
    <n v="31.79"/>
    <n v="47.45"/>
    <n v="162891.96"/>
    <x v="28"/>
    <n v="80241.84"/>
    <x v="13"/>
    <n v="14"/>
    <x v="10"/>
    <x v="0"/>
  </r>
  <r>
    <x v="190"/>
    <d v="2018-11-19T00:00:00"/>
    <x v="3"/>
    <x v="11"/>
    <x v="0"/>
    <x v="1"/>
    <x v="0"/>
    <x v="0"/>
    <n v="2370"/>
    <n v="502.54"/>
    <n v="668.27"/>
    <n v="1191019.8"/>
    <x v="29"/>
    <n v="392780.1"/>
    <x v="38"/>
    <n v="19"/>
    <x v="10"/>
    <x v="0"/>
  </r>
  <r>
    <x v="191"/>
    <d v="2018-11-20T00:00:00"/>
    <x v="4"/>
    <x v="12"/>
    <x v="2"/>
    <x v="0"/>
    <x v="0"/>
    <x v="0"/>
    <n v="8661"/>
    <n v="263.33"/>
    <n v="437.2"/>
    <n v="2280701.13"/>
    <x v="30"/>
    <n v="1505888.07"/>
    <x v="57"/>
    <n v="20"/>
    <x v="10"/>
    <x v="0"/>
  </r>
  <r>
    <x v="192"/>
    <d v="2018-11-21T00:00:00"/>
    <x v="1"/>
    <x v="13"/>
    <x v="0"/>
    <x v="0"/>
    <x v="1"/>
    <x v="1"/>
    <n v="2125"/>
    <n v="56.67"/>
    <n v="81.73"/>
    <n v="120423.75"/>
    <x v="31"/>
    <n v="53252.5"/>
    <x v="10"/>
    <n v="21"/>
    <x v="10"/>
    <x v="0"/>
  </r>
  <r>
    <x v="193"/>
    <d v="2018-11-22T00:00:00"/>
    <x v="4"/>
    <x v="14"/>
    <x v="3"/>
    <x v="1"/>
    <x v="1"/>
    <x v="0"/>
    <n v="2924"/>
    <n v="524.96"/>
    <n v="651.21"/>
    <n v="1534983.04"/>
    <x v="32"/>
    <n v="369155"/>
    <x v="57"/>
    <n v="22"/>
    <x v="10"/>
    <x v="0"/>
  </r>
  <r>
    <x v="194"/>
    <d v="2018-11-23T00:00:00"/>
    <x v="2"/>
    <x v="15"/>
    <x v="4"/>
    <x v="0"/>
    <x v="0"/>
    <x v="1"/>
    <n v="8250"/>
    <n v="502.54"/>
    <n v="668.27"/>
    <n v="4145955"/>
    <x v="33"/>
    <n v="1367272.5"/>
    <x v="21"/>
    <n v="23"/>
    <x v="10"/>
    <x v="0"/>
  </r>
  <r>
    <x v="195"/>
    <d v="2018-11-24T00:00:00"/>
    <x v="4"/>
    <x v="16"/>
    <x v="0"/>
    <x v="0"/>
    <x v="1"/>
    <x v="1"/>
    <n v="7327"/>
    <n v="97.44"/>
    <n v="152.58000000000001"/>
    <n v="713942.88"/>
    <x v="34"/>
    <n v="404010.78"/>
    <x v="23"/>
    <n v="24"/>
    <x v="10"/>
    <x v="0"/>
  </r>
  <r>
    <x v="196"/>
    <d v="2018-11-30T00:00:00"/>
    <x v="3"/>
    <x v="17"/>
    <x v="0"/>
    <x v="1"/>
    <x v="0"/>
    <x v="0"/>
    <n v="6409"/>
    <n v="56.67"/>
    <n v="81.73"/>
    <n v="363198.03"/>
    <x v="35"/>
    <n v="160609.54"/>
    <x v="25"/>
    <n v="30"/>
    <x v="10"/>
    <x v="0"/>
  </r>
  <r>
    <x v="197"/>
    <d v="2018-12-01T00:00:00"/>
    <x v="4"/>
    <x v="18"/>
    <x v="5"/>
    <x v="0"/>
    <x v="1"/>
    <x v="0"/>
    <n v="3784"/>
    <n v="6.92"/>
    <n v="9.33"/>
    <n v="26185.279999999999"/>
    <x v="36"/>
    <n v="9119.44"/>
    <x v="22"/>
    <n v="1"/>
    <x v="11"/>
    <x v="0"/>
  </r>
  <r>
    <x v="198"/>
    <d v="2018-12-02T00:00:00"/>
    <x v="0"/>
    <x v="19"/>
    <x v="6"/>
    <x v="0"/>
    <x v="0"/>
    <x v="1"/>
    <n v="4767"/>
    <n v="364.69"/>
    <n v="421.89"/>
    <n v="1738477.23"/>
    <x v="37"/>
    <n v="272672.40000000002"/>
    <x v="8"/>
    <n v="2"/>
    <x v="11"/>
    <x v="0"/>
  </r>
  <r>
    <x v="199"/>
    <d v="2018-12-03T00:00:00"/>
    <x v="2"/>
    <x v="20"/>
    <x v="1"/>
    <x v="1"/>
    <x v="1"/>
    <x v="0"/>
    <n v="6708"/>
    <n v="524.96"/>
    <n v="651.21"/>
    <n v="3521431.68"/>
    <x v="38"/>
    <n v="846885"/>
    <x v="41"/>
    <n v="3"/>
    <x v="11"/>
    <x v="0"/>
  </r>
  <r>
    <x v="200"/>
    <d v="2018-12-04T00:00:00"/>
    <x v="2"/>
    <x v="21"/>
    <x v="0"/>
    <x v="0"/>
    <x v="0"/>
    <x v="1"/>
    <n v="3987"/>
    <n v="524.96"/>
    <n v="651.21"/>
    <n v="2093015.52"/>
    <x v="39"/>
    <n v="503358.75"/>
    <x v="48"/>
    <n v="4"/>
    <x v="11"/>
    <x v="0"/>
  </r>
  <r>
    <x v="201"/>
    <d v="2018-12-05T00:00:00"/>
    <x v="1"/>
    <x v="13"/>
    <x v="5"/>
    <x v="1"/>
    <x v="0"/>
    <x v="0"/>
    <n v="3015"/>
    <n v="56.67"/>
    <n v="81.73"/>
    <n v="170860.05"/>
    <x v="40"/>
    <n v="75555.899999999994"/>
    <x v="41"/>
    <n v="5"/>
    <x v="11"/>
    <x v="0"/>
  </r>
  <r>
    <x v="202"/>
    <d v="2018-12-06T00:00:00"/>
    <x v="0"/>
    <x v="22"/>
    <x v="6"/>
    <x v="1"/>
    <x v="1"/>
    <x v="0"/>
    <n v="7234"/>
    <n v="263.33"/>
    <n v="437.2"/>
    <n v="1904929.22"/>
    <x v="41"/>
    <n v="1257775.58"/>
    <x v="42"/>
    <n v="6"/>
    <x v="11"/>
    <x v="0"/>
  </r>
  <r>
    <x v="203"/>
    <d v="2018-12-07T00:00:00"/>
    <x v="2"/>
    <x v="23"/>
    <x v="0"/>
    <x v="1"/>
    <x v="0"/>
    <x v="1"/>
    <n v="2117"/>
    <n v="117.11"/>
    <n v="205.7"/>
    <n v="247921.87"/>
    <x v="42"/>
    <n v="187545.03"/>
    <x v="43"/>
    <n v="7"/>
    <x v="11"/>
    <x v="0"/>
  </r>
  <r>
    <x v="204"/>
    <d v="2018-12-14T00:00:00"/>
    <x v="2"/>
    <x v="24"/>
    <x v="7"/>
    <x v="0"/>
    <x v="1"/>
    <x v="0"/>
    <n v="171"/>
    <n v="90.93"/>
    <n v="154.06"/>
    <n v="15549.03"/>
    <x v="43"/>
    <n v="10795.23"/>
    <x v="29"/>
    <n v="14"/>
    <x v="11"/>
    <x v="0"/>
  </r>
  <r>
    <x v="205"/>
    <d v="2018-12-15T00:00:00"/>
    <x v="0"/>
    <x v="25"/>
    <x v="4"/>
    <x v="0"/>
    <x v="1"/>
    <x v="1"/>
    <n v="5930"/>
    <n v="35.840000000000003"/>
    <n v="109.28"/>
    <n v="212531.20000000001"/>
    <x v="44"/>
    <n v="435499.2"/>
    <x v="54"/>
    <n v="15"/>
    <x v="11"/>
    <x v="0"/>
  </r>
  <r>
    <x v="206"/>
    <d v="2018-12-16T00:00:00"/>
    <x v="3"/>
    <x v="26"/>
    <x v="1"/>
    <x v="0"/>
    <x v="0"/>
    <x v="1"/>
    <n v="962"/>
    <n v="117.11"/>
    <n v="205.7"/>
    <n v="112659.82"/>
    <x v="45"/>
    <n v="85223.58"/>
    <x v="58"/>
    <n v="16"/>
    <x v="11"/>
    <x v="0"/>
  </r>
  <r>
    <x v="207"/>
    <d v="2018-12-17T00:00:00"/>
    <x v="2"/>
    <x v="20"/>
    <x v="3"/>
    <x v="0"/>
    <x v="0"/>
    <x v="0"/>
    <n v="8867"/>
    <n v="263.33"/>
    <n v="437.2"/>
    <n v="2334947.11"/>
    <x v="46"/>
    <n v="1541705.29"/>
    <x v="44"/>
    <n v="17"/>
    <x v="11"/>
    <x v="0"/>
  </r>
  <r>
    <x v="208"/>
    <d v="2018-12-25T00:00:00"/>
    <x v="3"/>
    <x v="27"/>
    <x v="7"/>
    <x v="1"/>
    <x v="1"/>
    <x v="0"/>
    <n v="273"/>
    <n v="56.67"/>
    <n v="81.73"/>
    <n v="15470.91"/>
    <x v="47"/>
    <n v="6841.38"/>
    <x v="47"/>
    <n v="25"/>
    <x v="11"/>
    <x v="0"/>
  </r>
  <r>
    <x v="209"/>
    <d v="2018-12-26T00:00:00"/>
    <x v="2"/>
    <x v="28"/>
    <x v="0"/>
    <x v="1"/>
    <x v="1"/>
    <x v="0"/>
    <n v="7842"/>
    <n v="35.840000000000003"/>
    <n v="109.28"/>
    <n v="281057.28000000003"/>
    <x v="48"/>
    <n v="575916.48"/>
    <x v="29"/>
    <n v="26"/>
    <x v="11"/>
    <x v="0"/>
  </r>
  <r>
    <x v="210"/>
    <d v="2018-12-27T00:00:00"/>
    <x v="3"/>
    <x v="29"/>
    <x v="6"/>
    <x v="1"/>
    <x v="0"/>
    <x v="0"/>
    <n v="1266"/>
    <n v="524.96"/>
    <n v="651.21"/>
    <n v="664599.36"/>
    <x v="49"/>
    <n v="159832.5"/>
    <x v="0"/>
    <n v="27"/>
    <x v="11"/>
    <x v="0"/>
  </r>
  <r>
    <x v="211"/>
    <d v="2018-12-28T00:00:00"/>
    <x v="0"/>
    <x v="30"/>
    <x v="5"/>
    <x v="0"/>
    <x v="0"/>
    <x v="0"/>
    <n v="2269"/>
    <n v="35.840000000000003"/>
    <n v="109.28"/>
    <n v="81320.960000000006"/>
    <x v="50"/>
    <n v="166635.35999999999"/>
    <x v="16"/>
    <n v="28"/>
    <x v="11"/>
    <x v="0"/>
  </r>
  <r>
    <x v="212"/>
    <d v="2018-12-29T00:00:00"/>
    <x v="4"/>
    <x v="31"/>
    <x v="3"/>
    <x v="1"/>
    <x v="0"/>
    <x v="1"/>
    <n v="9606"/>
    <n v="6.92"/>
    <n v="9.33"/>
    <n v="66473.52"/>
    <x v="51"/>
    <n v="23150.46"/>
    <x v="24"/>
    <n v="29"/>
    <x v="11"/>
    <x v="0"/>
  </r>
  <r>
    <x v="213"/>
    <d v="2018-12-30T00:00:00"/>
    <x v="3"/>
    <x v="32"/>
    <x v="7"/>
    <x v="0"/>
    <x v="1"/>
    <x v="0"/>
    <n v="6409"/>
    <n v="56.67"/>
    <n v="81.73"/>
    <n v="363198.03"/>
    <x v="35"/>
    <n v="160609.54"/>
    <x v="32"/>
    <n v="30"/>
    <x v="11"/>
    <x v="0"/>
  </r>
  <r>
    <x v="214"/>
    <d v="2018-12-31T00:00:00"/>
    <x v="1"/>
    <x v="33"/>
    <x v="5"/>
    <x v="1"/>
    <x v="1"/>
    <x v="1"/>
    <n v="3784"/>
    <n v="6.92"/>
    <n v="9.33"/>
    <n v="26185.279999999999"/>
    <x v="36"/>
    <n v="9119.44"/>
    <x v="47"/>
    <n v="31"/>
    <x v="11"/>
    <x v="0"/>
  </r>
  <r>
    <x v="215"/>
    <d v="2019-01-01T00:00:00"/>
    <x v="5"/>
    <x v="34"/>
    <x v="7"/>
    <x v="0"/>
    <x v="0"/>
    <x v="1"/>
    <n v="4767"/>
    <n v="364.69"/>
    <n v="421.89"/>
    <n v="1738477.23"/>
    <x v="37"/>
    <n v="272672.40000000002"/>
    <x v="36"/>
    <n v="1"/>
    <x v="0"/>
    <x v="1"/>
  </r>
  <r>
    <x v="216"/>
    <d v="2019-01-02T00:00:00"/>
    <x v="3"/>
    <x v="27"/>
    <x v="5"/>
    <x v="0"/>
    <x v="1"/>
    <x v="1"/>
    <n v="6708"/>
    <n v="524.96"/>
    <n v="651.21"/>
    <n v="3521431.68"/>
    <x v="38"/>
    <n v="846885"/>
    <x v="21"/>
    <n v="2"/>
    <x v="0"/>
    <x v="1"/>
  </r>
  <r>
    <x v="217"/>
    <d v="2019-01-03T00:00:00"/>
    <x v="4"/>
    <x v="35"/>
    <x v="5"/>
    <x v="0"/>
    <x v="0"/>
    <x v="1"/>
    <n v="3987"/>
    <n v="524.96"/>
    <n v="651.21"/>
    <n v="2093015.52"/>
    <x v="39"/>
    <n v="503358.75"/>
    <x v="7"/>
    <n v="3"/>
    <x v="0"/>
    <x v="1"/>
  </r>
  <r>
    <x v="218"/>
    <d v="2019-01-04T00:00:00"/>
    <x v="2"/>
    <x v="15"/>
    <x v="8"/>
    <x v="0"/>
    <x v="1"/>
    <x v="0"/>
    <n v="3015"/>
    <n v="56.67"/>
    <n v="81.73"/>
    <n v="170860.05"/>
    <x v="40"/>
    <n v="75555.899999999994"/>
    <x v="1"/>
    <n v="4"/>
    <x v="0"/>
    <x v="1"/>
  </r>
  <r>
    <x v="219"/>
    <d v="2019-01-05T00:00:00"/>
    <x v="3"/>
    <x v="36"/>
    <x v="2"/>
    <x v="0"/>
    <x v="0"/>
    <x v="1"/>
    <n v="7234"/>
    <n v="263.33"/>
    <n v="437.2"/>
    <n v="1904929.22"/>
    <x v="41"/>
    <n v="1257775.58"/>
    <x v="53"/>
    <n v="5"/>
    <x v="0"/>
    <x v="1"/>
  </r>
  <r>
    <x v="220"/>
    <d v="2019-01-06T00:00:00"/>
    <x v="5"/>
    <x v="37"/>
    <x v="0"/>
    <x v="0"/>
    <x v="1"/>
    <x v="1"/>
    <n v="2117"/>
    <n v="117.11"/>
    <n v="205.7"/>
    <n v="247921.87"/>
    <x v="42"/>
    <n v="187545.03"/>
    <x v="24"/>
    <n v="6"/>
    <x v="0"/>
    <x v="1"/>
  </r>
  <r>
    <x v="221"/>
    <d v="2019-01-07T00:00:00"/>
    <x v="3"/>
    <x v="27"/>
    <x v="8"/>
    <x v="1"/>
    <x v="0"/>
    <x v="1"/>
    <n v="171"/>
    <n v="90.93"/>
    <n v="154.06"/>
    <n v="15549.03"/>
    <x v="43"/>
    <n v="10795.23"/>
    <x v="7"/>
    <n v="7"/>
    <x v="0"/>
    <x v="1"/>
  </r>
  <r>
    <x v="222"/>
    <d v="2019-01-08T00:00:00"/>
    <x v="2"/>
    <x v="38"/>
    <x v="6"/>
    <x v="1"/>
    <x v="0"/>
    <x v="0"/>
    <n v="5930"/>
    <n v="35.840000000000003"/>
    <n v="109.28"/>
    <n v="212531.20000000001"/>
    <x v="44"/>
    <n v="435499.2"/>
    <x v="47"/>
    <n v="8"/>
    <x v="0"/>
    <x v="1"/>
  </r>
  <r>
    <x v="223"/>
    <d v="2019-01-12T00:00:00"/>
    <x v="4"/>
    <x v="31"/>
    <x v="5"/>
    <x v="1"/>
    <x v="1"/>
    <x v="1"/>
    <n v="962"/>
    <n v="117.11"/>
    <n v="205.7"/>
    <n v="112659.82"/>
    <x v="45"/>
    <n v="85223.58"/>
    <x v="18"/>
    <n v="12"/>
    <x v="0"/>
    <x v="1"/>
  </r>
  <r>
    <x v="224"/>
    <d v="2019-01-13T00:00:00"/>
    <x v="3"/>
    <x v="39"/>
    <x v="8"/>
    <x v="1"/>
    <x v="0"/>
    <x v="0"/>
    <n v="8867"/>
    <n v="263.33"/>
    <n v="437.2"/>
    <n v="2334947.11"/>
    <x v="46"/>
    <n v="1541705.29"/>
    <x v="11"/>
    <n v="13"/>
    <x v="0"/>
    <x v="1"/>
  </r>
  <r>
    <x v="225"/>
    <d v="2019-01-14T00:00:00"/>
    <x v="2"/>
    <x v="40"/>
    <x v="2"/>
    <x v="0"/>
    <x v="1"/>
    <x v="0"/>
    <n v="273"/>
    <n v="56.67"/>
    <n v="81.73"/>
    <n v="15470.91"/>
    <x v="47"/>
    <n v="6841.38"/>
    <x v="57"/>
    <n v="14"/>
    <x v="0"/>
    <x v="1"/>
  </r>
  <r>
    <x v="226"/>
    <d v="2019-01-15T00:00:00"/>
    <x v="2"/>
    <x v="28"/>
    <x v="1"/>
    <x v="1"/>
    <x v="1"/>
    <x v="1"/>
    <n v="7842"/>
    <n v="35.840000000000003"/>
    <n v="109.28"/>
    <n v="281057.28000000003"/>
    <x v="48"/>
    <n v="575916.48"/>
    <x v="32"/>
    <n v="15"/>
    <x v="0"/>
    <x v="1"/>
  </r>
  <r>
    <x v="227"/>
    <d v="2019-01-16T00:00:00"/>
    <x v="2"/>
    <x v="41"/>
    <x v="1"/>
    <x v="0"/>
    <x v="0"/>
    <x v="0"/>
    <n v="1266"/>
    <n v="524.96"/>
    <n v="651.21"/>
    <n v="664599.36"/>
    <x v="49"/>
    <n v="159832.5"/>
    <x v="28"/>
    <n v="16"/>
    <x v="0"/>
    <x v="1"/>
  </r>
  <r>
    <x v="228"/>
    <d v="2019-01-21T00:00:00"/>
    <x v="4"/>
    <x v="16"/>
    <x v="8"/>
    <x v="1"/>
    <x v="0"/>
    <x v="1"/>
    <n v="2269"/>
    <n v="35.840000000000003"/>
    <n v="109.28"/>
    <n v="81320.960000000006"/>
    <x v="50"/>
    <n v="166635.35999999999"/>
    <x v="41"/>
    <n v="21"/>
    <x v="0"/>
    <x v="1"/>
  </r>
  <r>
    <x v="229"/>
    <d v="2019-01-22T00:00:00"/>
    <x v="3"/>
    <x v="17"/>
    <x v="7"/>
    <x v="0"/>
    <x v="1"/>
    <x v="1"/>
    <n v="9606"/>
    <n v="6.92"/>
    <n v="9.33"/>
    <n v="66473.52"/>
    <x v="51"/>
    <n v="23150.46"/>
    <x v="41"/>
    <n v="22"/>
    <x v="0"/>
    <x v="1"/>
  </r>
  <r>
    <x v="230"/>
    <d v="2019-01-23T00:00:00"/>
    <x v="4"/>
    <x v="18"/>
    <x v="2"/>
    <x v="0"/>
    <x v="1"/>
    <x v="0"/>
    <n v="8974"/>
    <n v="502.54"/>
    <n v="668.27"/>
    <n v="4509793.96"/>
    <x v="13"/>
    <n v="1487261.02"/>
    <x v="16"/>
    <n v="23"/>
    <x v="0"/>
    <x v="1"/>
  </r>
  <r>
    <x v="231"/>
    <d v="2019-01-24T00:00:00"/>
    <x v="0"/>
    <x v="19"/>
    <x v="0"/>
    <x v="1"/>
    <x v="0"/>
    <x v="0"/>
    <n v="4901"/>
    <n v="56.67"/>
    <n v="81.73"/>
    <n v="277739.67"/>
    <x v="14"/>
    <n v="122819.06"/>
    <x v="50"/>
    <n v="24"/>
    <x v="0"/>
    <x v="1"/>
  </r>
  <r>
    <x v="232"/>
    <d v="2019-01-25T00:00:00"/>
    <x v="2"/>
    <x v="20"/>
    <x v="7"/>
    <x v="1"/>
    <x v="0"/>
    <x v="1"/>
    <n v="1673"/>
    <n v="35.840000000000003"/>
    <n v="109.28"/>
    <n v="59960.32"/>
    <x v="15"/>
    <n v="122865.12"/>
    <x v="7"/>
    <n v="25"/>
    <x v="0"/>
    <x v="1"/>
  </r>
  <r>
    <x v="233"/>
    <d v="2019-01-29T00:00:00"/>
    <x v="2"/>
    <x v="21"/>
    <x v="3"/>
    <x v="0"/>
    <x v="0"/>
    <x v="0"/>
    <n v="6952"/>
    <n v="263.33"/>
    <n v="437.2"/>
    <n v="1830670.16"/>
    <x v="16"/>
    <n v="1208744.24"/>
    <x v="18"/>
    <n v="29"/>
    <x v="0"/>
    <x v="1"/>
  </r>
  <r>
    <x v="234"/>
    <d v="2019-01-30T00:00:00"/>
    <x v="1"/>
    <x v="13"/>
    <x v="7"/>
    <x v="0"/>
    <x v="1"/>
    <x v="1"/>
    <n v="5430"/>
    <n v="31.79"/>
    <n v="47.45"/>
    <n v="172619.7"/>
    <x v="17"/>
    <n v="85033.8"/>
    <x v="10"/>
    <n v="30"/>
    <x v="0"/>
    <x v="1"/>
  </r>
  <r>
    <x v="235"/>
    <d v="2019-01-31T00:00:00"/>
    <x v="0"/>
    <x v="22"/>
    <x v="5"/>
    <x v="1"/>
    <x v="1"/>
    <x v="0"/>
    <n v="3830"/>
    <n v="502.54"/>
    <n v="668.27"/>
    <n v="1924728.2"/>
    <x v="18"/>
    <n v="634745.9"/>
    <x v="51"/>
    <n v="31"/>
    <x v="0"/>
    <x v="1"/>
  </r>
  <r>
    <x v="236"/>
    <d v="2019-02-01T00:00:00"/>
    <x v="2"/>
    <x v="23"/>
    <x v="3"/>
    <x v="0"/>
    <x v="0"/>
    <x v="0"/>
    <n v="5908"/>
    <n v="364.69"/>
    <n v="421.89"/>
    <n v="2154588.52"/>
    <x v="19"/>
    <n v="337937.6"/>
    <x v="55"/>
    <n v="1"/>
    <x v="1"/>
    <x v="1"/>
  </r>
  <r>
    <x v="237"/>
    <d v="2019-02-02T00:00:00"/>
    <x v="2"/>
    <x v="24"/>
    <x v="6"/>
    <x v="1"/>
    <x v="1"/>
    <x v="1"/>
    <n v="7450"/>
    <n v="159.41999999999999"/>
    <n v="255.28"/>
    <n v="1187679"/>
    <x v="20"/>
    <n v="714157"/>
    <x v="21"/>
    <n v="2"/>
    <x v="1"/>
    <x v="1"/>
  </r>
  <r>
    <x v="238"/>
    <d v="2019-02-03T00:00:00"/>
    <x v="0"/>
    <x v="25"/>
    <x v="7"/>
    <x v="1"/>
    <x v="0"/>
    <x v="0"/>
    <n v="1273"/>
    <n v="159.41999999999999"/>
    <n v="255.28"/>
    <n v="202941.66"/>
    <x v="21"/>
    <n v="122029.78"/>
    <x v="27"/>
    <n v="3"/>
    <x v="1"/>
    <x v="1"/>
  </r>
  <r>
    <x v="239"/>
    <d v="2019-02-04T00:00:00"/>
    <x v="3"/>
    <x v="26"/>
    <x v="2"/>
    <x v="0"/>
    <x v="1"/>
    <x v="1"/>
    <n v="2225"/>
    <n v="97.44"/>
    <n v="152.58000000000001"/>
    <n v="216804"/>
    <x v="22"/>
    <n v="122686.5"/>
    <x v="2"/>
    <n v="4"/>
    <x v="1"/>
    <x v="1"/>
  </r>
  <r>
    <x v="240"/>
    <d v="2019-02-10T00:00:00"/>
    <x v="2"/>
    <x v="20"/>
    <x v="3"/>
    <x v="0"/>
    <x v="0"/>
    <x v="1"/>
    <n v="2187"/>
    <n v="6.92"/>
    <n v="9.33"/>
    <n v="15134.04"/>
    <x v="23"/>
    <n v="5270.67"/>
    <x v="54"/>
    <n v="10"/>
    <x v="1"/>
    <x v="1"/>
  </r>
  <r>
    <x v="241"/>
    <d v="2019-02-11T00:00:00"/>
    <x v="3"/>
    <x v="27"/>
    <x v="5"/>
    <x v="1"/>
    <x v="1"/>
    <x v="0"/>
    <n v="5070"/>
    <n v="56.67"/>
    <n v="81.73"/>
    <n v="287316.90000000002"/>
    <x v="24"/>
    <n v="127054.2"/>
    <x v="59"/>
    <n v="11"/>
    <x v="1"/>
    <x v="1"/>
  </r>
  <r>
    <x v="242"/>
    <d v="2019-02-12T00:00:00"/>
    <x v="2"/>
    <x v="28"/>
    <x v="4"/>
    <x v="0"/>
    <x v="0"/>
    <x v="0"/>
    <n v="1815"/>
    <n v="263.33"/>
    <n v="437.2"/>
    <n v="477943.95"/>
    <x v="25"/>
    <n v="315574.05"/>
    <x v="30"/>
    <n v="12"/>
    <x v="1"/>
    <x v="1"/>
  </r>
  <r>
    <x v="243"/>
    <d v="2019-02-13T00:00:00"/>
    <x v="3"/>
    <x v="29"/>
    <x v="6"/>
    <x v="0"/>
    <x v="0"/>
    <x v="0"/>
    <n v="5398"/>
    <n v="6.92"/>
    <n v="9.33"/>
    <n v="37354.160000000003"/>
    <x v="26"/>
    <n v="13009.18"/>
    <x v="19"/>
    <n v="13"/>
    <x v="1"/>
    <x v="1"/>
  </r>
  <r>
    <x v="244"/>
    <d v="2019-02-14T00:00:00"/>
    <x v="0"/>
    <x v="30"/>
    <x v="0"/>
    <x v="1"/>
    <x v="1"/>
    <x v="0"/>
    <n v="5822"/>
    <n v="6.92"/>
    <n v="9.33"/>
    <n v="40288.239999999998"/>
    <x v="27"/>
    <n v="14031.02"/>
    <x v="33"/>
    <n v="14"/>
    <x v="1"/>
    <x v="1"/>
  </r>
  <r>
    <x v="245"/>
    <d v="2019-02-15T00:00:00"/>
    <x v="4"/>
    <x v="31"/>
    <x v="6"/>
    <x v="0"/>
    <x v="0"/>
    <x v="0"/>
    <n v="5124"/>
    <n v="31.79"/>
    <n v="47.45"/>
    <n v="162891.96"/>
    <x v="28"/>
    <n v="80241.84"/>
    <x v="38"/>
    <n v="15"/>
    <x v="1"/>
    <x v="1"/>
  </r>
  <r>
    <x v="246"/>
    <d v="2019-02-20T00:00:00"/>
    <x v="3"/>
    <x v="32"/>
    <x v="2"/>
    <x v="0"/>
    <x v="1"/>
    <x v="1"/>
    <n v="2370"/>
    <n v="502.54"/>
    <n v="668.27"/>
    <n v="1191019.8"/>
    <x v="29"/>
    <n v="392780.1"/>
    <x v="20"/>
    <n v="20"/>
    <x v="1"/>
    <x v="1"/>
  </r>
  <r>
    <x v="247"/>
    <d v="2019-03-10T00:00:00"/>
    <x v="1"/>
    <x v="33"/>
    <x v="6"/>
    <x v="1"/>
    <x v="1"/>
    <x v="0"/>
    <n v="8661"/>
    <n v="263.33"/>
    <n v="437.2"/>
    <n v="2280701.13"/>
    <x v="30"/>
    <n v="1505888.07"/>
    <x v="26"/>
    <n v="10"/>
    <x v="2"/>
    <x v="1"/>
  </r>
  <r>
    <x v="248"/>
    <d v="2019-03-15T00:00:00"/>
    <x v="5"/>
    <x v="34"/>
    <x v="3"/>
    <x v="0"/>
    <x v="0"/>
    <x v="1"/>
    <n v="2125"/>
    <n v="56.67"/>
    <n v="81.73"/>
    <n v="120423.75"/>
    <x v="31"/>
    <n v="53252.5"/>
    <x v="17"/>
    <n v="15"/>
    <x v="2"/>
    <x v="1"/>
  </r>
  <r>
    <x v="249"/>
    <d v="2019-07-01T00:00:00"/>
    <x v="3"/>
    <x v="27"/>
    <x v="6"/>
    <x v="1"/>
    <x v="0"/>
    <x v="1"/>
    <n v="2924"/>
    <n v="524.96"/>
    <n v="651.21"/>
    <n v="1534983.04"/>
    <x v="32"/>
    <n v="369155"/>
    <x v="30"/>
    <n v="1"/>
    <x v="6"/>
    <x v="1"/>
  </r>
  <r>
    <x v="250"/>
    <d v="2019-07-10T00:00:00"/>
    <x v="4"/>
    <x v="35"/>
    <x v="4"/>
    <x v="1"/>
    <x v="1"/>
    <x v="1"/>
    <n v="8250"/>
    <n v="502.54"/>
    <n v="668.27"/>
    <n v="4145955"/>
    <x v="33"/>
    <n v="1367272.5"/>
    <x v="9"/>
    <n v="10"/>
    <x v="6"/>
    <x v="1"/>
  </r>
  <r>
    <x v="251"/>
    <d v="2019-08-05T00:00:00"/>
    <x v="2"/>
    <x v="15"/>
    <x v="6"/>
    <x v="1"/>
    <x v="1"/>
    <x v="1"/>
    <n v="7327"/>
    <n v="97.44"/>
    <n v="152.58000000000001"/>
    <n v="713942.88"/>
    <x v="34"/>
    <n v="404010.78"/>
    <x v="52"/>
    <n v="5"/>
    <x v="7"/>
    <x v="1"/>
  </r>
  <r>
    <x v="252"/>
    <d v="2019-08-30T00:00:00"/>
    <x v="3"/>
    <x v="36"/>
    <x v="0"/>
    <x v="0"/>
    <x v="0"/>
    <x v="0"/>
    <n v="6409"/>
    <n v="56.67"/>
    <n v="81.73"/>
    <n v="363198.03"/>
    <x v="35"/>
    <n v="160609.54"/>
    <x v="35"/>
    <n v="30"/>
    <x v="7"/>
    <x v="1"/>
  </r>
  <r>
    <x v="253"/>
    <d v="2019-10-05T00:00:00"/>
    <x v="5"/>
    <x v="37"/>
    <x v="7"/>
    <x v="0"/>
    <x v="0"/>
    <x v="0"/>
    <n v="3784"/>
    <n v="6.92"/>
    <n v="9.33"/>
    <n v="26185.279999999999"/>
    <x v="36"/>
    <n v="9119.44"/>
    <x v="52"/>
    <n v="5"/>
    <x v="9"/>
    <x v="1"/>
  </r>
  <r>
    <x v="254"/>
    <d v="2019-10-16T00:00:00"/>
    <x v="3"/>
    <x v="27"/>
    <x v="0"/>
    <x v="0"/>
    <x v="0"/>
    <x v="1"/>
    <n v="4767"/>
    <n v="364.69"/>
    <n v="421.89"/>
    <n v="1738477.23"/>
    <x v="37"/>
    <n v="272672.40000000002"/>
    <x v="8"/>
    <n v="16"/>
    <x v="9"/>
    <x v="1"/>
  </r>
  <r>
    <x v="255"/>
    <d v="2019-11-20T00:00:00"/>
    <x v="2"/>
    <x v="38"/>
    <x v="6"/>
    <x v="0"/>
    <x v="1"/>
    <x v="1"/>
    <n v="6708"/>
    <n v="524.96"/>
    <n v="651.21"/>
    <n v="3521431.68"/>
    <x v="38"/>
    <n v="846885"/>
    <x v="6"/>
    <n v="20"/>
    <x v="10"/>
    <x v="1"/>
  </r>
  <r>
    <x v="256"/>
    <d v="2019-11-28T00:00:00"/>
    <x v="4"/>
    <x v="31"/>
    <x v="7"/>
    <x v="1"/>
    <x v="1"/>
    <x v="0"/>
    <n v="3987"/>
    <n v="524.96"/>
    <n v="651.21"/>
    <n v="2093015.52"/>
    <x v="39"/>
    <n v="503358.75"/>
    <x v="50"/>
    <n v="28"/>
    <x v="10"/>
    <x v="1"/>
  </r>
  <r>
    <x v="257"/>
    <d v="2019-12-15T00:00:00"/>
    <x v="3"/>
    <x v="39"/>
    <x v="2"/>
    <x v="1"/>
    <x v="0"/>
    <x v="0"/>
    <n v="3015"/>
    <n v="56.67"/>
    <n v="81.73"/>
    <n v="170860.05"/>
    <x v="40"/>
    <n v="75555.899999999994"/>
    <x v="38"/>
    <n v="15"/>
    <x v="11"/>
    <x v="1"/>
  </r>
  <r>
    <x v="258"/>
    <d v="2019-12-25T00:00:00"/>
    <x v="2"/>
    <x v="40"/>
    <x v="7"/>
    <x v="1"/>
    <x v="1"/>
    <x v="0"/>
    <n v="7234"/>
    <n v="263.33"/>
    <n v="437.2"/>
    <n v="1904929.22"/>
    <x v="41"/>
    <n v="1257775.58"/>
    <x v="46"/>
    <n v="25"/>
    <x v="11"/>
    <x v="1"/>
  </r>
  <r>
    <x v="259"/>
    <d v="2020-01-05T00:00:00"/>
    <x v="2"/>
    <x v="28"/>
    <x v="1"/>
    <x v="0"/>
    <x v="0"/>
    <x v="0"/>
    <n v="2117"/>
    <n v="117.11"/>
    <n v="205.7"/>
    <n v="247921.87"/>
    <x v="42"/>
    <n v="187545.03"/>
    <x v="22"/>
    <n v="5"/>
    <x v="0"/>
    <x v="2"/>
  </r>
  <r>
    <x v="260"/>
    <d v="2020-01-15T00:00:00"/>
    <x v="2"/>
    <x v="41"/>
    <x v="2"/>
    <x v="1"/>
    <x v="1"/>
    <x v="0"/>
    <n v="171"/>
    <n v="90.93"/>
    <n v="154.06"/>
    <n v="15549.03"/>
    <x v="43"/>
    <n v="10795.23"/>
    <x v="45"/>
    <n v="15"/>
    <x v="0"/>
    <x v="2"/>
  </r>
  <r>
    <x v="261"/>
    <d v="2020-02-15T00:00:00"/>
    <x v="4"/>
    <x v="18"/>
    <x v="0"/>
    <x v="0"/>
    <x v="0"/>
    <x v="1"/>
    <n v="5930"/>
    <n v="35.840000000000003"/>
    <n v="109.28"/>
    <n v="212531.20000000001"/>
    <x v="44"/>
    <n v="435499.2"/>
    <x v="47"/>
    <n v="15"/>
    <x v="1"/>
    <x v="2"/>
  </r>
  <r>
    <x v="262"/>
    <d v="2020-02-17T00:00:00"/>
    <x v="5"/>
    <x v="52"/>
    <x v="8"/>
    <x v="1"/>
    <x v="1"/>
    <x v="0"/>
    <n v="962"/>
    <n v="117.11"/>
    <n v="205.7"/>
    <n v="112659.82"/>
    <x v="45"/>
    <n v="85223.58"/>
    <x v="36"/>
    <n v="17"/>
    <x v="1"/>
    <x v="2"/>
  </r>
  <r>
    <x v="263"/>
    <d v="2020-02-25T00:00:00"/>
    <x v="3"/>
    <x v="58"/>
    <x v="6"/>
    <x v="0"/>
    <x v="0"/>
    <x v="1"/>
    <n v="8867"/>
    <n v="263.33"/>
    <n v="437.2"/>
    <n v="2334947.11"/>
    <x v="46"/>
    <n v="1541705.29"/>
    <x v="9"/>
    <n v="25"/>
    <x v="1"/>
    <x v="2"/>
  </r>
  <r>
    <x v="264"/>
    <d v="2020-03-17T00:00:00"/>
    <x v="3"/>
    <x v="32"/>
    <x v="5"/>
    <x v="0"/>
    <x v="0"/>
    <x v="1"/>
    <n v="273"/>
    <n v="56.67"/>
    <n v="81.73"/>
    <n v="15470.91"/>
    <x v="47"/>
    <n v="6841.38"/>
    <x v="15"/>
    <n v="17"/>
    <x v="2"/>
    <x v="2"/>
  </r>
  <r>
    <x v="265"/>
    <d v="2020-03-25T00:00:00"/>
    <x v="5"/>
    <x v="59"/>
    <x v="8"/>
    <x v="0"/>
    <x v="1"/>
    <x v="1"/>
    <n v="7842"/>
    <n v="35.840000000000003"/>
    <n v="109.28"/>
    <n v="281057.28000000003"/>
    <x v="48"/>
    <n v="575916.48"/>
    <x v="19"/>
    <n v="25"/>
    <x v="2"/>
    <x v="2"/>
  </r>
  <r>
    <x v="266"/>
    <d v="2020-04-10T00:00:00"/>
    <x v="6"/>
    <x v="60"/>
    <x v="2"/>
    <x v="0"/>
    <x v="0"/>
    <x v="1"/>
    <n v="1266"/>
    <n v="524.96"/>
    <n v="651.21"/>
    <n v="664599.36"/>
    <x v="49"/>
    <n v="159832.5"/>
    <x v="48"/>
    <n v="10"/>
    <x v="3"/>
    <x v="2"/>
  </r>
  <r>
    <x v="267"/>
    <d v="2020-04-27T00:00:00"/>
    <x v="0"/>
    <x v="61"/>
    <x v="1"/>
    <x v="0"/>
    <x v="1"/>
    <x v="0"/>
    <n v="6409"/>
    <n v="56.67"/>
    <n v="81.73"/>
    <n v="363198.03"/>
    <x v="35"/>
    <n v="160609.54"/>
    <x v="53"/>
    <n v="27"/>
    <x v="3"/>
    <x v="2"/>
  </r>
  <r>
    <x v="268"/>
    <d v="2020-05-09T00:00:00"/>
    <x v="4"/>
    <x v="62"/>
    <x v="1"/>
    <x v="0"/>
    <x v="1"/>
    <x v="1"/>
    <n v="3784"/>
    <n v="6.92"/>
    <n v="9.33"/>
    <n v="26185.279999999999"/>
    <x v="36"/>
    <n v="9119.44"/>
    <x v="51"/>
    <n v="9"/>
    <x v="4"/>
    <x v="2"/>
  </r>
  <r>
    <x v="269"/>
    <d v="2020-05-17T00:00:00"/>
    <x v="2"/>
    <x v="63"/>
    <x v="8"/>
    <x v="1"/>
    <x v="0"/>
    <x v="1"/>
    <n v="4767"/>
    <n v="364.69"/>
    <n v="421.89"/>
    <n v="1738477.23"/>
    <x v="37"/>
    <n v="272672.40000000002"/>
    <x v="51"/>
    <n v="17"/>
    <x v="4"/>
    <x v="2"/>
  </r>
  <r>
    <x v="270"/>
    <d v="2020-06-12T00:00:00"/>
    <x v="0"/>
    <x v="64"/>
    <x v="7"/>
    <x v="1"/>
    <x v="0"/>
    <x v="1"/>
    <n v="6708"/>
    <n v="524.96"/>
    <n v="651.21"/>
    <n v="3521431.68"/>
    <x v="38"/>
    <n v="846885"/>
    <x v="50"/>
    <n v="12"/>
    <x v="5"/>
    <x v="2"/>
  </r>
  <r>
    <x v="271"/>
    <d v="2020-06-30T00:00:00"/>
    <x v="2"/>
    <x v="65"/>
    <x v="2"/>
    <x v="1"/>
    <x v="1"/>
    <x v="0"/>
    <n v="3987"/>
    <n v="524.96"/>
    <n v="651.21"/>
    <n v="2093015.52"/>
    <x v="39"/>
    <n v="503358.75"/>
    <x v="48"/>
    <n v="30"/>
    <x v="5"/>
    <x v="2"/>
  </r>
  <r>
    <x v="272"/>
    <d v="2020-07-05T00:00:00"/>
    <x v="5"/>
    <x v="66"/>
    <x v="0"/>
    <x v="1"/>
    <x v="1"/>
    <x v="1"/>
    <n v="3015"/>
    <n v="56.67"/>
    <n v="81.73"/>
    <n v="170860.05"/>
    <x v="40"/>
    <n v="75555.899999999994"/>
    <x v="53"/>
    <n v="5"/>
    <x v="6"/>
    <x v="2"/>
  </r>
  <r>
    <x v="273"/>
    <d v="2020-07-15T00:00:00"/>
    <x v="5"/>
    <x v="67"/>
    <x v="7"/>
    <x v="0"/>
    <x v="0"/>
    <x v="0"/>
    <n v="7234"/>
    <n v="263.33"/>
    <n v="437.2"/>
    <n v="1904929.22"/>
    <x v="41"/>
    <n v="1257775.58"/>
    <x v="32"/>
    <n v="15"/>
    <x v="6"/>
    <x v="2"/>
  </r>
  <r>
    <x v="274"/>
    <d v="2020-07-23T00:00:00"/>
    <x v="3"/>
    <x v="68"/>
    <x v="3"/>
    <x v="1"/>
    <x v="0"/>
    <x v="1"/>
    <n v="2117"/>
    <n v="117.11"/>
    <n v="205.7"/>
    <n v="247921.87"/>
    <x v="42"/>
    <n v="187545.03"/>
    <x v="52"/>
    <n v="23"/>
    <x v="6"/>
    <x v="2"/>
  </r>
  <r>
    <x v="275"/>
    <d v="2020-07-30T00:00:00"/>
    <x v="3"/>
    <x v="69"/>
    <x v="7"/>
    <x v="0"/>
    <x v="0"/>
    <x v="0"/>
    <n v="171"/>
    <n v="90.93"/>
    <n v="154.06"/>
    <n v="15549.03"/>
    <x v="43"/>
    <n v="10795.23"/>
    <x v="60"/>
    <n v="30"/>
    <x v="6"/>
    <x v="2"/>
  </r>
  <r>
    <x v="276"/>
    <d v="2020-07-31T00:00:00"/>
    <x v="6"/>
    <x v="60"/>
    <x v="5"/>
    <x v="1"/>
    <x v="1"/>
    <x v="1"/>
    <n v="5930"/>
    <n v="35.840000000000003"/>
    <n v="109.28"/>
    <n v="212531.20000000001"/>
    <x v="44"/>
    <n v="435499.2"/>
    <x v="32"/>
    <n v="31"/>
    <x v="6"/>
    <x v="2"/>
  </r>
  <r>
    <x v="277"/>
    <d v="2020-08-10T00:00:00"/>
    <x v="3"/>
    <x v="3"/>
    <x v="3"/>
    <x v="0"/>
    <x v="1"/>
    <x v="1"/>
    <n v="962"/>
    <n v="117.11"/>
    <n v="205.7"/>
    <n v="112659.82"/>
    <x v="45"/>
    <n v="85223.58"/>
    <x v="31"/>
    <n v="10"/>
    <x v="7"/>
    <x v="2"/>
  </r>
  <r>
    <x v="278"/>
    <d v="2020-08-15T00:00:00"/>
    <x v="3"/>
    <x v="27"/>
    <x v="6"/>
    <x v="0"/>
    <x v="0"/>
    <x v="1"/>
    <n v="8867"/>
    <n v="263.33"/>
    <n v="437.2"/>
    <n v="2334947.11"/>
    <x v="46"/>
    <n v="1541705.29"/>
    <x v="40"/>
    <n v="15"/>
    <x v="7"/>
    <x v="2"/>
  </r>
  <r>
    <x v="279"/>
    <d v="2020-08-20T00:00:00"/>
    <x v="5"/>
    <x v="70"/>
    <x v="7"/>
    <x v="1"/>
    <x v="1"/>
    <x v="1"/>
    <n v="273"/>
    <n v="56.67"/>
    <n v="81.73"/>
    <n v="15470.91"/>
    <x v="47"/>
    <n v="6841.38"/>
    <x v="14"/>
    <n v="20"/>
    <x v="7"/>
    <x v="2"/>
  </r>
  <r>
    <x v="280"/>
    <d v="2020-08-29T00:00:00"/>
    <x v="2"/>
    <x v="71"/>
    <x v="2"/>
    <x v="1"/>
    <x v="0"/>
    <x v="0"/>
    <n v="7842"/>
    <n v="35.840000000000003"/>
    <n v="109.28"/>
    <n v="281057.28000000003"/>
    <x v="48"/>
    <n v="575916.48"/>
    <x v="29"/>
    <n v="29"/>
    <x v="7"/>
    <x v="2"/>
  </r>
  <r>
    <x v="281"/>
    <d v="2020-09-08T00:00:00"/>
    <x v="3"/>
    <x v="46"/>
    <x v="3"/>
    <x v="0"/>
    <x v="1"/>
    <x v="1"/>
    <n v="1266"/>
    <n v="524.96"/>
    <n v="651.21"/>
    <n v="664599.36"/>
    <x v="49"/>
    <n v="159832.5"/>
    <x v="34"/>
    <n v="8"/>
    <x v="8"/>
    <x v="2"/>
  </r>
  <r>
    <x v="282"/>
    <d v="2020-09-15T00:00:00"/>
    <x v="0"/>
    <x v="30"/>
    <x v="5"/>
    <x v="0"/>
    <x v="0"/>
    <x v="1"/>
    <n v="2269"/>
    <n v="35.840000000000003"/>
    <n v="109.28"/>
    <n v="81320.960000000006"/>
    <x v="50"/>
    <n v="166635.35999999999"/>
    <x v="15"/>
    <n v="15"/>
    <x v="8"/>
    <x v="2"/>
  </r>
  <r>
    <x v="283"/>
    <d v="2020-09-22T00:00:00"/>
    <x v="5"/>
    <x v="37"/>
    <x v="6"/>
    <x v="1"/>
    <x v="1"/>
    <x v="1"/>
    <n v="9606"/>
    <n v="6.92"/>
    <n v="9.33"/>
    <n v="66473.52"/>
    <x v="51"/>
    <n v="23150.46"/>
    <x v="56"/>
    <n v="22"/>
    <x v="8"/>
    <x v="2"/>
  </r>
  <r>
    <x v="284"/>
    <d v="2020-10-05T00:00:00"/>
    <x v="2"/>
    <x v="72"/>
    <x v="6"/>
    <x v="0"/>
    <x v="0"/>
    <x v="0"/>
    <n v="8974"/>
    <n v="502.54"/>
    <n v="668.27"/>
    <n v="4509793.96"/>
    <x v="13"/>
    <n v="1487261.02"/>
    <x v="38"/>
    <n v="5"/>
    <x v="9"/>
    <x v="2"/>
  </r>
  <r>
    <x v="285"/>
    <d v="2020-10-10T00:00:00"/>
    <x v="1"/>
    <x v="73"/>
    <x v="0"/>
    <x v="1"/>
    <x v="0"/>
    <x v="1"/>
    <n v="4901"/>
    <n v="56.67"/>
    <n v="81.73"/>
    <n v="277739.67"/>
    <x v="14"/>
    <n v="122819.06"/>
    <x v="18"/>
    <n v="10"/>
    <x v="9"/>
    <x v="2"/>
  </r>
  <r>
    <x v="286"/>
    <d v="2020-10-15T00:00:00"/>
    <x v="3"/>
    <x v="26"/>
    <x v="6"/>
    <x v="1"/>
    <x v="1"/>
    <x v="0"/>
    <n v="1673"/>
    <n v="35.840000000000003"/>
    <n v="109.28"/>
    <n v="59960.32"/>
    <x v="15"/>
    <n v="122865.12"/>
    <x v="30"/>
    <n v="15"/>
    <x v="9"/>
    <x v="2"/>
  </r>
  <r>
    <x v="287"/>
    <d v="2020-10-22T00:00:00"/>
    <x v="4"/>
    <x v="74"/>
    <x v="2"/>
    <x v="0"/>
    <x v="0"/>
    <x v="0"/>
    <n v="6952"/>
    <n v="263.33"/>
    <n v="437.2"/>
    <n v="1830670.16"/>
    <x v="16"/>
    <n v="1208744.24"/>
    <x v="30"/>
    <n v="22"/>
    <x v="9"/>
    <x v="2"/>
  </r>
  <r>
    <x v="288"/>
    <d v="2020-10-30T00:00:00"/>
    <x v="3"/>
    <x v="46"/>
    <x v="6"/>
    <x v="0"/>
    <x v="1"/>
    <x v="1"/>
    <n v="5430"/>
    <n v="31.79"/>
    <n v="47.45"/>
    <n v="172619.7"/>
    <x v="17"/>
    <n v="85033.8"/>
    <x v="14"/>
    <n v="30"/>
    <x v="9"/>
    <x v="2"/>
  </r>
  <r>
    <x v="289"/>
    <d v="2020-11-12T00:00:00"/>
    <x v="6"/>
    <x v="60"/>
    <x v="8"/>
    <x v="0"/>
    <x v="1"/>
    <x v="0"/>
    <n v="3830"/>
    <n v="502.54"/>
    <n v="668.27"/>
    <n v="1924728.2"/>
    <x v="18"/>
    <n v="634745.9"/>
    <x v="44"/>
    <n v="12"/>
    <x v="10"/>
    <x v="2"/>
  </r>
  <r>
    <x v="290"/>
    <d v="2020-11-18T00:00:00"/>
    <x v="3"/>
    <x v="75"/>
    <x v="6"/>
    <x v="0"/>
    <x v="0"/>
    <x v="1"/>
    <n v="5908"/>
    <n v="364.69"/>
    <n v="421.89"/>
    <n v="2154588.52"/>
    <x v="19"/>
    <n v="337937.6"/>
    <x v="16"/>
    <n v="18"/>
    <x v="10"/>
    <x v="2"/>
  </r>
  <r>
    <x v="291"/>
    <d v="2020-12-05T00:00:00"/>
    <x v="0"/>
    <x v="0"/>
    <x v="3"/>
    <x v="0"/>
    <x v="0"/>
    <x v="1"/>
    <n v="7450"/>
    <n v="159.41999999999999"/>
    <n v="255.28"/>
    <n v="1187679"/>
    <x v="20"/>
    <n v="714157"/>
    <x v="5"/>
    <n v="5"/>
    <x v="11"/>
    <x v="2"/>
  </r>
  <r>
    <x v="292"/>
    <d v="2020-12-20T00:00:00"/>
    <x v="1"/>
    <x v="1"/>
    <x v="6"/>
    <x v="1"/>
    <x v="1"/>
    <x v="0"/>
    <n v="1273"/>
    <n v="159.41999999999999"/>
    <n v="255.28"/>
    <n v="202941.66"/>
    <x v="21"/>
    <n v="122029.78"/>
    <x v="47"/>
    <n v="20"/>
    <x v="11"/>
    <x v="2"/>
  </r>
  <r>
    <x v="293"/>
    <d v="2020-12-25T00:00:00"/>
    <x v="2"/>
    <x v="2"/>
    <x v="0"/>
    <x v="1"/>
    <x v="1"/>
    <x v="0"/>
    <n v="2225"/>
    <n v="97.44"/>
    <n v="152.58000000000001"/>
    <n v="216804"/>
    <x v="22"/>
    <n v="122686.5"/>
    <x v="30"/>
    <n v="25"/>
    <x v="11"/>
    <x v="2"/>
  </r>
  <r>
    <x v="294"/>
    <d v="2020-12-31T00:00:00"/>
    <x v="3"/>
    <x v="3"/>
    <x v="7"/>
    <x v="1"/>
    <x v="0"/>
    <x v="1"/>
    <n v="2187"/>
    <n v="6.92"/>
    <n v="9.33"/>
    <n v="15134.04"/>
    <x v="23"/>
    <n v="5270.67"/>
    <x v="23"/>
    <n v="31"/>
    <x v="1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 wise buy 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8">
  <location ref="A1:C3" firstHeaderRow="0" firstDataRow="1" firstDataCol="1"/>
  <pivotFields count="18">
    <pivotField showAll="0"/>
    <pivotField numFmtId="14" showAll="0"/>
    <pivotField showAll="0"/>
    <pivotField showAll="0"/>
    <pivotField showAll="0"/>
    <pivotField showAll="0"/>
    <pivotField showAll="0"/>
    <pivotField showAll="0"/>
    <pivotField numFmtId="1" showAll="0"/>
    <pivotField numFmtId="165" showAll="0"/>
    <pivotField numFmtId="165" showAll="0"/>
    <pivotField dataField="1" numFmtId="165" showAll="0"/>
    <pivotField dataField="1" numFmtId="165" showAll="0"/>
    <pivotField numFmtId="165" showAll="0"/>
    <pivotField numFmtId="164" showAll="0"/>
    <pivotField showAll="0"/>
    <pivotField showAll="0"/>
    <pivotField axis="axisRow" showAll="0">
      <items count="4">
        <item h="1" x="0"/>
        <item x="1"/>
        <item h="1" x="2"/>
        <item t="default"/>
      </items>
    </pivotField>
  </pivotFields>
  <rowFields count="1">
    <field x="17"/>
  </rowFields>
  <rowItems count="2">
    <i>
      <x v="1"/>
    </i>
    <i t="grand">
      <x/>
    </i>
  </rowItems>
  <colFields count="1">
    <field x="-2"/>
  </colFields>
  <colItems count="2">
    <i>
      <x/>
    </i>
    <i i="1">
      <x v="1"/>
    </i>
  </colItems>
  <dataFields count="2">
    <dataField name="Sum of Total Buying Prise" fld="11" baseField="0" baseItem="0"/>
    <dataField name="Sum of Total Selling Price " fld="12" baseField="0" baseItem="0"/>
  </dataFields>
  <formats count="3">
    <format dxfId="235">
      <pivotArea outline="0" collapsedLevelsAreSubtotals="1" fieldPosition="0"/>
    </format>
    <format dxfId="234">
      <pivotArea outline="0" collapsedLevelsAreSubtotals="1" fieldPosition="0"/>
    </format>
    <format dxfId="233">
      <pivotArea outline="0" collapsedLevelsAreSubtotals="1" fieldPosition="0"/>
    </format>
  </formats>
  <chartFormats count="24">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pivotArea type="data" outline="0" fieldPosition="0">
        <references count="2">
          <reference field="4294967294" count="1" selected="0">
            <x v="1"/>
          </reference>
          <reference field="17" count="1" selected="0">
            <x v="2"/>
          </reference>
        </references>
      </pivotArea>
    </chartFormat>
    <chartFormat chart="11" format="3">
      <pivotArea type="data" outline="0" fieldPosition="0">
        <references count="2">
          <reference field="4294967294" count="1" selected="0">
            <x v="1"/>
          </reference>
          <reference field="17" count="1" selected="0">
            <x v="1"/>
          </reference>
        </references>
      </pivotArea>
    </chartFormat>
    <chartFormat chart="11" format="4">
      <pivotArea type="data" outline="0" fieldPosition="0">
        <references count="2">
          <reference field="4294967294" count="1" selected="0">
            <x v="1"/>
          </reference>
          <reference field="17" count="1" selected="0">
            <x v="0"/>
          </reference>
        </references>
      </pivotArea>
    </chartFormat>
    <chartFormat chart="11" format="5">
      <pivotArea type="data" outline="0" fieldPosition="0">
        <references count="2">
          <reference field="4294967294" count="1" selected="0">
            <x v="0"/>
          </reference>
          <reference field="17" count="1" selected="0">
            <x v="0"/>
          </reference>
        </references>
      </pivotArea>
    </chartFormat>
    <chartFormat chart="11" format="6">
      <pivotArea type="data" outline="0" fieldPosition="0">
        <references count="2">
          <reference field="4294967294" count="1" selected="0">
            <x v="0"/>
          </reference>
          <reference field="17" count="1" selected="0">
            <x v="1"/>
          </reference>
        </references>
      </pivotArea>
    </chartFormat>
    <chartFormat chart="11" format="7">
      <pivotArea type="data" outline="0" fieldPosition="0">
        <references count="2">
          <reference field="4294967294" count="1" selected="0">
            <x v="0"/>
          </reference>
          <reference field="17" count="1" selected="0">
            <x v="2"/>
          </reference>
        </references>
      </pivotArea>
    </chartFormat>
    <chartFormat chart="15" format="20" series="1">
      <pivotArea type="data" outline="0" fieldPosition="0">
        <references count="1">
          <reference field="4294967294" count="1" selected="0">
            <x v="0"/>
          </reference>
        </references>
      </pivotArea>
    </chartFormat>
    <chartFormat chart="15" format="21">
      <pivotArea type="data" outline="0" fieldPosition="0">
        <references count="2">
          <reference field="4294967294" count="1" selected="0">
            <x v="0"/>
          </reference>
          <reference field="17" count="1" selected="0">
            <x v="0"/>
          </reference>
        </references>
      </pivotArea>
    </chartFormat>
    <chartFormat chart="15" format="22" series="1">
      <pivotArea type="data" outline="0" fieldPosition="0">
        <references count="1">
          <reference field="4294967294" count="1" selected="0">
            <x v="1"/>
          </reference>
        </references>
      </pivotArea>
    </chartFormat>
    <chartFormat chart="15" format="23">
      <pivotArea type="data" outline="0" fieldPosition="0">
        <references count="2">
          <reference field="4294967294" count="1" selected="0">
            <x v="1"/>
          </reference>
          <reference field="17" count="1" selected="0">
            <x v="0"/>
          </reference>
        </references>
      </pivotArea>
    </chartFormat>
    <chartFormat chart="15" format="24">
      <pivotArea type="data" outline="0" fieldPosition="0">
        <references count="2">
          <reference field="4294967294" count="1" selected="0">
            <x v="0"/>
          </reference>
          <reference field="17" count="1" selected="0">
            <x v="1"/>
          </reference>
        </references>
      </pivotArea>
    </chartFormat>
    <chartFormat chart="15" format="25">
      <pivotArea type="data" outline="0" fieldPosition="0">
        <references count="2">
          <reference field="4294967294" count="1" selected="0">
            <x v="1"/>
          </reference>
          <reference field="17" count="1" selected="0">
            <x v="2"/>
          </reference>
        </references>
      </pivotArea>
    </chartFormat>
    <chartFormat chart="15" format="26">
      <pivotArea type="data" outline="0" fieldPosition="0">
        <references count="2">
          <reference field="4294967294" count="1" selected="0">
            <x v="0"/>
          </reference>
          <reference field="17" count="1" selected="0">
            <x v="2"/>
          </reference>
        </references>
      </pivotArea>
    </chartFormat>
    <chartFormat chart="15" format="27">
      <pivotArea type="data" outline="0" fieldPosition="0">
        <references count="2">
          <reference field="4294967294" count="1" selected="0">
            <x v="1"/>
          </reference>
          <reference field="17" count="1" selected="0">
            <x v="1"/>
          </reference>
        </references>
      </pivotArea>
    </chartFormat>
    <chartFormat chart="16" format="28" series="1">
      <pivotArea type="data" outline="0" fieldPosition="0">
        <references count="1">
          <reference field="4294967294" count="1" selected="0">
            <x v="0"/>
          </reference>
        </references>
      </pivotArea>
    </chartFormat>
    <chartFormat chart="16" format="29">
      <pivotArea type="data" outline="0" fieldPosition="0">
        <references count="2">
          <reference field="4294967294" count="1" selected="0">
            <x v="0"/>
          </reference>
          <reference field="17" count="1" selected="0">
            <x v="0"/>
          </reference>
        </references>
      </pivotArea>
    </chartFormat>
    <chartFormat chart="16" format="30">
      <pivotArea type="data" outline="0" fieldPosition="0">
        <references count="2">
          <reference field="4294967294" count="1" selected="0">
            <x v="0"/>
          </reference>
          <reference field="17" count="1" selected="0">
            <x v="1"/>
          </reference>
        </references>
      </pivotArea>
    </chartFormat>
    <chartFormat chart="16" format="31">
      <pivotArea type="data" outline="0" fieldPosition="0">
        <references count="2">
          <reference field="4294967294" count="1" selected="0">
            <x v="0"/>
          </reference>
          <reference field="17" count="1" selected="0">
            <x v="2"/>
          </reference>
        </references>
      </pivotArea>
    </chartFormat>
    <chartFormat chart="16" format="32" series="1">
      <pivotArea type="data" outline="0" fieldPosition="0">
        <references count="1">
          <reference field="4294967294" count="1" selected="0">
            <x v="1"/>
          </reference>
        </references>
      </pivotArea>
    </chartFormat>
    <chartFormat chart="16" format="33">
      <pivotArea type="data" outline="0" fieldPosition="0">
        <references count="2">
          <reference field="4294967294" count="1" selected="0">
            <x v="1"/>
          </reference>
          <reference field="17" count="1" selected="0">
            <x v="0"/>
          </reference>
        </references>
      </pivotArea>
    </chartFormat>
    <chartFormat chart="16" format="34">
      <pivotArea type="data" outline="0" fieldPosition="0">
        <references count="2">
          <reference field="4294967294" count="1" selected="0">
            <x v="1"/>
          </reference>
          <reference field="17" count="1" selected="0">
            <x v="1"/>
          </reference>
        </references>
      </pivotArea>
    </chartFormat>
    <chartFormat chart="16" format="35">
      <pivotArea type="data" outline="0" fieldPosition="0">
        <references count="2">
          <reference field="4294967294" count="1" selected="0">
            <x v="1"/>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3 most ordered populer product"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100">
  <location ref="A3:B6" firstHeaderRow="1" firstDataRow="1" firstDataCol="1"/>
  <pivotFields count="18">
    <pivotField showAll="0"/>
    <pivotField numFmtId="14" showAll="0"/>
    <pivotField showAll="0">
      <items count="8">
        <item x="4"/>
        <item h="1" x="0"/>
        <item h="1" x="1"/>
        <item h="1" x="2"/>
        <item h="1" x="5"/>
        <item h="1" x="6"/>
        <item h="1" x="3"/>
        <item t="default"/>
      </items>
    </pivotField>
    <pivotField showAll="0"/>
    <pivotField axis="axisRow" showAll="0" measureFilter="1" sortType="descending">
      <items count="10">
        <item x="8"/>
        <item x="0"/>
        <item x="3"/>
        <item x="1"/>
        <item x="5"/>
        <item x="7"/>
        <item x="4"/>
        <item x="6"/>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 showAll="0"/>
    <pivotField numFmtId="165" showAll="0"/>
    <pivotField numFmtId="165" showAll="0"/>
    <pivotField numFmtId="165" showAll="0"/>
    <pivotField numFmtId="165" showAll="0"/>
    <pivotField numFmtId="165" showAll="0"/>
    <pivotField dataField="1" numFmtId="164" showAll="0">
      <items count="62">
        <item x="55"/>
        <item x="31"/>
        <item x="0"/>
        <item x="12"/>
        <item x="5"/>
        <item x="46"/>
        <item x="35"/>
        <item x="19"/>
        <item x="50"/>
        <item x="44"/>
        <item x="7"/>
        <item x="23"/>
        <item x="43"/>
        <item x="59"/>
        <item x="49"/>
        <item x="38"/>
        <item x="13"/>
        <item x="18"/>
        <item x="9"/>
        <item x="25"/>
        <item x="48"/>
        <item x="57"/>
        <item x="41"/>
        <item x="60"/>
        <item x="56"/>
        <item x="33"/>
        <item x="21"/>
        <item x="53"/>
        <item x="11"/>
        <item x="14"/>
        <item x="10"/>
        <item x="27"/>
        <item x="16"/>
        <item x="40"/>
        <item x="51"/>
        <item x="34"/>
        <item x="2"/>
        <item x="32"/>
        <item x="4"/>
        <item x="26"/>
        <item x="6"/>
        <item x="3"/>
        <item x="28"/>
        <item x="1"/>
        <item x="45"/>
        <item x="37"/>
        <item x="8"/>
        <item x="15"/>
        <item x="22"/>
        <item x="42"/>
        <item x="54"/>
        <item x="29"/>
        <item x="30"/>
        <item x="52"/>
        <item x="39"/>
        <item x="17"/>
        <item x="24"/>
        <item x="36"/>
        <item x="20"/>
        <item x="47"/>
        <item x="58"/>
        <item t="default"/>
      </items>
    </pivotField>
    <pivotField showAll="0"/>
    <pivotField showAll="0"/>
    <pivotField showAll="0">
      <items count="4">
        <item h="1" x="0"/>
        <item x="1"/>
        <item h="1" x="2"/>
        <item t="default"/>
      </items>
    </pivotField>
  </pivotFields>
  <rowFields count="1">
    <field x="4"/>
  </rowFields>
  <rowItems count="3">
    <i>
      <x v="4"/>
    </i>
    <i>
      <x v="8"/>
    </i>
    <i>
      <x/>
    </i>
  </rowItems>
  <colItems count="1">
    <i/>
  </colItems>
  <dataFields count="1">
    <dataField name="Sum of Product Rating" fld="14" baseField="0" baseItem="0"/>
  </dataFields>
  <chartFormats count="3">
    <chartFormat chart="69" format="0"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5"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year wise profit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9">
  <location ref="A1:D3" firstHeaderRow="0" firstDataRow="1" firstDataCol="1"/>
  <pivotFields count="18">
    <pivotField showAll="0"/>
    <pivotField numFmtId="14" showAll="0"/>
    <pivotField showAll="0"/>
    <pivotField showAll="0"/>
    <pivotField showAll="0"/>
    <pivotField showAll="0"/>
    <pivotField showAll="0"/>
    <pivotField showAll="0"/>
    <pivotField numFmtId="1" showAll="0"/>
    <pivotField numFmtId="165" showAll="0"/>
    <pivotField numFmtId="165" showAll="0"/>
    <pivotField dataField="1" numFmtId="165" showAll="0"/>
    <pivotField dataField="1" numFmtId="165" showAll="0"/>
    <pivotField dataField="1" numFmtId="165" showAll="0"/>
    <pivotField numFmtId="164" showAll="0"/>
    <pivotField showAll="0"/>
    <pivotField showAll="0"/>
    <pivotField axis="axisRow" showAll="0">
      <items count="4">
        <item h="1" x="0"/>
        <item x="1"/>
        <item h="1" x="2"/>
        <item t="default"/>
      </items>
    </pivotField>
  </pivotFields>
  <rowFields count="1">
    <field x="17"/>
  </rowFields>
  <rowItems count="2">
    <i>
      <x v="1"/>
    </i>
    <i t="grand">
      <x/>
    </i>
  </rowItems>
  <colFields count="1">
    <field x="-2"/>
  </colFields>
  <colItems count="3">
    <i>
      <x/>
    </i>
    <i i="1">
      <x v="1"/>
    </i>
    <i i="2">
      <x v="2"/>
    </i>
  </colItems>
  <dataFields count="3">
    <dataField name=" Total Buying " fld="11" baseField="17" baseItem="0"/>
    <dataField name="Total Selling " fld="12" baseField="17" baseItem="1"/>
    <dataField name=" Total Profit" fld="13" baseField="17" baseItem="1" numFmtId="166"/>
  </dataFields>
  <formats count="3">
    <format dxfId="232">
      <pivotArea outline="0" collapsedLevelsAreSubtotals="1" fieldPosition="0"/>
    </format>
    <format dxfId="231">
      <pivotArea outline="0" collapsedLevelsAreSubtotals="1" fieldPosition="0"/>
    </format>
    <format dxfId="230">
      <pivotArea outline="0" collapsedLevelsAreSubtotals="1" fieldPosition="0"/>
    </format>
  </formats>
  <chartFormats count="18">
    <chartFormat chart="0" format="18" series="1">
      <pivotArea type="data" outline="0" fieldPosition="0">
        <references count="1">
          <reference field="4294967294" count="1" selected="0">
            <x v="2"/>
          </reference>
        </references>
      </pivotArea>
    </chartFormat>
    <chartFormat chart="0" format="19">
      <pivotArea type="data" outline="0" fieldPosition="0">
        <references count="2">
          <reference field="4294967294" count="1" selected="0">
            <x v="2"/>
          </reference>
          <reference field="17" count="1" selected="0">
            <x v="0"/>
          </reference>
        </references>
      </pivotArea>
    </chartFormat>
    <chartFormat chart="0" format="20">
      <pivotArea type="data" outline="0" fieldPosition="0">
        <references count="2">
          <reference field="4294967294" count="1" selected="0">
            <x v="2"/>
          </reference>
          <reference field="17" count="1" selected="0">
            <x v="1"/>
          </reference>
        </references>
      </pivotArea>
    </chartFormat>
    <chartFormat chart="0" format="21">
      <pivotArea type="data" outline="0" fieldPosition="0">
        <references count="2">
          <reference field="4294967294" count="1" selected="0">
            <x v="2"/>
          </reference>
          <reference field="17" count="1" selected="0">
            <x v="2"/>
          </reference>
        </references>
      </pivotArea>
    </chartFormat>
    <chartFormat chart="0" format="22" series="1">
      <pivotArea type="data" outline="0" fieldPosition="0">
        <references count="1">
          <reference field="4294967294" count="1" selected="0">
            <x v="1"/>
          </reference>
        </references>
      </pivotArea>
    </chartFormat>
    <chartFormat chart="0" format="23">
      <pivotArea type="data" outline="0" fieldPosition="0">
        <references count="2">
          <reference field="4294967294" count="1" selected="0">
            <x v="1"/>
          </reference>
          <reference field="17" count="1" selected="0">
            <x v="0"/>
          </reference>
        </references>
      </pivotArea>
    </chartFormat>
    <chartFormat chart="0" format="24">
      <pivotArea type="data" outline="0" fieldPosition="0">
        <references count="2">
          <reference field="4294967294" count="1" selected="0">
            <x v="1"/>
          </reference>
          <reference field="17" count="1" selected="0">
            <x v="1"/>
          </reference>
        </references>
      </pivotArea>
    </chartFormat>
    <chartFormat chart="0" format="25">
      <pivotArea type="data" outline="0" fieldPosition="0">
        <references count="2">
          <reference field="4294967294" count="1" selected="0">
            <x v="1"/>
          </reference>
          <reference field="17" count="1" selected="0">
            <x v="2"/>
          </reference>
        </references>
      </pivotArea>
    </chartFormat>
    <chartFormat chart="0" format="26" series="1">
      <pivotArea type="data" outline="0" fieldPosition="0">
        <references count="1">
          <reference field="4294967294" count="1" selected="0">
            <x v="0"/>
          </reference>
        </references>
      </pivotArea>
    </chartFormat>
    <chartFormat chart="4" format="54" series="1">
      <pivotArea type="data" outline="0" fieldPosition="0">
        <references count="1">
          <reference field="4294967294" count="1" selected="0">
            <x v="0"/>
          </reference>
        </references>
      </pivotArea>
    </chartFormat>
    <chartFormat chart="4" format="55" series="1">
      <pivotArea type="data" outline="0" fieldPosition="0">
        <references count="1">
          <reference field="4294967294" count="1" selected="0">
            <x v="1"/>
          </reference>
        </references>
      </pivotArea>
    </chartFormat>
    <chartFormat chart="4" format="56">
      <pivotArea type="data" outline="0" fieldPosition="0">
        <references count="2">
          <reference field="4294967294" count="1" selected="0">
            <x v="1"/>
          </reference>
          <reference field="17" count="1" selected="0">
            <x v="0"/>
          </reference>
        </references>
      </pivotArea>
    </chartFormat>
    <chartFormat chart="4" format="57">
      <pivotArea type="data" outline="0" fieldPosition="0">
        <references count="2">
          <reference field="4294967294" count="1" selected="0">
            <x v="1"/>
          </reference>
          <reference field="17" count="1" selected="0">
            <x v="1"/>
          </reference>
        </references>
      </pivotArea>
    </chartFormat>
    <chartFormat chart="4" format="58">
      <pivotArea type="data" outline="0" fieldPosition="0">
        <references count="2">
          <reference field="4294967294" count="1" selected="0">
            <x v="1"/>
          </reference>
          <reference field="17" count="1" selected="0">
            <x v="2"/>
          </reference>
        </references>
      </pivotArea>
    </chartFormat>
    <chartFormat chart="4" format="59" series="1">
      <pivotArea type="data" outline="0" fieldPosition="0">
        <references count="1">
          <reference field="4294967294" count="1" selected="0">
            <x v="2"/>
          </reference>
        </references>
      </pivotArea>
    </chartFormat>
    <chartFormat chart="4" format="60">
      <pivotArea type="data" outline="0" fieldPosition="0">
        <references count="2">
          <reference field="4294967294" count="1" selected="0">
            <x v="2"/>
          </reference>
          <reference field="17" count="1" selected="0">
            <x v="0"/>
          </reference>
        </references>
      </pivotArea>
    </chartFormat>
    <chartFormat chart="4" format="61">
      <pivotArea type="data" outline="0" fieldPosition="0">
        <references count="2">
          <reference field="4294967294" count="1" selected="0">
            <x v="2"/>
          </reference>
          <reference field="17" count="1" selected="0">
            <x v="1"/>
          </reference>
        </references>
      </pivotArea>
    </chartFormat>
    <chartFormat chart="4" format="62">
      <pivotArea type="data" outline="0" fieldPosition="0">
        <references count="2">
          <reference field="4294967294" count="1" selected="0">
            <x v="2"/>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Month wise 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1">
  <location ref="A1:B10" firstHeaderRow="1" firstDataRow="1" firstDataCol="1"/>
  <pivotFields count="18">
    <pivotField showAll="0"/>
    <pivotField numFmtId="14" showAll="0"/>
    <pivotField showAll="0"/>
    <pivotField showAll="0"/>
    <pivotField showAll="0"/>
    <pivotField showAll="0"/>
    <pivotField showAll="0"/>
    <pivotField showAll="0"/>
    <pivotField numFmtId="1" showAll="0"/>
    <pivotField numFmtId="165" showAll="0"/>
    <pivotField numFmtId="165" showAll="0"/>
    <pivotField numFmtId="165" showAll="0"/>
    <pivotField dataField="1" numFmtId="165" showAll="0"/>
    <pivotField numFmtId="165" showAll="0"/>
    <pivotField numFmtId="164" showAll="0"/>
    <pivotField showAll="0"/>
    <pivotField axis="axisRow" showAll="0">
      <items count="13">
        <item x="0"/>
        <item x="1"/>
        <item x="2"/>
        <item x="3"/>
        <item x="4"/>
        <item x="5"/>
        <item x="6"/>
        <item x="7"/>
        <item x="8"/>
        <item x="9"/>
        <item x="10"/>
        <item x="11"/>
        <item t="default"/>
      </items>
    </pivotField>
    <pivotField showAll="0">
      <items count="4">
        <item h="1" x="0"/>
        <item x="1"/>
        <item h="1" x="2"/>
        <item t="default"/>
      </items>
    </pivotField>
  </pivotFields>
  <rowFields count="1">
    <field x="16"/>
  </rowFields>
  <rowItems count="9">
    <i>
      <x/>
    </i>
    <i>
      <x v="1"/>
    </i>
    <i>
      <x v="2"/>
    </i>
    <i>
      <x v="6"/>
    </i>
    <i>
      <x v="7"/>
    </i>
    <i>
      <x v="9"/>
    </i>
    <i>
      <x v="10"/>
    </i>
    <i>
      <x v="11"/>
    </i>
    <i t="grand">
      <x/>
    </i>
  </rowItems>
  <colItems count="1">
    <i/>
  </colItems>
  <dataFields count="1">
    <dataField name="Sum of Total Selling Price " fld="12" baseField="0" baseItem="0"/>
  </dataFields>
  <formats count="4">
    <format dxfId="229">
      <pivotArea collapsedLevelsAreSubtotals="1" fieldPosition="0">
        <references count="1">
          <reference field="16" count="0"/>
        </references>
      </pivotArea>
    </format>
    <format dxfId="228">
      <pivotArea collapsedLevelsAreSubtotals="1" fieldPosition="0">
        <references count="1">
          <reference field="16" count="0"/>
        </references>
      </pivotArea>
    </format>
    <format dxfId="227">
      <pivotArea collapsedLevelsAreSubtotals="1" fieldPosition="0">
        <references count="1">
          <reference field="16" count="0"/>
        </references>
      </pivotArea>
    </format>
    <format dxfId="226">
      <pivotArea grandRow="1" outline="0" collapsedLevelsAreSubtotals="1" fieldPosition="0"/>
    </format>
  </formats>
  <chartFormats count="3">
    <chartFormat chart="15"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16" rowHeaderCaption="Region">
  <location ref="R4:R5" firstHeaderRow="1" firstDataRow="1" firstDataCol="1"/>
  <pivotFields count="18">
    <pivotField showAll="0"/>
    <pivotField numFmtId="14" showAll="0"/>
    <pivotField axis="axisRow" showAll="0">
      <items count="8">
        <item x="4"/>
        <item h="1" x="0"/>
        <item h="1" x="1"/>
        <item h="1" x="2"/>
        <item h="1" x="5"/>
        <item h="1" x="6"/>
        <item h="1" x="3"/>
        <item t="default"/>
      </items>
    </pivotField>
    <pivotField showAll="0">
      <items count="77">
        <item x="43"/>
        <item x="6"/>
        <item x="30"/>
        <item x="49"/>
        <item x="37"/>
        <item x="12"/>
        <item x="55"/>
        <item x="35"/>
        <item x="15"/>
        <item x="7"/>
        <item x="17"/>
        <item x="11"/>
        <item x="39"/>
        <item x="33"/>
        <item x="47"/>
        <item x="58"/>
        <item x="32"/>
        <item x="19"/>
        <item x="61"/>
        <item x="48"/>
        <item x="24"/>
        <item x="54"/>
        <item x="1"/>
        <item x="53"/>
        <item x="13"/>
        <item x="40"/>
        <item x="67"/>
        <item x="69"/>
        <item x="25"/>
        <item x="70"/>
        <item x="10"/>
        <item x="62"/>
        <item x="66"/>
        <item x="44"/>
        <item x="52"/>
        <item x="56"/>
        <item x="41"/>
        <item x="57"/>
        <item x="74"/>
        <item x="26"/>
        <item x="42"/>
        <item x="60"/>
        <item x="23"/>
        <item x="63"/>
        <item x="14"/>
        <item x="75"/>
        <item x="31"/>
        <item x="22"/>
        <item x="73"/>
        <item x="36"/>
        <item x="20"/>
        <item x="59"/>
        <item x="21"/>
        <item x="8"/>
        <item x="72"/>
        <item x="2"/>
        <item x="4"/>
        <item x="64"/>
        <item x="51"/>
        <item x="3"/>
        <item x="45"/>
        <item x="9"/>
        <item x="46"/>
        <item x="38"/>
        <item x="71"/>
        <item x="5"/>
        <item x="29"/>
        <item x="65"/>
        <item x="16"/>
        <item x="28"/>
        <item x="34"/>
        <item x="27"/>
        <item x="18"/>
        <item x="0"/>
        <item x="50"/>
        <item x="68"/>
        <item t="default"/>
      </items>
    </pivotField>
    <pivotField showAll="0"/>
    <pivotField showAll="0"/>
    <pivotField showAll="0"/>
    <pivotField showAll="0"/>
    <pivotField numFmtId="1" showAll="0"/>
    <pivotField numFmtId="165" showAll="0"/>
    <pivotField numFmtId="165" showAll="0"/>
    <pivotField numFmtId="165" showAll="0"/>
    <pivotField numFmtId="165" showAll="0"/>
    <pivotField numFmtId="165" showAll="0"/>
    <pivotField numFmtId="164" showAll="0"/>
    <pivotField showAll="0"/>
    <pivotField showAll="0"/>
    <pivotField showAll="0">
      <items count="4">
        <item h="1" x="0"/>
        <item x="1"/>
        <item h="1" x="2"/>
        <item t="default"/>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region &amp; country 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0">
  <location ref="A3:B8" firstHeaderRow="1" firstDataRow="1" firstDataCol="1" rowPageCount="1" colPageCount="1"/>
  <pivotFields count="18">
    <pivotField showAll="0"/>
    <pivotField numFmtId="14" showAll="0"/>
    <pivotField axis="axisPage" showAll="0">
      <items count="8">
        <item x="4"/>
        <item x="0"/>
        <item x="1"/>
        <item x="2"/>
        <item x="5"/>
        <item x="6"/>
        <item x="3"/>
        <item t="default"/>
      </items>
    </pivotField>
    <pivotField axis="axisRow" showAll="0">
      <items count="77">
        <item x="43"/>
        <item x="6"/>
        <item x="30"/>
        <item x="49"/>
        <item x="37"/>
        <item x="12"/>
        <item x="55"/>
        <item x="35"/>
        <item x="15"/>
        <item x="7"/>
        <item x="17"/>
        <item x="11"/>
        <item x="39"/>
        <item x="33"/>
        <item x="47"/>
        <item x="58"/>
        <item x="32"/>
        <item x="19"/>
        <item x="61"/>
        <item x="48"/>
        <item x="24"/>
        <item x="54"/>
        <item x="1"/>
        <item x="53"/>
        <item x="13"/>
        <item x="40"/>
        <item x="67"/>
        <item x="69"/>
        <item x="25"/>
        <item x="70"/>
        <item x="10"/>
        <item x="62"/>
        <item x="66"/>
        <item x="44"/>
        <item x="52"/>
        <item x="56"/>
        <item x="41"/>
        <item x="57"/>
        <item x="74"/>
        <item x="26"/>
        <item x="42"/>
        <item x="60"/>
        <item x="23"/>
        <item x="63"/>
        <item x="14"/>
        <item x="75"/>
        <item x="31"/>
        <item x="22"/>
        <item x="73"/>
        <item x="36"/>
        <item x="20"/>
        <item x="59"/>
        <item x="21"/>
        <item x="8"/>
        <item x="72"/>
        <item x="2"/>
        <item x="4"/>
        <item x="64"/>
        <item x="51"/>
        <item x="3"/>
        <item x="45"/>
        <item x="9"/>
        <item x="46"/>
        <item x="38"/>
        <item x="71"/>
        <item x="5"/>
        <item x="29"/>
        <item x="65"/>
        <item x="16"/>
        <item x="28"/>
        <item x="34"/>
        <item x="27"/>
        <item x="18"/>
        <item x="0"/>
        <item x="50"/>
        <item x="68"/>
        <item t="default"/>
      </items>
    </pivotField>
    <pivotField showAll="0"/>
    <pivotField showAll="0"/>
    <pivotField showAll="0"/>
    <pivotField showAll="0"/>
    <pivotField numFmtId="1" showAll="0"/>
    <pivotField numFmtId="165" showAll="0"/>
    <pivotField numFmtId="165" showAll="0"/>
    <pivotField numFmtId="165" showAll="0"/>
    <pivotField dataField="1" numFmtId="165" showAll="0"/>
    <pivotField numFmtId="165" showAll="0"/>
    <pivotField numFmtId="164" showAll="0"/>
    <pivotField showAll="0"/>
    <pivotField showAll="0"/>
    <pivotField showAll="0">
      <items count="4">
        <item h="1" x="0"/>
        <item x="1"/>
        <item h="1" x="2"/>
        <item t="default"/>
      </items>
    </pivotField>
  </pivotFields>
  <rowFields count="1">
    <field x="3"/>
  </rowFields>
  <rowItems count="5">
    <i>
      <x v="7"/>
    </i>
    <i>
      <x v="46"/>
    </i>
    <i>
      <x v="68"/>
    </i>
    <i>
      <x v="72"/>
    </i>
    <i t="grand">
      <x/>
    </i>
  </rowItems>
  <colItems count="1">
    <i/>
  </colItems>
  <pageFields count="1">
    <pageField fld="2" item="0" hier="-1"/>
  </pageFields>
  <dataFields count="1">
    <dataField name="Sum of Total Selling Price " fld="12" baseField="0" baseItem="0"/>
  </dataField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region wise profit"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rowHeaderCaption="Region">
  <location ref="A1:B7" firstHeaderRow="1" firstDataRow="1" firstDataCol="1"/>
  <pivotFields count="18">
    <pivotField showAll="0"/>
    <pivotField numFmtId="14" showAll="0"/>
    <pivotField axis="axisRow" showAll="0">
      <items count="8">
        <item x="4"/>
        <item x="0"/>
        <item x="1"/>
        <item x="2"/>
        <item x="5"/>
        <item x="6"/>
        <item x="3"/>
        <item t="default"/>
      </items>
    </pivotField>
    <pivotField showAll="0"/>
    <pivotField showAll="0"/>
    <pivotField showAll="0"/>
    <pivotField showAll="0"/>
    <pivotField showAll="0"/>
    <pivotField numFmtId="1" showAll="0"/>
    <pivotField numFmtId="165" showAll="0"/>
    <pivotField numFmtId="165" showAll="0"/>
    <pivotField numFmtId="165" showAll="0"/>
    <pivotField numFmtId="165" showAll="0"/>
    <pivotField dataField="1" numFmtId="165" showAll="0"/>
    <pivotField numFmtId="164" showAll="0"/>
    <pivotField showAll="0"/>
    <pivotField showAll="0"/>
    <pivotField showAll="0">
      <items count="4">
        <item h="1" x="0"/>
        <item x="1"/>
        <item h="1" x="2"/>
        <item t="default"/>
      </items>
    </pivotField>
  </pivotFields>
  <rowFields count="1">
    <field x="2"/>
  </rowFields>
  <rowItems count="6">
    <i>
      <x/>
    </i>
    <i>
      <x v="1"/>
    </i>
    <i>
      <x v="2"/>
    </i>
    <i>
      <x v="3"/>
    </i>
    <i>
      <x v="4"/>
    </i>
    <i>
      <x v="6"/>
    </i>
  </rowItems>
  <colItems count="1">
    <i/>
  </colItems>
  <dataFields count="1">
    <dataField name="Sum of Total Profit" fld="13" baseField="0" baseItem="0" numFmtId="165"/>
  </dataFields>
  <formats count="1">
    <format dxfId="2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roduct salling"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roducts">
  <location ref="A1:B8" firstHeaderRow="1" firstDataRow="1" firstDataCol="1"/>
  <pivotFields count="18">
    <pivotField showAll="0"/>
    <pivotField numFmtId="14" showAll="0"/>
    <pivotField showAll="0">
      <items count="8">
        <item x="4"/>
        <item h="1" x="0"/>
        <item h="1" x="1"/>
        <item h="1" x="2"/>
        <item h="1" x="5"/>
        <item h="1" x="6"/>
        <item h="1" x="3"/>
        <item t="default"/>
      </items>
    </pivotField>
    <pivotField showAll="0"/>
    <pivotField axis="axisRow" showAll="0" sortType="descending">
      <items count="10">
        <item x="8"/>
        <item x="0"/>
        <item x="3"/>
        <item x="1"/>
        <item x="5"/>
        <item x="7"/>
        <item x="4"/>
        <item x="6"/>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 showAll="0"/>
    <pivotField numFmtId="165" showAll="0"/>
    <pivotField numFmtId="165" showAll="0"/>
    <pivotField numFmtId="165" showAll="0"/>
    <pivotField dataField="1" numFmtId="165" showAll="0"/>
    <pivotField numFmtId="165" showAll="0"/>
    <pivotField numFmtId="164" showAll="0"/>
    <pivotField showAll="0"/>
    <pivotField showAll="0"/>
    <pivotField showAll="0">
      <items count="4">
        <item h="1" x="0"/>
        <item x="1"/>
        <item h="1" x="2"/>
        <item t="default"/>
      </items>
    </pivotField>
  </pivotFields>
  <rowFields count="1">
    <field x="4"/>
  </rowFields>
  <rowItems count="7">
    <i>
      <x v="8"/>
    </i>
    <i>
      <x v="6"/>
    </i>
    <i>
      <x v="4"/>
    </i>
    <i>
      <x v="5"/>
    </i>
    <i>
      <x/>
    </i>
    <i>
      <x v="7"/>
    </i>
    <i t="grand">
      <x/>
    </i>
  </rowItems>
  <colItems count="1">
    <i/>
  </colItems>
  <dataFields count="1">
    <dataField name="Sum of Total Selling Price " fld="12" baseField="0" baseItem="0"/>
  </dataFields>
  <formats count="11">
    <format dxfId="224">
      <pivotArea outline="0" collapsedLevelsAreSubtotals="1" fieldPosition="0"/>
    </format>
    <format dxfId="223">
      <pivotArea outline="0" collapsedLevelsAreSubtotals="1" fieldPosition="0"/>
    </format>
    <format dxfId="222">
      <pivotArea outline="0" collapsedLevelsAreSubtotals="1" fieldPosition="0"/>
    </format>
    <format dxfId="221">
      <pivotArea outline="0" collapsedLevelsAreSubtotals="1" fieldPosition="0"/>
    </format>
    <format dxfId="220">
      <pivotArea outline="0" collapsedLevelsAreSubtotals="1" fieldPosition="0"/>
    </format>
    <format dxfId="219">
      <pivotArea outline="0" collapsedLevelsAreSubtotals="1" fieldPosition="0"/>
    </format>
    <format dxfId="218">
      <pivotArea outline="0" collapsedLevelsAreSubtotals="1" fieldPosition="0"/>
    </format>
    <format dxfId="217">
      <pivotArea outline="0" collapsedLevelsAreSubtotals="1" fieldPosition="0"/>
    </format>
    <format dxfId="216">
      <pivotArea outline="0" collapsedLevelsAreSubtotals="1" fieldPosition="0"/>
    </format>
    <format dxfId="215">
      <pivotArea outline="0" collapsedLevelsAreSubtotals="1" fieldPosition="0"/>
    </format>
    <format dxfId="214">
      <pivotArea collapsedLevelsAreSubtotals="1"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total sales on type of 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5">
  <location ref="A1:B4" firstHeaderRow="1" firstDataRow="1" firstDataCol="1"/>
  <pivotFields count="18">
    <pivotField showAll="0"/>
    <pivotField numFmtId="14" showAll="0"/>
    <pivotField showAll="0">
      <items count="8">
        <item x="4"/>
        <item h="1" x="0"/>
        <item h="1" x="1"/>
        <item h="1" x="2"/>
        <item h="1" x="5"/>
        <item h="1" x="6"/>
        <item h="1" x="3"/>
        <item t="default"/>
      </items>
    </pivotField>
    <pivotField showAll="0"/>
    <pivotField showAll="0"/>
    <pivotField showAll="0"/>
    <pivotField axis="axisRow" showAll="0" sortType="descending">
      <items count="3">
        <item x="0"/>
        <item x="1"/>
        <item t="default"/>
      </items>
    </pivotField>
    <pivotField showAll="0">
      <items count="3">
        <item x="1"/>
        <item x="0"/>
        <item t="default"/>
      </items>
    </pivotField>
    <pivotField numFmtId="1" showAll="0"/>
    <pivotField numFmtId="165" showAll="0"/>
    <pivotField numFmtId="165" showAll="0"/>
    <pivotField numFmtId="165" showAll="0"/>
    <pivotField dataField="1" numFmtId="165" showAll="0"/>
    <pivotField numFmtId="165" showAll="0"/>
    <pivotField numFmtId="164" showAll="0"/>
    <pivotField showAll="0"/>
    <pivotField showAll="0"/>
    <pivotField showAll="0">
      <items count="4">
        <item h="1" x="0"/>
        <item x="1"/>
        <item h="1" x="2"/>
        <item t="default"/>
      </items>
    </pivotField>
  </pivotFields>
  <rowFields count="1">
    <field x="6"/>
  </rowFields>
  <rowItems count="3">
    <i>
      <x/>
    </i>
    <i>
      <x v="1"/>
    </i>
    <i t="grand">
      <x/>
    </i>
  </rowItems>
  <colItems count="1">
    <i/>
  </colItems>
  <dataFields count="1">
    <dataField name="Sum of Total Selling " fld="12" baseField="6" baseItem="0" numFmtId="166"/>
  </dataFields>
  <formats count="3">
    <format dxfId="213">
      <pivotArea outline="0" collapsedLevelsAreSubtotals="1" fieldPosition="0"/>
    </format>
    <format dxfId="212">
      <pivotArea outline="0" collapsedLevelsAreSubtotals="1" fieldPosition="0"/>
    </format>
    <format dxfId="211">
      <pivotArea outline="0" collapsedLevelsAreSubtotals="1"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6" count="1" selected="0">
            <x v="0"/>
          </reference>
        </references>
      </pivotArea>
    </chartFormat>
    <chartFormat chart="3" format="2">
      <pivotArea type="data" outline="0" fieldPosition="0">
        <references count="2">
          <reference field="4294967294" count="1" selected="0">
            <x v="0"/>
          </reference>
          <reference field="6" count="1" selected="0">
            <x v="1"/>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6" count="1" selected="0">
            <x v="0"/>
          </reference>
        </references>
      </pivotArea>
    </chartFormat>
    <chartFormat chart="6" format="8">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ayment based on total sa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9">
  <location ref="A1:B4" firstHeaderRow="1" firstDataRow="1" firstDataCol="1"/>
  <pivotFields count="18">
    <pivotField showAll="0"/>
    <pivotField numFmtId="14" showAll="0"/>
    <pivotField showAll="0">
      <items count="8">
        <item x="4"/>
        <item h="1" x="0"/>
        <item h="1" x="1"/>
        <item h="1" x="2"/>
        <item h="1" x="5"/>
        <item h="1" x="6"/>
        <item h="1" x="3"/>
        <item t="default"/>
      </items>
    </pivotField>
    <pivotField showAll="0">
      <items count="77">
        <item x="43"/>
        <item x="6"/>
        <item x="30"/>
        <item x="49"/>
        <item x="37"/>
        <item x="12"/>
        <item x="55"/>
        <item x="35"/>
        <item x="15"/>
        <item x="7"/>
        <item x="17"/>
        <item x="11"/>
        <item x="39"/>
        <item x="33"/>
        <item x="47"/>
        <item x="58"/>
        <item x="32"/>
        <item x="19"/>
        <item x="61"/>
        <item x="48"/>
        <item x="24"/>
        <item x="54"/>
        <item x="1"/>
        <item x="53"/>
        <item x="13"/>
        <item x="40"/>
        <item x="67"/>
        <item x="69"/>
        <item x="25"/>
        <item x="70"/>
        <item x="10"/>
        <item x="62"/>
        <item x="66"/>
        <item x="44"/>
        <item x="52"/>
        <item x="56"/>
        <item x="41"/>
        <item x="57"/>
        <item x="74"/>
        <item x="26"/>
        <item x="42"/>
        <item x="60"/>
        <item x="23"/>
        <item x="63"/>
        <item x="14"/>
        <item x="75"/>
        <item x="31"/>
        <item x="22"/>
        <item x="73"/>
        <item x="36"/>
        <item x="20"/>
        <item x="59"/>
        <item x="21"/>
        <item x="8"/>
        <item x="72"/>
        <item x="2"/>
        <item x="4"/>
        <item x="64"/>
        <item x="51"/>
        <item x="3"/>
        <item x="45"/>
        <item x="9"/>
        <item x="46"/>
        <item x="38"/>
        <item x="71"/>
        <item x="5"/>
        <item x="29"/>
        <item x="65"/>
        <item x="16"/>
        <item x="28"/>
        <item x="34"/>
        <item x="27"/>
        <item x="18"/>
        <item x="0"/>
        <item x="50"/>
        <item x="68"/>
        <item t="default"/>
      </items>
    </pivotField>
    <pivotField showAll="0"/>
    <pivotField showAll="0"/>
    <pivotField showAll="0"/>
    <pivotField axis="axisRow" showAll="0">
      <items count="3">
        <item x="1"/>
        <item x="0"/>
        <item t="default"/>
      </items>
    </pivotField>
    <pivotField numFmtId="1" showAll="0"/>
    <pivotField numFmtId="165" showAll="0"/>
    <pivotField numFmtId="165" showAll="0"/>
    <pivotField numFmtId="165" showAll="0"/>
    <pivotField dataField="1" numFmtId="165" showAll="0">
      <items count="101">
        <item x="88"/>
        <item x="71"/>
        <item x="10"/>
        <item x="23"/>
        <item x="47"/>
        <item x="43"/>
        <item x="36"/>
        <item x="26"/>
        <item x="27"/>
        <item x="96"/>
        <item x="54"/>
        <item x="3"/>
        <item x="51"/>
        <item x="95"/>
        <item x="60"/>
        <item x="31"/>
        <item x="15"/>
        <item x="58"/>
        <item x="45"/>
        <item x="89"/>
        <item x="97"/>
        <item x="28"/>
        <item x="40"/>
        <item x="50"/>
        <item x="17"/>
        <item x="72"/>
        <item x="21"/>
        <item x="22"/>
        <item x="55"/>
        <item x="94"/>
        <item x="14"/>
        <item x="24"/>
        <item x="86"/>
        <item x="42"/>
        <item x="76"/>
        <item x="91"/>
        <item x="11"/>
        <item x="98"/>
        <item x="8"/>
        <item x="35"/>
        <item x="85"/>
        <item x="77"/>
        <item x="1"/>
        <item x="67"/>
        <item x="90"/>
        <item x="83"/>
        <item x="44"/>
        <item x="63"/>
        <item x="66"/>
        <item x="64"/>
        <item x="5"/>
        <item x="25"/>
        <item x="69"/>
        <item x="49"/>
        <item x="52"/>
        <item x="48"/>
        <item x="81"/>
        <item x="12"/>
        <item x="84"/>
        <item x="56"/>
        <item x="34"/>
        <item x="2"/>
        <item x="61"/>
        <item x="57"/>
        <item x="7"/>
        <item x="92"/>
        <item x="9"/>
        <item x="87"/>
        <item x="29"/>
        <item x="73"/>
        <item x="20"/>
        <item x="32"/>
        <item x="65"/>
        <item x="37"/>
        <item x="78"/>
        <item x="53"/>
        <item x="19"/>
        <item x="0"/>
        <item x="18"/>
        <item x="39"/>
        <item x="6"/>
        <item x="82"/>
        <item x="80"/>
        <item x="16"/>
        <item x="59"/>
        <item x="41"/>
        <item x="70"/>
        <item x="4"/>
        <item x="93"/>
        <item x="99"/>
        <item x="62"/>
        <item x="30"/>
        <item x="46"/>
        <item x="79"/>
        <item x="74"/>
        <item x="38"/>
        <item x="75"/>
        <item x="68"/>
        <item x="33"/>
        <item x="13"/>
        <item t="default"/>
      </items>
    </pivotField>
    <pivotField numFmtId="165" showAll="0"/>
    <pivotField numFmtId="164" showAll="0"/>
    <pivotField showAll="0"/>
    <pivotField showAll="0"/>
    <pivotField showAll="0">
      <items count="4">
        <item h="1" x="0"/>
        <item x="1"/>
        <item h="1" x="2"/>
        <item t="default"/>
      </items>
    </pivotField>
  </pivotFields>
  <rowFields count="1">
    <field x="7"/>
  </rowFields>
  <rowItems count="3">
    <i>
      <x/>
    </i>
    <i>
      <x v="1"/>
    </i>
    <i t="grand">
      <x/>
    </i>
  </rowItems>
  <colItems count="1">
    <i/>
  </colItems>
  <dataFields count="1">
    <dataField name="Sum of Total Selling Price " fld="12" baseField="0" baseItem="0" numFmtId="166"/>
  </dataFields>
  <formats count="3">
    <format dxfId="210">
      <pivotArea outline="0" collapsedLevelsAreSubtotals="1" fieldPosition="0"/>
    </format>
    <format dxfId="209">
      <pivotArea outline="0" collapsedLevelsAreSubtotals="1" fieldPosition="0"/>
    </format>
    <format dxfId="208">
      <pivotArea outline="0" collapsedLevelsAreSubtotals="1" fieldPosition="0"/>
    </format>
  </formats>
  <chartFormats count="6">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7" count="1" selected="0">
            <x v="1"/>
          </reference>
        </references>
      </pivotArea>
    </chartFormat>
    <chartFormat chart="6" format="2">
      <pivotArea type="data" outline="0" fieldPosition="0">
        <references count="2">
          <reference field="4294967294" count="1" selected="0">
            <x v="0"/>
          </reference>
          <reference field="7"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7" count="1" selected="0">
            <x v="0"/>
          </reference>
        </references>
      </pivotArea>
    </chartFormat>
    <chartFormat chart="8" format="8">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Sales Mod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4">
  <location ref="A1:B4" firstHeaderRow="1" firstDataRow="1" firstDataCol="1"/>
  <pivotFields count="18">
    <pivotField showAll="0"/>
    <pivotField numFmtId="14" showAll="0"/>
    <pivotField showAll="0">
      <items count="8">
        <item x="4"/>
        <item h="1" x="0"/>
        <item h="1" x="1"/>
        <item h="1" x="2"/>
        <item h="1" x="5"/>
        <item h="1" x="6"/>
        <item h="1" x="3"/>
        <item t="default"/>
      </items>
    </pivotField>
    <pivotField showAll="0"/>
    <pivotField showAll="0"/>
    <pivotField axis="axisRow" showAll="0">
      <items count="3">
        <item x="1"/>
        <item x="0"/>
        <item t="default"/>
      </items>
    </pivotField>
    <pivotField showAll="0"/>
    <pivotField showAll="0"/>
    <pivotField numFmtId="1" showAll="0"/>
    <pivotField numFmtId="165" showAll="0"/>
    <pivotField numFmtId="165" showAll="0"/>
    <pivotField numFmtId="165" showAll="0"/>
    <pivotField dataField="1" numFmtId="165" showAll="0"/>
    <pivotField numFmtId="165" showAll="0"/>
    <pivotField numFmtId="164" showAll="0"/>
    <pivotField showAll="0"/>
    <pivotField showAll="0"/>
    <pivotField showAll="0">
      <items count="4">
        <item h="1" x="0"/>
        <item x="1"/>
        <item h="1" x="2"/>
        <item t="default"/>
      </items>
    </pivotField>
  </pivotFields>
  <rowFields count="1">
    <field x="5"/>
  </rowFields>
  <rowItems count="3">
    <i>
      <x/>
    </i>
    <i>
      <x v="1"/>
    </i>
    <i t="grand">
      <x/>
    </i>
  </rowItems>
  <colItems count="1">
    <i/>
  </colItems>
  <dataFields count="1">
    <dataField name="Sum of Total Selling Price " fld="12" baseField="0" baseItem="0" numFmtId="166"/>
  </dataFields>
  <formats count="3">
    <format dxfId="207">
      <pivotArea outline="0" collapsedLevelsAreSubtotals="1" fieldPosition="0"/>
    </format>
    <format dxfId="206">
      <pivotArea outline="0" collapsedLevelsAreSubtotals="1" fieldPosition="0"/>
    </format>
    <format dxfId="205">
      <pivotArea outline="0" collapsedLevelsAreSubtotals="1"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5" count="1" selected="0">
            <x v="0"/>
          </reference>
        </references>
      </pivotArea>
    </chartFormat>
    <chartFormat chart="3" format="2">
      <pivotArea type="data" outline="0" fieldPosition="0">
        <references count="2">
          <reference field="4294967294" count="1" selected="0">
            <x v="0"/>
          </reference>
          <reference field="5" count="1" selected="0">
            <x v="1"/>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5" count="1" selected="0">
            <x v="0"/>
          </reference>
        </references>
      </pivotArea>
    </chartFormat>
    <chartFormat chart="6"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roduct based buy &amp; sale price"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32">
  <location ref="A1:C10" firstHeaderRow="0" firstDataRow="1" firstDataCol="1"/>
  <pivotFields count="18">
    <pivotField showAll="0"/>
    <pivotField numFmtId="14" showAll="0"/>
    <pivotField showAll="0"/>
    <pivotField showAll="0"/>
    <pivotField axis="axisRow" showAll="0" sortType="descending">
      <items count="10">
        <item x="8"/>
        <item x="0"/>
        <item x="3"/>
        <item x="1"/>
        <item x="5"/>
        <item x="7"/>
        <item x="4"/>
        <item x="6"/>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 showAll="0"/>
    <pivotField numFmtId="165" showAll="0"/>
    <pivotField numFmtId="165" showAll="0"/>
    <pivotField dataField="1" numFmtId="165" showAll="0"/>
    <pivotField dataField="1" numFmtId="165" showAll="0"/>
    <pivotField numFmtId="165" showAll="0"/>
    <pivotField numFmtId="164" showAll="0"/>
    <pivotField showAll="0"/>
    <pivotField showAll="0"/>
    <pivotField showAll="0">
      <items count="4">
        <item h="1" x="0"/>
        <item x="1"/>
        <item h="1" x="2"/>
        <item t="default"/>
      </items>
    </pivotField>
  </pivotFields>
  <rowFields count="1">
    <field x="4"/>
  </rowFields>
  <rowItems count="9">
    <i>
      <x v="7"/>
    </i>
    <i>
      <x v="8"/>
    </i>
    <i>
      <x v="4"/>
    </i>
    <i>
      <x v="5"/>
    </i>
    <i>
      <x v="6"/>
    </i>
    <i>
      <x v="2"/>
    </i>
    <i>
      <x v="1"/>
    </i>
    <i>
      <x/>
    </i>
    <i>
      <x v="3"/>
    </i>
  </rowItems>
  <colFields count="1">
    <field x="-2"/>
  </colFields>
  <colItems count="2">
    <i>
      <x/>
    </i>
    <i i="1">
      <x v="1"/>
    </i>
  </colItems>
  <dataFields count="2">
    <dataField name="Sum of Total Buying Prise" fld="11" baseField="0" baseItem="0"/>
    <dataField name="Sum of Total Selling Price " fld="12" baseField="0" baseItem="0"/>
  </dataFields>
  <formats count="3">
    <format dxfId="204">
      <pivotArea outline="0" collapsedLevelsAreSubtotals="1" fieldPosition="0"/>
    </format>
    <format dxfId="203">
      <pivotArea outline="0" collapsedLevelsAreSubtotals="1" fieldPosition="0"/>
    </format>
    <format dxfId="20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total sale,profit,profit%" cacheId="0"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location ref="A1:C3" firstHeaderRow="1" firstDataRow="2" firstDataCol="1"/>
  <pivotFields count="18">
    <pivotField compact="0" outline="0" showAll="0"/>
    <pivotField compact="0" numFmtId="14" outline="0" showAll="0"/>
    <pivotField compact="0" outline="0" showAll="0">
      <items count="8">
        <item x="4"/>
        <item h="1" x="0"/>
        <item h="1" x="1"/>
        <item h="1" x="2"/>
        <item h="1" x="5"/>
        <item h="1" x="6"/>
        <item h="1" x="3"/>
        <item t="default"/>
      </items>
    </pivotField>
    <pivotField compact="0" outline="0" showAll="0"/>
    <pivotField compact="0" outline="0" showAll="0"/>
    <pivotField compact="0" outline="0" showAll="0"/>
    <pivotField compact="0" outline="0" showAll="0"/>
    <pivotField compact="0" outline="0" showAll="0"/>
    <pivotField compact="0" numFmtId="1" outline="0" showAll="0"/>
    <pivotField compact="0" numFmtId="165" outline="0" showAll="0"/>
    <pivotField compact="0" numFmtId="165" outline="0" showAll="0"/>
    <pivotField dataField="1" compact="0" numFmtId="165" outline="0" showAll="0"/>
    <pivotField dataField="1" compact="0" numFmtId="165" outline="0" showAll="0"/>
    <pivotField compact="0" numFmtId="165" outline="0" showAll="0"/>
    <pivotField compact="0" numFmtId="164" outline="0" showAll="0"/>
    <pivotField compact="0" outline="0" showAll="0"/>
    <pivotField compact="0" outline="0" showAll="0"/>
    <pivotField compact="0" outline="0" showAll="0">
      <items count="4">
        <item h="1" x="0"/>
        <item x="1"/>
        <item h="1" x="2"/>
        <item t="default"/>
      </items>
    </pivotField>
  </pivotFields>
  <rowItems count="1">
    <i/>
  </rowItems>
  <colFields count="1">
    <field x="-2"/>
  </colFields>
  <colItems count="2">
    <i>
      <x/>
    </i>
    <i i="1">
      <x v="1"/>
    </i>
  </colItems>
  <dataFields count="2">
    <dataField name="Sum of Total Buying Prise" fld="11" baseField="0" baseItem="0" numFmtId="167"/>
    <dataField name="Sum of Total Selling Price " fld="12" baseField="0" baseItem="0" numFmtId="167"/>
  </dataFields>
  <formats count="10">
    <format dxfId="201">
      <pivotArea outline="0" collapsedLevelsAreSubtotals="1" fieldPosition="0">
        <references count="1">
          <reference field="4294967294" count="1" selected="0">
            <x v="0"/>
          </reference>
        </references>
      </pivotArea>
    </format>
    <format dxfId="200">
      <pivotArea outline="0" collapsedLevelsAreSubtotals="1" fieldPosition="0">
        <references count="1">
          <reference field="4294967294" count="1" selected="0">
            <x v="1"/>
          </reference>
        </references>
      </pivotArea>
    </format>
    <format dxfId="199">
      <pivotArea outline="0" collapsedLevelsAreSubtotals="1" fieldPosition="0"/>
    </format>
    <format dxfId="198">
      <pivotArea outline="0" collapsedLevelsAreSubtotals="1" fieldPosition="0"/>
    </format>
    <format dxfId="197">
      <pivotArea outline="0" collapsedLevelsAreSubtotals="1" fieldPosition="0"/>
    </format>
    <format dxfId="196">
      <pivotArea outline="0" collapsedLevelsAreSubtotals="1" fieldPosition="0"/>
    </format>
    <format dxfId="195">
      <pivotArea outline="0" collapsedLevelsAreSubtotals="1" fieldPosition="0"/>
    </format>
    <format dxfId="194">
      <pivotArea outline="0" collapsedLevelsAreSubtotals="1" fieldPosition="0"/>
    </format>
    <format dxfId="193">
      <pivotArea outline="0" collapsedLevelsAreSubtotals="1" fieldPosition="0"/>
    </format>
    <format dxfId="19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28" name="year wise buy sale"/>
    <pivotTable tabId="29" name="year wise profite"/>
    <pivotTable tabId="30" name="Month wise sale"/>
    <pivotTable tabId="31" name="region &amp; country sale"/>
    <pivotTable tabId="32" name="product salling"/>
    <pivotTable tabId="33" name="total sales on type of sale"/>
    <pivotTable tabId="38" name="region wise profit"/>
    <pivotTable tabId="36" name="payment based on total sale"/>
    <pivotTable tabId="39" name="Sales Mode"/>
    <pivotTable tabId="40" name="product based buy &amp; sale price"/>
    <pivotTable tabId="44" name="total sale,profit,profit%"/>
    <pivotTable tabId="45" name="3 most ordered populer product"/>
    <pivotTable tabId="31" name="PivotTable1"/>
  </pivotTables>
  <data>
    <tabular pivotCacheId="1">
      <items count="3">
        <i x="0"/>
        <i x="1"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1" name="region &amp; country sale"/>
    <pivotTable tabId="32" name="product salling"/>
    <pivotTable tabId="33" name="total sales on type of sale"/>
    <pivotTable tabId="36" name="payment based on total sale"/>
    <pivotTable tabId="39" name="Sales Mode"/>
    <pivotTable tabId="44" name="total sale,profit,profit%"/>
    <pivotTable tabId="45" name="3 most ordered populer product"/>
    <pivotTable tabId="31" name="PivotTable1"/>
  </pivotTables>
  <data>
    <tabular pivotCacheId="1">
      <items count="7">
        <i x="4" s="1"/>
        <i x="0"/>
        <i x="1"/>
        <i x="2"/>
        <i x="5"/>
        <i x="3"/>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12" cache="Slicer_Year" caption="Year" rowHeight="241300"/>
  <slicer name="Region 7" cache="Slicer_Region" caption="Region" columnCount="2"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1" cache="Slicer_Year" caption="Year"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Year 2" cache="Slicer_Year" caption="Year"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Year 3" cache="Slicer_Year" caption="Year" rowHeight="241300"/>
  <slicer name="Region" cache="Slicer_Region" caption="Region" columnCount="2"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Year 6" cache="Slicer_Year" caption="Yea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Year 4" cache="Slicer_Year" caption="Year" rowHeight="241300"/>
  <slicer name="Region 1" cache="Slicer_Region" caption="Region" columnCount="2"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Year 5" cache="Slicer_Year" caption="Year" rowHeight="241300"/>
  <slicer name="Region 2" cache="Slicer_Region" caption="Region" columnCount="2"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Year 7" cache="Slicer_Year" caption="Year" rowHeight="241300"/>
  <slicer name="Region 3" cache="Slicer_Region" caption="Region" columnCount="2" rowHeight="241300"/>
</slicers>
</file>

<file path=xl/slicers/slicer10.xml><?xml version="1.0" encoding="utf-8"?>
<slicers xmlns="http://schemas.microsoft.com/office/spreadsheetml/2009/9/main" xmlns:mc="http://schemas.openxmlformats.org/markup-compatibility/2006" xmlns:x="http://schemas.openxmlformats.org/spreadsheetml/2006/main" mc:Ignorable="x">
  <slicer name="Year 8" cache="Slicer_Year" caption="Year" rowHeight="241300"/>
  <slicer name="Region 4" cache="Slicer_Region" caption="Region" columnCount="2" rowHeight="241300"/>
</slicers>
</file>

<file path=xl/slicers/slicer11.xml><?xml version="1.0" encoding="utf-8"?>
<slicers xmlns="http://schemas.microsoft.com/office/spreadsheetml/2009/9/main" xmlns:mc="http://schemas.openxmlformats.org/markup-compatibility/2006" xmlns:x="http://schemas.openxmlformats.org/spreadsheetml/2006/main" mc:Ignorable="x">
  <slicer name="Year 9" cache="Slicer_Year" caption="Year" rowHeight="241300"/>
</slicers>
</file>

<file path=xl/slicers/slicer12.xml><?xml version="1.0" encoding="utf-8"?>
<slicers xmlns="http://schemas.microsoft.com/office/spreadsheetml/2009/9/main" xmlns:mc="http://schemas.openxmlformats.org/markup-compatibility/2006" xmlns:x="http://schemas.openxmlformats.org/spreadsheetml/2006/main" mc:Ignorable="x">
  <slicer name="Year 10" cache="Slicer_Year" caption="Year" rowHeight="241300"/>
  <slicer name="Region 5" cache="Slicer_Region" caption="Region" columnCount="2" rowHeight="241300"/>
</slicers>
</file>

<file path=xl/slicers/slicer13.xml><?xml version="1.0" encoding="utf-8"?>
<slicers xmlns="http://schemas.microsoft.com/office/spreadsheetml/2009/9/main" xmlns:mc="http://schemas.openxmlformats.org/markup-compatibility/2006" xmlns:x="http://schemas.openxmlformats.org/spreadsheetml/2006/main" mc:Ignorable="x">
  <slicer name="Year 11" cache="Slicer_Year" caption="Year" columnCount="3" style="Slicer Style 3" rowHeight="365760"/>
  <slicer name="Region 6" cache="Slicer_Region" caption="Region" columnCount="7" style="Slicer Style 3"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anded Edge">
      <a:fillStyleLst>
        <a:solidFill>
          <a:schemeClr val="phClr"/>
        </a:solidFill>
        <a:solidFill>
          <a:schemeClr val="phClr">
            <a:tint val="50000"/>
          </a:schemeClr>
        </a:solidFill>
        <a:gradFill rotWithShape="1">
          <a:gsLst>
            <a:gs pos="0">
              <a:schemeClr val="phClr"/>
            </a:gs>
            <a:gs pos="90000">
              <a:schemeClr val="phClr">
                <a:shade val="100000"/>
              </a:schemeClr>
            </a:gs>
            <a:gs pos="100000">
              <a:schemeClr val="phClr">
                <a:shade val="85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17779" dir="5400000" rotWithShape="0">
              <a:srgbClr val="000000">
                <a:alpha val="40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3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3.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bin"/><Relationship Id="rId1" Type="http://schemas.openxmlformats.org/officeDocument/2006/relationships/pivotTable" Target="../pivotTables/pivotTable13.xml"/><Relationship Id="rId4" Type="http://schemas.microsoft.com/office/2007/relationships/slicer" Target="../slicers/slicer12.xml"/></Relationships>
</file>

<file path=xl/worksheets/_rels/sheet15.xml.rels><?xml version="1.0" encoding="UTF-8" standalone="yes"?>
<Relationships xmlns="http://schemas.openxmlformats.org/package/2006/relationships"><Relationship Id="rId3" Type="http://schemas.microsoft.com/office/2007/relationships/slicer" Target="../slicers/slicer13.xml"/><Relationship Id="rId2" Type="http://schemas.openxmlformats.org/officeDocument/2006/relationships/drawing" Target="../drawings/drawing1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376"/>
  <sheetViews>
    <sheetView topLeftCell="A348" zoomScale="85" zoomScaleNormal="85" workbookViewId="0">
      <selection activeCell="O366" sqref="O366"/>
    </sheetView>
  </sheetViews>
  <sheetFormatPr defaultRowHeight="15" x14ac:dyDescent="0.25"/>
  <cols>
    <col min="5" max="5" width="11.140625" customWidth="1"/>
    <col min="15" max="15" width="16" bestFit="1" customWidth="1"/>
    <col min="18" max="18" width="31.5703125" bestFit="1" customWidth="1"/>
    <col min="20" max="20" width="16" bestFit="1" customWidth="1"/>
  </cols>
  <sheetData>
    <row r="2" spans="1:20" ht="15.75" x14ac:dyDescent="0.25">
      <c r="A2" s="3" t="s">
        <v>112</v>
      </c>
    </row>
    <row r="3" spans="1:20" x14ac:dyDescent="0.25">
      <c r="A3" s="1">
        <f>MONTH('Input data'!C3)</f>
        <v>1</v>
      </c>
      <c r="K3" s="17" t="s">
        <v>128</v>
      </c>
      <c r="L3" s="17">
        <f>K3*1</f>
        <v>123</v>
      </c>
      <c r="R3" s="7" t="s">
        <v>5</v>
      </c>
      <c r="T3" s="7" t="s">
        <v>53</v>
      </c>
    </row>
    <row r="4" spans="1:20" x14ac:dyDescent="0.25">
      <c r="A4" s="1">
        <f>MONTH('Input data'!C4)</f>
        <v>1</v>
      </c>
      <c r="K4" s="17">
        <v>456</v>
      </c>
      <c r="L4" s="17">
        <f>K4*1</f>
        <v>456</v>
      </c>
      <c r="R4" s="7" t="s">
        <v>7</v>
      </c>
      <c r="T4" s="7" t="s">
        <v>54</v>
      </c>
    </row>
    <row r="5" spans="1:20" x14ac:dyDescent="0.25">
      <c r="A5" s="1">
        <f>MONTH('Input data'!C5)</f>
        <v>1</v>
      </c>
      <c r="R5" s="7" t="s">
        <v>10</v>
      </c>
      <c r="T5" s="7" t="s">
        <v>55</v>
      </c>
    </row>
    <row r="6" spans="1:20" ht="15.75" thickBot="1" x14ac:dyDescent="0.3">
      <c r="A6" s="1">
        <f>MONTH('Input data'!C6)</f>
        <v>1</v>
      </c>
      <c r="R6" s="7" t="s">
        <v>12</v>
      </c>
      <c r="T6" s="7" t="s">
        <v>56</v>
      </c>
    </row>
    <row r="7" spans="1:20" ht="15.75" thickBot="1" x14ac:dyDescent="0.3">
      <c r="A7" s="1">
        <f>MONTH('Input data'!C7)</f>
        <v>1</v>
      </c>
      <c r="D7" s="10">
        <v>1</v>
      </c>
      <c r="E7" s="9" t="s">
        <v>113</v>
      </c>
      <c r="R7" s="7" t="s">
        <v>13</v>
      </c>
      <c r="T7" s="7" t="s">
        <v>58</v>
      </c>
    </row>
    <row r="8" spans="1:20" ht="15.75" thickBot="1" x14ac:dyDescent="0.3">
      <c r="A8" s="1">
        <f>MONTH('Input data'!C8)</f>
        <v>1</v>
      </c>
      <c r="D8" s="11">
        <v>2</v>
      </c>
      <c r="E8" s="9" t="s">
        <v>114</v>
      </c>
      <c r="G8" t="s">
        <v>91</v>
      </c>
      <c r="K8" t="s">
        <v>101</v>
      </c>
      <c r="M8" t="s">
        <v>103</v>
      </c>
      <c r="O8" t="s">
        <v>8</v>
      </c>
      <c r="R8" s="7" t="s">
        <v>14</v>
      </c>
      <c r="T8" s="7" t="s">
        <v>59</v>
      </c>
    </row>
    <row r="9" spans="1:20" ht="15.75" thickBot="1" x14ac:dyDescent="0.3">
      <c r="A9" s="1">
        <f>MONTH('Input data'!C9)</f>
        <v>1</v>
      </c>
      <c r="D9" s="11">
        <v>3</v>
      </c>
      <c r="E9" s="9" t="s">
        <v>115</v>
      </c>
      <c r="G9" t="s">
        <v>92</v>
      </c>
      <c r="K9" t="s">
        <v>102</v>
      </c>
      <c r="M9" t="s">
        <v>104</v>
      </c>
      <c r="O9" t="s">
        <v>106</v>
      </c>
      <c r="R9" s="7" t="s">
        <v>15</v>
      </c>
      <c r="T9" s="7" t="s">
        <v>60</v>
      </c>
    </row>
    <row r="10" spans="1:20" ht="15.75" thickBot="1" x14ac:dyDescent="0.3">
      <c r="A10" s="1">
        <f>MONTH('Input data'!C10)</f>
        <v>1</v>
      </c>
      <c r="D10" s="11">
        <v>4</v>
      </c>
      <c r="E10" s="9" t="s">
        <v>116</v>
      </c>
      <c r="G10" t="s">
        <v>93</v>
      </c>
      <c r="R10" s="7" t="s">
        <v>16</v>
      </c>
      <c r="T10" s="7" t="s">
        <v>61</v>
      </c>
    </row>
    <row r="11" spans="1:20" ht="15.75" thickBot="1" x14ac:dyDescent="0.3">
      <c r="A11" s="1">
        <f>MONTH('Input data'!C11)</f>
        <v>1</v>
      </c>
      <c r="D11" s="11">
        <v>5</v>
      </c>
      <c r="E11" s="9" t="s">
        <v>117</v>
      </c>
      <c r="G11" t="s">
        <v>95</v>
      </c>
      <c r="R11" s="7" t="s">
        <v>17</v>
      </c>
      <c r="T11" s="7" t="s">
        <v>62</v>
      </c>
    </row>
    <row r="12" spans="1:20" ht="15.75" thickBot="1" x14ac:dyDescent="0.3">
      <c r="A12" s="1">
        <f>MONTH('Input data'!C12)</f>
        <v>1</v>
      </c>
      <c r="D12" s="11">
        <v>6</v>
      </c>
      <c r="E12" s="9" t="s">
        <v>118</v>
      </c>
      <c r="G12" t="s">
        <v>94</v>
      </c>
      <c r="R12" s="7" t="s">
        <v>18</v>
      </c>
      <c r="T12" s="7" t="s">
        <v>64</v>
      </c>
    </row>
    <row r="13" spans="1:20" ht="15.75" thickBot="1" x14ac:dyDescent="0.3">
      <c r="A13" s="1">
        <f>MONTH('Input data'!C13)</f>
        <v>1</v>
      </c>
      <c r="D13" s="11">
        <v>7</v>
      </c>
      <c r="E13" s="9" t="s">
        <v>119</v>
      </c>
      <c r="G13" t="s">
        <v>96</v>
      </c>
      <c r="R13" s="7" t="s">
        <v>20</v>
      </c>
      <c r="T13" s="7" t="s">
        <v>65</v>
      </c>
    </row>
    <row r="14" spans="1:20" ht="15.75" thickBot="1" x14ac:dyDescent="0.3">
      <c r="A14" s="1">
        <f>MONTH('Input data'!C14)</f>
        <v>1</v>
      </c>
      <c r="D14" s="11">
        <v>8</v>
      </c>
      <c r="E14" s="9" t="s">
        <v>120</v>
      </c>
      <c r="G14" t="s">
        <v>97</v>
      </c>
      <c r="R14" s="7" t="s">
        <v>21</v>
      </c>
      <c r="T14" s="7" t="s">
        <v>66</v>
      </c>
    </row>
    <row r="15" spans="1:20" ht="15.75" thickBot="1" x14ac:dyDescent="0.3">
      <c r="A15" s="1">
        <f>MONTH('Input data'!C15)</f>
        <v>1</v>
      </c>
      <c r="D15" s="11">
        <v>9</v>
      </c>
      <c r="E15" s="9" t="s">
        <v>121</v>
      </c>
      <c r="G15" t="s">
        <v>98</v>
      </c>
      <c r="R15" s="7" t="s">
        <v>22</v>
      </c>
      <c r="T15" s="7" t="s">
        <v>67</v>
      </c>
    </row>
    <row r="16" spans="1:20" ht="15.75" thickBot="1" x14ac:dyDescent="0.3">
      <c r="A16" s="1">
        <f>MONTH('Input data'!C16)</f>
        <v>1</v>
      </c>
      <c r="D16" s="11">
        <v>10</v>
      </c>
      <c r="E16" s="9" t="s">
        <v>122</v>
      </c>
      <c r="G16" t="s">
        <v>99</v>
      </c>
      <c r="R16" s="7" t="s">
        <v>23</v>
      </c>
      <c r="T16" s="7" t="s">
        <v>68</v>
      </c>
    </row>
    <row r="17" spans="1:18" ht="15.75" thickBot="1" x14ac:dyDescent="0.3">
      <c r="A17" s="1">
        <f>MONTH('Input data'!C17)</f>
        <v>1</v>
      </c>
      <c r="D17" s="11">
        <v>11</v>
      </c>
      <c r="E17" s="9" t="s">
        <v>123</v>
      </c>
      <c r="R17" s="7" t="s">
        <v>24</v>
      </c>
    </row>
    <row r="18" spans="1:18" ht="15.75" thickBot="1" x14ac:dyDescent="0.3">
      <c r="A18" s="1">
        <f>MONTH('Input data'!C18)</f>
        <v>1</v>
      </c>
      <c r="D18" s="12">
        <v>12</v>
      </c>
      <c r="E18" s="9" t="s">
        <v>124</v>
      </c>
      <c r="R18" s="7" t="s">
        <v>25</v>
      </c>
    </row>
    <row r="19" spans="1:18" x14ac:dyDescent="0.25">
      <c r="A19" s="1">
        <f>MONTH('Input data'!C19)</f>
        <v>1</v>
      </c>
      <c r="R19" s="7" t="s">
        <v>26</v>
      </c>
    </row>
    <row r="20" spans="1:18" x14ac:dyDescent="0.25">
      <c r="A20" s="1">
        <f>MONTH('Input data'!C20)</f>
        <v>1</v>
      </c>
      <c r="R20" s="7" t="s">
        <v>27</v>
      </c>
    </row>
    <row r="21" spans="1:18" x14ac:dyDescent="0.25">
      <c r="A21" s="1">
        <f>MONTH('Input data'!C21)</f>
        <v>2</v>
      </c>
      <c r="R21" s="7" t="s">
        <v>28</v>
      </c>
    </row>
    <row r="22" spans="1:18" x14ac:dyDescent="0.25">
      <c r="A22" s="1">
        <f>MONTH('Input data'!C22)</f>
        <v>2</v>
      </c>
      <c r="R22" s="7" t="s">
        <v>29</v>
      </c>
    </row>
    <row r="23" spans="1:18" x14ac:dyDescent="0.25">
      <c r="A23" s="1">
        <f>MONTH('Input data'!C23)</f>
        <v>2</v>
      </c>
      <c r="R23" s="7" t="s">
        <v>30</v>
      </c>
    </row>
    <row r="24" spans="1:18" x14ac:dyDescent="0.25">
      <c r="A24" s="1">
        <f>MONTH('Input data'!C24)</f>
        <v>2</v>
      </c>
      <c r="R24" s="7" t="s">
        <v>31</v>
      </c>
    </row>
    <row r="25" spans="1:18" x14ac:dyDescent="0.25">
      <c r="A25" s="1">
        <f>MONTH('Input data'!C25)</f>
        <v>2</v>
      </c>
      <c r="R25" s="7" t="s">
        <v>23</v>
      </c>
    </row>
    <row r="26" spans="1:18" x14ac:dyDescent="0.25">
      <c r="A26" s="1">
        <f>MONTH('Input data'!C26)</f>
        <v>2</v>
      </c>
      <c r="R26" s="7" t="s">
        <v>32</v>
      </c>
    </row>
    <row r="27" spans="1:18" x14ac:dyDescent="0.25">
      <c r="A27" s="1">
        <f>MONTH('Input data'!C27)</f>
        <v>2</v>
      </c>
      <c r="R27" s="7" t="s">
        <v>33</v>
      </c>
    </row>
    <row r="28" spans="1:18" x14ac:dyDescent="0.25">
      <c r="A28" s="1">
        <f>MONTH('Input data'!C28)</f>
        <v>2</v>
      </c>
      <c r="R28" s="7" t="s">
        <v>34</v>
      </c>
    </row>
    <row r="29" spans="1:18" x14ac:dyDescent="0.25">
      <c r="A29" s="1">
        <f>MONTH('Input data'!C29)</f>
        <v>2</v>
      </c>
      <c r="R29" s="7" t="s">
        <v>35</v>
      </c>
    </row>
    <row r="30" spans="1:18" x14ac:dyDescent="0.25">
      <c r="A30" s="1">
        <f>MONTH('Input data'!C30)</f>
        <v>2</v>
      </c>
      <c r="R30" s="7" t="s">
        <v>36</v>
      </c>
    </row>
    <row r="31" spans="1:18" x14ac:dyDescent="0.25">
      <c r="A31" s="1">
        <f>MONTH('Input data'!C31)</f>
        <v>2</v>
      </c>
      <c r="R31" s="7" t="s">
        <v>30</v>
      </c>
    </row>
    <row r="32" spans="1:18" x14ac:dyDescent="0.25">
      <c r="A32" s="1">
        <f>MONTH('Input data'!C32)</f>
        <v>2</v>
      </c>
      <c r="R32" s="7" t="s">
        <v>37</v>
      </c>
    </row>
    <row r="33" spans="1:18" x14ac:dyDescent="0.25">
      <c r="A33" s="1">
        <f>MONTH('Input data'!C33)</f>
        <v>2</v>
      </c>
      <c r="R33" s="7" t="s">
        <v>38</v>
      </c>
    </row>
    <row r="34" spans="1:18" x14ac:dyDescent="0.25">
      <c r="A34" s="1">
        <f>MONTH('Input data'!C34)</f>
        <v>2</v>
      </c>
      <c r="R34" s="7" t="s">
        <v>39</v>
      </c>
    </row>
    <row r="35" spans="1:18" x14ac:dyDescent="0.25">
      <c r="A35" s="1">
        <f>MONTH('Input data'!C35)</f>
        <v>2</v>
      </c>
      <c r="R35" s="7" t="s">
        <v>40</v>
      </c>
    </row>
    <row r="36" spans="1:18" x14ac:dyDescent="0.25">
      <c r="A36" s="1">
        <f>MONTH('Input data'!C36)</f>
        <v>2</v>
      </c>
      <c r="R36" s="7" t="s">
        <v>41</v>
      </c>
    </row>
    <row r="37" spans="1:18" x14ac:dyDescent="0.25">
      <c r="A37" s="1">
        <f>MONTH('Input data'!C37)</f>
        <v>2</v>
      </c>
      <c r="R37" s="7" t="s">
        <v>42</v>
      </c>
    </row>
    <row r="38" spans="1:18" x14ac:dyDescent="0.25">
      <c r="A38" s="1">
        <f>MONTH('Input data'!C38)</f>
        <v>3</v>
      </c>
      <c r="R38" s="7" t="s">
        <v>43</v>
      </c>
    </row>
    <row r="39" spans="1:18" x14ac:dyDescent="0.25">
      <c r="A39" s="1">
        <f>MONTH('Input data'!C39)</f>
        <v>3</v>
      </c>
      <c r="R39" s="7" t="s">
        <v>45</v>
      </c>
    </row>
    <row r="40" spans="1:18" x14ac:dyDescent="0.25">
      <c r="A40" s="1">
        <f>MONTH('Input data'!C40)</f>
        <v>3</v>
      </c>
      <c r="R40" s="7" t="s">
        <v>37</v>
      </c>
    </row>
    <row r="41" spans="1:18" x14ac:dyDescent="0.25">
      <c r="A41" s="1">
        <f>MONTH('Input data'!C41)</f>
        <v>3</v>
      </c>
      <c r="R41" s="7" t="s">
        <v>46</v>
      </c>
    </row>
    <row r="42" spans="1:18" x14ac:dyDescent="0.25">
      <c r="A42" s="1">
        <f>MONTH('Input data'!C42)</f>
        <v>3</v>
      </c>
      <c r="R42" s="7" t="s">
        <v>25</v>
      </c>
    </row>
    <row r="43" spans="1:18" x14ac:dyDescent="0.25">
      <c r="A43" s="1">
        <f>MONTH('Input data'!C43)</f>
        <v>3</v>
      </c>
      <c r="R43" s="7" t="s">
        <v>47</v>
      </c>
    </row>
    <row r="44" spans="1:18" x14ac:dyDescent="0.25">
      <c r="A44" s="1">
        <f>MONTH('Input data'!C44)</f>
        <v>3</v>
      </c>
      <c r="R44" s="7" t="s">
        <v>48</v>
      </c>
    </row>
    <row r="45" spans="1:18" x14ac:dyDescent="0.25">
      <c r="A45" s="1">
        <f>MONTH('Input data'!C45)</f>
        <v>3</v>
      </c>
      <c r="R45" s="7" t="s">
        <v>37</v>
      </c>
    </row>
    <row r="46" spans="1:18" x14ac:dyDescent="0.25">
      <c r="A46" s="1">
        <f>MONTH('Input data'!C46)</f>
        <v>3</v>
      </c>
      <c r="R46" s="7" t="s">
        <v>49</v>
      </c>
    </row>
    <row r="47" spans="1:18" x14ac:dyDescent="0.25">
      <c r="A47" s="1">
        <f>MONTH('Input data'!C47)</f>
        <v>3</v>
      </c>
      <c r="R47" s="7" t="s">
        <v>41</v>
      </c>
    </row>
    <row r="48" spans="1:18" x14ac:dyDescent="0.25">
      <c r="A48" s="1">
        <f>MONTH('Input data'!C48)</f>
        <v>3</v>
      </c>
      <c r="R48" s="7" t="s">
        <v>50</v>
      </c>
    </row>
    <row r="49" spans="1:18" x14ac:dyDescent="0.25">
      <c r="A49" s="1">
        <f>MONTH('Input data'!C49)</f>
        <v>3</v>
      </c>
      <c r="R49" s="7" t="s">
        <v>51</v>
      </c>
    </row>
    <row r="50" spans="1:18" x14ac:dyDescent="0.25">
      <c r="A50" s="1">
        <f>MONTH('Input data'!C50)</f>
        <v>3</v>
      </c>
      <c r="R50" s="7" t="s">
        <v>38</v>
      </c>
    </row>
    <row r="51" spans="1:18" x14ac:dyDescent="0.25">
      <c r="A51" s="1">
        <f>MONTH('Input data'!C51)</f>
        <v>3</v>
      </c>
      <c r="O51" s="7" t="s">
        <v>53</v>
      </c>
      <c r="R51" s="7" t="s">
        <v>52</v>
      </c>
    </row>
    <row r="52" spans="1:18" x14ac:dyDescent="0.25">
      <c r="A52" s="1">
        <f>MONTH('Input data'!C52)</f>
        <v>3</v>
      </c>
      <c r="O52" s="7" t="s">
        <v>54</v>
      </c>
      <c r="R52" s="7" t="s">
        <v>57</v>
      </c>
    </row>
    <row r="53" spans="1:18" x14ac:dyDescent="0.25">
      <c r="A53" s="1">
        <f>MONTH('Input data'!C53)</f>
        <v>4</v>
      </c>
      <c r="O53" s="7" t="s">
        <v>55</v>
      </c>
      <c r="R53" s="7" t="s">
        <v>12</v>
      </c>
    </row>
    <row r="54" spans="1:18" x14ac:dyDescent="0.25">
      <c r="A54" s="1">
        <f>MONTH('Input data'!C54)</f>
        <v>4</v>
      </c>
      <c r="O54" s="7" t="s">
        <v>56</v>
      </c>
      <c r="R54" s="7" t="s">
        <v>42</v>
      </c>
    </row>
    <row r="55" spans="1:18" x14ac:dyDescent="0.25">
      <c r="A55" s="1">
        <f>MONTH('Input data'!C55)</f>
        <v>4</v>
      </c>
      <c r="O55" s="7" t="s">
        <v>58</v>
      </c>
      <c r="R55" s="7" t="s">
        <v>40</v>
      </c>
    </row>
    <row r="56" spans="1:18" x14ac:dyDescent="0.25">
      <c r="A56" s="1">
        <f>MONTH('Input data'!C56)</f>
        <v>4</v>
      </c>
      <c r="O56" s="7" t="s">
        <v>59</v>
      </c>
      <c r="R56" s="7" t="s">
        <v>27</v>
      </c>
    </row>
    <row r="57" spans="1:18" x14ac:dyDescent="0.25">
      <c r="A57" s="1">
        <f>MONTH('Input data'!C57)</f>
        <v>4</v>
      </c>
      <c r="O57" s="7" t="s">
        <v>60</v>
      </c>
      <c r="R57" s="7" t="s">
        <v>63</v>
      </c>
    </row>
    <row r="58" spans="1:18" x14ac:dyDescent="0.25">
      <c r="A58" s="1">
        <f>MONTH('Input data'!C58)</f>
        <v>4</v>
      </c>
      <c r="O58" s="7" t="s">
        <v>61</v>
      </c>
      <c r="R58" s="7" t="s">
        <v>13</v>
      </c>
    </row>
    <row r="59" spans="1:18" x14ac:dyDescent="0.25">
      <c r="A59" s="1">
        <f>MONTH('Input data'!C59)</f>
        <v>4</v>
      </c>
      <c r="O59" s="7" t="s">
        <v>62</v>
      </c>
      <c r="R59" s="7" t="s">
        <v>28</v>
      </c>
    </row>
    <row r="60" spans="1:18" x14ac:dyDescent="0.25">
      <c r="A60" s="1">
        <f>MONTH('Input data'!C60)</f>
        <v>4</v>
      </c>
      <c r="O60" s="7" t="s">
        <v>64</v>
      </c>
      <c r="R60" s="7" t="s">
        <v>63</v>
      </c>
    </row>
    <row r="61" spans="1:18" x14ac:dyDescent="0.25">
      <c r="A61" s="1">
        <f>MONTH('Input data'!C61)</f>
        <v>4</v>
      </c>
      <c r="O61" s="7" t="s">
        <v>65</v>
      </c>
      <c r="R61" s="7" t="s">
        <v>69</v>
      </c>
    </row>
    <row r="62" spans="1:18" x14ac:dyDescent="0.25">
      <c r="A62" s="1">
        <f>MONTH('Input data'!C62)</f>
        <v>4</v>
      </c>
      <c r="O62" s="7" t="s">
        <v>66</v>
      </c>
      <c r="R62" s="7" t="s">
        <v>42</v>
      </c>
    </row>
    <row r="63" spans="1:18" x14ac:dyDescent="0.25">
      <c r="A63" s="1">
        <f>MONTH('Input data'!C63)</f>
        <v>4</v>
      </c>
      <c r="O63" s="7" t="s">
        <v>67</v>
      </c>
      <c r="R63" s="7" t="s">
        <v>70</v>
      </c>
    </row>
    <row r="64" spans="1:18" x14ac:dyDescent="0.25">
      <c r="A64" s="1">
        <f>MONTH('Input data'!C64)</f>
        <v>4</v>
      </c>
      <c r="O64" s="7" t="s">
        <v>68</v>
      </c>
      <c r="R64" s="7" t="s">
        <v>72</v>
      </c>
    </row>
    <row r="65" spans="1:18" x14ac:dyDescent="0.25">
      <c r="A65" s="1">
        <f>MONTH('Input data'!C65)</f>
        <v>4</v>
      </c>
      <c r="R65" s="7" t="s">
        <v>73</v>
      </c>
    </row>
    <row r="66" spans="1:18" x14ac:dyDescent="0.25">
      <c r="A66" s="1">
        <f>MONTH('Input data'!C66)</f>
        <v>4</v>
      </c>
      <c r="R66" s="7" t="s">
        <v>74</v>
      </c>
    </row>
    <row r="67" spans="1:18" x14ac:dyDescent="0.25">
      <c r="A67" s="1">
        <f>MONTH('Input data'!C67)</f>
        <v>4</v>
      </c>
      <c r="R67" s="7" t="s">
        <v>75</v>
      </c>
    </row>
    <row r="68" spans="1:18" x14ac:dyDescent="0.25">
      <c r="A68" s="1">
        <f>MONTH('Input data'!C68)</f>
        <v>4</v>
      </c>
      <c r="R68" s="7" t="s">
        <v>76</v>
      </c>
    </row>
    <row r="69" spans="1:18" x14ac:dyDescent="0.25">
      <c r="A69" s="1">
        <f>MONTH('Input data'!C69)</f>
        <v>4</v>
      </c>
      <c r="R69" s="7" t="s">
        <v>77</v>
      </c>
    </row>
    <row r="70" spans="1:18" x14ac:dyDescent="0.25">
      <c r="A70" s="1">
        <f>MONTH('Input data'!C70)</f>
        <v>4</v>
      </c>
      <c r="R70" s="7" t="s">
        <v>78</v>
      </c>
    </row>
    <row r="71" spans="1:18" x14ac:dyDescent="0.25">
      <c r="A71" s="1">
        <f>MONTH('Input data'!C71)</f>
        <v>4</v>
      </c>
      <c r="R71" s="7" t="s">
        <v>79</v>
      </c>
    </row>
    <row r="72" spans="1:18" x14ac:dyDescent="0.25">
      <c r="A72" s="1">
        <f>MONTH('Input data'!C72)</f>
        <v>5</v>
      </c>
      <c r="R72" s="7" t="s">
        <v>80</v>
      </c>
    </row>
    <row r="73" spans="1:18" x14ac:dyDescent="0.25">
      <c r="A73" s="1">
        <f>MONTH('Input data'!C73)</f>
        <v>5</v>
      </c>
      <c r="R73" s="7" t="s">
        <v>81</v>
      </c>
    </row>
    <row r="74" spans="1:18" x14ac:dyDescent="0.25">
      <c r="A74" s="1">
        <f>MONTH('Input data'!C74)</f>
        <v>5</v>
      </c>
      <c r="R74" s="7" t="s">
        <v>72</v>
      </c>
    </row>
    <row r="75" spans="1:18" x14ac:dyDescent="0.25">
      <c r="A75" s="1">
        <f>MONTH('Input data'!C75)</f>
        <v>5</v>
      </c>
      <c r="R75" s="7" t="s">
        <v>12</v>
      </c>
    </row>
    <row r="76" spans="1:18" x14ac:dyDescent="0.25">
      <c r="A76" s="1">
        <f>MONTH('Input data'!C76)</f>
        <v>5</v>
      </c>
      <c r="R76" s="7" t="s">
        <v>37</v>
      </c>
    </row>
    <row r="77" spans="1:18" x14ac:dyDescent="0.25">
      <c r="A77" s="1">
        <f>MONTH('Input data'!C77)</f>
        <v>5</v>
      </c>
      <c r="R77" s="7" t="s">
        <v>82</v>
      </c>
    </row>
    <row r="78" spans="1:18" x14ac:dyDescent="0.25">
      <c r="A78" s="1">
        <f>MONTH('Input data'!C78)</f>
        <v>5</v>
      </c>
      <c r="R78" s="7" t="s">
        <v>83</v>
      </c>
    </row>
    <row r="79" spans="1:18" x14ac:dyDescent="0.25">
      <c r="A79" s="1">
        <f>MONTH('Input data'!C79)</f>
        <v>5</v>
      </c>
      <c r="R79" s="7" t="s">
        <v>57</v>
      </c>
    </row>
    <row r="80" spans="1:18" x14ac:dyDescent="0.25">
      <c r="A80" s="1">
        <f>MONTH('Input data'!C80)</f>
        <v>5</v>
      </c>
      <c r="R80" s="7" t="s">
        <v>40</v>
      </c>
    </row>
    <row r="81" spans="1:18" x14ac:dyDescent="0.25">
      <c r="A81" s="1">
        <f>MONTH('Input data'!C81)</f>
        <v>5</v>
      </c>
      <c r="R81" s="7" t="s">
        <v>48</v>
      </c>
    </row>
    <row r="82" spans="1:18" x14ac:dyDescent="0.25">
      <c r="A82" s="1">
        <f>MONTH('Input data'!C82)</f>
        <v>5</v>
      </c>
      <c r="R82" s="7" t="s">
        <v>84</v>
      </c>
    </row>
    <row r="83" spans="1:18" x14ac:dyDescent="0.25">
      <c r="A83" s="1">
        <f>MONTH('Input data'!C83)</f>
        <v>5</v>
      </c>
      <c r="R83" s="7" t="s">
        <v>85</v>
      </c>
    </row>
    <row r="84" spans="1:18" x14ac:dyDescent="0.25">
      <c r="A84" s="1">
        <f>MONTH('Input data'!C84)</f>
        <v>6</v>
      </c>
      <c r="R84" s="7" t="s">
        <v>36</v>
      </c>
    </row>
    <row r="85" spans="1:18" x14ac:dyDescent="0.25">
      <c r="A85" s="1">
        <f>MONTH('Input data'!C85)</f>
        <v>6</v>
      </c>
      <c r="R85" s="7" t="s">
        <v>86</v>
      </c>
    </row>
    <row r="86" spans="1:18" x14ac:dyDescent="0.25">
      <c r="A86" s="1">
        <f>MONTH('Input data'!C86)</f>
        <v>6</v>
      </c>
      <c r="R86" s="7" t="s">
        <v>57</v>
      </c>
    </row>
    <row r="87" spans="1:18" x14ac:dyDescent="0.25">
      <c r="A87" s="1">
        <f>MONTH('Input data'!C87)</f>
        <v>6</v>
      </c>
      <c r="R87" s="7" t="s">
        <v>72</v>
      </c>
    </row>
    <row r="88" spans="1:18" x14ac:dyDescent="0.25">
      <c r="A88" s="1">
        <f>MONTH('Input data'!C88)</f>
        <v>6</v>
      </c>
      <c r="R88" s="7" t="s">
        <v>87</v>
      </c>
    </row>
    <row r="89" spans="1:18" x14ac:dyDescent="0.25">
      <c r="A89" s="1">
        <f>MONTH('Input data'!C89)</f>
        <v>6</v>
      </c>
      <c r="R89" s="7" t="s">
        <v>5</v>
      </c>
    </row>
    <row r="90" spans="1:18" x14ac:dyDescent="0.25">
      <c r="A90" s="1">
        <f>MONTH('Input data'!C90)</f>
        <v>6</v>
      </c>
      <c r="R90" s="7" t="s">
        <v>7</v>
      </c>
    </row>
    <row r="91" spans="1:18" x14ac:dyDescent="0.25">
      <c r="A91" s="1">
        <f>MONTH('Input data'!C91)</f>
        <v>6</v>
      </c>
      <c r="R91" s="7" t="s">
        <v>10</v>
      </c>
    </row>
    <row r="92" spans="1:18" x14ac:dyDescent="0.25">
      <c r="A92" s="1">
        <f>MONTH('Input data'!C92)</f>
        <v>6</v>
      </c>
      <c r="R92" s="7" t="s">
        <v>12</v>
      </c>
    </row>
    <row r="93" spans="1:18" x14ac:dyDescent="0.25">
      <c r="A93" s="1">
        <f>MONTH('Input data'!C93)</f>
        <v>6</v>
      </c>
      <c r="R93" s="7" t="s">
        <v>13</v>
      </c>
    </row>
    <row r="94" spans="1:18" x14ac:dyDescent="0.25">
      <c r="A94" s="1">
        <f>MONTH('Input data'!C94)</f>
        <v>6</v>
      </c>
      <c r="R94" s="7" t="s">
        <v>14</v>
      </c>
    </row>
    <row r="95" spans="1:18" x14ac:dyDescent="0.25">
      <c r="A95" s="1">
        <f>MONTH('Input data'!C95)</f>
        <v>6</v>
      </c>
      <c r="R95" s="7" t="s">
        <v>15</v>
      </c>
    </row>
    <row r="96" spans="1:18" x14ac:dyDescent="0.25">
      <c r="A96" s="1">
        <f>MONTH('Input data'!C96)</f>
        <v>6</v>
      </c>
      <c r="R96" s="7" t="s">
        <v>16</v>
      </c>
    </row>
    <row r="97" spans="1:18" x14ac:dyDescent="0.25">
      <c r="A97" s="1">
        <f>MONTH('Input data'!C97)</f>
        <v>6</v>
      </c>
      <c r="R97" s="7" t="s">
        <v>17</v>
      </c>
    </row>
    <row r="98" spans="1:18" x14ac:dyDescent="0.25">
      <c r="A98" s="1">
        <f>MONTH('Input data'!C98)</f>
        <v>6</v>
      </c>
      <c r="R98" s="7" t="s">
        <v>18</v>
      </c>
    </row>
    <row r="99" spans="1:18" x14ac:dyDescent="0.25">
      <c r="A99" s="1">
        <f>MONTH('Input data'!C99)</f>
        <v>6</v>
      </c>
      <c r="R99" s="7" t="s">
        <v>20</v>
      </c>
    </row>
    <row r="100" spans="1:18" x14ac:dyDescent="0.25">
      <c r="A100" s="1">
        <f>MONTH('Input data'!C100)</f>
        <v>6</v>
      </c>
      <c r="R100" s="7" t="s">
        <v>21</v>
      </c>
    </row>
    <row r="101" spans="1:18" x14ac:dyDescent="0.25">
      <c r="A101" s="1">
        <f>MONTH('Input data'!C101)</f>
        <v>6</v>
      </c>
      <c r="R101" s="7" t="s">
        <v>22</v>
      </c>
    </row>
    <row r="102" spans="1:18" x14ac:dyDescent="0.25">
      <c r="A102" s="1">
        <f>MONTH('Input data'!C102)</f>
        <v>6</v>
      </c>
      <c r="R102" s="7" t="s">
        <v>23</v>
      </c>
    </row>
    <row r="103" spans="1:18" x14ac:dyDescent="0.25">
      <c r="A103" s="1">
        <f>MONTH('Input data'!C103)</f>
        <v>6</v>
      </c>
      <c r="R103" s="7" t="s">
        <v>24</v>
      </c>
    </row>
    <row r="104" spans="1:18" x14ac:dyDescent="0.25">
      <c r="A104" s="1">
        <f>MONTH('Input data'!C104)</f>
        <v>6</v>
      </c>
      <c r="R104" s="7" t="s">
        <v>25</v>
      </c>
    </row>
    <row r="105" spans="1:18" x14ac:dyDescent="0.25">
      <c r="A105" s="1">
        <f>MONTH('Input data'!C105)</f>
        <v>7</v>
      </c>
      <c r="R105" s="7" t="s">
        <v>26</v>
      </c>
    </row>
    <row r="106" spans="1:18" x14ac:dyDescent="0.25">
      <c r="A106" s="1">
        <f>MONTH('Input data'!C106)</f>
        <v>7</v>
      </c>
      <c r="R106" s="7" t="s">
        <v>27</v>
      </c>
    </row>
    <row r="107" spans="1:18" x14ac:dyDescent="0.25">
      <c r="A107" s="1">
        <f>MONTH('Input data'!C107)</f>
        <v>7</v>
      </c>
      <c r="R107" s="7" t="s">
        <v>28</v>
      </c>
    </row>
    <row r="108" spans="1:18" x14ac:dyDescent="0.25">
      <c r="A108" s="1">
        <f>MONTH('Input data'!C108)</f>
        <v>7</v>
      </c>
      <c r="R108" s="7" t="s">
        <v>29</v>
      </c>
    </row>
    <row r="109" spans="1:18" x14ac:dyDescent="0.25">
      <c r="A109" s="1">
        <f>MONTH('Input data'!C109)</f>
        <v>7</v>
      </c>
      <c r="R109" s="7" t="s">
        <v>30</v>
      </c>
    </row>
    <row r="110" spans="1:18" x14ac:dyDescent="0.25">
      <c r="A110" s="1">
        <f>MONTH('Input data'!C110)</f>
        <v>7</v>
      </c>
      <c r="R110" s="7" t="s">
        <v>31</v>
      </c>
    </row>
    <row r="111" spans="1:18" x14ac:dyDescent="0.25">
      <c r="A111" s="1">
        <f>MONTH('Input data'!C111)</f>
        <v>7</v>
      </c>
      <c r="R111" s="7" t="s">
        <v>23</v>
      </c>
    </row>
    <row r="112" spans="1:18" x14ac:dyDescent="0.25">
      <c r="A112" s="1">
        <f>MONTH('Input data'!C112)</f>
        <v>7</v>
      </c>
      <c r="R112" s="7" t="s">
        <v>32</v>
      </c>
    </row>
    <row r="113" spans="1:18" x14ac:dyDescent="0.25">
      <c r="A113" s="1">
        <f>MONTH('Input data'!C113)</f>
        <v>7</v>
      </c>
      <c r="R113" s="7" t="s">
        <v>33</v>
      </c>
    </row>
    <row r="114" spans="1:18" x14ac:dyDescent="0.25">
      <c r="A114" s="1">
        <f>MONTH('Input data'!C114)</f>
        <v>7</v>
      </c>
      <c r="R114" s="7" t="s">
        <v>34</v>
      </c>
    </row>
    <row r="115" spans="1:18" x14ac:dyDescent="0.25">
      <c r="A115" s="1">
        <f>MONTH('Input data'!C115)</f>
        <v>7</v>
      </c>
      <c r="R115" s="7" t="s">
        <v>35</v>
      </c>
    </row>
    <row r="116" spans="1:18" x14ac:dyDescent="0.25">
      <c r="A116" s="1">
        <f>MONTH('Input data'!C116)</f>
        <v>7</v>
      </c>
      <c r="R116" s="7" t="s">
        <v>36</v>
      </c>
    </row>
    <row r="117" spans="1:18" x14ac:dyDescent="0.25">
      <c r="A117" s="1">
        <f>MONTH('Input data'!C117)</f>
        <v>7</v>
      </c>
      <c r="R117" s="7" t="s">
        <v>30</v>
      </c>
    </row>
    <row r="118" spans="1:18" x14ac:dyDescent="0.25">
      <c r="A118" s="1">
        <f>MONTH('Input data'!C118)</f>
        <v>7</v>
      </c>
      <c r="R118" s="7" t="s">
        <v>37</v>
      </c>
    </row>
    <row r="119" spans="1:18" x14ac:dyDescent="0.25">
      <c r="A119" s="1">
        <f>MONTH('Input data'!C119)</f>
        <v>7</v>
      </c>
      <c r="R119" s="7" t="s">
        <v>38</v>
      </c>
    </row>
    <row r="120" spans="1:18" x14ac:dyDescent="0.25">
      <c r="A120" s="1">
        <f>MONTH('Input data'!C120)</f>
        <v>8</v>
      </c>
      <c r="R120" s="7" t="s">
        <v>39</v>
      </c>
    </row>
    <row r="121" spans="1:18" x14ac:dyDescent="0.25">
      <c r="A121" s="1">
        <f>MONTH('Input data'!C121)</f>
        <v>8</v>
      </c>
      <c r="R121" s="7" t="s">
        <v>40</v>
      </c>
    </row>
    <row r="122" spans="1:18" x14ac:dyDescent="0.25">
      <c r="A122" s="1">
        <f>MONTH('Input data'!C122)</f>
        <v>8</v>
      </c>
      <c r="R122" s="7" t="s">
        <v>41</v>
      </c>
    </row>
    <row r="123" spans="1:18" x14ac:dyDescent="0.25">
      <c r="A123" s="1">
        <f>MONTH('Input data'!C123)</f>
        <v>8</v>
      </c>
      <c r="R123" s="7" t="s">
        <v>42</v>
      </c>
    </row>
    <row r="124" spans="1:18" x14ac:dyDescent="0.25">
      <c r="A124" s="1">
        <f>MONTH('Input data'!C124)</f>
        <v>8</v>
      </c>
      <c r="R124" s="7" t="s">
        <v>43</v>
      </c>
    </row>
    <row r="125" spans="1:18" x14ac:dyDescent="0.25">
      <c r="A125" s="1">
        <f>MONTH('Input data'!C125)</f>
        <v>8</v>
      </c>
      <c r="R125" s="7" t="s">
        <v>45</v>
      </c>
    </row>
    <row r="126" spans="1:18" x14ac:dyDescent="0.25">
      <c r="A126" s="1">
        <f>MONTH('Input data'!C126)</f>
        <v>8</v>
      </c>
      <c r="R126" s="7" t="s">
        <v>37</v>
      </c>
    </row>
    <row r="127" spans="1:18" x14ac:dyDescent="0.25">
      <c r="A127" s="1">
        <f>MONTH('Input data'!C127)</f>
        <v>8</v>
      </c>
      <c r="R127" s="7" t="s">
        <v>46</v>
      </c>
    </row>
    <row r="128" spans="1:18" x14ac:dyDescent="0.25">
      <c r="A128" s="1">
        <f>MONTH('Input data'!C128)</f>
        <v>8</v>
      </c>
      <c r="R128" s="7" t="s">
        <v>25</v>
      </c>
    </row>
    <row r="129" spans="1:18" x14ac:dyDescent="0.25">
      <c r="A129" s="1">
        <f>MONTH('Input data'!C129)</f>
        <v>8</v>
      </c>
      <c r="R129" s="7" t="s">
        <v>47</v>
      </c>
    </row>
    <row r="130" spans="1:18" x14ac:dyDescent="0.25">
      <c r="A130" s="1">
        <f>MONTH('Input data'!C130)</f>
        <v>8</v>
      </c>
      <c r="R130" s="7" t="s">
        <v>48</v>
      </c>
    </row>
    <row r="131" spans="1:18" x14ac:dyDescent="0.25">
      <c r="A131" s="1">
        <f>MONTH('Input data'!C131)</f>
        <v>8</v>
      </c>
      <c r="R131" s="7" t="s">
        <v>37</v>
      </c>
    </row>
    <row r="132" spans="1:18" x14ac:dyDescent="0.25">
      <c r="A132" s="1">
        <f>MONTH('Input data'!C132)</f>
        <v>8</v>
      </c>
      <c r="R132" s="7" t="s">
        <v>49</v>
      </c>
    </row>
    <row r="133" spans="1:18" x14ac:dyDescent="0.25">
      <c r="A133" s="1">
        <f>MONTH('Input data'!C133)</f>
        <v>8</v>
      </c>
      <c r="R133" s="7" t="s">
        <v>41</v>
      </c>
    </row>
    <row r="134" spans="1:18" x14ac:dyDescent="0.25">
      <c r="A134" s="1">
        <f>MONTH('Input data'!C134)</f>
        <v>8</v>
      </c>
      <c r="R134" s="7" t="s">
        <v>50</v>
      </c>
    </row>
    <row r="135" spans="1:18" x14ac:dyDescent="0.25">
      <c r="A135" s="1">
        <f>MONTH('Input data'!C135)</f>
        <v>8</v>
      </c>
      <c r="R135" s="7" t="s">
        <v>51</v>
      </c>
    </row>
    <row r="136" spans="1:18" x14ac:dyDescent="0.25">
      <c r="A136" s="1">
        <f>MONTH('Input data'!C136)</f>
        <v>8</v>
      </c>
      <c r="R136" s="7" t="s">
        <v>38</v>
      </c>
    </row>
    <row r="137" spans="1:18" x14ac:dyDescent="0.25">
      <c r="A137" s="1">
        <f>MONTH('Input data'!C137)</f>
        <v>8</v>
      </c>
      <c r="R137" s="7" t="s">
        <v>52</v>
      </c>
    </row>
    <row r="138" spans="1:18" x14ac:dyDescent="0.25">
      <c r="A138" s="1">
        <f>MONTH('Input data'!C138)</f>
        <v>8</v>
      </c>
      <c r="R138" s="7" t="s">
        <v>28</v>
      </c>
    </row>
    <row r="139" spans="1:18" x14ac:dyDescent="0.25">
      <c r="A139" s="1">
        <f>MONTH('Input data'!C139)</f>
        <v>8</v>
      </c>
      <c r="R139" s="7" t="s">
        <v>63</v>
      </c>
    </row>
    <row r="140" spans="1:18" x14ac:dyDescent="0.25">
      <c r="A140" s="1">
        <f>MONTH('Input data'!C140)</f>
        <v>8</v>
      </c>
      <c r="R140" s="7" t="s">
        <v>69</v>
      </c>
    </row>
    <row r="141" spans="1:18" x14ac:dyDescent="0.25">
      <c r="A141" s="1">
        <f>MONTH('Input data'!C141)</f>
        <v>8</v>
      </c>
      <c r="R141" s="7" t="s">
        <v>42</v>
      </c>
    </row>
    <row r="142" spans="1:18" x14ac:dyDescent="0.25">
      <c r="A142" s="1">
        <f>MONTH('Input data'!C142)</f>
        <v>8</v>
      </c>
      <c r="R142" s="7" t="s">
        <v>70</v>
      </c>
    </row>
    <row r="143" spans="1:18" x14ac:dyDescent="0.25">
      <c r="A143" s="1">
        <f>MONTH('Input data'!C143)</f>
        <v>8</v>
      </c>
      <c r="R143" s="7" t="s">
        <v>72</v>
      </c>
    </row>
    <row r="144" spans="1:18" x14ac:dyDescent="0.25">
      <c r="A144" s="1">
        <f>MONTH('Input data'!C144)</f>
        <v>8</v>
      </c>
      <c r="R144" s="7" t="s">
        <v>73</v>
      </c>
    </row>
    <row r="145" spans="1:18" x14ac:dyDescent="0.25">
      <c r="A145" s="1">
        <f>MONTH('Input data'!C145)</f>
        <v>9</v>
      </c>
      <c r="R145" s="7" t="s">
        <v>74</v>
      </c>
    </row>
    <row r="146" spans="1:18" x14ac:dyDescent="0.25">
      <c r="A146" s="1">
        <f>MONTH('Input data'!C146)</f>
        <v>9</v>
      </c>
      <c r="R146" s="7" t="s">
        <v>75</v>
      </c>
    </row>
    <row r="147" spans="1:18" x14ac:dyDescent="0.25">
      <c r="A147" s="1">
        <f>MONTH('Input data'!C147)</f>
        <v>9</v>
      </c>
      <c r="R147" s="7" t="s">
        <v>76</v>
      </c>
    </row>
    <row r="148" spans="1:18" x14ac:dyDescent="0.25">
      <c r="A148" s="1">
        <f>MONTH('Input data'!C148)</f>
        <v>9</v>
      </c>
      <c r="R148" s="7" t="s">
        <v>77</v>
      </c>
    </row>
    <row r="149" spans="1:18" x14ac:dyDescent="0.25">
      <c r="A149" s="1">
        <f>MONTH('Input data'!C149)</f>
        <v>9</v>
      </c>
      <c r="R149" s="7" t="s">
        <v>78</v>
      </c>
    </row>
    <row r="150" spans="1:18" x14ac:dyDescent="0.25">
      <c r="A150" s="1">
        <f>MONTH('Input data'!C150)</f>
        <v>9</v>
      </c>
      <c r="R150" s="7" t="s">
        <v>79</v>
      </c>
    </row>
    <row r="151" spans="1:18" x14ac:dyDescent="0.25">
      <c r="A151" s="1">
        <f>MONTH('Input data'!C151)</f>
        <v>9</v>
      </c>
      <c r="R151" s="7" t="s">
        <v>80</v>
      </c>
    </row>
    <row r="152" spans="1:18" x14ac:dyDescent="0.25">
      <c r="A152" s="1">
        <f>MONTH('Input data'!C152)</f>
        <v>9</v>
      </c>
      <c r="R152" s="7" t="s">
        <v>81</v>
      </c>
    </row>
    <row r="153" spans="1:18" x14ac:dyDescent="0.25">
      <c r="A153" s="1">
        <f>MONTH('Input data'!C153)</f>
        <v>9</v>
      </c>
      <c r="R153" s="7" t="s">
        <v>72</v>
      </c>
    </row>
    <row r="154" spans="1:18" x14ac:dyDescent="0.25">
      <c r="A154" s="1">
        <f>MONTH('Input data'!C154)</f>
        <v>9</v>
      </c>
      <c r="R154" s="7" t="s">
        <v>12</v>
      </c>
    </row>
    <row r="155" spans="1:18" x14ac:dyDescent="0.25">
      <c r="A155" s="1">
        <f>MONTH('Input data'!C155)</f>
        <v>9</v>
      </c>
      <c r="R155" s="7" t="s">
        <v>37</v>
      </c>
    </row>
    <row r="156" spans="1:18" x14ac:dyDescent="0.25">
      <c r="A156" s="1">
        <f>MONTH('Input data'!C156)</f>
        <v>9</v>
      </c>
      <c r="R156" s="7" t="s">
        <v>82</v>
      </c>
    </row>
    <row r="157" spans="1:18" x14ac:dyDescent="0.25">
      <c r="A157" s="1">
        <f>MONTH('Input data'!C157)</f>
        <v>9</v>
      </c>
      <c r="R157" s="7" t="s">
        <v>83</v>
      </c>
    </row>
    <row r="158" spans="1:18" x14ac:dyDescent="0.25">
      <c r="A158" s="1">
        <f>MONTH('Input data'!C158)</f>
        <v>9</v>
      </c>
      <c r="R158" s="7" t="s">
        <v>57</v>
      </c>
    </row>
    <row r="159" spans="1:18" x14ac:dyDescent="0.25">
      <c r="A159" s="1">
        <f>MONTH('Input data'!C159)</f>
        <v>9</v>
      </c>
      <c r="R159" s="7" t="s">
        <v>40</v>
      </c>
    </row>
    <row r="160" spans="1:18" x14ac:dyDescent="0.25">
      <c r="A160" s="1">
        <f>MONTH('Input data'!C160)</f>
        <v>9</v>
      </c>
      <c r="R160" s="7" t="s">
        <v>48</v>
      </c>
    </row>
    <row r="161" spans="1:18" x14ac:dyDescent="0.25">
      <c r="A161" s="1">
        <f>MONTH('Input data'!C161)</f>
        <v>9</v>
      </c>
      <c r="R161" s="7" t="s">
        <v>84</v>
      </c>
    </row>
    <row r="162" spans="1:18" x14ac:dyDescent="0.25">
      <c r="A162" s="1">
        <f>MONTH('Input data'!C162)</f>
        <v>9</v>
      </c>
      <c r="R162" s="7" t="s">
        <v>85</v>
      </c>
    </row>
    <row r="163" spans="1:18" x14ac:dyDescent="0.25">
      <c r="A163" s="1">
        <f>MONTH('Input data'!C163)</f>
        <v>9</v>
      </c>
      <c r="R163" s="7" t="s">
        <v>36</v>
      </c>
    </row>
    <row r="164" spans="1:18" x14ac:dyDescent="0.25">
      <c r="A164" s="1">
        <f>MONTH('Input data'!C164)</f>
        <v>9</v>
      </c>
      <c r="R164" s="7" t="s">
        <v>86</v>
      </c>
    </row>
    <row r="165" spans="1:18" x14ac:dyDescent="0.25">
      <c r="A165" s="1">
        <f>MONTH('Input data'!C165)</f>
        <v>9</v>
      </c>
      <c r="R165" s="7" t="s">
        <v>57</v>
      </c>
    </row>
    <row r="166" spans="1:18" x14ac:dyDescent="0.25">
      <c r="A166" s="1">
        <f>MONTH('Input data'!C166)</f>
        <v>10</v>
      </c>
      <c r="R166" s="7" t="s">
        <v>72</v>
      </c>
    </row>
    <row r="167" spans="1:18" x14ac:dyDescent="0.25">
      <c r="A167" s="1">
        <f>MONTH('Input data'!C167)</f>
        <v>10</v>
      </c>
      <c r="R167" s="7" t="s">
        <v>87</v>
      </c>
    </row>
    <row r="168" spans="1:18" x14ac:dyDescent="0.25">
      <c r="A168" s="1">
        <f>MONTH('Input data'!C168)</f>
        <v>10</v>
      </c>
      <c r="R168" s="7" t="s">
        <v>5</v>
      </c>
    </row>
    <row r="169" spans="1:18" x14ac:dyDescent="0.25">
      <c r="A169" s="1">
        <f>MONTH('Input data'!C169)</f>
        <v>10</v>
      </c>
      <c r="R169" s="7" t="s">
        <v>7</v>
      </c>
    </row>
    <row r="170" spans="1:18" x14ac:dyDescent="0.25">
      <c r="A170" s="1">
        <f>MONTH('Input data'!C170)</f>
        <v>10</v>
      </c>
      <c r="R170" s="7" t="s">
        <v>10</v>
      </c>
    </row>
    <row r="171" spans="1:18" x14ac:dyDescent="0.25">
      <c r="A171" s="1">
        <f>MONTH('Input data'!C171)</f>
        <v>10</v>
      </c>
      <c r="R171" s="7" t="s">
        <v>12</v>
      </c>
    </row>
    <row r="172" spans="1:18" x14ac:dyDescent="0.25">
      <c r="A172" s="1">
        <f>MONTH('Input data'!C172)</f>
        <v>10</v>
      </c>
      <c r="R172" s="7" t="s">
        <v>13</v>
      </c>
    </row>
    <row r="173" spans="1:18" x14ac:dyDescent="0.25">
      <c r="A173" s="1">
        <f>MONTH('Input data'!C173)</f>
        <v>10</v>
      </c>
      <c r="R173" s="7" t="s">
        <v>14</v>
      </c>
    </row>
    <row r="174" spans="1:18" x14ac:dyDescent="0.25">
      <c r="A174" s="1">
        <f>MONTH('Input data'!C174)</f>
        <v>10</v>
      </c>
      <c r="R174" s="7" t="s">
        <v>15</v>
      </c>
    </row>
    <row r="175" spans="1:18" x14ac:dyDescent="0.25">
      <c r="A175" s="1">
        <f>MONTH('Input data'!C175)</f>
        <v>10</v>
      </c>
      <c r="R175" s="7" t="s">
        <v>16</v>
      </c>
    </row>
    <row r="176" spans="1:18" x14ac:dyDescent="0.25">
      <c r="A176" s="1">
        <f>MONTH('Input data'!C176)</f>
        <v>10</v>
      </c>
      <c r="R176" s="7" t="s">
        <v>17</v>
      </c>
    </row>
    <row r="177" spans="1:18" x14ac:dyDescent="0.25">
      <c r="A177" s="1">
        <f>MONTH('Input data'!C177)</f>
        <v>10</v>
      </c>
      <c r="R177" s="7" t="s">
        <v>18</v>
      </c>
    </row>
    <row r="178" spans="1:18" x14ac:dyDescent="0.25">
      <c r="A178" s="1">
        <f>MONTH('Input data'!C178)</f>
        <v>10</v>
      </c>
      <c r="R178" s="7" t="s">
        <v>20</v>
      </c>
    </row>
    <row r="179" spans="1:18" x14ac:dyDescent="0.25">
      <c r="A179" s="1">
        <f>MONTH('Input data'!C179)</f>
        <v>10</v>
      </c>
      <c r="R179" s="7" t="s">
        <v>21</v>
      </c>
    </row>
    <row r="180" spans="1:18" x14ac:dyDescent="0.25">
      <c r="A180" s="1">
        <f>MONTH('Input data'!C180)</f>
        <v>10</v>
      </c>
      <c r="R180" s="7" t="s">
        <v>22</v>
      </c>
    </row>
    <row r="181" spans="1:18" x14ac:dyDescent="0.25">
      <c r="A181" s="1">
        <f>MONTH('Input data'!C181)</f>
        <v>10</v>
      </c>
      <c r="R181" s="7" t="s">
        <v>23</v>
      </c>
    </row>
    <row r="182" spans="1:18" x14ac:dyDescent="0.25">
      <c r="A182" s="1">
        <f>MONTH('Input data'!C182)</f>
        <v>10</v>
      </c>
      <c r="R182" s="7" t="s">
        <v>24</v>
      </c>
    </row>
    <row r="183" spans="1:18" x14ac:dyDescent="0.25">
      <c r="A183" s="1">
        <f>MONTH('Input data'!C183)</f>
        <v>11</v>
      </c>
      <c r="R183" s="7" t="s">
        <v>25</v>
      </c>
    </row>
    <row r="184" spans="1:18" x14ac:dyDescent="0.25">
      <c r="A184" s="1">
        <f>MONTH('Input data'!C184)</f>
        <v>11</v>
      </c>
      <c r="R184" s="7" t="s">
        <v>26</v>
      </c>
    </row>
    <row r="185" spans="1:18" x14ac:dyDescent="0.25">
      <c r="A185" s="1">
        <f>MONTH('Input data'!C185)</f>
        <v>11</v>
      </c>
      <c r="R185" s="7" t="s">
        <v>27</v>
      </c>
    </row>
    <row r="186" spans="1:18" x14ac:dyDescent="0.25">
      <c r="A186" s="1">
        <f>MONTH('Input data'!C186)</f>
        <v>11</v>
      </c>
      <c r="R186" s="7" t="s">
        <v>28</v>
      </c>
    </row>
    <row r="187" spans="1:18" x14ac:dyDescent="0.25">
      <c r="A187" s="1">
        <f>MONTH('Input data'!C187)</f>
        <v>11</v>
      </c>
      <c r="R187" s="7" t="s">
        <v>29</v>
      </c>
    </row>
    <row r="188" spans="1:18" x14ac:dyDescent="0.25">
      <c r="A188" s="1">
        <f>MONTH('Input data'!C188)</f>
        <v>11</v>
      </c>
      <c r="R188" s="7" t="s">
        <v>30</v>
      </c>
    </row>
    <row r="189" spans="1:18" x14ac:dyDescent="0.25">
      <c r="A189" s="1">
        <f>MONTH('Input data'!C189)</f>
        <v>11</v>
      </c>
      <c r="R189" s="7" t="s">
        <v>31</v>
      </c>
    </row>
    <row r="190" spans="1:18" x14ac:dyDescent="0.25">
      <c r="A190" s="1">
        <f>MONTH('Input data'!C190)</f>
        <v>11</v>
      </c>
      <c r="R190" s="7" t="s">
        <v>23</v>
      </c>
    </row>
    <row r="191" spans="1:18" x14ac:dyDescent="0.25">
      <c r="A191" s="1">
        <f>MONTH('Input data'!C191)</f>
        <v>11</v>
      </c>
      <c r="R191" s="7" t="s">
        <v>32</v>
      </c>
    </row>
    <row r="192" spans="1:18" x14ac:dyDescent="0.25">
      <c r="A192" s="1">
        <f>MONTH('Input data'!C192)</f>
        <v>11</v>
      </c>
      <c r="R192" s="7" t="s">
        <v>33</v>
      </c>
    </row>
    <row r="193" spans="1:18" x14ac:dyDescent="0.25">
      <c r="A193" s="1">
        <f>MONTH('Input data'!C193)</f>
        <v>11</v>
      </c>
      <c r="R193" s="7" t="s">
        <v>34</v>
      </c>
    </row>
    <row r="194" spans="1:18" x14ac:dyDescent="0.25">
      <c r="A194" s="1">
        <f>MONTH('Input data'!C194)</f>
        <v>11</v>
      </c>
      <c r="R194" s="7" t="s">
        <v>35</v>
      </c>
    </row>
    <row r="195" spans="1:18" x14ac:dyDescent="0.25">
      <c r="A195" s="1">
        <f>MONTH('Input data'!C195)</f>
        <v>11</v>
      </c>
      <c r="R195" s="7" t="s">
        <v>36</v>
      </c>
    </row>
    <row r="196" spans="1:18" x14ac:dyDescent="0.25">
      <c r="A196" s="1">
        <f>MONTH('Input data'!C196)</f>
        <v>11</v>
      </c>
      <c r="R196" s="7" t="s">
        <v>30</v>
      </c>
    </row>
    <row r="197" spans="1:18" x14ac:dyDescent="0.25">
      <c r="A197" s="1">
        <f>MONTH('Input data'!C197)</f>
        <v>11</v>
      </c>
      <c r="R197" s="7" t="s">
        <v>37</v>
      </c>
    </row>
    <row r="198" spans="1:18" x14ac:dyDescent="0.25">
      <c r="A198" s="1">
        <f>MONTH('Input data'!C198)</f>
        <v>11</v>
      </c>
      <c r="R198" s="7" t="s">
        <v>38</v>
      </c>
    </row>
    <row r="199" spans="1:18" x14ac:dyDescent="0.25">
      <c r="A199" s="1">
        <f>MONTH('Input data'!C199)</f>
        <v>11</v>
      </c>
      <c r="R199" s="7" t="s">
        <v>39</v>
      </c>
    </row>
    <row r="200" spans="1:18" x14ac:dyDescent="0.25">
      <c r="A200" s="1">
        <f>MONTH('Input data'!C200)</f>
        <v>12</v>
      </c>
      <c r="R200" s="7" t="s">
        <v>40</v>
      </c>
    </row>
    <row r="201" spans="1:18" x14ac:dyDescent="0.25">
      <c r="A201" s="1">
        <f>MONTH('Input data'!C201)</f>
        <v>12</v>
      </c>
      <c r="R201" s="7" t="s">
        <v>41</v>
      </c>
    </row>
    <row r="202" spans="1:18" x14ac:dyDescent="0.25">
      <c r="A202" s="1">
        <f>MONTH('Input data'!C202)</f>
        <v>12</v>
      </c>
      <c r="R202" s="7" t="s">
        <v>42</v>
      </c>
    </row>
    <row r="203" spans="1:18" x14ac:dyDescent="0.25">
      <c r="A203" s="1">
        <f>MONTH('Input data'!C203)</f>
        <v>12</v>
      </c>
      <c r="R203" s="7" t="s">
        <v>43</v>
      </c>
    </row>
    <row r="204" spans="1:18" x14ac:dyDescent="0.25">
      <c r="A204" s="1">
        <f>MONTH('Input data'!C204)</f>
        <v>12</v>
      </c>
      <c r="R204" s="7" t="s">
        <v>45</v>
      </c>
    </row>
    <row r="205" spans="1:18" x14ac:dyDescent="0.25">
      <c r="A205" s="1">
        <f>MONTH('Input data'!C205)</f>
        <v>12</v>
      </c>
      <c r="R205" s="7" t="s">
        <v>37</v>
      </c>
    </row>
    <row r="206" spans="1:18" x14ac:dyDescent="0.25">
      <c r="A206" s="1">
        <f>MONTH('Input data'!C206)</f>
        <v>12</v>
      </c>
      <c r="R206" s="7" t="s">
        <v>46</v>
      </c>
    </row>
    <row r="207" spans="1:18" x14ac:dyDescent="0.25">
      <c r="A207" s="1">
        <f>MONTH('Input data'!C207)</f>
        <v>12</v>
      </c>
      <c r="R207" s="7" t="s">
        <v>25</v>
      </c>
    </row>
    <row r="208" spans="1:18" x14ac:dyDescent="0.25">
      <c r="A208" s="1">
        <f>MONTH('Input data'!C208)</f>
        <v>12</v>
      </c>
      <c r="R208" s="7" t="s">
        <v>47</v>
      </c>
    </row>
    <row r="209" spans="1:18" x14ac:dyDescent="0.25">
      <c r="A209" s="1">
        <f>MONTH('Input data'!C209)</f>
        <v>12</v>
      </c>
      <c r="R209" s="7" t="s">
        <v>48</v>
      </c>
    </row>
    <row r="210" spans="1:18" x14ac:dyDescent="0.25">
      <c r="A210" s="1">
        <f>MONTH('Input data'!C210)</f>
        <v>12</v>
      </c>
      <c r="R210" s="7" t="s">
        <v>37</v>
      </c>
    </row>
    <row r="211" spans="1:18" x14ac:dyDescent="0.25">
      <c r="A211" s="1">
        <f>MONTH('Input data'!C211)</f>
        <v>12</v>
      </c>
      <c r="R211" s="7" t="s">
        <v>49</v>
      </c>
    </row>
    <row r="212" spans="1:18" x14ac:dyDescent="0.25">
      <c r="A212" s="1">
        <f>MONTH('Input data'!C212)</f>
        <v>12</v>
      </c>
      <c r="R212" s="7" t="s">
        <v>41</v>
      </c>
    </row>
    <row r="213" spans="1:18" x14ac:dyDescent="0.25">
      <c r="A213" s="1">
        <f>MONTH('Input data'!C213)</f>
        <v>12</v>
      </c>
      <c r="R213" s="7" t="s">
        <v>50</v>
      </c>
    </row>
    <row r="214" spans="1:18" x14ac:dyDescent="0.25">
      <c r="A214" s="1">
        <f>MONTH('Input data'!C214)</f>
        <v>12</v>
      </c>
      <c r="R214" s="7" t="s">
        <v>51</v>
      </c>
    </row>
    <row r="215" spans="1:18" x14ac:dyDescent="0.25">
      <c r="A215" s="1">
        <f>MONTH('Input data'!C215)</f>
        <v>12</v>
      </c>
      <c r="R215" s="7" t="s">
        <v>38</v>
      </c>
    </row>
    <row r="216" spans="1:18" x14ac:dyDescent="0.25">
      <c r="A216" s="1">
        <f>MONTH('Input data'!C216)</f>
        <v>12</v>
      </c>
      <c r="R216" s="7" t="s">
        <v>52</v>
      </c>
    </row>
    <row r="217" spans="1:18" x14ac:dyDescent="0.25">
      <c r="A217" s="1">
        <f>MONTH('Input data'!C217)</f>
        <v>12</v>
      </c>
      <c r="R217" s="7" t="s">
        <v>26</v>
      </c>
    </row>
    <row r="218" spans="1:18" x14ac:dyDescent="0.25">
      <c r="A218" s="1">
        <f>MONTH('Input data'!C218)</f>
        <v>1</v>
      </c>
      <c r="R218" s="7" t="s">
        <v>27</v>
      </c>
    </row>
    <row r="219" spans="1:18" x14ac:dyDescent="0.25">
      <c r="A219" s="1">
        <f>MONTH('Input data'!C219)</f>
        <v>1</v>
      </c>
      <c r="R219" s="7" t="s">
        <v>28</v>
      </c>
    </row>
    <row r="220" spans="1:18" x14ac:dyDescent="0.25">
      <c r="A220" s="1">
        <f>MONTH('Input data'!C220)</f>
        <v>1</v>
      </c>
      <c r="R220" s="7" t="s">
        <v>29</v>
      </c>
    </row>
    <row r="221" spans="1:18" x14ac:dyDescent="0.25">
      <c r="A221" s="1">
        <f>MONTH('Input data'!C221)</f>
        <v>1</v>
      </c>
      <c r="R221" s="7" t="s">
        <v>30</v>
      </c>
    </row>
    <row r="222" spans="1:18" x14ac:dyDescent="0.25">
      <c r="A222" s="1">
        <f>MONTH('Input data'!C222)</f>
        <v>1</v>
      </c>
      <c r="R222" s="7" t="s">
        <v>31</v>
      </c>
    </row>
    <row r="223" spans="1:18" x14ac:dyDescent="0.25">
      <c r="A223" s="1">
        <f>MONTH('Input data'!C223)</f>
        <v>1</v>
      </c>
      <c r="R223" s="7" t="s">
        <v>23</v>
      </c>
    </row>
    <row r="224" spans="1:18" x14ac:dyDescent="0.25">
      <c r="A224" s="1">
        <f>MONTH('Input data'!C224)</f>
        <v>1</v>
      </c>
      <c r="R224" s="7" t="s">
        <v>32</v>
      </c>
    </row>
    <row r="225" spans="1:18" x14ac:dyDescent="0.25">
      <c r="A225" s="1">
        <f>MONTH('Input data'!C225)</f>
        <v>1</v>
      </c>
      <c r="R225" s="7" t="s">
        <v>33</v>
      </c>
    </row>
    <row r="226" spans="1:18" x14ac:dyDescent="0.25">
      <c r="A226" s="1">
        <f>MONTH('Input data'!C226)</f>
        <v>1</v>
      </c>
      <c r="R226" s="7" t="s">
        <v>34</v>
      </c>
    </row>
    <row r="227" spans="1:18" x14ac:dyDescent="0.25">
      <c r="A227" s="1">
        <f>MONTH('Input data'!C227)</f>
        <v>1</v>
      </c>
      <c r="R227" s="7" t="s">
        <v>35</v>
      </c>
    </row>
    <row r="228" spans="1:18" x14ac:dyDescent="0.25">
      <c r="A228" s="1">
        <f>MONTH('Input data'!C228)</f>
        <v>1</v>
      </c>
      <c r="R228" s="7" t="s">
        <v>36</v>
      </c>
    </row>
    <row r="229" spans="1:18" x14ac:dyDescent="0.25">
      <c r="A229" s="1">
        <f>MONTH('Input data'!C229)</f>
        <v>1</v>
      </c>
      <c r="R229" s="7" t="s">
        <v>30</v>
      </c>
    </row>
    <row r="230" spans="1:18" x14ac:dyDescent="0.25">
      <c r="A230" s="1">
        <f>MONTH('Input data'!C230)</f>
        <v>1</v>
      </c>
      <c r="R230" s="7" t="s">
        <v>37</v>
      </c>
    </row>
    <row r="231" spans="1:18" x14ac:dyDescent="0.25">
      <c r="A231" s="1">
        <f>MONTH('Input data'!C231)</f>
        <v>1</v>
      </c>
      <c r="R231" s="7" t="s">
        <v>38</v>
      </c>
    </row>
    <row r="232" spans="1:18" x14ac:dyDescent="0.25">
      <c r="A232" s="1">
        <f>MONTH('Input data'!C232)</f>
        <v>1</v>
      </c>
      <c r="R232" s="7" t="s">
        <v>39</v>
      </c>
    </row>
    <row r="233" spans="1:18" x14ac:dyDescent="0.25">
      <c r="A233" s="1">
        <f>MONTH('Input data'!C233)</f>
        <v>1</v>
      </c>
      <c r="R233" s="7" t="s">
        <v>40</v>
      </c>
    </row>
    <row r="234" spans="1:18" x14ac:dyDescent="0.25">
      <c r="A234" s="1">
        <f>MONTH('Input data'!C234)</f>
        <v>1</v>
      </c>
      <c r="R234" s="7" t="s">
        <v>41</v>
      </c>
    </row>
    <row r="235" spans="1:18" x14ac:dyDescent="0.25">
      <c r="A235" s="1">
        <f>MONTH('Input data'!C235)</f>
        <v>1</v>
      </c>
      <c r="R235" s="7" t="s">
        <v>42</v>
      </c>
    </row>
    <row r="236" spans="1:18" x14ac:dyDescent="0.25">
      <c r="A236" s="1">
        <f>MONTH('Input data'!C236)</f>
        <v>1</v>
      </c>
      <c r="R236" s="7" t="s">
        <v>43</v>
      </c>
    </row>
    <row r="237" spans="1:18" x14ac:dyDescent="0.25">
      <c r="A237" s="1">
        <f>MONTH('Input data'!C237)</f>
        <v>1</v>
      </c>
      <c r="R237" s="7" t="s">
        <v>45</v>
      </c>
    </row>
    <row r="238" spans="1:18" x14ac:dyDescent="0.25">
      <c r="A238" s="1">
        <f>MONTH('Input data'!C238)</f>
        <v>1</v>
      </c>
      <c r="R238" s="7" t="s">
        <v>37</v>
      </c>
    </row>
    <row r="239" spans="1:18" x14ac:dyDescent="0.25">
      <c r="A239" s="1">
        <f>MONTH('Input data'!C239)</f>
        <v>2</v>
      </c>
      <c r="R239" s="7" t="s">
        <v>46</v>
      </c>
    </row>
    <row r="240" spans="1:18" x14ac:dyDescent="0.25">
      <c r="A240" s="1">
        <f>MONTH('Input data'!C240)</f>
        <v>2</v>
      </c>
      <c r="R240" s="7" t="s">
        <v>25</v>
      </c>
    </row>
    <row r="241" spans="1:18" x14ac:dyDescent="0.25">
      <c r="A241" s="1">
        <f>MONTH('Input data'!C241)</f>
        <v>2</v>
      </c>
      <c r="R241" s="7" t="s">
        <v>47</v>
      </c>
    </row>
    <row r="242" spans="1:18" x14ac:dyDescent="0.25">
      <c r="A242" s="1">
        <f>MONTH('Input data'!C242)</f>
        <v>2</v>
      </c>
      <c r="R242" s="7" t="s">
        <v>48</v>
      </c>
    </row>
    <row r="243" spans="1:18" x14ac:dyDescent="0.25">
      <c r="A243" s="1">
        <f>MONTH('Input data'!C243)</f>
        <v>2</v>
      </c>
      <c r="R243" s="7" t="s">
        <v>37</v>
      </c>
    </row>
    <row r="244" spans="1:18" x14ac:dyDescent="0.25">
      <c r="A244" s="1">
        <f>MONTH('Input data'!C244)</f>
        <v>2</v>
      </c>
      <c r="R244" s="7" t="s">
        <v>49</v>
      </c>
    </row>
    <row r="245" spans="1:18" x14ac:dyDescent="0.25">
      <c r="A245" s="1">
        <f>MONTH('Input data'!C245)</f>
        <v>2</v>
      </c>
      <c r="R245" s="7" t="s">
        <v>41</v>
      </c>
    </row>
    <row r="246" spans="1:18" x14ac:dyDescent="0.25">
      <c r="A246" s="1">
        <f>MONTH('Input data'!C246)</f>
        <v>2</v>
      </c>
      <c r="R246" s="7" t="s">
        <v>50</v>
      </c>
    </row>
    <row r="247" spans="1:18" x14ac:dyDescent="0.25">
      <c r="A247" s="1">
        <f>MONTH('Input data'!C247)</f>
        <v>2</v>
      </c>
      <c r="R247" s="7" t="s">
        <v>51</v>
      </c>
    </row>
    <row r="248" spans="1:18" x14ac:dyDescent="0.25">
      <c r="A248" s="1">
        <f>MONTH('Input data'!C248)</f>
        <v>2</v>
      </c>
      <c r="R248" s="7" t="s">
        <v>38</v>
      </c>
    </row>
    <row r="249" spans="1:18" x14ac:dyDescent="0.25">
      <c r="A249" s="1">
        <f>MONTH('Input data'!C249)</f>
        <v>2</v>
      </c>
      <c r="R249" s="7" t="s">
        <v>52</v>
      </c>
    </row>
    <row r="250" spans="1:18" x14ac:dyDescent="0.25">
      <c r="A250" s="1">
        <f>MONTH('Input data'!C250)</f>
        <v>3</v>
      </c>
      <c r="R250" s="7" t="s">
        <v>28</v>
      </c>
    </row>
    <row r="251" spans="1:18" x14ac:dyDescent="0.25">
      <c r="A251" s="1">
        <f>MONTH('Input data'!C251)</f>
        <v>3</v>
      </c>
      <c r="R251" s="7" t="s">
        <v>63</v>
      </c>
    </row>
    <row r="252" spans="1:18" x14ac:dyDescent="0.25">
      <c r="A252" s="1">
        <f>MONTH('Input data'!C252)</f>
        <v>7</v>
      </c>
      <c r="R252" s="7" t="s">
        <v>69</v>
      </c>
    </row>
    <row r="253" spans="1:18" x14ac:dyDescent="0.25">
      <c r="A253" s="1">
        <f>MONTH('Input data'!C253)</f>
        <v>7</v>
      </c>
      <c r="R253" s="7" t="s">
        <v>42</v>
      </c>
    </row>
    <row r="254" spans="1:18" x14ac:dyDescent="0.25">
      <c r="A254" s="1">
        <f>MONTH('Input data'!C254)</f>
        <v>8</v>
      </c>
      <c r="R254" s="7" t="s">
        <v>70</v>
      </c>
    </row>
    <row r="255" spans="1:18" x14ac:dyDescent="0.25">
      <c r="A255" s="1">
        <f>MONTH('Input data'!C255)</f>
        <v>8</v>
      </c>
      <c r="R255" s="7" t="s">
        <v>72</v>
      </c>
    </row>
    <row r="256" spans="1:18" x14ac:dyDescent="0.25">
      <c r="A256" s="1">
        <f>MONTH('Input data'!C256)</f>
        <v>10</v>
      </c>
      <c r="R256" s="7" t="s">
        <v>73</v>
      </c>
    </row>
    <row r="257" spans="1:18" x14ac:dyDescent="0.25">
      <c r="A257" s="1">
        <f>MONTH('Input data'!C257)</f>
        <v>10</v>
      </c>
      <c r="R257" s="7" t="s">
        <v>74</v>
      </c>
    </row>
    <row r="258" spans="1:18" x14ac:dyDescent="0.25">
      <c r="A258" s="1">
        <f>MONTH('Input data'!C258)</f>
        <v>11</v>
      </c>
      <c r="R258" s="7" t="s">
        <v>75</v>
      </c>
    </row>
    <row r="259" spans="1:18" x14ac:dyDescent="0.25">
      <c r="A259" s="1">
        <f>MONTH('Input data'!C259)</f>
        <v>11</v>
      </c>
      <c r="R259" s="7" t="s">
        <v>76</v>
      </c>
    </row>
    <row r="260" spans="1:18" x14ac:dyDescent="0.25">
      <c r="A260" s="1">
        <f>MONTH('Input data'!C260)</f>
        <v>12</v>
      </c>
      <c r="R260" s="7" t="s">
        <v>77</v>
      </c>
    </row>
    <row r="261" spans="1:18" x14ac:dyDescent="0.25">
      <c r="A261" s="1">
        <f>MONTH('Input data'!C261)</f>
        <v>12</v>
      </c>
      <c r="R261" s="7" t="s">
        <v>78</v>
      </c>
    </row>
    <row r="262" spans="1:18" x14ac:dyDescent="0.25">
      <c r="A262" s="1">
        <f>MONTH('Input data'!C262)</f>
        <v>1</v>
      </c>
      <c r="R262" s="7" t="s">
        <v>79</v>
      </c>
    </row>
    <row r="263" spans="1:18" x14ac:dyDescent="0.25">
      <c r="A263" s="1">
        <f>MONTH('Input data'!C263)</f>
        <v>1</v>
      </c>
      <c r="R263" s="7" t="s">
        <v>80</v>
      </c>
    </row>
    <row r="264" spans="1:18" x14ac:dyDescent="0.25">
      <c r="A264" s="1">
        <f>MONTH('Input data'!C264)</f>
        <v>2</v>
      </c>
      <c r="R264" s="7" t="s">
        <v>81</v>
      </c>
    </row>
    <row r="265" spans="1:18" x14ac:dyDescent="0.25">
      <c r="A265" s="1">
        <f>MONTH('Input data'!C265)</f>
        <v>2</v>
      </c>
      <c r="R265" s="7" t="s">
        <v>72</v>
      </c>
    </row>
    <row r="266" spans="1:18" x14ac:dyDescent="0.25">
      <c r="A266" s="1">
        <f>MONTH('Input data'!C266)</f>
        <v>2</v>
      </c>
      <c r="R266" s="7" t="s">
        <v>12</v>
      </c>
    </row>
    <row r="267" spans="1:18" x14ac:dyDescent="0.25">
      <c r="A267" s="1">
        <f>MONTH('Input data'!C267)</f>
        <v>3</v>
      </c>
      <c r="R267" s="7" t="s">
        <v>37</v>
      </c>
    </row>
    <row r="268" spans="1:18" x14ac:dyDescent="0.25">
      <c r="A268" s="1">
        <f>MONTH('Input data'!C268)</f>
        <v>3</v>
      </c>
      <c r="R268" s="7" t="s">
        <v>82</v>
      </c>
    </row>
    <row r="269" spans="1:18" x14ac:dyDescent="0.25">
      <c r="A269" s="1">
        <f>MONTH('Input data'!C269)</f>
        <v>4</v>
      </c>
      <c r="R269" s="7" t="s">
        <v>83</v>
      </c>
    </row>
    <row r="270" spans="1:18" x14ac:dyDescent="0.25">
      <c r="A270" s="1">
        <f>MONTH('Input data'!C270)</f>
        <v>4</v>
      </c>
      <c r="R270" s="7" t="s">
        <v>57</v>
      </c>
    </row>
    <row r="271" spans="1:18" x14ac:dyDescent="0.25">
      <c r="A271" s="1">
        <f>MONTH('Input data'!C271)</f>
        <v>5</v>
      </c>
      <c r="R271" s="7" t="s">
        <v>40</v>
      </c>
    </row>
    <row r="272" spans="1:18" x14ac:dyDescent="0.25">
      <c r="A272" s="1">
        <f>MONTH('Input data'!C272)</f>
        <v>5</v>
      </c>
      <c r="R272" s="7" t="s">
        <v>48</v>
      </c>
    </row>
    <row r="273" spans="1:18" x14ac:dyDescent="0.25">
      <c r="A273" s="1">
        <f>MONTH('Input data'!C273)</f>
        <v>6</v>
      </c>
      <c r="R273" s="7" t="s">
        <v>84</v>
      </c>
    </row>
    <row r="274" spans="1:18" x14ac:dyDescent="0.25">
      <c r="A274" s="1">
        <f>MONTH('Input data'!C274)</f>
        <v>6</v>
      </c>
      <c r="R274" s="7" t="s">
        <v>85</v>
      </c>
    </row>
    <row r="275" spans="1:18" x14ac:dyDescent="0.25">
      <c r="A275" s="1">
        <f>MONTH('Input data'!C275)</f>
        <v>7</v>
      </c>
      <c r="R275" s="7" t="s">
        <v>36</v>
      </c>
    </row>
    <row r="276" spans="1:18" x14ac:dyDescent="0.25">
      <c r="A276" s="1">
        <f>MONTH('Input data'!C276)</f>
        <v>7</v>
      </c>
      <c r="R276" s="7" t="s">
        <v>86</v>
      </c>
    </row>
    <row r="277" spans="1:18" x14ac:dyDescent="0.25">
      <c r="A277" s="1">
        <f>MONTH('Input data'!C277)</f>
        <v>7</v>
      </c>
      <c r="R277" s="7" t="s">
        <v>57</v>
      </c>
    </row>
    <row r="278" spans="1:18" x14ac:dyDescent="0.25">
      <c r="A278" s="1">
        <f>MONTH('Input data'!C278)</f>
        <v>7</v>
      </c>
      <c r="R278" s="7" t="s">
        <v>72</v>
      </c>
    </row>
    <row r="279" spans="1:18" x14ac:dyDescent="0.25">
      <c r="A279" s="1">
        <f>MONTH('Input data'!C279)</f>
        <v>7</v>
      </c>
      <c r="R279" s="7" t="s">
        <v>87</v>
      </c>
    </row>
    <row r="280" spans="1:18" x14ac:dyDescent="0.25">
      <c r="A280" s="1">
        <f>MONTH('Input data'!C280)</f>
        <v>8</v>
      </c>
      <c r="R280" s="7" t="s">
        <v>5</v>
      </c>
    </row>
    <row r="281" spans="1:18" x14ac:dyDescent="0.25">
      <c r="A281" s="1">
        <f>MONTH('Input data'!C281)</f>
        <v>8</v>
      </c>
      <c r="R281" s="7" t="s">
        <v>7</v>
      </c>
    </row>
    <row r="282" spans="1:18" x14ac:dyDescent="0.25">
      <c r="A282" s="1">
        <f>MONTH('Input data'!C282)</f>
        <v>8</v>
      </c>
      <c r="R282" s="7" t="s">
        <v>10</v>
      </c>
    </row>
    <row r="283" spans="1:18" x14ac:dyDescent="0.25">
      <c r="A283" s="1">
        <f>MONTH('Input data'!C283)</f>
        <v>8</v>
      </c>
      <c r="R283" s="7" t="s">
        <v>12</v>
      </c>
    </row>
    <row r="284" spans="1:18" x14ac:dyDescent="0.25">
      <c r="A284" s="1">
        <f>MONTH('Input data'!C284)</f>
        <v>9</v>
      </c>
      <c r="R284" s="7" t="s">
        <v>13</v>
      </c>
    </row>
    <row r="285" spans="1:18" x14ac:dyDescent="0.25">
      <c r="A285" s="1">
        <f>MONTH('Input data'!C285)</f>
        <v>9</v>
      </c>
      <c r="R285" s="7" t="s">
        <v>14</v>
      </c>
    </row>
    <row r="286" spans="1:18" x14ac:dyDescent="0.25">
      <c r="A286" s="1">
        <f>MONTH('Input data'!C286)</f>
        <v>9</v>
      </c>
      <c r="R286" s="7" t="s">
        <v>15</v>
      </c>
    </row>
    <row r="287" spans="1:18" x14ac:dyDescent="0.25">
      <c r="A287" s="1">
        <f>MONTH('Input data'!C287)</f>
        <v>10</v>
      </c>
      <c r="R287" s="7" t="s">
        <v>16</v>
      </c>
    </row>
    <row r="288" spans="1:18" x14ac:dyDescent="0.25">
      <c r="A288" s="1">
        <f>MONTH('Input data'!C288)</f>
        <v>10</v>
      </c>
      <c r="R288" s="7" t="s">
        <v>17</v>
      </c>
    </row>
    <row r="289" spans="1:18" x14ac:dyDescent="0.25">
      <c r="A289" s="1">
        <f>MONTH('Input data'!C289)</f>
        <v>10</v>
      </c>
      <c r="R289" s="7" t="s">
        <v>18</v>
      </c>
    </row>
    <row r="290" spans="1:18" x14ac:dyDescent="0.25">
      <c r="A290" s="1">
        <f>MONTH('Input data'!C290)</f>
        <v>10</v>
      </c>
      <c r="R290" s="7" t="s">
        <v>26</v>
      </c>
    </row>
    <row r="291" spans="1:18" x14ac:dyDescent="0.25">
      <c r="A291" s="1">
        <f>MONTH('Input data'!C291)</f>
        <v>10</v>
      </c>
      <c r="R291" s="7" t="s">
        <v>27</v>
      </c>
    </row>
    <row r="292" spans="1:18" x14ac:dyDescent="0.25">
      <c r="A292" s="1">
        <f>MONTH('Input data'!C292)</f>
        <v>11</v>
      </c>
      <c r="R292" s="7" t="s">
        <v>28</v>
      </c>
    </row>
    <row r="293" spans="1:18" x14ac:dyDescent="0.25">
      <c r="A293" s="1">
        <f>MONTH('Input data'!C293)</f>
        <v>11</v>
      </c>
      <c r="R293" s="7" t="s">
        <v>29</v>
      </c>
    </row>
    <row r="294" spans="1:18" x14ac:dyDescent="0.25">
      <c r="A294" s="1">
        <f>MONTH('Input data'!C294)</f>
        <v>12</v>
      </c>
      <c r="R294" s="7" t="s">
        <v>30</v>
      </c>
    </row>
    <row r="295" spans="1:18" x14ac:dyDescent="0.25">
      <c r="A295" s="1">
        <f>MONTH('Input data'!C295)</f>
        <v>12</v>
      </c>
      <c r="R295" s="7" t="s">
        <v>31</v>
      </c>
    </row>
    <row r="296" spans="1:18" x14ac:dyDescent="0.25">
      <c r="A296" s="1">
        <f>MONTH('Input data'!C296)</f>
        <v>12</v>
      </c>
      <c r="R296" s="7" t="s">
        <v>23</v>
      </c>
    </row>
    <row r="297" spans="1:18" x14ac:dyDescent="0.25">
      <c r="A297" s="1">
        <f>MONTH('Input data'!C297)</f>
        <v>12</v>
      </c>
      <c r="R297" s="7" t="s">
        <v>32</v>
      </c>
    </row>
    <row r="298" spans="1:18" x14ac:dyDescent="0.25">
      <c r="A298" s="1" t="e">
        <f>MONTH('Input data'!#REF!)</f>
        <v>#REF!</v>
      </c>
      <c r="R298" s="7" t="s">
        <v>33</v>
      </c>
    </row>
    <row r="299" spans="1:18" x14ac:dyDescent="0.25">
      <c r="A299" s="1" t="e">
        <f>MONTH('Input data'!#REF!)</f>
        <v>#REF!</v>
      </c>
      <c r="R299" s="7" t="s">
        <v>34</v>
      </c>
    </row>
    <row r="300" spans="1:18" x14ac:dyDescent="0.25">
      <c r="A300" s="1" t="e">
        <f>MONTH('Input data'!#REF!)</f>
        <v>#REF!</v>
      </c>
      <c r="R300" s="7" t="s">
        <v>35</v>
      </c>
    </row>
    <row r="301" spans="1:18" x14ac:dyDescent="0.25">
      <c r="A301" s="1" t="e">
        <f>MONTH('Input data'!#REF!)</f>
        <v>#REF!</v>
      </c>
      <c r="R301" s="7" t="s">
        <v>36</v>
      </c>
    </row>
    <row r="302" spans="1:18" x14ac:dyDescent="0.25">
      <c r="A302" s="1" t="e">
        <f>MONTH('Input data'!#REF!)</f>
        <v>#REF!</v>
      </c>
      <c r="R302" s="7" t="s">
        <v>30</v>
      </c>
    </row>
    <row r="303" spans="1:18" x14ac:dyDescent="0.25">
      <c r="A303" s="1" t="e">
        <f>MONTH('Input data'!#REF!)</f>
        <v>#REF!</v>
      </c>
      <c r="R303" s="7" t="s">
        <v>37</v>
      </c>
    </row>
    <row r="304" spans="1:18" x14ac:dyDescent="0.25">
      <c r="A304" s="1" t="e">
        <f>MONTH('Input data'!#REF!)</f>
        <v>#REF!</v>
      </c>
      <c r="R304" s="7" t="s">
        <v>38</v>
      </c>
    </row>
    <row r="305" spans="1:18" x14ac:dyDescent="0.25">
      <c r="A305" s="1" t="e">
        <f>MONTH('Input data'!#REF!)</f>
        <v>#REF!</v>
      </c>
      <c r="R305" s="7" t="s">
        <v>39</v>
      </c>
    </row>
    <row r="306" spans="1:18" x14ac:dyDescent="0.25">
      <c r="A306" s="1" t="e">
        <f>MONTH('Input data'!#REF!)</f>
        <v>#REF!</v>
      </c>
      <c r="R306" s="7" t="s">
        <v>40</v>
      </c>
    </row>
    <row r="307" spans="1:18" x14ac:dyDescent="0.25">
      <c r="A307" s="1" t="e">
        <f>MONTH('Input data'!#REF!)</f>
        <v>#REF!</v>
      </c>
      <c r="R307" s="7" t="s">
        <v>41</v>
      </c>
    </row>
    <row r="308" spans="1:18" x14ac:dyDescent="0.25">
      <c r="A308" s="1" t="e">
        <f>MONTH('Input data'!#REF!)</f>
        <v>#REF!</v>
      </c>
      <c r="R308" s="7" t="s">
        <v>42</v>
      </c>
    </row>
    <row r="309" spans="1:18" x14ac:dyDescent="0.25">
      <c r="A309" s="1" t="e">
        <f>MONTH('Input data'!#REF!)</f>
        <v>#REF!</v>
      </c>
      <c r="R309" s="7" t="s">
        <v>43</v>
      </c>
    </row>
    <row r="310" spans="1:18" x14ac:dyDescent="0.25">
      <c r="A310" s="1" t="e">
        <f>MONTH('Input data'!#REF!)</f>
        <v>#REF!</v>
      </c>
      <c r="R310" s="7" t="s">
        <v>45</v>
      </c>
    </row>
    <row r="311" spans="1:18" x14ac:dyDescent="0.25">
      <c r="A311" s="1" t="e">
        <f>MONTH('Input data'!#REF!)</f>
        <v>#REF!</v>
      </c>
      <c r="R311" s="7" t="s">
        <v>37</v>
      </c>
    </row>
    <row r="312" spans="1:18" x14ac:dyDescent="0.25">
      <c r="A312" s="1" t="e">
        <f>MONTH('Input data'!#REF!)</f>
        <v>#REF!</v>
      </c>
      <c r="R312" s="7" t="s">
        <v>46</v>
      </c>
    </row>
    <row r="313" spans="1:18" x14ac:dyDescent="0.25">
      <c r="A313" s="1" t="e">
        <f>MONTH('Input data'!#REF!)</f>
        <v>#REF!</v>
      </c>
      <c r="R313" s="7" t="s">
        <v>25</v>
      </c>
    </row>
    <row r="314" spans="1:18" x14ac:dyDescent="0.25">
      <c r="A314" s="1" t="e">
        <f>MONTH('Input data'!#REF!)</f>
        <v>#REF!</v>
      </c>
      <c r="R314" s="7" t="s">
        <v>47</v>
      </c>
    </row>
    <row r="315" spans="1:18" x14ac:dyDescent="0.25">
      <c r="A315" s="1" t="e">
        <f>MONTH('Input data'!#REF!)</f>
        <v>#REF!</v>
      </c>
      <c r="R315" s="7" t="s">
        <v>48</v>
      </c>
    </row>
    <row r="316" spans="1:18" x14ac:dyDescent="0.25">
      <c r="A316" s="1" t="e">
        <f>MONTH('Input data'!#REF!)</f>
        <v>#REF!</v>
      </c>
      <c r="R316" s="7" t="s">
        <v>37</v>
      </c>
    </row>
    <row r="317" spans="1:18" x14ac:dyDescent="0.25">
      <c r="A317" s="1" t="e">
        <f>MONTH('Input data'!#REF!)</f>
        <v>#REF!</v>
      </c>
      <c r="R317" s="7" t="s">
        <v>49</v>
      </c>
    </row>
    <row r="318" spans="1:18" x14ac:dyDescent="0.25">
      <c r="A318" s="1" t="e">
        <f>MONTH('Input data'!#REF!)</f>
        <v>#REF!</v>
      </c>
      <c r="R318" s="7" t="s">
        <v>41</v>
      </c>
    </row>
    <row r="319" spans="1:18" x14ac:dyDescent="0.25">
      <c r="A319" s="1" t="e">
        <f>MONTH('Input data'!#REF!)</f>
        <v>#REF!</v>
      </c>
      <c r="R319" s="7" t="s">
        <v>50</v>
      </c>
    </row>
    <row r="320" spans="1:18" x14ac:dyDescent="0.25">
      <c r="A320" s="1" t="e">
        <f>MONTH('Input data'!#REF!)</f>
        <v>#REF!</v>
      </c>
      <c r="R320" s="7" t="s">
        <v>51</v>
      </c>
    </row>
    <row r="321" spans="1:18" x14ac:dyDescent="0.25">
      <c r="A321" s="1" t="e">
        <f>MONTH('Input data'!#REF!)</f>
        <v>#REF!</v>
      </c>
      <c r="R321" s="7" t="s">
        <v>38</v>
      </c>
    </row>
    <row r="322" spans="1:18" x14ac:dyDescent="0.25">
      <c r="A322" s="1" t="e">
        <f>MONTH('Input data'!#REF!)</f>
        <v>#REF!</v>
      </c>
      <c r="R322" s="7" t="s">
        <v>52</v>
      </c>
    </row>
    <row r="323" spans="1:18" x14ac:dyDescent="0.25">
      <c r="A323" s="1" t="e">
        <f>MONTH('Input data'!#REF!)</f>
        <v>#REF!</v>
      </c>
      <c r="R323" s="7" t="s">
        <v>28</v>
      </c>
    </row>
    <row r="324" spans="1:18" x14ac:dyDescent="0.25">
      <c r="A324" s="1" t="e">
        <f>MONTH('Input data'!#REF!)</f>
        <v>#REF!</v>
      </c>
      <c r="R324" s="7" t="s">
        <v>63</v>
      </c>
    </row>
    <row r="325" spans="1:18" x14ac:dyDescent="0.25">
      <c r="A325" s="1" t="e">
        <f>MONTH('Input data'!#REF!)</f>
        <v>#REF!</v>
      </c>
      <c r="R325" s="7" t="s">
        <v>69</v>
      </c>
    </row>
    <row r="326" spans="1:18" x14ac:dyDescent="0.25">
      <c r="A326" s="1" t="e">
        <f>MONTH('Input data'!#REF!)</f>
        <v>#REF!</v>
      </c>
      <c r="R326" s="7" t="s">
        <v>42</v>
      </c>
    </row>
    <row r="327" spans="1:18" x14ac:dyDescent="0.25">
      <c r="A327" s="1" t="e">
        <f>MONTH('Input data'!#REF!)</f>
        <v>#REF!</v>
      </c>
      <c r="R327" s="7" t="s">
        <v>70</v>
      </c>
    </row>
    <row r="328" spans="1:18" x14ac:dyDescent="0.25">
      <c r="A328" s="1" t="e">
        <f>MONTH('Input data'!#REF!)</f>
        <v>#REF!</v>
      </c>
      <c r="R328" s="7" t="s">
        <v>72</v>
      </c>
    </row>
    <row r="329" spans="1:18" x14ac:dyDescent="0.25">
      <c r="A329" s="1" t="e">
        <f>MONTH('Input data'!#REF!)</f>
        <v>#REF!</v>
      </c>
      <c r="R329" s="7" t="s">
        <v>73</v>
      </c>
    </row>
    <row r="330" spans="1:18" x14ac:dyDescent="0.25">
      <c r="A330" s="1" t="e">
        <f>MONTH('Input data'!#REF!)</f>
        <v>#REF!</v>
      </c>
      <c r="R330" s="7" t="s">
        <v>74</v>
      </c>
    </row>
    <row r="331" spans="1:18" x14ac:dyDescent="0.25">
      <c r="A331" s="1" t="e">
        <f>MONTH('Input data'!#REF!)</f>
        <v>#REF!</v>
      </c>
      <c r="R331" s="7" t="s">
        <v>75</v>
      </c>
    </row>
    <row r="332" spans="1:18" x14ac:dyDescent="0.25">
      <c r="A332" s="1" t="e">
        <f>MONTH('Input data'!#REF!)</f>
        <v>#REF!</v>
      </c>
      <c r="R332" s="7" t="s">
        <v>76</v>
      </c>
    </row>
    <row r="333" spans="1:18" x14ac:dyDescent="0.25">
      <c r="A333" s="1" t="e">
        <f>MONTH('Input data'!#REF!)</f>
        <v>#REF!</v>
      </c>
      <c r="R333" s="7" t="s">
        <v>77</v>
      </c>
    </row>
    <row r="334" spans="1:18" x14ac:dyDescent="0.25">
      <c r="A334" s="1" t="e">
        <f>MONTH('Input data'!#REF!)</f>
        <v>#REF!</v>
      </c>
      <c r="R334" s="7" t="s">
        <v>78</v>
      </c>
    </row>
    <row r="335" spans="1:18" x14ac:dyDescent="0.25">
      <c r="A335" s="1" t="e">
        <f>MONTH('Input data'!#REF!)</f>
        <v>#REF!</v>
      </c>
      <c r="R335" s="7" t="s">
        <v>79</v>
      </c>
    </row>
    <row r="336" spans="1:18" x14ac:dyDescent="0.25">
      <c r="A336" s="1" t="e">
        <f>MONTH('Input data'!#REF!)</f>
        <v>#REF!</v>
      </c>
      <c r="R336" s="7" t="s">
        <v>80</v>
      </c>
    </row>
    <row r="337" spans="1:18" x14ac:dyDescent="0.25">
      <c r="A337" s="1" t="e">
        <f>MONTH('Input data'!#REF!)</f>
        <v>#REF!</v>
      </c>
      <c r="R337" s="7" t="s">
        <v>81</v>
      </c>
    </row>
    <row r="338" spans="1:18" x14ac:dyDescent="0.25">
      <c r="A338" s="1" t="e">
        <f>MONTH('Input data'!#REF!)</f>
        <v>#REF!</v>
      </c>
      <c r="R338" s="7" t="s">
        <v>72</v>
      </c>
    </row>
    <row r="339" spans="1:18" x14ac:dyDescent="0.25">
      <c r="A339" s="1" t="e">
        <f>MONTH('Input data'!#REF!)</f>
        <v>#REF!</v>
      </c>
      <c r="R339" s="7" t="s">
        <v>12</v>
      </c>
    </row>
    <row r="340" spans="1:18" x14ac:dyDescent="0.25">
      <c r="A340" s="1" t="e">
        <f>MONTH('Input data'!#REF!)</f>
        <v>#REF!</v>
      </c>
      <c r="R340" s="7" t="s">
        <v>37</v>
      </c>
    </row>
    <row r="341" spans="1:18" x14ac:dyDescent="0.25">
      <c r="A341" s="1" t="e">
        <f>MONTH('Input data'!#REF!)</f>
        <v>#REF!</v>
      </c>
      <c r="R341" s="7" t="s">
        <v>82</v>
      </c>
    </row>
    <row r="342" spans="1:18" x14ac:dyDescent="0.25">
      <c r="A342" s="1" t="e">
        <f>MONTH('Input data'!#REF!)</f>
        <v>#REF!</v>
      </c>
      <c r="R342" s="7" t="s">
        <v>83</v>
      </c>
    </row>
    <row r="343" spans="1:18" x14ac:dyDescent="0.25">
      <c r="A343" s="1" t="e">
        <f>MONTH('Input data'!#REF!)</f>
        <v>#REF!</v>
      </c>
      <c r="R343" s="7" t="s">
        <v>57</v>
      </c>
    </row>
    <row r="344" spans="1:18" x14ac:dyDescent="0.25">
      <c r="A344" s="1" t="e">
        <f>MONTH('Input data'!#REF!)</f>
        <v>#REF!</v>
      </c>
      <c r="R344" s="7" t="s">
        <v>40</v>
      </c>
    </row>
    <row r="345" spans="1:18" x14ac:dyDescent="0.25">
      <c r="A345" s="1" t="e">
        <f>MONTH('Input data'!#REF!)</f>
        <v>#REF!</v>
      </c>
      <c r="R345" s="7" t="s">
        <v>48</v>
      </c>
    </row>
    <row r="346" spans="1:18" x14ac:dyDescent="0.25">
      <c r="A346" s="1" t="e">
        <f>MONTH('Input data'!#REF!)</f>
        <v>#REF!</v>
      </c>
      <c r="R346" s="7" t="s">
        <v>84</v>
      </c>
    </row>
    <row r="347" spans="1:18" x14ac:dyDescent="0.25">
      <c r="A347" s="1" t="e">
        <f>MONTH('Input data'!#REF!)</f>
        <v>#REF!</v>
      </c>
      <c r="R347" s="7" t="s">
        <v>85</v>
      </c>
    </row>
    <row r="348" spans="1:18" x14ac:dyDescent="0.25">
      <c r="A348" s="1" t="e">
        <f>MONTH('Input data'!#REF!)</f>
        <v>#REF!</v>
      </c>
      <c r="R348" s="7" t="s">
        <v>36</v>
      </c>
    </row>
    <row r="349" spans="1:18" x14ac:dyDescent="0.25">
      <c r="A349" s="1" t="e">
        <f>MONTH('Input data'!#REF!)</f>
        <v>#REF!</v>
      </c>
      <c r="R349" s="7" t="s">
        <v>86</v>
      </c>
    </row>
    <row r="350" spans="1:18" x14ac:dyDescent="0.25">
      <c r="A350" s="1" t="e">
        <f>MONTH('Input data'!#REF!)</f>
        <v>#REF!</v>
      </c>
      <c r="R350" s="7" t="s">
        <v>57</v>
      </c>
    </row>
    <row r="351" spans="1:18" x14ac:dyDescent="0.25">
      <c r="A351" s="1" t="e">
        <f>MONTH('Input data'!#REF!)</f>
        <v>#REF!</v>
      </c>
      <c r="R351" s="7" t="s">
        <v>72</v>
      </c>
    </row>
    <row r="352" spans="1:18" x14ac:dyDescent="0.25">
      <c r="A352" s="1" t="e">
        <f>MONTH('Input data'!#REF!)</f>
        <v>#REF!</v>
      </c>
      <c r="R352" s="7" t="s">
        <v>87</v>
      </c>
    </row>
    <row r="353" spans="1:18" x14ac:dyDescent="0.25">
      <c r="A353" s="1" t="e">
        <f>MONTH('Input data'!#REF!)</f>
        <v>#REF!</v>
      </c>
      <c r="R353" s="7" t="s">
        <v>5</v>
      </c>
    </row>
    <row r="354" spans="1:18" x14ac:dyDescent="0.25">
      <c r="A354" s="1" t="e">
        <f>MONTH('Input data'!#REF!)</f>
        <v>#REF!</v>
      </c>
      <c r="R354" s="7" t="s">
        <v>7</v>
      </c>
    </row>
    <row r="355" spans="1:18" x14ac:dyDescent="0.25">
      <c r="A355" s="1" t="e">
        <f>MONTH('Input data'!#REF!)</f>
        <v>#REF!</v>
      </c>
      <c r="R355" s="7" t="s">
        <v>10</v>
      </c>
    </row>
    <row r="356" spans="1:18" x14ac:dyDescent="0.25">
      <c r="A356" s="1" t="e">
        <f>MONTH('Input data'!#REF!)</f>
        <v>#REF!</v>
      </c>
      <c r="R356" s="7" t="s">
        <v>12</v>
      </c>
    </row>
    <row r="357" spans="1:18" x14ac:dyDescent="0.25">
      <c r="A357" s="1" t="e">
        <f>MONTH('Input data'!#REF!)</f>
        <v>#REF!</v>
      </c>
      <c r="R357" s="7" t="s">
        <v>13</v>
      </c>
    </row>
    <row r="358" spans="1:18" x14ac:dyDescent="0.25">
      <c r="A358" s="1" t="e">
        <f>MONTH('Input data'!#REF!)</f>
        <v>#REF!</v>
      </c>
      <c r="R358" s="7" t="s">
        <v>14</v>
      </c>
    </row>
    <row r="359" spans="1:18" x14ac:dyDescent="0.25">
      <c r="A359" s="1" t="e">
        <f>MONTH('Input data'!#REF!)</f>
        <v>#REF!</v>
      </c>
      <c r="R359" s="7" t="s">
        <v>15</v>
      </c>
    </row>
    <row r="360" spans="1:18" x14ac:dyDescent="0.25">
      <c r="A360" s="1" t="e">
        <f>MONTH('Input data'!#REF!)</f>
        <v>#REF!</v>
      </c>
      <c r="R360" s="7" t="s">
        <v>16</v>
      </c>
    </row>
    <row r="361" spans="1:18" x14ac:dyDescent="0.25">
      <c r="A361" s="1" t="e">
        <f>MONTH('Input data'!#REF!)</f>
        <v>#REF!</v>
      </c>
      <c r="R361" s="7" t="s">
        <v>17</v>
      </c>
    </row>
    <row r="362" spans="1:18" x14ac:dyDescent="0.25">
      <c r="A362" s="1" t="e">
        <f>MONTH('Input data'!#REF!)</f>
        <v>#REF!</v>
      </c>
      <c r="R362" s="7" t="s">
        <v>18</v>
      </c>
    </row>
    <row r="363" spans="1:18" x14ac:dyDescent="0.25">
      <c r="A363" s="1" t="e">
        <f>MONTH('Input data'!#REF!)</f>
        <v>#REF!</v>
      </c>
    </row>
    <row r="364" spans="1:18" x14ac:dyDescent="0.25">
      <c r="A364" s="1" t="e">
        <f>MONTH('Input data'!#REF!)</f>
        <v>#REF!</v>
      </c>
    </row>
    <row r="365" spans="1:18" x14ac:dyDescent="0.25">
      <c r="A365" s="1" t="e">
        <f>MONTH('Input data'!#REF!)</f>
        <v>#REF!</v>
      </c>
    </row>
    <row r="366" spans="1:18" x14ac:dyDescent="0.25">
      <c r="A366" s="1" t="e">
        <f>MONTH('Input data'!#REF!)</f>
        <v>#REF!</v>
      </c>
    </row>
    <row r="367" spans="1:18" x14ac:dyDescent="0.25">
      <c r="A367" s="1" t="e">
        <f>MONTH('Input data'!#REF!)</f>
        <v>#REF!</v>
      </c>
    </row>
    <row r="368" spans="1:18" x14ac:dyDescent="0.25">
      <c r="A368" s="1" t="e">
        <f>MONTH('Input data'!#REF!)</f>
        <v>#REF!</v>
      </c>
    </row>
    <row r="369" spans="1:1" x14ac:dyDescent="0.25">
      <c r="A369" s="1" t="e">
        <f>MONTH('Input data'!#REF!)</f>
        <v>#REF!</v>
      </c>
    </row>
    <row r="370" spans="1:1" x14ac:dyDescent="0.25">
      <c r="A370" s="1" t="e">
        <f>MONTH('Input data'!#REF!)</f>
        <v>#REF!</v>
      </c>
    </row>
    <row r="371" spans="1:1" x14ac:dyDescent="0.25">
      <c r="A371" s="1" t="e">
        <f>MONTH('Input data'!#REF!)</f>
        <v>#REF!</v>
      </c>
    </row>
    <row r="372" spans="1:1" x14ac:dyDescent="0.25">
      <c r="A372" s="1" t="e">
        <f>MONTH('Input data'!#REF!)</f>
        <v>#REF!</v>
      </c>
    </row>
    <row r="373" spans="1:1" x14ac:dyDescent="0.25">
      <c r="A373" s="1" t="e">
        <f>MONTH('Input data'!#REF!)</f>
        <v>#REF!</v>
      </c>
    </row>
    <row r="374" spans="1:1" x14ac:dyDescent="0.25">
      <c r="A374" s="1" t="e">
        <f>MONTH('Input data'!#REF!)</f>
        <v>#REF!</v>
      </c>
    </row>
    <row r="375" spans="1:1" x14ac:dyDescent="0.25">
      <c r="A375" s="1" t="e">
        <f>MONTH('Input data'!#REF!)</f>
        <v>#REF!</v>
      </c>
    </row>
    <row r="376" spans="1:1" x14ac:dyDescent="0.25">
      <c r="A376" s="1" t="e">
        <f>MONTH('Input data'!#REF!)</f>
        <v>#REF!</v>
      </c>
    </row>
  </sheetData>
  <conditionalFormatting sqref="O51:O64">
    <cfRule type="duplicateValues" dxfId="242" priority="9"/>
    <cfRule type="uniqueValues" priority="10"/>
    <cfRule type="uniqueValues" priority="11"/>
  </conditionalFormatting>
  <conditionalFormatting sqref="T3:T16">
    <cfRule type="duplicateValues" dxfId="241" priority="2"/>
    <cfRule type="uniqueValues" priority="3"/>
    <cfRule type="uniqueValues" priority="4"/>
  </conditionalFormatting>
  <conditionalFormatting sqref="R3:R362">
    <cfRule type="cellIs" dxfId="240" priority="1" operator="equal">
      <formula>$R$353</formula>
    </cfRule>
  </conditionalFormatting>
  <dataValidations count="1">
    <dataValidation type="list" allowBlank="1" showInputMessage="1" showErrorMessage="1" sqref="G8:G16">
      <formula1>$C$108:$C$116</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S376"/>
  <sheetViews>
    <sheetView topLeftCell="B1" zoomScale="60" zoomScaleNormal="60" workbookViewId="0">
      <selection activeCell="N3" sqref="N3:N297"/>
    </sheetView>
  </sheetViews>
  <sheetFormatPr defaultRowHeight="15" x14ac:dyDescent="0.25"/>
  <cols>
    <col min="1" max="1" width="10" style="18" bestFit="1" customWidth="1"/>
    <col min="2" max="2" width="11.42578125" style="18" customWidth="1"/>
    <col min="3" max="3" width="13.85546875" style="18" customWidth="1"/>
    <col min="4" max="4" width="31.5703125" style="18" customWidth="1"/>
    <col min="5" max="5" width="20.7109375" style="18" customWidth="1"/>
    <col min="6" max="6" width="17.85546875" style="18" customWidth="1"/>
    <col min="7" max="7" width="24.42578125" style="18" customWidth="1"/>
    <col min="8" max="8" width="13.7109375" style="18" customWidth="1"/>
    <col min="9" max="9" width="27.28515625" style="18" customWidth="1"/>
    <col min="10" max="10" width="11" style="18" customWidth="1"/>
    <col min="11" max="11" width="16.28515625" style="18" customWidth="1"/>
    <col min="12" max="12" width="14.85546875" style="18" customWidth="1"/>
    <col min="13" max="13" width="21.28515625" style="18" customWidth="1"/>
    <col min="14" max="14" width="21.5703125" style="18" customWidth="1"/>
    <col min="15" max="15" width="14.7109375" style="18" customWidth="1"/>
    <col min="16" max="16" width="23.28515625" style="18" customWidth="1"/>
    <col min="17" max="17" width="6.85546875" style="18" customWidth="1"/>
    <col min="18" max="18" width="10.42578125" style="18" customWidth="1"/>
    <col min="19" max="19" width="8.140625" style="18" customWidth="1"/>
    <col min="20" max="22" width="9.140625" style="18"/>
    <col min="23" max="23" width="6.42578125" style="18" customWidth="1"/>
    <col min="24" max="16384" width="9.140625" style="18"/>
  </cols>
  <sheetData>
    <row r="2" spans="2:19" ht="15.75" x14ac:dyDescent="0.25">
      <c r="B2" s="3" t="s">
        <v>2</v>
      </c>
      <c r="C2" s="3" t="s">
        <v>126</v>
      </c>
      <c r="D2" s="4" t="s">
        <v>0</v>
      </c>
      <c r="E2" s="4" t="s">
        <v>1</v>
      </c>
      <c r="F2" s="3" t="s">
        <v>127</v>
      </c>
      <c r="G2" s="3" t="s">
        <v>100</v>
      </c>
      <c r="H2" s="3" t="s">
        <v>125</v>
      </c>
      <c r="I2" s="3" t="s">
        <v>105</v>
      </c>
      <c r="J2" s="3" t="s">
        <v>88</v>
      </c>
      <c r="K2" s="3" t="s">
        <v>90</v>
      </c>
      <c r="L2" s="3" t="s">
        <v>89</v>
      </c>
      <c r="M2" s="3" t="s">
        <v>111</v>
      </c>
      <c r="N2" s="3" t="s">
        <v>110</v>
      </c>
      <c r="O2" s="3" t="s">
        <v>3</v>
      </c>
      <c r="P2" s="3" t="s">
        <v>129</v>
      </c>
      <c r="Q2" s="3" t="s">
        <v>107</v>
      </c>
      <c r="R2" s="3" t="s">
        <v>108</v>
      </c>
      <c r="S2" s="3" t="s">
        <v>109</v>
      </c>
    </row>
    <row r="3" spans="2:19" x14ac:dyDescent="0.25">
      <c r="B3" s="2">
        <v>669165933</v>
      </c>
      <c r="C3" s="15">
        <v>43101</v>
      </c>
      <c r="D3" s="7" t="s">
        <v>4</v>
      </c>
      <c r="E3" s="7" t="s">
        <v>5</v>
      </c>
      <c r="F3" s="13" t="s">
        <v>92</v>
      </c>
      <c r="G3" s="14" t="s">
        <v>101</v>
      </c>
      <c r="H3" s="14" t="s">
        <v>103</v>
      </c>
      <c r="I3" s="14" t="s">
        <v>8</v>
      </c>
      <c r="J3" s="6">
        <v>9925</v>
      </c>
      <c r="K3" s="8">
        <v>159.41999999999999</v>
      </c>
      <c r="L3" s="8">
        <v>255.28</v>
      </c>
      <c r="M3" s="8">
        <v>1582243.5</v>
      </c>
      <c r="N3" s="8">
        <v>2533654</v>
      </c>
      <c r="O3" s="8">
        <v>951410.5</v>
      </c>
      <c r="P3" s="5">
        <v>4.2</v>
      </c>
      <c r="Q3" s="1">
        <f t="shared" ref="Q3:Q66" si="0">DAY(C3)</f>
        <v>1</v>
      </c>
      <c r="R3" s="16" t="str">
        <f>VLOOKUP(referances!A3,month,2)</f>
        <v>January</v>
      </c>
      <c r="S3" s="1">
        <f t="shared" ref="S3:S66" si="1">YEAR(C3)</f>
        <v>2018</v>
      </c>
    </row>
    <row r="4" spans="2:19" x14ac:dyDescent="0.25">
      <c r="B4" s="2">
        <v>963881480</v>
      </c>
      <c r="C4" s="15">
        <v>43102</v>
      </c>
      <c r="D4" s="7" t="s">
        <v>6</v>
      </c>
      <c r="E4" s="7" t="s">
        <v>7</v>
      </c>
      <c r="F4" s="13" t="s">
        <v>91</v>
      </c>
      <c r="G4" s="14" t="s">
        <v>102</v>
      </c>
      <c r="H4" s="14" t="s">
        <v>103</v>
      </c>
      <c r="I4" s="14" t="s">
        <v>8</v>
      </c>
      <c r="J4" s="6">
        <v>2804</v>
      </c>
      <c r="K4" s="8">
        <v>117.11</v>
      </c>
      <c r="L4" s="8">
        <v>205.7</v>
      </c>
      <c r="M4" s="8">
        <v>328376.44</v>
      </c>
      <c r="N4" s="8">
        <v>576782.80000000005</v>
      </c>
      <c r="O4" s="8">
        <v>248406.36</v>
      </c>
      <c r="P4" s="5">
        <v>8.3000000000000007</v>
      </c>
      <c r="Q4" s="1">
        <f t="shared" si="0"/>
        <v>2</v>
      </c>
      <c r="R4" s="16" t="str">
        <f>VLOOKUP(referances!A4,month,2)</f>
        <v>January</v>
      </c>
      <c r="S4" s="1">
        <f t="shared" si="1"/>
        <v>2018</v>
      </c>
    </row>
    <row r="5" spans="2:19" x14ac:dyDescent="0.25">
      <c r="B5" s="2">
        <v>341417157</v>
      </c>
      <c r="C5" s="15">
        <v>43103</v>
      </c>
      <c r="D5" s="7" t="s">
        <v>9</v>
      </c>
      <c r="E5" s="7" t="s">
        <v>10</v>
      </c>
      <c r="F5" s="13" t="s">
        <v>92</v>
      </c>
      <c r="G5" s="14" t="s">
        <v>101</v>
      </c>
      <c r="H5" s="14" t="s">
        <v>103</v>
      </c>
      <c r="I5" s="14" t="s">
        <v>106</v>
      </c>
      <c r="J5" s="6">
        <v>1779</v>
      </c>
      <c r="K5" s="8">
        <v>524.96</v>
      </c>
      <c r="L5" s="8">
        <v>651.21</v>
      </c>
      <c r="M5" s="8">
        <v>933903.84</v>
      </c>
      <c r="N5" s="8">
        <v>1158502.5900000001</v>
      </c>
      <c r="O5" s="8">
        <v>224598.75</v>
      </c>
      <c r="P5" s="5">
        <v>7.6</v>
      </c>
      <c r="Q5" s="1">
        <f t="shared" si="0"/>
        <v>3</v>
      </c>
      <c r="R5" s="16" t="str">
        <f>VLOOKUP(referances!A5,month,2)</f>
        <v>January</v>
      </c>
      <c r="S5" s="1">
        <f t="shared" si="1"/>
        <v>2018</v>
      </c>
    </row>
    <row r="6" spans="2:19" x14ac:dyDescent="0.25">
      <c r="B6" s="2">
        <v>514321792</v>
      </c>
      <c r="C6" s="15">
        <v>43104</v>
      </c>
      <c r="D6" s="7" t="s">
        <v>11</v>
      </c>
      <c r="E6" s="7" t="s">
        <v>12</v>
      </c>
      <c r="F6" s="13" t="s">
        <v>96</v>
      </c>
      <c r="G6" s="14" t="s">
        <v>101</v>
      </c>
      <c r="H6" s="14" t="s">
        <v>104</v>
      </c>
      <c r="I6" s="14" t="s">
        <v>8</v>
      </c>
      <c r="J6" s="6">
        <v>8102</v>
      </c>
      <c r="K6" s="8">
        <v>6.92</v>
      </c>
      <c r="L6" s="8">
        <v>9.33</v>
      </c>
      <c r="M6" s="8">
        <v>56065.84</v>
      </c>
      <c r="N6" s="8">
        <v>75591.66</v>
      </c>
      <c r="O6" s="8">
        <v>19525.82</v>
      </c>
      <c r="P6" s="5">
        <v>8.1</v>
      </c>
      <c r="Q6" s="1">
        <f t="shared" si="0"/>
        <v>4</v>
      </c>
      <c r="R6" s="16" t="str">
        <f>VLOOKUP(referances!A6,month,2)</f>
        <v>January</v>
      </c>
      <c r="S6" s="1">
        <f t="shared" si="1"/>
        <v>2018</v>
      </c>
    </row>
    <row r="7" spans="2:19" x14ac:dyDescent="0.25">
      <c r="B7" s="2">
        <v>115456712</v>
      </c>
      <c r="C7" s="15">
        <v>43105</v>
      </c>
      <c r="D7" s="7" t="s">
        <v>11</v>
      </c>
      <c r="E7" s="7" t="s">
        <v>13</v>
      </c>
      <c r="F7" s="13" t="s">
        <v>92</v>
      </c>
      <c r="G7" s="14" t="s">
        <v>102</v>
      </c>
      <c r="H7" s="14" t="s">
        <v>104</v>
      </c>
      <c r="I7" s="14" t="s">
        <v>8</v>
      </c>
      <c r="J7" s="6">
        <v>5062</v>
      </c>
      <c r="K7" s="8">
        <v>524.96</v>
      </c>
      <c r="L7" s="8">
        <v>651.21</v>
      </c>
      <c r="M7" s="8">
        <v>2657347.52</v>
      </c>
      <c r="N7" s="8">
        <v>3296425.02</v>
      </c>
      <c r="O7" s="8">
        <v>639077.5</v>
      </c>
      <c r="P7" s="5">
        <v>7.8</v>
      </c>
      <c r="Q7" s="1">
        <f t="shared" si="0"/>
        <v>5</v>
      </c>
      <c r="R7" s="16" t="str">
        <f>VLOOKUP(referances!A7,month,2)</f>
        <v>January</v>
      </c>
      <c r="S7" s="1">
        <f t="shared" si="1"/>
        <v>2018</v>
      </c>
    </row>
    <row r="8" spans="2:19" x14ac:dyDescent="0.25">
      <c r="B8" s="2">
        <v>547995746</v>
      </c>
      <c r="C8" s="15">
        <v>43106</v>
      </c>
      <c r="D8" s="7" t="s">
        <v>4</v>
      </c>
      <c r="E8" s="7" t="s">
        <v>14</v>
      </c>
      <c r="F8" s="13" t="s">
        <v>97</v>
      </c>
      <c r="G8" s="14" t="s">
        <v>101</v>
      </c>
      <c r="H8" s="14" t="s">
        <v>103</v>
      </c>
      <c r="I8" s="14" t="s">
        <v>106</v>
      </c>
      <c r="J8" s="6">
        <v>2974</v>
      </c>
      <c r="K8" s="8">
        <v>159.41999999999999</v>
      </c>
      <c r="L8" s="8">
        <v>255.28</v>
      </c>
      <c r="M8" s="8">
        <v>474115.08</v>
      </c>
      <c r="N8" s="8">
        <v>759202.72</v>
      </c>
      <c r="O8" s="8">
        <v>285087.64</v>
      </c>
      <c r="P8" s="5">
        <v>4.4000000000000004</v>
      </c>
      <c r="Q8" s="1">
        <f t="shared" si="0"/>
        <v>6</v>
      </c>
      <c r="R8" s="16" t="str">
        <f>VLOOKUP(referances!A8,month,2)</f>
        <v>January</v>
      </c>
      <c r="S8" s="1">
        <f t="shared" si="1"/>
        <v>2018</v>
      </c>
    </row>
    <row r="9" spans="2:19" x14ac:dyDescent="0.25">
      <c r="B9" s="2">
        <v>135425221</v>
      </c>
      <c r="C9" s="15">
        <v>43115</v>
      </c>
      <c r="D9" s="7" t="s">
        <v>11</v>
      </c>
      <c r="E9" s="7" t="s">
        <v>15</v>
      </c>
      <c r="F9" s="13" t="s">
        <v>98</v>
      </c>
      <c r="G9" s="14" t="s">
        <v>101</v>
      </c>
      <c r="H9" s="14" t="s">
        <v>104</v>
      </c>
      <c r="I9" s="14" t="s">
        <v>8</v>
      </c>
      <c r="J9" s="6">
        <v>4187</v>
      </c>
      <c r="K9" s="8">
        <v>502.54</v>
      </c>
      <c r="L9" s="8">
        <v>668.27</v>
      </c>
      <c r="M9" s="8">
        <v>2104134.98</v>
      </c>
      <c r="N9" s="8">
        <v>2798046.49</v>
      </c>
      <c r="O9" s="8">
        <v>693911.51</v>
      </c>
      <c r="P9" s="5">
        <v>8</v>
      </c>
      <c r="Q9" s="1">
        <f t="shared" si="0"/>
        <v>15</v>
      </c>
      <c r="R9" s="16" t="str">
        <f>VLOOKUP(referances!A9,month,2)</f>
        <v>January</v>
      </c>
      <c r="S9" s="1">
        <f t="shared" si="1"/>
        <v>2018</v>
      </c>
    </row>
    <row r="10" spans="2:19" x14ac:dyDescent="0.25">
      <c r="B10" s="2">
        <v>871543967</v>
      </c>
      <c r="C10" s="15">
        <v>43116</v>
      </c>
      <c r="D10" s="7" t="s">
        <v>11</v>
      </c>
      <c r="E10" s="7" t="s">
        <v>16</v>
      </c>
      <c r="F10" s="13" t="s">
        <v>92</v>
      </c>
      <c r="G10" s="14" t="s">
        <v>102</v>
      </c>
      <c r="H10" s="14" t="s">
        <v>103</v>
      </c>
      <c r="I10" s="14" t="s">
        <v>106</v>
      </c>
      <c r="J10" s="6">
        <v>8082</v>
      </c>
      <c r="K10" s="8">
        <v>90.93</v>
      </c>
      <c r="L10" s="8">
        <v>154.06</v>
      </c>
      <c r="M10" s="8">
        <v>734896.26</v>
      </c>
      <c r="N10" s="8">
        <v>1245112.92</v>
      </c>
      <c r="O10" s="8">
        <v>510216.66</v>
      </c>
      <c r="P10" s="5">
        <v>5</v>
      </c>
      <c r="Q10" s="1">
        <f t="shared" si="0"/>
        <v>16</v>
      </c>
      <c r="R10" s="16" t="str">
        <f>VLOOKUP(referances!A10,month,2)</f>
        <v>January</v>
      </c>
      <c r="S10" s="1">
        <f t="shared" si="1"/>
        <v>2018</v>
      </c>
    </row>
    <row r="11" spans="2:19" x14ac:dyDescent="0.25">
      <c r="B11" s="2">
        <v>770463311</v>
      </c>
      <c r="C11" s="15">
        <v>43117</v>
      </c>
      <c r="D11" s="7" t="s">
        <v>11</v>
      </c>
      <c r="E11" s="7" t="s">
        <v>17</v>
      </c>
      <c r="F11" s="13" t="s">
        <v>92</v>
      </c>
      <c r="G11" s="14" t="s">
        <v>101</v>
      </c>
      <c r="H11" s="14" t="s">
        <v>104</v>
      </c>
      <c r="I11" s="14" t="s">
        <v>106</v>
      </c>
      <c r="J11" s="6">
        <v>6070</v>
      </c>
      <c r="K11" s="8">
        <v>56.67</v>
      </c>
      <c r="L11" s="8">
        <v>81.73</v>
      </c>
      <c r="M11" s="8">
        <v>343986.9</v>
      </c>
      <c r="N11" s="8">
        <v>496101.1</v>
      </c>
      <c r="O11" s="8">
        <v>152114.20000000001</v>
      </c>
      <c r="P11" s="5">
        <v>8.6</v>
      </c>
      <c r="Q11" s="1">
        <f t="shared" si="0"/>
        <v>17</v>
      </c>
      <c r="R11" s="16" t="str">
        <f>VLOOKUP(referances!A11,month,2)</f>
        <v>January</v>
      </c>
      <c r="S11" s="1">
        <f t="shared" si="1"/>
        <v>2018</v>
      </c>
    </row>
    <row r="12" spans="2:19" x14ac:dyDescent="0.25">
      <c r="B12" s="2">
        <v>616607081</v>
      </c>
      <c r="C12" s="15">
        <v>43118</v>
      </c>
      <c r="D12" s="7" t="s">
        <v>11</v>
      </c>
      <c r="E12" s="7" t="s">
        <v>18</v>
      </c>
      <c r="F12" s="13" t="s">
        <v>93</v>
      </c>
      <c r="G12" s="14" t="s">
        <v>102</v>
      </c>
      <c r="H12" s="14" t="s">
        <v>103</v>
      </c>
      <c r="I12" s="14" t="s">
        <v>8</v>
      </c>
      <c r="J12" s="6">
        <v>6593</v>
      </c>
      <c r="K12" s="8">
        <v>117.11</v>
      </c>
      <c r="L12" s="8">
        <v>205.7</v>
      </c>
      <c r="M12" s="8">
        <v>772106.23</v>
      </c>
      <c r="N12" s="8">
        <v>1356180.1</v>
      </c>
      <c r="O12" s="8">
        <v>584073.87</v>
      </c>
      <c r="P12" s="5">
        <v>5.8</v>
      </c>
      <c r="Q12" s="1">
        <f t="shared" si="0"/>
        <v>18</v>
      </c>
      <c r="R12" s="16" t="str">
        <f>VLOOKUP(referances!A12,month,2)</f>
        <v>January</v>
      </c>
      <c r="S12" s="1">
        <f t="shared" si="1"/>
        <v>2018</v>
      </c>
    </row>
    <row r="13" spans="2:19" x14ac:dyDescent="0.25">
      <c r="B13" s="2">
        <v>814711606</v>
      </c>
      <c r="C13" s="15">
        <v>43119</v>
      </c>
      <c r="D13" s="7" t="s">
        <v>19</v>
      </c>
      <c r="E13" s="7" t="s">
        <v>20</v>
      </c>
      <c r="F13" s="13" t="s">
        <v>95</v>
      </c>
      <c r="G13" s="14" t="s">
        <v>102</v>
      </c>
      <c r="H13" s="14" t="s">
        <v>104</v>
      </c>
      <c r="I13" s="14" t="s">
        <v>8</v>
      </c>
      <c r="J13" s="6">
        <v>124</v>
      </c>
      <c r="K13" s="8">
        <v>90.93</v>
      </c>
      <c r="L13" s="8">
        <v>154.06</v>
      </c>
      <c r="M13" s="8">
        <v>11275.32</v>
      </c>
      <c r="N13" s="8">
        <v>19103.439999999999</v>
      </c>
      <c r="O13" s="8">
        <v>7828.12</v>
      </c>
      <c r="P13" s="5">
        <v>7</v>
      </c>
      <c r="Q13" s="1">
        <f t="shared" si="0"/>
        <v>19</v>
      </c>
      <c r="R13" s="16" t="str">
        <f>VLOOKUP(referances!A13,month,2)</f>
        <v>January</v>
      </c>
      <c r="S13" s="1">
        <f t="shared" si="1"/>
        <v>2018</v>
      </c>
    </row>
    <row r="14" spans="2:19" x14ac:dyDescent="0.25">
      <c r="B14" s="2">
        <v>939825713</v>
      </c>
      <c r="C14" s="15">
        <v>43120</v>
      </c>
      <c r="D14" s="7" t="s">
        <v>11</v>
      </c>
      <c r="E14" s="7" t="s">
        <v>21</v>
      </c>
      <c r="F14" s="13" t="s">
        <v>91</v>
      </c>
      <c r="G14" s="14" t="s">
        <v>102</v>
      </c>
      <c r="H14" s="14" t="s">
        <v>103</v>
      </c>
      <c r="I14" s="14" t="s">
        <v>106</v>
      </c>
      <c r="J14" s="6">
        <v>4168</v>
      </c>
      <c r="K14" s="8">
        <v>35.840000000000003</v>
      </c>
      <c r="L14" s="8">
        <v>109.28</v>
      </c>
      <c r="M14" s="8">
        <v>149381.12</v>
      </c>
      <c r="N14" s="8">
        <v>455479.03999999998</v>
      </c>
      <c r="O14" s="8">
        <v>306097.91999999998</v>
      </c>
      <c r="P14" s="5">
        <v>6.8</v>
      </c>
      <c r="Q14" s="1">
        <f t="shared" si="0"/>
        <v>20</v>
      </c>
      <c r="R14" s="16" t="str">
        <f>VLOOKUP(referances!A14,month,2)</f>
        <v>January</v>
      </c>
      <c r="S14" s="1">
        <f t="shared" si="1"/>
        <v>2018</v>
      </c>
    </row>
    <row r="15" spans="2:19" x14ac:dyDescent="0.25">
      <c r="B15" s="2">
        <v>187310731</v>
      </c>
      <c r="C15" s="15">
        <v>43121</v>
      </c>
      <c r="D15" s="7" t="s">
        <v>19</v>
      </c>
      <c r="E15" s="7" t="s">
        <v>22</v>
      </c>
      <c r="F15" s="13" t="s">
        <v>92</v>
      </c>
      <c r="G15" s="14" t="s">
        <v>101</v>
      </c>
      <c r="H15" s="14" t="s">
        <v>103</v>
      </c>
      <c r="I15" s="14" t="s">
        <v>8</v>
      </c>
      <c r="J15" s="6">
        <v>8263</v>
      </c>
      <c r="K15" s="8">
        <v>35.840000000000003</v>
      </c>
      <c r="L15" s="8">
        <v>109.28</v>
      </c>
      <c r="M15" s="8">
        <v>296145.91999999998</v>
      </c>
      <c r="N15" s="8">
        <v>902980.64</v>
      </c>
      <c r="O15" s="8">
        <v>606834.72</v>
      </c>
      <c r="P15" s="5">
        <v>4.3</v>
      </c>
      <c r="Q15" s="1">
        <f t="shared" si="0"/>
        <v>21</v>
      </c>
      <c r="R15" s="16" t="str">
        <f>VLOOKUP(referances!A15,month,2)</f>
        <v>January</v>
      </c>
      <c r="S15" s="1">
        <f t="shared" si="1"/>
        <v>2018</v>
      </c>
    </row>
    <row r="16" spans="2:19" x14ac:dyDescent="0.25">
      <c r="B16" s="2">
        <v>522840487</v>
      </c>
      <c r="C16" s="15">
        <v>43127</v>
      </c>
      <c r="D16" s="7" t="s">
        <v>6</v>
      </c>
      <c r="E16" s="7" t="s">
        <v>23</v>
      </c>
      <c r="F16" s="13" t="s">
        <v>93</v>
      </c>
      <c r="G16" s="14" t="s">
        <v>101</v>
      </c>
      <c r="H16" s="14" t="s">
        <v>104</v>
      </c>
      <c r="I16" s="14" t="s">
        <v>8</v>
      </c>
      <c r="J16" s="6">
        <v>8974</v>
      </c>
      <c r="K16" s="8">
        <v>502.54</v>
      </c>
      <c r="L16" s="8">
        <v>668.27</v>
      </c>
      <c r="M16" s="8">
        <v>4509793.96</v>
      </c>
      <c r="N16" s="8">
        <v>5997054.9800000004</v>
      </c>
      <c r="O16" s="8">
        <v>1487261.02</v>
      </c>
      <c r="P16" s="5">
        <v>5.6</v>
      </c>
      <c r="Q16" s="1">
        <f t="shared" si="0"/>
        <v>27</v>
      </c>
      <c r="R16" s="16" t="str">
        <f>VLOOKUP(referances!A16,month,2)</f>
        <v>January</v>
      </c>
      <c r="S16" s="1">
        <f t="shared" si="1"/>
        <v>2018</v>
      </c>
    </row>
    <row r="17" spans="2:19" x14ac:dyDescent="0.25">
      <c r="B17" s="2">
        <v>832401311</v>
      </c>
      <c r="C17" s="15">
        <v>43128</v>
      </c>
      <c r="D17" s="7" t="s">
        <v>19</v>
      </c>
      <c r="E17" s="7" t="s">
        <v>24</v>
      </c>
      <c r="F17" s="13" t="s">
        <v>95</v>
      </c>
      <c r="G17" s="14" t="s">
        <v>101</v>
      </c>
      <c r="H17" s="14" t="s">
        <v>103</v>
      </c>
      <c r="I17" s="14" t="s">
        <v>8</v>
      </c>
      <c r="J17" s="6">
        <v>4901</v>
      </c>
      <c r="K17" s="8">
        <v>56.67</v>
      </c>
      <c r="L17" s="8">
        <v>81.73</v>
      </c>
      <c r="M17" s="8">
        <v>277739.67</v>
      </c>
      <c r="N17" s="8">
        <v>400558.73</v>
      </c>
      <c r="O17" s="8">
        <v>122819.06</v>
      </c>
      <c r="P17" s="5">
        <v>6.9</v>
      </c>
      <c r="Q17" s="1">
        <f t="shared" si="0"/>
        <v>28</v>
      </c>
      <c r="R17" s="16" t="str">
        <f>VLOOKUP(referances!A17,month,2)</f>
        <v>January</v>
      </c>
      <c r="S17" s="1">
        <f t="shared" si="1"/>
        <v>2018</v>
      </c>
    </row>
    <row r="18" spans="2:19" x14ac:dyDescent="0.25">
      <c r="B18" s="2">
        <v>972292029</v>
      </c>
      <c r="C18" s="15">
        <v>43129</v>
      </c>
      <c r="D18" s="7" t="s">
        <v>9</v>
      </c>
      <c r="E18" s="7" t="s">
        <v>25</v>
      </c>
      <c r="F18" s="13" t="s">
        <v>92</v>
      </c>
      <c r="G18" s="14" t="s">
        <v>101</v>
      </c>
      <c r="H18" s="14" t="s">
        <v>104</v>
      </c>
      <c r="I18" s="14" t="s">
        <v>8</v>
      </c>
      <c r="J18" s="6">
        <v>1673</v>
      </c>
      <c r="K18" s="8">
        <v>35.840000000000003</v>
      </c>
      <c r="L18" s="8">
        <v>109.28</v>
      </c>
      <c r="M18" s="8">
        <v>59960.32</v>
      </c>
      <c r="N18" s="8">
        <v>182825.44</v>
      </c>
      <c r="O18" s="8">
        <v>122865.12</v>
      </c>
      <c r="P18" s="5">
        <v>8.6999999999999993</v>
      </c>
      <c r="Q18" s="1">
        <f t="shared" si="0"/>
        <v>29</v>
      </c>
      <c r="R18" s="16" t="str">
        <f>VLOOKUP(referances!A18,month,2)</f>
        <v>January</v>
      </c>
      <c r="S18" s="1">
        <f t="shared" si="1"/>
        <v>2018</v>
      </c>
    </row>
    <row r="19" spans="2:19" x14ac:dyDescent="0.25">
      <c r="B19" s="2">
        <v>419123971</v>
      </c>
      <c r="C19" s="15">
        <v>43130</v>
      </c>
      <c r="D19" s="7" t="s">
        <v>19</v>
      </c>
      <c r="E19" s="7" t="s">
        <v>26</v>
      </c>
      <c r="F19" s="13" t="s">
        <v>94</v>
      </c>
      <c r="G19" s="14" t="s">
        <v>102</v>
      </c>
      <c r="H19" s="14" t="s">
        <v>104</v>
      </c>
      <c r="I19" s="14" t="s">
        <v>106</v>
      </c>
      <c r="J19" s="6">
        <v>6952</v>
      </c>
      <c r="K19" s="8">
        <v>263.33</v>
      </c>
      <c r="L19" s="8">
        <v>437.2</v>
      </c>
      <c r="M19" s="8">
        <v>1830670.16</v>
      </c>
      <c r="N19" s="8">
        <v>3039414.4</v>
      </c>
      <c r="O19" s="8">
        <v>1208744.24</v>
      </c>
      <c r="P19" s="5">
        <v>7.2</v>
      </c>
      <c r="Q19" s="1">
        <f t="shared" si="0"/>
        <v>30</v>
      </c>
      <c r="R19" s="16" t="str">
        <f>VLOOKUP(referances!A19,month,2)</f>
        <v>January</v>
      </c>
      <c r="S19" s="1">
        <f t="shared" si="1"/>
        <v>2018</v>
      </c>
    </row>
    <row r="20" spans="2:19" x14ac:dyDescent="0.25">
      <c r="B20" s="2">
        <v>519820964</v>
      </c>
      <c r="C20" s="15">
        <v>43131</v>
      </c>
      <c r="D20" s="7" t="s">
        <v>11</v>
      </c>
      <c r="E20" s="7" t="s">
        <v>27</v>
      </c>
      <c r="F20" s="13" t="s">
        <v>98</v>
      </c>
      <c r="G20" s="14" t="s">
        <v>102</v>
      </c>
      <c r="H20" s="14" t="s">
        <v>103</v>
      </c>
      <c r="I20" s="14" t="s">
        <v>106</v>
      </c>
      <c r="J20" s="6">
        <v>5430</v>
      </c>
      <c r="K20" s="8">
        <v>31.79</v>
      </c>
      <c r="L20" s="8">
        <v>47.45</v>
      </c>
      <c r="M20" s="8">
        <v>172619.7</v>
      </c>
      <c r="N20" s="8">
        <v>257653.5</v>
      </c>
      <c r="O20" s="8">
        <v>85033.8</v>
      </c>
      <c r="P20" s="5">
        <v>9.5</v>
      </c>
      <c r="Q20" s="1">
        <f t="shared" si="0"/>
        <v>31</v>
      </c>
      <c r="R20" s="16" t="str">
        <f>VLOOKUP(referances!A20,month,2)</f>
        <v>January</v>
      </c>
      <c r="S20" s="1">
        <f t="shared" si="1"/>
        <v>2018</v>
      </c>
    </row>
    <row r="21" spans="2:19" x14ac:dyDescent="0.25">
      <c r="B21" s="2">
        <v>441619336</v>
      </c>
      <c r="C21" s="15">
        <v>43132</v>
      </c>
      <c r="D21" s="7" t="s">
        <v>19</v>
      </c>
      <c r="E21" s="7" t="s">
        <v>28</v>
      </c>
      <c r="F21" s="13" t="s">
        <v>91</v>
      </c>
      <c r="G21" s="14" t="s">
        <v>102</v>
      </c>
      <c r="H21" s="14" t="s">
        <v>103</v>
      </c>
      <c r="I21" s="14" t="s">
        <v>106</v>
      </c>
      <c r="J21" s="6">
        <v>3830</v>
      </c>
      <c r="K21" s="8">
        <v>502.54</v>
      </c>
      <c r="L21" s="8">
        <v>668.27</v>
      </c>
      <c r="M21" s="8">
        <v>1924728.2</v>
      </c>
      <c r="N21" s="8">
        <v>2559474.1</v>
      </c>
      <c r="O21" s="8">
        <v>634745.9</v>
      </c>
      <c r="P21" s="5">
        <v>5.7</v>
      </c>
      <c r="Q21" s="1">
        <f t="shared" si="0"/>
        <v>1</v>
      </c>
      <c r="R21" s="16" t="str">
        <f>VLOOKUP(referances!A21,month,2)</f>
        <v>February</v>
      </c>
      <c r="S21" s="1">
        <f t="shared" si="1"/>
        <v>2018</v>
      </c>
    </row>
    <row r="22" spans="2:19" x14ac:dyDescent="0.25">
      <c r="B22" s="2">
        <v>322067916</v>
      </c>
      <c r="C22" s="15">
        <v>43133</v>
      </c>
      <c r="D22" s="7" t="s">
        <v>4</v>
      </c>
      <c r="E22" s="7" t="s">
        <v>29</v>
      </c>
      <c r="F22" s="13" t="s">
        <v>97</v>
      </c>
      <c r="G22" s="14" t="s">
        <v>101</v>
      </c>
      <c r="H22" s="14" t="s">
        <v>104</v>
      </c>
      <c r="I22" s="14" t="s">
        <v>106</v>
      </c>
      <c r="J22" s="6">
        <v>5908</v>
      </c>
      <c r="K22" s="8">
        <v>364.69</v>
      </c>
      <c r="L22" s="8">
        <v>421.89</v>
      </c>
      <c r="M22" s="8">
        <v>2154588.52</v>
      </c>
      <c r="N22" s="8">
        <v>2492526.12</v>
      </c>
      <c r="O22" s="8">
        <v>337937.6</v>
      </c>
      <c r="P22" s="5">
        <v>4.7</v>
      </c>
      <c r="Q22" s="1">
        <f t="shared" si="0"/>
        <v>2</v>
      </c>
      <c r="R22" s="16" t="str">
        <f>VLOOKUP(referances!A22,month,2)</f>
        <v>February</v>
      </c>
      <c r="S22" s="1">
        <f t="shared" si="1"/>
        <v>2018</v>
      </c>
    </row>
    <row r="23" spans="2:19" x14ac:dyDescent="0.25">
      <c r="B23" s="2">
        <v>819028031</v>
      </c>
      <c r="C23" s="15">
        <v>43134</v>
      </c>
      <c r="D23" s="7" t="s">
        <v>9</v>
      </c>
      <c r="E23" s="7" t="s">
        <v>30</v>
      </c>
      <c r="F23" s="13" t="s">
        <v>94</v>
      </c>
      <c r="G23" s="14" t="s">
        <v>102</v>
      </c>
      <c r="H23" s="14" t="s">
        <v>104</v>
      </c>
      <c r="I23" s="14" t="s">
        <v>8</v>
      </c>
      <c r="J23" s="6">
        <v>7450</v>
      </c>
      <c r="K23" s="8">
        <v>159.41999999999999</v>
      </c>
      <c r="L23" s="8">
        <v>255.28</v>
      </c>
      <c r="M23" s="8">
        <v>1187679</v>
      </c>
      <c r="N23" s="8">
        <v>1901836</v>
      </c>
      <c r="O23" s="8">
        <v>714157</v>
      </c>
      <c r="P23" s="5">
        <v>9.8000000000000007</v>
      </c>
      <c r="Q23" s="1">
        <f t="shared" si="0"/>
        <v>3</v>
      </c>
      <c r="R23" s="16" t="str">
        <f>VLOOKUP(referances!A23,month,2)</f>
        <v>February</v>
      </c>
      <c r="S23" s="1">
        <f t="shared" si="1"/>
        <v>2018</v>
      </c>
    </row>
    <row r="24" spans="2:19" x14ac:dyDescent="0.25">
      <c r="B24" s="2">
        <v>860673511</v>
      </c>
      <c r="C24" s="15">
        <v>43135</v>
      </c>
      <c r="D24" s="7" t="s">
        <v>9</v>
      </c>
      <c r="E24" s="7" t="s">
        <v>31</v>
      </c>
      <c r="F24" s="13" t="s">
        <v>92</v>
      </c>
      <c r="G24" s="14" t="s">
        <v>101</v>
      </c>
      <c r="H24" s="14" t="s">
        <v>103</v>
      </c>
      <c r="I24" s="14" t="s">
        <v>8</v>
      </c>
      <c r="J24" s="6">
        <v>1273</v>
      </c>
      <c r="K24" s="8">
        <v>159.41999999999999</v>
      </c>
      <c r="L24" s="8">
        <v>255.28</v>
      </c>
      <c r="M24" s="8">
        <v>202941.66</v>
      </c>
      <c r="N24" s="8">
        <v>324971.44</v>
      </c>
      <c r="O24" s="8">
        <v>122029.78</v>
      </c>
      <c r="P24" s="5">
        <v>7.8</v>
      </c>
      <c r="Q24" s="1">
        <f t="shared" si="0"/>
        <v>4</v>
      </c>
      <c r="R24" s="16" t="str">
        <f>VLOOKUP(referances!A24,month,2)</f>
        <v>February</v>
      </c>
      <c r="S24" s="1">
        <f t="shared" si="1"/>
        <v>2018</v>
      </c>
    </row>
    <row r="25" spans="2:19" x14ac:dyDescent="0.25">
      <c r="B25" s="2">
        <v>795490682</v>
      </c>
      <c r="C25" s="15">
        <v>43136</v>
      </c>
      <c r="D25" s="7" t="s">
        <v>6</v>
      </c>
      <c r="E25" s="7" t="s">
        <v>23</v>
      </c>
      <c r="F25" s="13" t="s">
        <v>95</v>
      </c>
      <c r="G25" s="14" t="s">
        <v>102</v>
      </c>
      <c r="H25" s="14" t="s">
        <v>103</v>
      </c>
      <c r="I25" s="14" t="s">
        <v>8</v>
      </c>
      <c r="J25" s="6">
        <v>2225</v>
      </c>
      <c r="K25" s="8">
        <v>97.44</v>
      </c>
      <c r="L25" s="8">
        <v>152.58000000000001</v>
      </c>
      <c r="M25" s="8">
        <v>216804</v>
      </c>
      <c r="N25" s="8">
        <v>339490.5</v>
      </c>
      <c r="O25" s="8">
        <v>122686.5</v>
      </c>
      <c r="P25" s="5">
        <v>6.6</v>
      </c>
      <c r="Q25" s="1">
        <f t="shared" si="0"/>
        <v>5</v>
      </c>
      <c r="R25" s="16" t="str">
        <f>VLOOKUP(referances!A25,month,2)</f>
        <v>February</v>
      </c>
      <c r="S25" s="1">
        <f t="shared" si="1"/>
        <v>2018</v>
      </c>
    </row>
    <row r="26" spans="2:19" x14ac:dyDescent="0.25">
      <c r="B26" s="2">
        <v>142278373</v>
      </c>
      <c r="C26" s="15">
        <v>43137</v>
      </c>
      <c r="D26" s="7" t="s">
        <v>4</v>
      </c>
      <c r="E26" s="7" t="s">
        <v>32</v>
      </c>
      <c r="F26" s="13" t="s">
        <v>93</v>
      </c>
      <c r="G26" s="14" t="s">
        <v>101</v>
      </c>
      <c r="H26" s="14" t="s">
        <v>103</v>
      </c>
      <c r="I26" s="14" t="s">
        <v>106</v>
      </c>
      <c r="J26" s="6">
        <v>2187</v>
      </c>
      <c r="K26" s="8">
        <v>6.92</v>
      </c>
      <c r="L26" s="8">
        <v>9.33</v>
      </c>
      <c r="M26" s="8">
        <v>15134.04</v>
      </c>
      <c r="N26" s="8">
        <v>20404.71</v>
      </c>
      <c r="O26" s="8">
        <v>5270.67</v>
      </c>
      <c r="P26" s="5">
        <v>7.8</v>
      </c>
      <c r="Q26" s="1">
        <f t="shared" si="0"/>
        <v>6</v>
      </c>
      <c r="R26" s="16" t="str">
        <f>VLOOKUP(referances!A26,month,2)</f>
        <v>February</v>
      </c>
      <c r="S26" s="1">
        <f t="shared" si="1"/>
        <v>2018</v>
      </c>
    </row>
    <row r="27" spans="2:19" x14ac:dyDescent="0.25">
      <c r="B27" s="2">
        <v>740147912</v>
      </c>
      <c r="C27" s="15">
        <v>43138</v>
      </c>
      <c r="D27" s="7" t="s">
        <v>9</v>
      </c>
      <c r="E27" s="7" t="s">
        <v>33</v>
      </c>
      <c r="F27" s="13" t="s">
        <v>93</v>
      </c>
      <c r="G27" s="14" t="s">
        <v>101</v>
      </c>
      <c r="H27" s="14" t="s">
        <v>104</v>
      </c>
      <c r="I27" s="14" t="s">
        <v>8</v>
      </c>
      <c r="J27" s="6">
        <v>5070</v>
      </c>
      <c r="K27" s="8">
        <v>56.67</v>
      </c>
      <c r="L27" s="8">
        <v>81.73</v>
      </c>
      <c r="M27" s="8">
        <v>287316.90000000002</v>
      </c>
      <c r="N27" s="8">
        <v>414371.1</v>
      </c>
      <c r="O27" s="8">
        <v>127054.2</v>
      </c>
      <c r="P27" s="5">
        <v>8.8000000000000007</v>
      </c>
      <c r="Q27" s="1">
        <f t="shared" si="0"/>
        <v>7</v>
      </c>
      <c r="R27" s="16" t="str">
        <f>VLOOKUP(referances!A27,month,2)</f>
        <v>February</v>
      </c>
      <c r="S27" s="1">
        <f t="shared" si="1"/>
        <v>2018</v>
      </c>
    </row>
    <row r="28" spans="2:19" x14ac:dyDescent="0.25">
      <c r="B28" s="2">
        <v>898523128</v>
      </c>
      <c r="C28" s="15">
        <v>43139</v>
      </c>
      <c r="D28" s="7" t="s">
        <v>9</v>
      </c>
      <c r="E28" s="7" t="s">
        <v>34</v>
      </c>
      <c r="F28" s="13" t="s">
        <v>94</v>
      </c>
      <c r="G28" s="14" t="s">
        <v>101</v>
      </c>
      <c r="H28" s="14" t="s">
        <v>104</v>
      </c>
      <c r="I28" s="14" t="s">
        <v>106</v>
      </c>
      <c r="J28" s="6">
        <v>1815</v>
      </c>
      <c r="K28" s="8">
        <v>263.33</v>
      </c>
      <c r="L28" s="8">
        <v>437.2</v>
      </c>
      <c r="M28" s="8">
        <v>477943.95</v>
      </c>
      <c r="N28" s="8">
        <v>793518</v>
      </c>
      <c r="O28" s="8">
        <v>315574.05</v>
      </c>
      <c r="P28" s="5">
        <v>5.0999999999999996</v>
      </c>
      <c r="Q28" s="1">
        <f t="shared" si="0"/>
        <v>8</v>
      </c>
      <c r="R28" s="16" t="str">
        <f>VLOOKUP(referances!A28,month,2)</f>
        <v>February</v>
      </c>
      <c r="S28" s="1">
        <f t="shared" si="1"/>
        <v>2018</v>
      </c>
    </row>
    <row r="29" spans="2:19" x14ac:dyDescent="0.25">
      <c r="B29" s="2">
        <v>347140347</v>
      </c>
      <c r="C29" s="15">
        <v>43140</v>
      </c>
      <c r="D29" s="7" t="s">
        <v>4</v>
      </c>
      <c r="E29" s="7" t="s">
        <v>35</v>
      </c>
      <c r="F29" s="13" t="s">
        <v>93</v>
      </c>
      <c r="G29" s="14" t="s">
        <v>101</v>
      </c>
      <c r="H29" s="14" t="s">
        <v>103</v>
      </c>
      <c r="I29" s="14" t="s">
        <v>106</v>
      </c>
      <c r="J29" s="6">
        <v>5398</v>
      </c>
      <c r="K29" s="8">
        <v>6.92</v>
      </c>
      <c r="L29" s="8">
        <v>9.33</v>
      </c>
      <c r="M29" s="8">
        <v>37354.160000000003</v>
      </c>
      <c r="N29" s="8">
        <v>50363.34</v>
      </c>
      <c r="O29" s="8">
        <v>13009.18</v>
      </c>
      <c r="P29" s="5">
        <v>6.6</v>
      </c>
      <c r="Q29" s="1">
        <f t="shared" si="0"/>
        <v>9</v>
      </c>
      <c r="R29" s="16" t="str">
        <f>VLOOKUP(referances!A29,month,2)</f>
        <v>February</v>
      </c>
      <c r="S29" s="1">
        <f t="shared" si="1"/>
        <v>2018</v>
      </c>
    </row>
    <row r="30" spans="2:19" x14ac:dyDescent="0.25">
      <c r="B30" s="2">
        <v>686048400</v>
      </c>
      <c r="C30" s="15">
        <v>43142</v>
      </c>
      <c r="D30" s="7" t="s">
        <v>11</v>
      </c>
      <c r="E30" s="7" t="s">
        <v>36</v>
      </c>
      <c r="F30" s="13" t="s">
        <v>94</v>
      </c>
      <c r="G30" s="14" t="s">
        <v>101</v>
      </c>
      <c r="H30" s="14" t="s">
        <v>104</v>
      </c>
      <c r="I30" s="14" t="s">
        <v>106</v>
      </c>
      <c r="J30" s="6">
        <v>5822</v>
      </c>
      <c r="K30" s="8">
        <v>6.92</v>
      </c>
      <c r="L30" s="8">
        <v>9.33</v>
      </c>
      <c r="M30" s="8">
        <v>40288.239999999998</v>
      </c>
      <c r="N30" s="8">
        <v>54319.26</v>
      </c>
      <c r="O30" s="8">
        <v>14031.02</v>
      </c>
      <c r="P30" s="5">
        <v>9.6</v>
      </c>
      <c r="Q30" s="1">
        <f t="shared" si="0"/>
        <v>11</v>
      </c>
      <c r="R30" s="16" t="str">
        <f>VLOOKUP(referances!A30,month,2)</f>
        <v>February</v>
      </c>
      <c r="S30" s="1">
        <f t="shared" si="1"/>
        <v>2018</v>
      </c>
    </row>
    <row r="31" spans="2:19" x14ac:dyDescent="0.25">
      <c r="B31" s="2">
        <v>435608613</v>
      </c>
      <c r="C31" s="15">
        <v>43147</v>
      </c>
      <c r="D31" s="7" t="s">
        <v>9</v>
      </c>
      <c r="E31" s="7" t="s">
        <v>30</v>
      </c>
      <c r="F31" s="13" t="s">
        <v>93</v>
      </c>
      <c r="G31" s="14" t="s">
        <v>101</v>
      </c>
      <c r="H31" s="14" t="s">
        <v>103</v>
      </c>
      <c r="I31" s="14" t="s">
        <v>106</v>
      </c>
      <c r="J31" s="6">
        <v>5124</v>
      </c>
      <c r="K31" s="8">
        <v>31.79</v>
      </c>
      <c r="L31" s="8">
        <v>47.45</v>
      </c>
      <c r="M31" s="8">
        <v>162891.96</v>
      </c>
      <c r="N31" s="8">
        <v>243133.8</v>
      </c>
      <c r="O31" s="8">
        <v>80241.84</v>
      </c>
      <c r="P31" s="5">
        <v>4.2</v>
      </c>
      <c r="Q31" s="1">
        <f t="shared" si="0"/>
        <v>16</v>
      </c>
      <c r="R31" s="16" t="str">
        <f>VLOOKUP(referances!A31,month,2)</f>
        <v>February</v>
      </c>
      <c r="S31" s="1">
        <f t="shared" si="1"/>
        <v>2018</v>
      </c>
    </row>
    <row r="32" spans="2:19" x14ac:dyDescent="0.25">
      <c r="B32" s="2">
        <v>886494815</v>
      </c>
      <c r="C32" s="15">
        <v>43148</v>
      </c>
      <c r="D32" s="7" t="s">
        <v>11</v>
      </c>
      <c r="E32" s="7" t="s">
        <v>37</v>
      </c>
      <c r="F32" s="13" t="s">
        <v>93</v>
      </c>
      <c r="G32" s="14" t="s">
        <v>102</v>
      </c>
      <c r="H32" s="14" t="s">
        <v>104</v>
      </c>
      <c r="I32" s="14" t="s">
        <v>8</v>
      </c>
      <c r="J32" s="6">
        <v>2370</v>
      </c>
      <c r="K32" s="8">
        <v>502.54</v>
      </c>
      <c r="L32" s="8">
        <v>668.27</v>
      </c>
      <c r="M32" s="8">
        <v>1191019.8</v>
      </c>
      <c r="N32" s="8">
        <v>1583799.9</v>
      </c>
      <c r="O32" s="8">
        <v>392780.1</v>
      </c>
      <c r="P32" s="5">
        <v>4.4000000000000004</v>
      </c>
      <c r="Q32" s="1">
        <f t="shared" si="0"/>
        <v>17</v>
      </c>
      <c r="R32" s="16" t="str">
        <f>VLOOKUP(referances!A32,month,2)</f>
        <v>February</v>
      </c>
      <c r="S32" s="1">
        <f t="shared" si="1"/>
        <v>2018</v>
      </c>
    </row>
    <row r="33" spans="2:19" x14ac:dyDescent="0.25">
      <c r="B33" s="2">
        <v>249693334</v>
      </c>
      <c r="C33" s="15">
        <v>43149</v>
      </c>
      <c r="D33" s="7" t="s">
        <v>9</v>
      </c>
      <c r="E33" s="7" t="s">
        <v>38</v>
      </c>
      <c r="F33" s="13" t="s">
        <v>99</v>
      </c>
      <c r="G33" s="14" t="s">
        <v>102</v>
      </c>
      <c r="H33" s="14" t="s">
        <v>103</v>
      </c>
      <c r="I33" s="14" t="s">
        <v>106</v>
      </c>
      <c r="J33" s="6">
        <v>8661</v>
      </c>
      <c r="K33" s="8">
        <v>263.33</v>
      </c>
      <c r="L33" s="8">
        <v>437.2</v>
      </c>
      <c r="M33" s="8">
        <v>2280701.13</v>
      </c>
      <c r="N33" s="8">
        <v>3786589.2</v>
      </c>
      <c r="O33" s="8">
        <v>1505888.07</v>
      </c>
      <c r="P33" s="5">
        <v>5.9</v>
      </c>
      <c r="Q33" s="1">
        <f t="shared" si="0"/>
        <v>18</v>
      </c>
      <c r="R33" s="16" t="str">
        <f>VLOOKUP(referances!A33,month,2)</f>
        <v>February</v>
      </c>
      <c r="S33" s="1">
        <f t="shared" si="1"/>
        <v>2018</v>
      </c>
    </row>
    <row r="34" spans="2:19" x14ac:dyDescent="0.25">
      <c r="B34" s="2">
        <v>406502997</v>
      </c>
      <c r="C34" s="15">
        <v>43153</v>
      </c>
      <c r="D34" s="7" t="s">
        <v>11</v>
      </c>
      <c r="E34" s="7" t="s">
        <v>39</v>
      </c>
      <c r="F34" s="13" t="s">
        <v>96</v>
      </c>
      <c r="G34" s="14" t="s">
        <v>102</v>
      </c>
      <c r="H34" s="14" t="s">
        <v>104</v>
      </c>
      <c r="I34" s="14" t="s">
        <v>106</v>
      </c>
      <c r="J34" s="6">
        <v>2125</v>
      </c>
      <c r="K34" s="8">
        <v>56.67</v>
      </c>
      <c r="L34" s="8">
        <v>81.73</v>
      </c>
      <c r="M34" s="8">
        <v>120423.75</v>
      </c>
      <c r="N34" s="8">
        <v>173676.25</v>
      </c>
      <c r="O34" s="8">
        <v>53252.5</v>
      </c>
      <c r="P34" s="5">
        <v>7.9</v>
      </c>
      <c r="Q34" s="1">
        <f t="shared" si="0"/>
        <v>22</v>
      </c>
      <c r="R34" s="16" t="str">
        <f>VLOOKUP(referances!A34,month,2)</f>
        <v>February</v>
      </c>
      <c r="S34" s="1">
        <f t="shared" si="1"/>
        <v>2018</v>
      </c>
    </row>
    <row r="35" spans="2:19" x14ac:dyDescent="0.25">
      <c r="B35" s="2">
        <v>158535134</v>
      </c>
      <c r="C35" s="15">
        <v>43154</v>
      </c>
      <c r="D35" s="7" t="s">
        <v>4</v>
      </c>
      <c r="E35" s="7" t="s">
        <v>40</v>
      </c>
      <c r="F35" s="13" t="s">
        <v>92</v>
      </c>
      <c r="G35" s="14" t="s">
        <v>102</v>
      </c>
      <c r="H35" s="14" t="s">
        <v>103</v>
      </c>
      <c r="I35" s="14" t="s">
        <v>106</v>
      </c>
      <c r="J35" s="6">
        <v>2924</v>
      </c>
      <c r="K35" s="8">
        <v>524.96</v>
      </c>
      <c r="L35" s="8">
        <v>651.21</v>
      </c>
      <c r="M35" s="8">
        <v>1534983.04</v>
      </c>
      <c r="N35" s="8">
        <v>1904138.04</v>
      </c>
      <c r="O35" s="8">
        <v>369155</v>
      </c>
      <c r="P35" s="5">
        <v>9.8000000000000007</v>
      </c>
      <c r="Q35" s="1">
        <f t="shared" si="0"/>
        <v>23</v>
      </c>
      <c r="R35" s="16" t="str">
        <f>VLOOKUP(referances!A35,month,2)</f>
        <v>February</v>
      </c>
      <c r="S35" s="1">
        <f t="shared" si="1"/>
        <v>2018</v>
      </c>
    </row>
    <row r="36" spans="2:19" x14ac:dyDescent="0.25">
      <c r="B36" s="2">
        <v>177713572</v>
      </c>
      <c r="C36" s="15">
        <v>43155</v>
      </c>
      <c r="D36" s="7" t="s">
        <v>19</v>
      </c>
      <c r="E36" s="7" t="s">
        <v>41</v>
      </c>
      <c r="F36" s="13" t="s">
        <v>99</v>
      </c>
      <c r="G36" s="14" t="s">
        <v>101</v>
      </c>
      <c r="H36" s="14" t="s">
        <v>103</v>
      </c>
      <c r="I36" s="14" t="s">
        <v>8</v>
      </c>
      <c r="J36" s="6">
        <v>8250</v>
      </c>
      <c r="K36" s="8">
        <v>502.54</v>
      </c>
      <c r="L36" s="8">
        <v>668.27</v>
      </c>
      <c r="M36" s="8">
        <v>4145955</v>
      </c>
      <c r="N36" s="8">
        <v>5513227.5</v>
      </c>
      <c r="O36" s="8">
        <v>1367272.5</v>
      </c>
      <c r="P36" s="5">
        <v>8.1</v>
      </c>
      <c r="Q36" s="1">
        <f t="shared" si="0"/>
        <v>24</v>
      </c>
      <c r="R36" s="16" t="str">
        <f>VLOOKUP(referances!A36,month,2)</f>
        <v>February</v>
      </c>
      <c r="S36" s="1">
        <f t="shared" si="1"/>
        <v>2018</v>
      </c>
    </row>
    <row r="37" spans="2:19" x14ac:dyDescent="0.25">
      <c r="B37" s="2">
        <v>756274640</v>
      </c>
      <c r="C37" s="15">
        <v>43156</v>
      </c>
      <c r="D37" s="7" t="s">
        <v>11</v>
      </c>
      <c r="E37" s="7" t="s">
        <v>42</v>
      </c>
      <c r="F37" s="13" t="s">
        <v>95</v>
      </c>
      <c r="G37" s="14" t="s">
        <v>102</v>
      </c>
      <c r="H37" s="14" t="s">
        <v>104</v>
      </c>
      <c r="I37" s="14" t="s">
        <v>106</v>
      </c>
      <c r="J37" s="6">
        <v>7327</v>
      </c>
      <c r="K37" s="8">
        <v>97.44</v>
      </c>
      <c r="L37" s="8">
        <v>152.58000000000001</v>
      </c>
      <c r="M37" s="8">
        <v>713942.88</v>
      </c>
      <c r="N37" s="8">
        <v>1117953.6599999999</v>
      </c>
      <c r="O37" s="8">
        <v>404010.78</v>
      </c>
      <c r="P37" s="5">
        <v>7.1</v>
      </c>
      <c r="Q37" s="1">
        <f t="shared" si="0"/>
        <v>25</v>
      </c>
      <c r="R37" s="16" t="str">
        <f>VLOOKUP(referances!A37,month,2)</f>
        <v>February</v>
      </c>
      <c r="S37" s="1">
        <f t="shared" si="1"/>
        <v>2018</v>
      </c>
    </row>
    <row r="38" spans="2:19" x14ac:dyDescent="0.25">
      <c r="B38" s="2">
        <v>456767165</v>
      </c>
      <c r="C38" s="15">
        <v>43163</v>
      </c>
      <c r="D38" s="7" t="s">
        <v>6</v>
      </c>
      <c r="E38" s="7" t="s">
        <v>43</v>
      </c>
      <c r="F38" s="13" t="s">
        <v>93</v>
      </c>
      <c r="G38" s="14" t="s">
        <v>101</v>
      </c>
      <c r="H38" s="14" t="s">
        <v>103</v>
      </c>
      <c r="I38" s="14" t="s">
        <v>8</v>
      </c>
      <c r="J38" s="6">
        <v>6409</v>
      </c>
      <c r="K38" s="8">
        <v>56.67</v>
      </c>
      <c r="L38" s="8">
        <v>81.73</v>
      </c>
      <c r="M38" s="8">
        <v>363198.03</v>
      </c>
      <c r="N38" s="8">
        <v>523807.57</v>
      </c>
      <c r="O38" s="8">
        <v>160609.54</v>
      </c>
      <c r="P38" s="5">
        <v>8.1999999999999993</v>
      </c>
      <c r="Q38" s="1">
        <f t="shared" si="0"/>
        <v>4</v>
      </c>
      <c r="R38" s="16" t="str">
        <f>VLOOKUP(referances!A38,month,2)</f>
        <v>March</v>
      </c>
      <c r="S38" s="1">
        <f t="shared" si="1"/>
        <v>2018</v>
      </c>
    </row>
    <row r="39" spans="2:19" x14ac:dyDescent="0.25">
      <c r="B39" s="2">
        <v>162052476</v>
      </c>
      <c r="C39" s="15">
        <v>43164</v>
      </c>
      <c r="D39" s="7" t="s">
        <v>44</v>
      </c>
      <c r="E39" s="7" t="s">
        <v>45</v>
      </c>
      <c r="F39" s="13" t="s">
        <v>99</v>
      </c>
      <c r="G39" s="14" t="s">
        <v>102</v>
      </c>
      <c r="H39" s="14" t="s">
        <v>104</v>
      </c>
      <c r="I39" s="14" t="s">
        <v>8</v>
      </c>
      <c r="J39" s="6">
        <v>3784</v>
      </c>
      <c r="K39" s="8">
        <v>6.92</v>
      </c>
      <c r="L39" s="8">
        <v>9.33</v>
      </c>
      <c r="M39" s="8">
        <v>26185.279999999999</v>
      </c>
      <c r="N39" s="8">
        <v>35304.720000000001</v>
      </c>
      <c r="O39" s="8">
        <v>9119.44</v>
      </c>
      <c r="P39" s="5">
        <v>8.6999999999999993</v>
      </c>
      <c r="Q39" s="1">
        <f t="shared" si="0"/>
        <v>5</v>
      </c>
      <c r="R39" s="16" t="str">
        <f>VLOOKUP(referances!A39,month,2)</f>
        <v>March</v>
      </c>
      <c r="S39" s="1">
        <f t="shared" si="1"/>
        <v>2018</v>
      </c>
    </row>
    <row r="40" spans="2:19" x14ac:dyDescent="0.25">
      <c r="B40" s="2">
        <v>825304400</v>
      </c>
      <c r="C40" s="15">
        <v>43165</v>
      </c>
      <c r="D40" s="7" t="s">
        <v>11</v>
      </c>
      <c r="E40" s="7" t="s">
        <v>37</v>
      </c>
      <c r="F40" s="13" t="s">
        <v>96</v>
      </c>
      <c r="G40" s="14" t="s">
        <v>101</v>
      </c>
      <c r="H40" s="14" t="s">
        <v>104</v>
      </c>
      <c r="I40" s="14" t="s">
        <v>106</v>
      </c>
      <c r="J40" s="6">
        <v>4767</v>
      </c>
      <c r="K40" s="8">
        <v>364.69</v>
      </c>
      <c r="L40" s="8">
        <v>421.89</v>
      </c>
      <c r="M40" s="8">
        <v>1738477.23</v>
      </c>
      <c r="N40" s="8">
        <v>2011149.63</v>
      </c>
      <c r="O40" s="8">
        <v>272672.40000000002</v>
      </c>
      <c r="P40" s="5">
        <v>4.7</v>
      </c>
      <c r="Q40" s="1">
        <f t="shared" si="0"/>
        <v>6</v>
      </c>
      <c r="R40" s="16" t="str">
        <f>VLOOKUP(referances!A40,month,2)</f>
        <v>March</v>
      </c>
      <c r="S40" s="1">
        <f t="shared" si="1"/>
        <v>2018</v>
      </c>
    </row>
    <row r="41" spans="2:19" x14ac:dyDescent="0.25">
      <c r="B41" s="2">
        <v>320009267</v>
      </c>
      <c r="C41" s="15">
        <v>43166</v>
      </c>
      <c r="D41" s="7" t="s">
        <v>19</v>
      </c>
      <c r="E41" s="7" t="s">
        <v>46</v>
      </c>
      <c r="F41" s="13" t="s">
        <v>91</v>
      </c>
      <c r="G41" s="14" t="s">
        <v>101</v>
      </c>
      <c r="H41" s="14" t="s">
        <v>103</v>
      </c>
      <c r="I41" s="14" t="s">
        <v>8</v>
      </c>
      <c r="J41" s="6">
        <v>6708</v>
      </c>
      <c r="K41" s="8">
        <v>524.96</v>
      </c>
      <c r="L41" s="8">
        <v>651.21</v>
      </c>
      <c r="M41" s="8">
        <v>3521431.68</v>
      </c>
      <c r="N41" s="8">
        <v>4368316.68</v>
      </c>
      <c r="O41" s="8">
        <v>846885</v>
      </c>
      <c r="P41" s="5">
        <v>6.9</v>
      </c>
      <c r="Q41" s="1">
        <f t="shared" si="0"/>
        <v>7</v>
      </c>
      <c r="R41" s="16" t="str">
        <f>VLOOKUP(referances!A41,month,2)</f>
        <v>March</v>
      </c>
      <c r="S41" s="1">
        <f t="shared" si="1"/>
        <v>2018</v>
      </c>
    </row>
    <row r="42" spans="2:19" x14ac:dyDescent="0.25">
      <c r="B42" s="2">
        <v>189965903</v>
      </c>
      <c r="C42" s="15">
        <v>43169</v>
      </c>
      <c r="D42" s="7" t="s">
        <v>9</v>
      </c>
      <c r="E42" s="7" t="s">
        <v>25</v>
      </c>
      <c r="F42" s="13" t="s">
        <v>91</v>
      </c>
      <c r="G42" s="14" t="s">
        <v>102</v>
      </c>
      <c r="H42" s="14" t="s">
        <v>103</v>
      </c>
      <c r="I42" s="14" t="s">
        <v>106</v>
      </c>
      <c r="J42" s="6">
        <v>3987</v>
      </c>
      <c r="K42" s="8">
        <v>524.96</v>
      </c>
      <c r="L42" s="8">
        <v>651.21</v>
      </c>
      <c r="M42" s="8">
        <v>2093015.52</v>
      </c>
      <c r="N42" s="8">
        <v>2596374.27</v>
      </c>
      <c r="O42" s="8">
        <v>503358.75</v>
      </c>
      <c r="P42" s="5">
        <v>4.2</v>
      </c>
      <c r="Q42" s="1">
        <f t="shared" si="0"/>
        <v>10</v>
      </c>
      <c r="R42" s="16" t="str">
        <f>VLOOKUP(referances!A42,month,2)</f>
        <v>March</v>
      </c>
      <c r="S42" s="1">
        <f t="shared" si="1"/>
        <v>2018</v>
      </c>
    </row>
    <row r="43" spans="2:19" x14ac:dyDescent="0.25">
      <c r="B43" s="2">
        <v>699285638</v>
      </c>
      <c r="C43" s="15">
        <v>43170</v>
      </c>
      <c r="D43" s="7" t="s">
        <v>11</v>
      </c>
      <c r="E43" s="7" t="s">
        <v>47</v>
      </c>
      <c r="F43" s="13" t="s">
        <v>99</v>
      </c>
      <c r="G43" s="14" t="s">
        <v>102</v>
      </c>
      <c r="H43" s="14" t="s">
        <v>104</v>
      </c>
      <c r="I43" s="14" t="s">
        <v>106</v>
      </c>
      <c r="J43" s="6">
        <v>3015</v>
      </c>
      <c r="K43" s="8">
        <v>56.67</v>
      </c>
      <c r="L43" s="8">
        <v>81.73</v>
      </c>
      <c r="M43" s="8">
        <v>170860.05</v>
      </c>
      <c r="N43" s="8">
        <v>246415.95</v>
      </c>
      <c r="O43" s="8">
        <v>75555.899999999994</v>
      </c>
      <c r="P43" s="5">
        <v>5.9</v>
      </c>
      <c r="Q43" s="1">
        <f t="shared" si="0"/>
        <v>11</v>
      </c>
      <c r="R43" s="16" t="str">
        <f>VLOOKUP(referances!A43,month,2)</f>
        <v>March</v>
      </c>
      <c r="S43" s="1">
        <f t="shared" si="1"/>
        <v>2018</v>
      </c>
    </row>
    <row r="44" spans="2:19" x14ac:dyDescent="0.25">
      <c r="B44" s="2">
        <v>382392299</v>
      </c>
      <c r="C44" s="15">
        <v>43171</v>
      </c>
      <c r="D44" s="7" t="s">
        <v>44</v>
      </c>
      <c r="E44" s="7" t="s">
        <v>48</v>
      </c>
      <c r="F44" s="13" t="s">
        <v>94</v>
      </c>
      <c r="G44" s="14" t="s">
        <v>101</v>
      </c>
      <c r="H44" s="14" t="s">
        <v>104</v>
      </c>
      <c r="I44" s="14" t="s">
        <v>8</v>
      </c>
      <c r="J44" s="6">
        <v>7234</v>
      </c>
      <c r="K44" s="8">
        <v>263.33</v>
      </c>
      <c r="L44" s="8">
        <v>437.2</v>
      </c>
      <c r="M44" s="8">
        <v>1904929.22</v>
      </c>
      <c r="N44" s="8">
        <v>3162704.8</v>
      </c>
      <c r="O44" s="8">
        <v>1257775.58</v>
      </c>
      <c r="P44" s="5">
        <v>8.1999999999999993</v>
      </c>
      <c r="Q44" s="1">
        <f t="shared" si="0"/>
        <v>12</v>
      </c>
      <c r="R44" s="16" t="str">
        <f>VLOOKUP(referances!A44,month,2)</f>
        <v>March</v>
      </c>
      <c r="S44" s="1">
        <f t="shared" si="1"/>
        <v>2018</v>
      </c>
    </row>
    <row r="45" spans="2:19" x14ac:dyDescent="0.25">
      <c r="B45" s="2">
        <v>994022214</v>
      </c>
      <c r="C45" s="15">
        <v>43177</v>
      </c>
      <c r="D45" s="7" t="s">
        <v>11</v>
      </c>
      <c r="E45" s="7" t="s">
        <v>37</v>
      </c>
      <c r="F45" s="13" t="s">
        <v>96</v>
      </c>
      <c r="G45" s="14" t="s">
        <v>101</v>
      </c>
      <c r="H45" s="14" t="s">
        <v>103</v>
      </c>
      <c r="I45" s="14" t="s">
        <v>8</v>
      </c>
      <c r="J45" s="6">
        <v>2117</v>
      </c>
      <c r="K45" s="8">
        <v>117.11</v>
      </c>
      <c r="L45" s="8">
        <v>205.7</v>
      </c>
      <c r="M45" s="8">
        <v>247921.87</v>
      </c>
      <c r="N45" s="8">
        <v>435466.9</v>
      </c>
      <c r="O45" s="8">
        <v>187545.03</v>
      </c>
      <c r="P45" s="5">
        <v>9.1</v>
      </c>
      <c r="Q45" s="1">
        <f t="shared" si="0"/>
        <v>18</v>
      </c>
      <c r="R45" s="16" t="str">
        <f>VLOOKUP(referances!A45,month,2)</f>
        <v>March</v>
      </c>
      <c r="S45" s="1">
        <f t="shared" si="1"/>
        <v>2018</v>
      </c>
    </row>
    <row r="46" spans="2:19" x14ac:dyDescent="0.25">
      <c r="B46" s="2">
        <v>759224212</v>
      </c>
      <c r="C46" s="15">
        <v>43179</v>
      </c>
      <c r="D46" s="7" t="s">
        <v>9</v>
      </c>
      <c r="E46" s="7" t="s">
        <v>49</v>
      </c>
      <c r="F46" s="13" t="s">
        <v>92</v>
      </c>
      <c r="G46" s="14" t="s">
        <v>102</v>
      </c>
      <c r="H46" s="14" t="s">
        <v>103</v>
      </c>
      <c r="I46" s="14" t="s">
        <v>8</v>
      </c>
      <c r="J46" s="6">
        <v>171</v>
      </c>
      <c r="K46" s="8">
        <v>90.93</v>
      </c>
      <c r="L46" s="8">
        <v>154.06</v>
      </c>
      <c r="M46" s="8">
        <v>15549.03</v>
      </c>
      <c r="N46" s="8">
        <v>26344.26</v>
      </c>
      <c r="O46" s="8">
        <v>10795.23</v>
      </c>
      <c r="P46" s="5">
        <v>9.1999999999999993</v>
      </c>
      <c r="Q46" s="1">
        <f t="shared" si="0"/>
        <v>20</v>
      </c>
      <c r="R46" s="16" t="str">
        <f>VLOOKUP(referances!A46,month,2)</f>
        <v>March</v>
      </c>
      <c r="S46" s="1">
        <f t="shared" si="1"/>
        <v>2018</v>
      </c>
    </row>
    <row r="47" spans="2:19" x14ac:dyDescent="0.25">
      <c r="B47" s="2">
        <v>223359620</v>
      </c>
      <c r="C47" s="15">
        <v>43182</v>
      </c>
      <c r="D47" s="7" t="s">
        <v>19</v>
      </c>
      <c r="E47" s="7" t="s">
        <v>41</v>
      </c>
      <c r="F47" s="13" t="s">
        <v>94</v>
      </c>
      <c r="G47" s="14" t="s">
        <v>101</v>
      </c>
      <c r="H47" s="14" t="s">
        <v>103</v>
      </c>
      <c r="I47" s="14" t="s">
        <v>8</v>
      </c>
      <c r="J47" s="6">
        <v>5930</v>
      </c>
      <c r="K47" s="8">
        <v>35.840000000000003</v>
      </c>
      <c r="L47" s="8">
        <v>109.28</v>
      </c>
      <c r="M47" s="8">
        <v>212531.20000000001</v>
      </c>
      <c r="N47" s="8">
        <v>648030.4</v>
      </c>
      <c r="O47" s="8">
        <v>435499.2</v>
      </c>
      <c r="P47" s="5">
        <v>4.0999999999999996</v>
      </c>
      <c r="Q47" s="1">
        <f t="shared" si="0"/>
        <v>23</v>
      </c>
      <c r="R47" s="16" t="str">
        <f>VLOOKUP(referances!A47,month,2)</f>
        <v>March</v>
      </c>
      <c r="S47" s="1">
        <f t="shared" si="1"/>
        <v>2018</v>
      </c>
    </row>
    <row r="48" spans="2:19" x14ac:dyDescent="0.25">
      <c r="B48" s="2">
        <v>902102267</v>
      </c>
      <c r="C48" s="15">
        <v>43183</v>
      </c>
      <c r="D48" s="7" t="s">
        <v>11</v>
      </c>
      <c r="E48" s="7" t="s">
        <v>50</v>
      </c>
      <c r="F48" s="13" t="s">
        <v>97</v>
      </c>
      <c r="G48" s="14" t="s">
        <v>102</v>
      </c>
      <c r="H48" s="14" t="s">
        <v>104</v>
      </c>
      <c r="I48" s="14" t="s">
        <v>8</v>
      </c>
      <c r="J48" s="6">
        <v>962</v>
      </c>
      <c r="K48" s="8">
        <v>117.11</v>
      </c>
      <c r="L48" s="8">
        <v>205.7</v>
      </c>
      <c r="M48" s="8">
        <v>112659.82</v>
      </c>
      <c r="N48" s="8">
        <v>197883.4</v>
      </c>
      <c r="O48" s="8">
        <v>85223.58</v>
      </c>
      <c r="P48" s="5">
        <v>7.7</v>
      </c>
      <c r="Q48" s="1">
        <f t="shared" si="0"/>
        <v>24</v>
      </c>
      <c r="R48" s="16" t="str">
        <f>VLOOKUP(referances!A48,month,2)</f>
        <v>March</v>
      </c>
      <c r="S48" s="1">
        <f t="shared" si="1"/>
        <v>2018</v>
      </c>
    </row>
    <row r="49" spans="2:19" x14ac:dyDescent="0.25">
      <c r="B49" s="2">
        <v>331438481</v>
      </c>
      <c r="C49" s="15">
        <v>43184</v>
      </c>
      <c r="D49" s="7" t="s">
        <v>9</v>
      </c>
      <c r="E49" s="7" t="s">
        <v>51</v>
      </c>
      <c r="F49" s="13" t="s">
        <v>94</v>
      </c>
      <c r="G49" s="14" t="s">
        <v>102</v>
      </c>
      <c r="H49" s="14" t="s">
        <v>104</v>
      </c>
      <c r="I49" s="14" t="s">
        <v>106</v>
      </c>
      <c r="J49" s="6">
        <v>8867</v>
      </c>
      <c r="K49" s="8">
        <v>263.33</v>
      </c>
      <c r="L49" s="8">
        <v>437.2</v>
      </c>
      <c r="M49" s="8">
        <v>2334947.11</v>
      </c>
      <c r="N49" s="8">
        <v>3876652.4</v>
      </c>
      <c r="O49" s="8">
        <v>1541705.29</v>
      </c>
      <c r="P49" s="5">
        <v>6.5</v>
      </c>
      <c r="Q49" s="1">
        <f t="shared" si="0"/>
        <v>25</v>
      </c>
      <c r="R49" s="16" t="str">
        <f>VLOOKUP(referances!A49,month,2)</f>
        <v>March</v>
      </c>
      <c r="S49" s="1">
        <f t="shared" si="1"/>
        <v>2018</v>
      </c>
    </row>
    <row r="50" spans="2:19" x14ac:dyDescent="0.25">
      <c r="B50" s="2">
        <v>617667090</v>
      </c>
      <c r="C50" s="15">
        <v>43188</v>
      </c>
      <c r="D50" s="7" t="s">
        <v>9</v>
      </c>
      <c r="E50" s="7" t="s">
        <v>38</v>
      </c>
      <c r="F50" s="13" t="s">
        <v>93</v>
      </c>
      <c r="G50" s="14" t="s">
        <v>101</v>
      </c>
      <c r="H50" s="14" t="s">
        <v>103</v>
      </c>
      <c r="I50" s="14" t="s">
        <v>8</v>
      </c>
      <c r="J50" s="6">
        <v>273</v>
      </c>
      <c r="K50" s="8">
        <v>56.67</v>
      </c>
      <c r="L50" s="8">
        <v>81.73</v>
      </c>
      <c r="M50" s="8">
        <v>15470.91</v>
      </c>
      <c r="N50" s="8">
        <v>22312.29</v>
      </c>
      <c r="O50" s="8">
        <v>6841.38</v>
      </c>
      <c r="P50" s="5">
        <v>8.8000000000000007</v>
      </c>
      <c r="Q50" s="1">
        <f t="shared" si="0"/>
        <v>29</v>
      </c>
      <c r="R50" s="16" t="str">
        <f>VLOOKUP(referances!A50,month,2)</f>
        <v>March</v>
      </c>
      <c r="S50" s="1">
        <f t="shared" si="1"/>
        <v>2018</v>
      </c>
    </row>
    <row r="51" spans="2:19" x14ac:dyDescent="0.25">
      <c r="B51" s="2">
        <v>787399423</v>
      </c>
      <c r="C51" s="15">
        <v>43189</v>
      </c>
      <c r="D51" s="7" t="s">
        <v>9</v>
      </c>
      <c r="E51" s="7" t="s">
        <v>52</v>
      </c>
      <c r="F51" s="13" t="s">
        <v>97</v>
      </c>
      <c r="G51" s="14" t="s">
        <v>101</v>
      </c>
      <c r="H51" s="14" t="s">
        <v>104</v>
      </c>
      <c r="I51" s="14" t="s">
        <v>106</v>
      </c>
      <c r="J51" s="6">
        <v>7842</v>
      </c>
      <c r="K51" s="8">
        <v>35.840000000000003</v>
      </c>
      <c r="L51" s="8">
        <v>109.28</v>
      </c>
      <c r="M51" s="8">
        <v>281057.28000000003</v>
      </c>
      <c r="N51" s="8">
        <v>856973.76</v>
      </c>
      <c r="O51" s="8">
        <v>575916.48</v>
      </c>
      <c r="P51" s="5">
        <v>9.8000000000000007</v>
      </c>
      <c r="Q51" s="1">
        <f t="shared" si="0"/>
        <v>30</v>
      </c>
      <c r="R51" s="16" t="str">
        <f>VLOOKUP(referances!A51,month,2)</f>
        <v>March</v>
      </c>
      <c r="S51" s="1">
        <f t="shared" si="1"/>
        <v>2018</v>
      </c>
    </row>
    <row r="52" spans="2:19" x14ac:dyDescent="0.25">
      <c r="B52" s="2">
        <v>837559306</v>
      </c>
      <c r="C52" s="15">
        <v>43190</v>
      </c>
      <c r="D52" s="7" t="s">
        <v>11</v>
      </c>
      <c r="E52" s="7" t="s">
        <v>53</v>
      </c>
      <c r="F52" s="13" t="s">
        <v>95</v>
      </c>
      <c r="G52" s="14" t="s">
        <v>102</v>
      </c>
      <c r="H52" s="14" t="s">
        <v>103</v>
      </c>
      <c r="I52" s="14" t="s">
        <v>106</v>
      </c>
      <c r="J52" s="6">
        <v>1266</v>
      </c>
      <c r="K52" s="8">
        <v>524.96</v>
      </c>
      <c r="L52" s="8">
        <v>651.21</v>
      </c>
      <c r="M52" s="8">
        <v>664599.36</v>
      </c>
      <c r="N52" s="8">
        <v>824431.86</v>
      </c>
      <c r="O52" s="8">
        <v>159832.5</v>
      </c>
      <c r="P52" s="5">
        <v>7.5</v>
      </c>
      <c r="Q52" s="1">
        <f t="shared" si="0"/>
        <v>31</v>
      </c>
      <c r="R52" s="16" t="str">
        <f>VLOOKUP(referances!A52,month,2)</f>
        <v>March</v>
      </c>
      <c r="S52" s="1">
        <f t="shared" si="1"/>
        <v>2018</v>
      </c>
    </row>
    <row r="53" spans="2:19" x14ac:dyDescent="0.25">
      <c r="B53" s="2">
        <v>385383069</v>
      </c>
      <c r="C53" s="15">
        <v>43191</v>
      </c>
      <c r="D53" s="7" t="s">
        <v>9</v>
      </c>
      <c r="E53" s="7" t="s">
        <v>54</v>
      </c>
      <c r="F53" s="13" t="s">
        <v>94</v>
      </c>
      <c r="G53" s="14" t="s">
        <v>101</v>
      </c>
      <c r="H53" s="14" t="s">
        <v>104</v>
      </c>
      <c r="I53" s="14" t="s">
        <v>106</v>
      </c>
      <c r="J53" s="6">
        <v>2269</v>
      </c>
      <c r="K53" s="8">
        <v>35.840000000000003</v>
      </c>
      <c r="L53" s="8">
        <v>109.28</v>
      </c>
      <c r="M53" s="8">
        <v>81320.960000000006</v>
      </c>
      <c r="N53" s="8">
        <v>247956.32</v>
      </c>
      <c r="O53" s="8">
        <v>166635.35999999999</v>
      </c>
      <c r="P53" s="5">
        <v>4.5999999999999996</v>
      </c>
      <c r="Q53" s="1">
        <f t="shared" si="0"/>
        <v>1</v>
      </c>
      <c r="R53" s="16" t="str">
        <f>VLOOKUP(referances!A53,month,2)</f>
        <v>April</v>
      </c>
      <c r="S53" s="1">
        <f t="shared" si="1"/>
        <v>2018</v>
      </c>
    </row>
    <row r="54" spans="2:19" x14ac:dyDescent="0.25">
      <c r="B54" s="2">
        <v>918419539</v>
      </c>
      <c r="C54" s="15">
        <v>43192</v>
      </c>
      <c r="D54" s="7" t="s">
        <v>11</v>
      </c>
      <c r="E54" s="7" t="s">
        <v>55</v>
      </c>
      <c r="F54" s="13" t="s">
        <v>96</v>
      </c>
      <c r="G54" s="14" t="s">
        <v>101</v>
      </c>
      <c r="H54" s="14" t="s">
        <v>103</v>
      </c>
      <c r="I54" s="14" t="s">
        <v>106</v>
      </c>
      <c r="J54" s="6">
        <v>9606</v>
      </c>
      <c r="K54" s="8">
        <v>6.92</v>
      </c>
      <c r="L54" s="8">
        <v>9.33</v>
      </c>
      <c r="M54" s="8">
        <v>66473.52</v>
      </c>
      <c r="N54" s="8">
        <v>89623.98</v>
      </c>
      <c r="O54" s="8">
        <v>23150.46</v>
      </c>
      <c r="P54" s="5">
        <v>7</v>
      </c>
      <c r="Q54" s="1">
        <f t="shared" si="0"/>
        <v>2</v>
      </c>
      <c r="R54" s="16" t="str">
        <f>VLOOKUP(referances!A54,month,2)</f>
        <v>April</v>
      </c>
      <c r="S54" s="1">
        <f t="shared" si="1"/>
        <v>2018</v>
      </c>
    </row>
    <row r="55" spans="2:19" x14ac:dyDescent="0.25">
      <c r="B55" s="2">
        <v>844530045</v>
      </c>
      <c r="C55" s="15">
        <v>43193</v>
      </c>
      <c r="D55" s="7" t="s">
        <v>44</v>
      </c>
      <c r="E55" s="7" t="s">
        <v>56</v>
      </c>
      <c r="F55" s="13" t="s">
        <v>97</v>
      </c>
      <c r="G55" s="14" t="s">
        <v>102</v>
      </c>
      <c r="H55" s="14" t="s">
        <v>104</v>
      </c>
      <c r="I55" s="14" t="s">
        <v>8</v>
      </c>
      <c r="J55" s="6">
        <v>4063</v>
      </c>
      <c r="K55" s="8">
        <v>117.11</v>
      </c>
      <c r="L55" s="8">
        <v>205.7</v>
      </c>
      <c r="M55" s="8">
        <v>475817.93</v>
      </c>
      <c r="N55" s="8">
        <v>835759.1</v>
      </c>
      <c r="O55" s="8">
        <v>359941.17</v>
      </c>
      <c r="P55" s="5">
        <v>7.2</v>
      </c>
      <c r="Q55" s="1">
        <f t="shared" si="0"/>
        <v>3</v>
      </c>
      <c r="R55" s="16" t="str">
        <f>VLOOKUP(referances!A55,month,2)</f>
        <v>April</v>
      </c>
      <c r="S55" s="1">
        <f t="shared" si="1"/>
        <v>2018</v>
      </c>
    </row>
    <row r="56" spans="2:19" x14ac:dyDescent="0.25">
      <c r="B56" s="2">
        <v>441888415</v>
      </c>
      <c r="C56" s="15">
        <v>43194</v>
      </c>
      <c r="D56" s="7" t="s">
        <v>11</v>
      </c>
      <c r="E56" s="7" t="s">
        <v>57</v>
      </c>
      <c r="F56" s="13" t="s">
        <v>93</v>
      </c>
      <c r="G56" s="14" t="s">
        <v>101</v>
      </c>
      <c r="H56" s="14" t="s">
        <v>103</v>
      </c>
      <c r="I56" s="14" t="s">
        <v>106</v>
      </c>
      <c r="J56" s="6">
        <v>3457</v>
      </c>
      <c r="K56" s="8">
        <v>524.96</v>
      </c>
      <c r="L56" s="8">
        <v>651.21</v>
      </c>
      <c r="M56" s="8">
        <v>1814786.72</v>
      </c>
      <c r="N56" s="8">
        <v>2251232.9700000002</v>
      </c>
      <c r="O56" s="8">
        <v>436446.25</v>
      </c>
      <c r="P56" s="5">
        <v>7.6</v>
      </c>
      <c r="Q56" s="1">
        <f t="shared" si="0"/>
        <v>4</v>
      </c>
      <c r="R56" s="16" t="str">
        <f>VLOOKUP(referances!A56,month,2)</f>
        <v>April</v>
      </c>
      <c r="S56" s="1">
        <f t="shared" si="1"/>
        <v>2018</v>
      </c>
    </row>
    <row r="57" spans="2:19" x14ac:dyDescent="0.25">
      <c r="B57" s="2">
        <v>508980977</v>
      </c>
      <c r="C57" s="15">
        <v>43195</v>
      </c>
      <c r="D57" s="7" t="s">
        <v>11</v>
      </c>
      <c r="E57" s="7" t="s">
        <v>12</v>
      </c>
      <c r="F57" s="13" t="s">
        <v>93</v>
      </c>
      <c r="G57" s="14" t="s">
        <v>101</v>
      </c>
      <c r="H57" s="14" t="s">
        <v>103</v>
      </c>
      <c r="I57" s="14" t="s">
        <v>106</v>
      </c>
      <c r="J57" s="6">
        <v>7637</v>
      </c>
      <c r="K57" s="8">
        <v>6.92</v>
      </c>
      <c r="L57" s="8">
        <v>9.33</v>
      </c>
      <c r="M57" s="8">
        <v>52848.04</v>
      </c>
      <c r="N57" s="8">
        <v>71253.210000000006</v>
      </c>
      <c r="O57" s="8">
        <v>18405.169999999998</v>
      </c>
      <c r="P57" s="5">
        <v>7.1</v>
      </c>
      <c r="Q57" s="1">
        <f t="shared" si="0"/>
        <v>5</v>
      </c>
      <c r="R57" s="16" t="str">
        <f>VLOOKUP(referances!A57,month,2)</f>
        <v>April</v>
      </c>
      <c r="S57" s="1">
        <f t="shared" si="1"/>
        <v>2018</v>
      </c>
    </row>
    <row r="58" spans="2:19" x14ac:dyDescent="0.25">
      <c r="B58" s="2">
        <v>114606559</v>
      </c>
      <c r="C58" s="15">
        <v>43196</v>
      </c>
      <c r="D58" s="7" t="s">
        <v>11</v>
      </c>
      <c r="E58" s="7" t="s">
        <v>58</v>
      </c>
      <c r="F58" s="13" t="s">
        <v>95</v>
      </c>
      <c r="G58" s="14" t="s">
        <v>102</v>
      </c>
      <c r="H58" s="14" t="s">
        <v>104</v>
      </c>
      <c r="I58" s="14" t="s">
        <v>106</v>
      </c>
      <c r="J58" s="6">
        <v>3482</v>
      </c>
      <c r="K58" s="8">
        <v>35.840000000000003</v>
      </c>
      <c r="L58" s="8">
        <v>109.28</v>
      </c>
      <c r="M58" s="8">
        <v>124794.88</v>
      </c>
      <c r="N58" s="8">
        <v>380512.96</v>
      </c>
      <c r="O58" s="8">
        <v>255718.08</v>
      </c>
      <c r="P58" s="5">
        <v>5.9</v>
      </c>
      <c r="Q58" s="1">
        <f t="shared" si="0"/>
        <v>6</v>
      </c>
      <c r="R58" s="16" t="str">
        <f>VLOOKUP(referances!A58,month,2)</f>
        <v>April</v>
      </c>
      <c r="S58" s="1">
        <f t="shared" si="1"/>
        <v>2018</v>
      </c>
    </row>
    <row r="59" spans="2:19" x14ac:dyDescent="0.25">
      <c r="B59" s="2">
        <v>647876489</v>
      </c>
      <c r="C59" s="15">
        <v>43197</v>
      </c>
      <c r="D59" s="7" t="s">
        <v>4</v>
      </c>
      <c r="E59" s="7" t="s">
        <v>59</v>
      </c>
      <c r="F59" s="13" t="s">
        <v>92</v>
      </c>
      <c r="G59" s="14" t="s">
        <v>101</v>
      </c>
      <c r="H59" s="14" t="s">
        <v>103</v>
      </c>
      <c r="I59" s="14" t="s">
        <v>8</v>
      </c>
      <c r="J59" s="6">
        <v>9905</v>
      </c>
      <c r="K59" s="8">
        <v>35.840000000000003</v>
      </c>
      <c r="L59" s="8">
        <v>109.28</v>
      </c>
      <c r="M59" s="8">
        <v>354995.20000000001</v>
      </c>
      <c r="N59" s="8">
        <v>1082418.3999999999</v>
      </c>
      <c r="O59" s="8">
        <v>727423.2</v>
      </c>
      <c r="P59" s="5">
        <v>9.5</v>
      </c>
      <c r="Q59" s="1">
        <f t="shared" si="0"/>
        <v>7</v>
      </c>
      <c r="R59" s="16" t="str">
        <f>VLOOKUP(referances!A59,month,2)</f>
        <v>April</v>
      </c>
      <c r="S59" s="1">
        <f t="shared" si="1"/>
        <v>2018</v>
      </c>
    </row>
    <row r="60" spans="2:19" x14ac:dyDescent="0.25">
      <c r="B60" s="2">
        <v>868214595</v>
      </c>
      <c r="C60" s="15">
        <v>43201</v>
      </c>
      <c r="D60" s="7" t="s">
        <v>9</v>
      </c>
      <c r="E60" s="7" t="s">
        <v>60</v>
      </c>
      <c r="F60" s="13" t="s">
        <v>95</v>
      </c>
      <c r="G60" s="14" t="s">
        <v>102</v>
      </c>
      <c r="H60" s="14" t="s">
        <v>104</v>
      </c>
      <c r="I60" s="14" t="s">
        <v>106</v>
      </c>
      <c r="J60" s="6">
        <v>2847</v>
      </c>
      <c r="K60" s="8">
        <v>263.33</v>
      </c>
      <c r="L60" s="8">
        <v>437.2</v>
      </c>
      <c r="M60" s="8">
        <v>749700.51</v>
      </c>
      <c r="N60" s="8">
        <v>1244708.3999999999</v>
      </c>
      <c r="O60" s="8">
        <v>495007.89</v>
      </c>
      <c r="P60" s="5">
        <v>5.6</v>
      </c>
      <c r="Q60" s="1">
        <f t="shared" si="0"/>
        <v>11</v>
      </c>
      <c r="R60" s="16" t="str">
        <f>VLOOKUP(referances!A60,month,2)</f>
        <v>April</v>
      </c>
      <c r="S60" s="1">
        <f t="shared" si="1"/>
        <v>2018</v>
      </c>
    </row>
    <row r="61" spans="2:19" x14ac:dyDescent="0.25">
      <c r="B61" s="2">
        <v>955357205</v>
      </c>
      <c r="C61" s="15">
        <v>43202</v>
      </c>
      <c r="D61" s="7" t="s">
        <v>9</v>
      </c>
      <c r="E61" s="7" t="s">
        <v>61</v>
      </c>
      <c r="F61" s="13" t="s">
        <v>96</v>
      </c>
      <c r="G61" s="14" t="s">
        <v>102</v>
      </c>
      <c r="H61" s="14" t="s">
        <v>104</v>
      </c>
      <c r="I61" s="14" t="s">
        <v>8</v>
      </c>
      <c r="J61" s="6">
        <v>282</v>
      </c>
      <c r="K61" s="8">
        <v>502.54</v>
      </c>
      <c r="L61" s="8">
        <v>668.27</v>
      </c>
      <c r="M61" s="8">
        <v>141716.28</v>
      </c>
      <c r="N61" s="8">
        <v>188452.14</v>
      </c>
      <c r="O61" s="8">
        <v>46735.86</v>
      </c>
      <c r="P61" s="5">
        <v>4.2</v>
      </c>
      <c r="Q61" s="1">
        <f t="shared" si="0"/>
        <v>12</v>
      </c>
      <c r="R61" s="16" t="str">
        <f>VLOOKUP(referances!A61,month,2)</f>
        <v>April</v>
      </c>
      <c r="S61" s="1">
        <f t="shared" si="1"/>
        <v>2018</v>
      </c>
    </row>
    <row r="62" spans="2:19" x14ac:dyDescent="0.25">
      <c r="B62" s="2">
        <v>259353148</v>
      </c>
      <c r="C62" s="15">
        <v>43203</v>
      </c>
      <c r="D62" s="7" t="s">
        <v>11</v>
      </c>
      <c r="E62" s="7" t="s">
        <v>42</v>
      </c>
      <c r="F62" s="13" t="s">
        <v>95</v>
      </c>
      <c r="G62" s="14" t="s">
        <v>102</v>
      </c>
      <c r="H62" s="14" t="s">
        <v>103</v>
      </c>
      <c r="I62" s="14" t="s">
        <v>8</v>
      </c>
      <c r="J62" s="6">
        <v>7215</v>
      </c>
      <c r="K62" s="8">
        <v>263.33</v>
      </c>
      <c r="L62" s="8">
        <v>437.2</v>
      </c>
      <c r="M62" s="8">
        <v>1899925.95</v>
      </c>
      <c r="N62" s="8">
        <v>3154398</v>
      </c>
      <c r="O62" s="8">
        <v>1254472.05</v>
      </c>
      <c r="P62" s="5">
        <v>5</v>
      </c>
      <c r="Q62" s="1">
        <f t="shared" si="0"/>
        <v>13</v>
      </c>
      <c r="R62" s="16" t="str">
        <f>VLOOKUP(referances!A62,month,2)</f>
        <v>April</v>
      </c>
      <c r="S62" s="1">
        <f t="shared" si="1"/>
        <v>2018</v>
      </c>
    </row>
    <row r="63" spans="2:19" x14ac:dyDescent="0.25">
      <c r="B63" s="2">
        <v>450563752</v>
      </c>
      <c r="C63" s="15">
        <v>43204</v>
      </c>
      <c r="D63" s="7" t="s">
        <v>4</v>
      </c>
      <c r="E63" s="7" t="s">
        <v>40</v>
      </c>
      <c r="F63" s="13" t="s">
        <v>95</v>
      </c>
      <c r="G63" s="14" t="s">
        <v>101</v>
      </c>
      <c r="H63" s="14" t="s">
        <v>103</v>
      </c>
      <c r="I63" s="14" t="s">
        <v>106</v>
      </c>
      <c r="J63" s="6">
        <v>682</v>
      </c>
      <c r="K63" s="8">
        <v>117.11</v>
      </c>
      <c r="L63" s="8">
        <v>205.7</v>
      </c>
      <c r="M63" s="8">
        <v>79869.02</v>
      </c>
      <c r="N63" s="8">
        <v>140287.4</v>
      </c>
      <c r="O63" s="8">
        <v>60418.38</v>
      </c>
      <c r="P63" s="5">
        <v>6.8</v>
      </c>
      <c r="Q63" s="1">
        <f t="shared" si="0"/>
        <v>14</v>
      </c>
      <c r="R63" s="16" t="str">
        <f>VLOOKUP(referances!A63,month,2)</f>
        <v>April</v>
      </c>
      <c r="S63" s="1">
        <f t="shared" si="1"/>
        <v>2018</v>
      </c>
    </row>
    <row r="64" spans="2:19" x14ac:dyDescent="0.25">
      <c r="B64" s="2">
        <v>569662845</v>
      </c>
      <c r="C64" s="15">
        <v>43205</v>
      </c>
      <c r="D64" s="7" t="s">
        <v>9</v>
      </c>
      <c r="E64" s="7" t="s">
        <v>62</v>
      </c>
      <c r="F64" s="13" t="s">
        <v>95</v>
      </c>
      <c r="G64" s="14" t="s">
        <v>101</v>
      </c>
      <c r="H64" s="14" t="s">
        <v>104</v>
      </c>
      <c r="I64" s="14" t="s">
        <v>8</v>
      </c>
      <c r="J64" s="6">
        <v>4750</v>
      </c>
      <c r="K64" s="8">
        <v>159.41999999999999</v>
      </c>
      <c r="L64" s="8">
        <v>255.28</v>
      </c>
      <c r="M64" s="8">
        <v>757245</v>
      </c>
      <c r="N64" s="8">
        <v>1212580</v>
      </c>
      <c r="O64" s="8">
        <v>455335</v>
      </c>
      <c r="P64" s="5">
        <v>9.6999999999999993</v>
      </c>
      <c r="Q64" s="1">
        <f t="shared" si="0"/>
        <v>15</v>
      </c>
      <c r="R64" s="16" t="str">
        <f>VLOOKUP(referances!A64,month,2)</f>
        <v>April</v>
      </c>
      <c r="S64" s="1">
        <f t="shared" si="1"/>
        <v>2018</v>
      </c>
    </row>
    <row r="65" spans="2:19" x14ac:dyDescent="0.25">
      <c r="B65" s="2">
        <v>177636754</v>
      </c>
      <c r="C65" s="15">
        <v>43206</v>
      </c>
      <c r="D65" s="7" t="s">
        <v>11</v>
      </c>
      <c r="E65" s="7" t="s">
        <v>27</v>
      </c>
      <c r="F65" s="13" t="s">
        <v>95</v>
      </c>
      <c r="G65" s="14" t="s">
        <v>101</v>
      </c>
      <c r="H65" s="14" t="s">
        <v>104</v>
      </c>
      <c r="I65" s="14" t="s">
        <v>106</v>
      </c>
      <c r="J65" s="6">
        <v>5518</v>
      </c>
      <c r="K65" s="8">
        <v>524.96</v>
      </c>
      <c r="L65" s="8">
        <v>651.21</v>
      </c>
      <c r="M65" s="8">
        <v>2896729.28</v>
      </c>
      <c r="N65" s="8">
        <v>3593376.78</v>
      </c>
      <c r="O65" s="8">
        <v>696647.5</v>
      </c>
      <c r="P65" s="5">
        <v>8.5</v>
      </c>
      <c r="Q65" s="1">
        <f t="shared" si="0"/>
        <v>16</v>
      </c>
      <c r="R65" s="16" t="str">
        <f>VLOOKUP(referances!A65,month,2)</f>
        <v>April</v>
      </c>
      <c r="S65" s="1">
        <f t="shared" si="1"/>
        <v>2018</v>
      </c>
    </row>
    <row r="66" spans="2:19" x14ac:dyDescent="0.25">
      <c r="B66" s="2">
        <v>705784308</v>
      </c>
      <c r="C66" s="15">
        <v>43207</v>
      </c>
      <c r="D66" s="7" t="s">
        <v>44</v>
      </c>
      <c r="E66" s="7" t="s">
        <v>63</v>
      </c>
      <c r="F66" s="13" t="s">
        <v>95</v>
      </c>
      <c r="G66" s="14" t="s">
        <v>101</v>
      </c>
      <c r="H66" s="14" t="s">
        <v>103</v>
      </c>
      <c r="I66" s="14" t="s">
        <v>106</v>
      </c>
      <c r="J66" s="6">
        <v>6116</v>
      </c>
      <c r="K66" s="8">
        <v>35.840000000000003</v>
      </c>
      <c r="L66" s="8">
        <v>109.28</v>
      </c>
      <c r="M66" s="8">
        <v>219197.44</v>
      </c>
      <c r="N66" s="8">
        <v>668356.48</v>
      </c>
      <c r="O66" s="8">
        <v>449159.04</v>
      </c>
      <c r="P66" s="5">
        <v>5.6</v>
      </c>
      <c r="Q66" s="1">
        <f t="shared" si="0"/>
        <v>17</v>
      </c>
      <c r="R66" s="16" t="str">
        <f>VLOOKUP(referances!A66,month,2)</f>
        <v>April</v>
      </c>
      <c r="S66" s="1">
        <f t="shared" si="1"/>
        <v>2018</v>
      </c>
    </row>
    <row r="67" spans="2:19" x14ac:dyDescent="0.25">
      <c r="B67" s="2">
        <v>505716836</v>
      </c>
      <c r="C67" s="15">
        <v>43208</v>
      </c>
      <c r="D67" s="7" t="s">
        <v>6</v>
      </c>
      <c r="E67" s="7" t="s">
        <v>64</v>
      </c>
      <c r="F67" s="13" t="s">
        <v>92</v>
      </c>
      <c r="G67" s="14" t="s">
        <v>102</v>
      </c>
      <c r="H67" s="14" t="s">
        <v>103</v>
      </c>
      <c r="I67" s="14" t="s">
        <v>8</v>
      </c>
      <c r="J67" s="6">
        <v>1705</v>
      </c>
      <c r="K67" s="8">
        <v>263.33</v>
      </c>
      <c r="L67" s="8">
        <v>437.2</v>
      </c>
      <c r="M67" s="8">
        <v>448977.65</v>
      </c>
      <c r="N67" s="8">
        <v>745426</v>
      </c>
      <c r="O67" s="8">
        <v>296448.34999999998</v>
      </c>
      <c r="P67" s="5">
        <v>5.5</v>
      </c>
      <c r="Q67" s="1">
        <f t="shared" ref="Q67:Q130" si="2">DAY(C67)</f>
        <v>18</v>
      </c>
      <c r="R67" s="16" t="str">
        <f>VLOOKUP(referances!A67,month,2)</f>
        <v>April</v>
      </c>
      <c r="S67" s="1">
        <f t="shared" ref="S67:S130" si="3">YEAR(C67)</f>
        <v>2018</v>
      </c>
    </row>
    <row r="68" spans="2:19" x14ac:dyDescent="0.25">
      <c r="B68" s="2">
        <v>699358165</v>
      </c>
      <c r="C68" s="15">
        <v>43209</v>
      </c>
      <c r="D68" s="7" t="s">
        <v>11</v>
      </c>
      <c r="E68" s="7" t="s">
        <v>13</v>
      </c>
      <c r="F68" s="13" t="s">
        <v>94</v>
      </c>
      <c r="G68" s="14" t="s">
        <v>102</v>
      </c>
      <c r="H68" s="14" t="s">
        <v>103</v>
      </c>
      <c r="I68" s="14" t="s">
        <v>8</v>
      </c>
      <c r="J68" s="6">
        <v>4477</v>
      </c>
      <c r="K68" s="8">
        <v>263.33</v>
      </c>
      <c r="L68" s="8">
        <v>437.2</v>
      </c>
      <c r="M68" s="8">
        <v>1178928.4099999999</v>
      </c>
      <c r="N68" s="8">
        <v>1957344.4</v>
      </c>
      <c r="O68" s="8">
        <v>778415.99</v>
      </c>
      <c r="P68" s="5">
        <v>9.6</v>
      </c>
      <c r="Q68" s="1">
        <f t="shared" si="2"/>
        <v>19</v>
      </c>
      <c r="R68" s="16" t="str">
        <f>VLOOKUP(referances!A68,month,2)</f>
        <v>April</v>
      </c>
      <c r="S68" s="1">
        <f t="shared" si="3"/>
        <v>2018</v>
      </c>
    </row>
    <row r="69" spans="2:19" x14ac:dyDescent="0.25">
      <c r="B69" s="2">
        <v>228944623</v>
      </c>
      <c r="C69" s="15">
        <v>43210</v>
      </c>
      <c r="D69" s="7" t="s">
        <v>11</v>
      </c>
      <c r="E69" s="7" t="s">
        <v>65</v>
      </c>
      <c r="F69" s="13" t="s">
        <v>92</v>
      </c>
      <c r="G69" s="14" t="s">
        <v>102</v>
      </c>
      <c r="H69" s="14" t="s">
        <v>104</v>
      </c>
      <c r="I69" s="14" t="s">
        <v>8</v>
      </c>
      <c r="J69" s="6">
        <v>8656</v>
      </c>
      <c r="K69" s="8">
        <v>56.67</v>
      </c>
      <c r="L69" s="8">
        <v>81.73</v>
      </c>
      <c r="M69" s="8">
        <v>490535.52</v>
      </c>
      <c r="N69" s="8">
        <v>707454.88</v>
      </c>
      <c r="O69" s="8">
        <v>216919.36</v>
      </c>
      <c r="P69" s="5">
        <v>5.8</v>
      </c>
      <c r="Q69" s="1">
        <f t="shared" si="2"/>
        <v>20</v>
      </c>
      <c r="R69" s="16" t="str">
        <f>VLOOKUP(referances!A69,month,2)</f>
        <v>April</v>
      </c>
      <c r="S69" s="1">
        <f t="shared" si="3"/>
        <v>2018</v>
      </c>
    </row>
    <row r="70" spans="2:19" x14ac:dyDescent="0.25">
      <c r="B70" s="2">
        <v>807025039</v>
      </c>
      <c r="C70" s="15">
        <v>43211</v>
      </c>
      <c r="D70" s="7" t="s">
        <v>6</v>
      </c>
      <c r="E70" s="7" t="s">
        <v>66</v>
      </c>
      <c r="F70" s="13" t="s">
        <v>95</v>
      </c>
      <c r="G70" s="14" t="s">
        <v>101</v>
      </c>
      <c r="H70" s="14" t="s">
        <v>104</v>
      </c>
      <c r="I70" s="14" t="s">
        <v>8</v>
      </c>
      <c r="J70" s="6">
        <v>5498</v>
      </c>
      <c r="K70" s="8">
        <v>35.840000000000003</v>
      </c>
      <c r="L70" s="8">
        <v>109.28</v>
      </c>
      <c r="M70" s="8">
        <v>197048.32000000001</v>
      </c>
      <c r="N70" s="8">
        <v>600821.43999999994</v>
      </c>
      <c r="O70" s="8">
        <v>403773.12</v>
      </c>
      <c r="P70" s="5">
        <v>8.5</v>
      </c>
      <c r="Q70" s="1">
        <f t="shared" si="2"/>
        <v>21</v>
      </c>
      <c r="R70" s="16" t="str">
        <f>VLOOKUP(referances!A70,month,2)</f>
        <v>April</v>
      </c>
      <c r="S70" s="1">
        <f t="shared" si="3"/>
        <v>2018</v>
      </c>
    </row>
    <row r="71" spans="2:19" x14ac:dyDescent="0.25">
      <c r="B71" s="2">
        <v>166460740</v>
      </c>
      <c r="C71" s="15">
        <v>43220</v>
      </c>
      <c r="D71" s="7" t="s">
        <v>9</v>
      </c>
      <c r="E71" s="7" t="s">
        <v>67</v>
      </c>
      <c r="F71" s="13" t="s">
        <v>94</v>
      </c>
      <c r="G71" s="14" t="s">
        <v>102</v>
      </c>
      <c r="H71" s="14" t="s">
        <v>103</v>
      </c>
      <c r="I71" s="14" t="s">
        <v>8</v>
      </c>
      <c r="J71" s="6">
        <v>8287</v>
      </c>
      <c r="K71" s="8">
        <v>524.96</v>
      </c>
      <c r="L71" s="8">
        <v>651.21</v>
      </c>
      <c r="M71" s="8">
        <v>4350343.5199999996</v>
      </c>
      <c r="N71" s="8">
        <v>5396577.2699999996</v>
      </c>
      <c r="O71" s="8">
        <v>1046233.75</v>
      </c>
      <c r="P71" s="5">
        <v>9.8000000000000007</v>
      </c>
      <c r="Q71" s="1">
        <f t="shared" si="2"/>
        <v>30</v>
      </c>
      <c r="R71" s="16" t="str">
        <f>VLOOKUP(referances!A71,month,2)</f>
        <v>April</v>
      </c>
      <c r="S71" s="1">
        <f t="shared" si="3"/>
        <v>2018</v>
      </c>
    </row>
    <row r="72" spans="2:19" x14ac:dyDescent="0.25">
      <c r="B72" s="2">
        <v>610425555</v>
      </c>
      <c r="C72" s="15">
        <v>43221</v>
      </c>
      <c r="D72" s="7" t="s">
        <v>11</v>
      </c>
      <c r="E72" s="7" t="s">
        <v>68</v>
      </c>
      <c r="F72" s="13" t="s">
        <v>96</v>
      </c>
      <c r="G72" s="14" t="s">
        <v>101</v>
      </c>
      <c r="H72" s="14" t="s">
        <v>104</v>
      </c>
      <c r="I72" s="14" t="s">
        <v>106</v>
      </c>
      <c r="J72" s="6">
        <v>7342</v>
      </c>
      <c r="K72" s="8">
        <v>35.840000000000003</v>
      </c>
      <c r="L72" s="8">
        <v>109.28</v>
      </c>
      <c r="M72" s="8">
        <v>263137.28000000003</v>
      </c>
      <c r="N72" s="8">
        <v>802333.76</v>
      </c>
      <c r="O72" s="8">
        <v>539196.48</v>
      </c>
      <c r="P72" s="5">
        <v>5.7</v>
      </c>
      <c r="Q72" s="1">
        <f t="shared" si="2"/>
        <v>1</v>
      </c>
      <c r="R72" s="16" t="str">
        <f>VLOOKUP(referances!A72,month,2)</f>
        <v>May</v>
      </c>
      <c r="S72" s="1">
        <f t="shared" si="3"/>
        <v>2018</v>
      </c>
    </row>
    <row r="73" spans="2:19" x14ac:dyDescent="0.25">
      <c r="B73" s="2">
        <v>462405812</v>
      </c>
      <c r="C73" s="15">
        <v>43222</v>
      </c>
      <c r="D73" s="7" t="s">
        <v>19</v>
      </c>
      <c r="E73" s="7" t="s">
        <v>28</v>
      </c>
      <c r="F73" s="13" t="s">
        <v>94</v>
      </c>
      <c r="G73" s="14" t="s">
        <v>102</v>
      </c>
      <c r="H73" s="14" t="s">
        <v>103</v>
      </c>
      <c r="I73" s="14" t="s">
        <v>8</v>
      </c>
      <c r="J73" s="6">
        <v>5010</v>
      </c>
      <c r="K73" s="8">
        <v>524.96</v>
      </c>
      <c r="L73" s="8">
        <v>651.21</v>
      </c>
      <c r="M73" s="8">
        <v>2630049.6</v>
      </c>
      <c r="N73" s="8">
        <v>3262562.1</v>
      </c>
      <c r="O73" s="8">
        <v>632512.5</v>
      </c>
      <c r="P73" s="5">
        <v>5</v>
      </c>
      <c r="Q73" s="1">
        <f t="shared" si="2"/>
        <v>2</v>
      </c>
      <c r="R73" s="16" t="str">
        <f>VLOOKUP(referances!A73,month,2)</f>
        <v>May</v>
      </c>
      <c r="S73" s="1">
        <f t="shared" si="3"/>
        <v>2018</v>
      </c>
    </row>
    <row r="74" spans="2:19" x14ac:dyDescent="0.25">
      <c r="B74" s="2">
        <v>816200339</v>
      </c>
      <c r="C74" s="15">
        <v>43223</v>
      </c>
      <c r="D74" s="7" t="s">
        <v>44</v>
      </c>
      <c r="E74" s="7" t="s">
        <v>63</v>
      </c>
      <c r="F74" s="13" t="s">
        <v>91</v>
      </c>
      <c r="G74" s="14" t="s">
        <v>101</v>
      </c>
      <c r="H74" s="14" t="s">
        <v>104</v>
      </c>
      <c r="I74" s="14" t="s">
        <v>106</v>
      </c>
      <c r="J74" s="6">
        <v>673</v>
      </c>
      <c r="K74" s="8">
        <v>6.92</v>
      </c>
      <c r="L74" s="8">
        <v>9.33</v>
      </c>
      <c r="M74" s="8">
        <v>4657.16</v>
      </c>
      <c r="N74" s="8">
        <v>6279.09</v>
      </c>
      <c r="O74" s="8">
        <v>1621.93</v>
      </c>
      <c r="P74" s="5">
        <v>9.1</v>
      </c>
      <c r="Q74" s="1">
        <f t="shared" si="2"/>
        <v>3</v>
      </c>
      <c r="R74" s="16" t="str">
        <f>VLOOKUP(referances!A74,month,2)</f>
        <v>May</v>
      </c>
      <c r="S74" s="1">
        <f t="shared" si="3"/>
        <v>2018</v>
      </c>
    </row>
    <row r="75" spans="2:19" x14ac:dyDescent="0.25">
      <c r="B75" s="2">
        <v>585920464</v>
      </c>
      <c r="C75" s="15">
        <v>43232</v>
      </c>
      <c r="D75" s="7" t="s">
        <v>11</v>
      </c>
      <c r="E75" s="7" t="s">
        <v>69</v>
      </c>
      <c r="F75" s="13" t="s">
        <v>98</v>
      </c>
      <c r="G75" s="14" t="s">
        <v>101</v>
      </c>
      <c r="H75" s="14" t="s">
        <v>103</v>
      </c>
      <c r="I75" s="14" t="s">
        <v>106</v>
      </c>
      <c r="J75" s="6">
        <v>5741</v>
      </c>
      <c r="K75" s="8">
        <v>31.79</v>
      </c>
      <c r="L75" s="8">
        <v>47.45</v>
      </c>
      <c r="M75" s="8">
        <v>182506.39</v>
      </c>
      <c r="N75" s="8">
        <v>272410.45</v>
      </c>
      <c r="O75" s="8">
        <v>89904.06</v>
      </c>
      <c r="P75" s="5">
        <v>4.0999999999999996</v>
      </c>
      <c r="Q75" s="1">
        <f t="shared" si="2"/>
        <v>12</v>
      </c>
      <c r="R75" s="16" t="str">
        <f>VLOOKUP(referances!A75,month,2)</f>
        <v>May</v>
      </c>
      <c r="S75" s="1">
        <f t="shared" si="3"/>
        <v>2018</v>
      </c>
    </row>
    <row r="76" spans="2:19" x14ac:dyDescent="0.25">
      <c r="B76" s="2">
        <v>555990016</v>
      </c>
      <c r="C76" s="15">
        <v>43233</v>
      </c>
      <c r="D76" s="7" t="s">
        <v>11</v>
      </c>
      <c r="E76" s="7" t="s">
        <v>42</v>
      </c>
      <c r="F76" s="13" t="s">
        <v>97</v>
      </c>
      <c r="G76" s="14" t="s">
        <v>101</v>
      </c>
      <c r="H76" s="14" t="s">
        <v>104</v>
      </c>
      <c r="I76" s="14" t="s">
        <v>106</v>
      </c>
      <c r="J76" s="6">
        <v>8656</v>
      </c>
      <c r="K76" s="8">
        <v>117.11</v>
      </c>
      <c r="L76" s="8">
        <v>205.7</v>
      </c>
      <c r="M76" s="8">
        <v>1013704.16</v>
      </c>
      <c r="N76" s="8">
        <v>1780539.2</v>
      </c>
      <c r="O76" s="8">
        <v>766835.04</v>
      </c>
      <c r="P76" s="5">
        <v>9.4</v>
      </c>
      <c r="Q76" s="1">
        <f t="shared" si="2"/>
        <v>13</v>
      </c>
      <c r="R76" s="16" t="str">
        <f>VLOOKUP(referances!A76,month,2)</f>
        <v>May</v>
      </c>
      <c r="S76" s="1">
        <f t="shared" si="3"/>
        <v>2018</v>
      </c>
    </row>
    <row r="77" spans="2:19" x14ac:dyDescent="0.25">
      <c r="B77" s="2">
        <v>231145322</v>
      </c>
      <c r="C77" s="15">
        <v>43234</v>
      </c>
      <c r="D77" s="7" t="s">
        <v>44</v>
      </c>
      <c r="E77" s="7" t="s">
        <v>70</v>
      </c>
      <c r="F77" s="13" t="s">
        <v>96</v>
      </c>
      <c r="G77" s="14" t="s">
        <v>101</v>
      </c>
      <c r="H77" s="14" t="s">
        <v>103</v>
      </c>
      <c r="I77" s="14" t="s">
        <v>106</v>
      </c>
      <c r="J77" s="6">
        <v>9892</v>
      </c>
      <c r="K77" s="8">
        <v>263.33</v>
      </c>
      <c r="L77" s="8">
        <v>437.2</v>
      </c>
      <c r="M77" s="8">
        <v>2604860.36</v>
      </c>
      <c r="N77" s="8">
        <v>4324782.4000000004</v>
      </c>
      <c r="O77" s="8">
        <v>1719922.04</v>
      </c>
      <c r="P77" s="5">
        <v>5</v>
      </c>
      <c r="Q77" s="1">
        <f t="shared" si="2"/>
        <v>14</v>
      </c>
      <c r="R77" s="16" t="str">
        <f>VLOOKUP(referances!A77,month,2)</f>
        <v>May</v>
      </c>
      <c r="S77" s="1">
        <f t="shared" si="3"/>
        <v>2018</v>
      </c>
    </row>
    <row r="78" spans="2:19" x14ac:dyDescent="0.25">
      <c r="B78" s="2">
        <v>986435210</v>
      </c>
      <c r="C78" s="15">
        <v>43235</v>
      </c>
      <c r="D78" s="7" t="s">
        <v>71</v>
      </c>
      <c r="E78" s="7" t="s">
        <v>72</v>
      </c>
      <c r="F78" s="13" t="s">
        <v>97</v>
      </c>
      <c r="G78" s="14" t="s">
        <v>101</v>
      </c>
      <c r="H78" s="14" t="s">
        <v>103</v>
      </c>
      <c r="I78" s="14" t="s">
        <v>8</v>
      </c>
      <c r="J78" s="6">
        <v>6954</v>
      </c>
      <c r="K78" s="8">
        <v>502.54</v>
      </c>
      <c r="L78" s="8">
        <v>668.27</v>
      </c>
      <c r="M78" s="8">
        <v>3494663.16</v>
      </c>
      <c r="N78" s="8">
        <v>4647149.58</v>
      </c>
      <c r="O78" s="8">
        <v>1152486.42</v>
      </c>
      <c r="P78" s="5">
        <v>8.8000000000000007</v>
      </c>
      <c r="Q78" s="1">
        <f t="shared" si="2"/>
        <v>15</v>
      </c>
      <c r="R78" s="16" t="str">
        <f>VLOOKUP(referances!A78,month,2)</f>
        <v>May</v>
      </c>
      <c r="S78" s="1">
        <f t="shared" si="3"/>
        <v>2018</v>
      </c>
    </row>
    <row r="79" spans="2:19" x14ac:dyDescent="0.25">
      <c r="B79" s="2">
        <v>217221009</v>
      </c>
      <c r="C79" s="15">
        <v>43236</v>
      </c>
      <c r="D79" s="7" t="s">
        <v>4</v>
      </c>
      <c r="E79" s="7" t="s">
        <v>73</v>
      </c>
      <c r="F79" s="13" t="s">
        <v>94</v>
      </c>
      <c r="G79" s="14" t="s">
        <v>101</v>
      </c>
      <c r="H79" s="14" t="s">
        <v>104</v>
      </c>
      <c r="I79" s="14" t="s">
        <v>106</v>
      </c>
      <c r="J79" s="6">
        <v>9379</v>
      </c>
      <c r="K79" s="8">
        <v>31.79</v>
      </c>
      <c r="L79" s="8">
        <v>47.45</v>
      </c>
      <c r="M79" s="8">
        <v>298158.40999999997</v>
      </c>
      <c r="N79" s="8">
        <v>445033.55</v>
      </c>
      <c r="O79" s="8">
        <v>146875.14000000001</v>
      </c>
      <c r="P79" s="5">
        <v>8</v>
      </c>
      <c r="Q79" s="1">
        <f t="shared" si="2"/>
        <v>16</v>
      </c>
      <c r="R79" s="16" t="str">
        <f>VLOOKUP(referances!A79,month,2)</f>
        <v>May</v>
      </c>
      <c r="S79" s="1">
        <f t="shared" si="3"/>
        <v>2018</v>
      </c>
    </row>
    <row r="80" spans="2:19" x14ac:dyDescent="0.25">
      <c r="B80" s="2">
        <v>789176547</v>
      </c>
      <c r="C80" s="15">
        <v>43240</v>
      </c>
      <c r="D80" s="7" t="s">
        <v>19</v>
      </c>
      <c r="E80" s="7" t="s">
        <v>74</v>
      </c>
      <c r="F80" s="13" t="s">
        <v>98</v>
      </c>
      <c r="G80" s="14" t="s">
        <v>102</v>
      </c>
      <c r="H80" s="14" t="s">
        <v>103</v>
      </c>
      <c r="I80" s="14" t="s">
        <v>106</v>
      </c>
      <c r="J80" s="6">
        <v>3732</v>
      </c>
      <c r="K80" s="8">
        <v>90.93</v>
      </c>
      <c r="L80" s="8">
        <v>154.06</v>
      </c>
      <c r="M80" s="8">
        <v>339350.76</v>
      </c>
      <c r="N80" s="8">
        <v>574951.92000000004</v>
      </c>
      <c r="O80" s="8">
        <v>235601.16</v>
      </c>
      <c r="P80" s="5">
        <v>7.3</v>
      </c>
      <c r="Q80" s="1">
        <f t="shared" si="2"/>
        <v>20</v>
      </c>
      <c r="R80" s="16" t="str">
        <f>VLOOKUP(referances!A80,month,2)</f>
        <v>May</v>
      </c>
      <c r="S80" s="1">
        <f t="shared" si="3"/>
        <v>2018</v>
      </c>
    </row>
    <row r="81" spans="2:19" x14ac:dyDescent="0.25">
      <c r="B81" s="2">
        <v>688288152</v>
      </c>
      <c r="C81" s="15">
        <v>43245</v>
      </c>
      <c r="D81" s="7" t="s">
        <v>9</v>
      </c>
      <c r="E81" s="7" t="s">
        <v>75</v>
      </c>
      <c r="F81" s="13" t="s">
        <v>97</v>
      </c>
      <c r="G81" s="14" t="s">
        <v>102</v>
      </c>
      <c r="H81" s="14" t="s">
        <v>104</v>
      </c>
      <c r="I81" s="14" t="s">
        <v>106</v>
      </c>
      <c r="J81" s="6">
        <v>8614</v>
      </c>
      <c r="K81" s="8">
        <v>159.41999999999999</v>
      </c>
      <c r="L81" s="8">
        <v>255.28</v>
      </c>
      <c r="M81" s="8">
        <v>1373243.88</v>
      </c>
      <c r="N81" s="8">
        <v>2198981.92</v>
      </c>
      <c r="O81" s="8">
        <v>825738.04</v>
      </c>
      <c r="P81" s="5">
        <v>9.1</v>
      </c>
      <c r="Q81" s="1">
        <f t="shared" si="2"/>
        <v>25</v>
      </c>
      <c r="R81" s="16" t="str">
        <f>VLOOKUP(referances!A81,month,2)</f>
        <v>May</v>
      </c>
      <c r="S81" s="1">
        <f t="shared" si="3"/>
        <v>2018</v>
      </c>
    </row>
    <row r="82" spans="2:19" x14ac:dyDescent="0.25">
      <c r="B82" s="2">
        <v>670854651</v>
      </c>
      <c r="C82" s="15">
        <v>43246</v>
      </c>
      <c r="D82" s="7" t="s">
        <v>4</v>
      </c>
      <c r="E82" s="7" t="s">
        <v>76</v>
      </c>
      <c r="F82" s="13" t="s">
        <v>97</v>
      </c>
      <c r="G82" s="14" t="s">
        <v>102</v>
      </c>
      <c r="H82" s="14" t="s">
        <v>104</v>
      </c>
      <c r="I82" s="14" t="s">
        <v>8</v>
      </c>
      <c r="J82" s="6">
        <v>9654</v>
      </c>
      <c r="K82" s="8">
        <v>263.33</v>
      </c>
      <c r="L82" s="8">
        <v>437.2</v>
      </c>
      <c r="M82" s="8">
        <v>2542187.8199999998</v>
      </c>
      <c r="N82" s="8">
        <v>4220728.8</v>
      </c>
      <c r="O82" s="8">
        <v>1678540.98</v>
      </c>
      <c r="P82" s="5">
        <v>7.6</v>
      </c>
      <c r="Q82" s="1">
        <f t="shared" si="2"/>
        <v>26</v>
      </c>
      <c r="R82" s="16" t="str">
        <f>VLOOKUP(referances!A82,month,2)</f>
        <v>May</v>
      </c>
      <c r="S82" s="1">
        <f t="shared" si="3"/>
        <v>2018</v>
      </c>
    </row>
    <row r="83" spans="2:19" x14ac:dyDescent="0.25">
      <c r="B83" s="2">
        <v>213487374</v>
      </c>
      <c r="C83" s="15">
        <v>43247</v>
      </c>
      <c r="D83" s="7" t="s">
        <v>9</v>
      </c>
      <c r="E83" s="7" t="s">
        <v>77</v>
      </c>
      <c r="F83" s="13" t="s">
        <v>94</v>
      </c>
      <c r="G83" s="14" t="s">
        <v>102</v>
      </c>
      <c r="H83" s="14" t="s">
        <v>103</v>
      </c>
      <c r="I83" s="14" t="s">
        <v>106</v>
      </c>
      <c r="J83" s="6">
        <v>4513</v>
      </c>
      <c r="K83" s="8">
        <v>502.54</v>
      </c>
      <c r="L83" s="8">
        <v>668.27</v>
      </c>
      <c r="M83" s="8">
        <v>2267963.02</v>
      </c>
      <c r="N83" s="8">
        <v>3015902.51</v>
      </c>
      <c r="O83" s="8">
        <v>747939.49</v>
      </c>
      <c r="P83" s="5">
        <v>9.6</v>
      </c>
      <c r="Q83" s="1">
        <f t="shared" si="2"/>
        <v>27</v>
      </c>
      <c r="R83" s="16" t="str">
        <f>VLOOKUP(referances!A83,month,2)</f>
        <v>May</v>
      </c>
      <c r="S83" s="1">
        <f t="shared" si="3"/>
        <v>2018</v>
      </c>
    </row>
    <row r="84" spans="2:19" x14ac:dyDescent="0.25">
      <c r="B84" s="2">
        <v>663110148</v>
      </c>
      <c r="C84" s="15">
        <v>43253</v>
      </c>
      <c r="D84" s="7" t="s">
        <v>44</v>
      </c>
      <c r="E84" s="7" t="s">
        <v>78</v>
      </c>
      <c r="F84" s="13" t="s">
        <v>97</v>
      </c>
      <c r="G84" s="14" t="s">
        <v>101</v>
      </c>
      <c r="H84" s="14" t="s">
        <v>103</v>
      </c>
      <c r="I84" s="14" t="s">
        <v>8</v>
      </c>
      <c r="J84" s="6">
        <v>7884</v>
      </c>
      <c r="K84" s="8">
        <v>35.840000000000003</v>
      </c>
      <c r="L84" s="8">
        <v>109.28</v>
      </c>
      <c r="M84" s="8">
        <v>282562.56</v>
      </c>
      <c r="N84" s="8">
        <v>861563.52</v>
      </c>
      <c r="O84" s="8">
        <v>579000.96</v>
      </c>
      <c r="P84" s="5">
        <v>6.5</v>
      </c>
      <c r="Q84" s="1">
        <f t="shared" si="2"/>
        <v>2</v>
      </c>
      <c r="R84" s="16" t="str">
        <f>VLOOKUP(referances!A84,month,2)</f>
        <v>June</v>
      </c>
      <c r="S84" s="1">
        <f t="shared" si="3"/>
        <v>2018</v>
      </c>
    </row>
    <row r="85" spans="2:19" x14ac:dyDescent="0.25">
      <c r="B85" s="2">
        <v>286959302</v>
      </c>
      <c r="C85" s="15">
        <v>43254</v>
      </c>
      <c r="D85" s="7" t="s">
        <v>44</v>
      </c>
      <c r="E85" s="7" t="s">
        <v>79</v>
      </c>
      <c r="F85" s="13" t="s">
        <v>97</v>
      </c>
      <c r="G85" s="14" t="s">
        <v>102</v>
      </c>
      <c r="H85" s="14" t="s">
        <v>104</v>
      </c>
      <c r="I85" s="14" t="s">
        <v>8</v>
      </c>
      <c r="J85" s="6">
        <v>6489</v>
      </c>
      <c r="K85" s="8">
        <v>263.33</v>
      </c>
      <c r="L85" s="8">
        <v>437.2</v>
      </c>
      <c r="M85" s="8">
        <v>1708748.37</v>
      </c>
      <c r="N85" s="8">
        <v>2836990.8</v>
      </c>
      <c r="O85" s="8">
        <v>1128242.43</v>
      </c>
      <c r="P85" s="5">
        <v>6.2</v>
      </c>
      <c r="Q85" s="1">
        <f t="shared" si="2"/>
        <v>3</v>
      </c>
      <c r="R85" s="16" t="str">
        <f>VLOOKUP(referances!A85,month,2)</f>
        <v>June</v>
      </c>
      <c r="S85" s="1">
        <f t="shared" si="3"/>
        <v>2018</v>
      </c>
    </row>
    <row r="86" spans="2:19" x14ac:dyDescent="0.25">
      <c r="B86" s="2">
        <v>122583663</v>
      </c>
      <c r="C86" s="15">
        <v>43255</v>
      </c>
      <c r="D86" s="7" t="s">
        <v>11</v>
      </c>
      <c r="E86" s="7" t="s">
        <v>80</v>
      </c>
      <c r="F86" s="13" t="s">
        <v>99</v>
      </c>
      <c r="G86" s="14" t="s">
        <v>101</v>
      </c>
      <c r="H86" s="14" t="s">
        <v>104</v>
      </c>
      <c r="I86" s="14" t="s">
        <v>106</v>
      </c>
      <c r="J86" s="6">
        <v>4085</v>
      </c>
      <c r="K86" s="8">
        <v>97.44</v>
      </c>
      <c r="L86" s="8">
        <v>152.58000000000001</v>
      </c>
      <c r="M86" s="8">
        <v>398042.4</v>
      </c>
      <c r="N86" s="8">
        <v>623289.30000000005</v>
      </c>
      <c r="O86" s="8">
        <v>225246.9</v>
      </c>
      <c r="P86" s="5">
        <v>8.5</v>
      </c>
      <c r="Q86" s="1">
        <f t="shared" si="2"/>
        <v>4</v>
      </c>
      <c r="R86" s="16" t="str">
        <f>VLOOKUP(referances!A86,month,2)</f>
        <v>June</v>
      </c>
      <c r="S86" s="1">
        <f t="shared" si="3"/>
        <v>2018</v>
      </c>
    </row>
    <row r="87" spans="2:19" x14ac:dyDescent="0.25">
      <c r="B87" s="2">
        <v>827844560</v>
      </c>
      <c r="C87" s="15">
        <v>43256</v>
      </c>
      <c r="D87" s="7" t="s">
        <v>11</v>
      </c>
      <c r="E87" s="7" t="s">
        <v>81</v>
      </c>
      <c r="F87" s="13" t="s">
        <v>96</v>
      </c>
      <c r="G87" s="14" t="s">
        <v>102</v>
      </c>
      <c r="H87" s="14" t="s">
        <v>103</v>
      </c>
      <c r="I87" s="14" t="s">
        <v>8</v>
      </c>
      <c r="J87" s="6">
        <v>6457</v>
      </c>
      <c r="K87" s="8">
        <v>90.93</v>
      </c>
      <c r="L87" s="8">
        <v>154.06</v>
      </c>
      <c r="M87" s="8">
        <v>587135.01</v>
      </c>
      <c r="N87" s="8">
        <v>994765.42</v>
      </c>
      <c r="O87" s="8">
        <v>407630.41</v>
      </c>
      <c r="P87" s="5">
        <v>8.9</v>
      </c>
      <c r="Q87" s="1">
        <f t="shared" si="2"/>
        <v>5</v>
      </c>
      <c r="R87" s="16" t="str">
        <f>VLOOKUP(referances!A87,month,2)</f>
        <v>June</v>
      </c>
      <c r="S87" s="1">
        <f t="shared" si="3"/>
        <v>2018</v>
      </c>
    </row>
    <row r="88" spans="2:19" x14ac:dyDescent="0.25">
      <c r="B88" s="2">
        <v>430915820</v>
      </c>
      <c r="C88" s="15">
        <v>43257</v>
      </c>
      <c r="D88" s="7" t="s">
        <v>71</v>
      </c>
      <c r="E88" s="7" t="s">
        <v>72</v>
      </c>
      <c r="F88" s="13" t="s">
        <v>96</v>
      </c>
      <c r="G88" s="14" t="s">
        <v>101</v>
      </c>
      <c r="H88" s="14" t="s">
        <v>103</v>
      </c>
      <c r="I88" s="14" t="s">
        <v>106</v>
      </c>
      <c r="J88" s="6">
        <v>6422</v>
      </c>
      <c r="K88" s="8">
        <v>56.67</v>
      </c>
      <c r="L88" s="8">
        <v>81.73</v>
      </c>
      <c r="M88" s="8">
        <v>363934.74</v>
      </c>
      <c r="N88" s="8">
        <v>524870.06000000006</v>
      </c>
      <c r="O88" s="8">
        <v>160935.32</v>
      </c>
      <c r="P88" s="5">
        <v>7.5</v>
      </c>
      <c r="Q88" s="1">
        <f t="shared" si="2"/>
        <v>6</v>
      </c>
      <c r="R88" s="16" t="str">
        <f>VLOOKUP(referances!A88,month,2)</f>
        <v>June</v>
      </c>
      <c r="S88" s="1">
        <f t="shared" si="3"/>
        <v>2018</v>
      </c>
    </row>
    <row r="89" spans="2:19" x14ac:dyDescent="0.25">
      <c r="B89" s="2">
        <v>180283772</v>
      </c>
      <c r="C89" s="15">
        <v>43258</v>
      </c>
      <c r="D89" s="7" t="s">
        <v>11</v>
      </c>
      <c r="E89" s="7" t="s">
        <v>12</v>
      </c>
      <c r="F89" s="13" t="s">
        <v>96</v>
      </c>
      <c r="G89" s="14" t="s">
        <v>101</v>
      </c>
      <c r="H89" s="14" t="s">
        <v>103</v>
      </c>
      <c r="I89" s="14" t="s">
        <v>106</v>
      </c>
      <c r="J89" s="6">
        <v>8829</v>
      </c>
      <c r="K89" s="8">
        <v>31.79</v>
      </c>
      <c r="L89" s="8">
        <v>47.45</v>
      </c>
      <c r="M89" s="8">
        <v>280673.90999999997</v>
      </c>
      <c r="N89" s="8">
        <v>418936.05</v>
      </c>
      <c r="O89" s="8">
        <v>138262.14000000001</v>
      </c>
      <c r="P89" s="5">
        <v>5.2</v>
      </c>
      <c r="Q89" s="1">
        <f t="shared" si="2"/>
        <v>7</v>
      </c>
      <c r="R89" s="16" t="str">
        <f>VLOOKUP(referances!A89,month,2)</f>
        <v>June</v>
      </c>
      <c r="S89" s="1">
        <f t="shared" si="3"/>
        <v>2018</v>
      </c>
    </row>
    <row r="90" spans="2:19" x14ac:dyDescent="0.25">
      <c r="B90" s="2">
        <v>494747245</v>
      </c>
      <c r="C90" s="15">
        <v>43259</v>
      </c>
      <c r="D90" s="7" t="s">
        <v>11</v>
      </c>
      <c r="E90" s="7" t="s">
        <v>37</v>
      </c>
      <c r="F90" s="13" t="s">
        <v>92</v>
      </c>
      <c r="G90" s="14" t="s">
        <v>102</v>
      </c>
      <c r="H90" s="14" t="s">
        <v>104</v>
      </c>
      <c r="I90" s="14" t="s">
        <v>8</v>
      </c>
      <c r="J90" s="6">
        <v>5559</v>
      </c>
      <c r="K90" s="8">
        <v>159.41999999999999</v>
      </c>
      <c r="L90" s="8">
        <v>255.28</v>
      </c>
      <c r="M90" s="8">
        <v>886215.78</v>
      </c>
      <c r="N90" s="8">
        <v>1419101.52</v>
      </c>
      <c r="O90" s="8">
        <v>532885.74</v>
      </c>
      <c r="P90" s="5">
        <v>4.9000000000000004</v>
      </c>
      <c r="Q90" s="1">
        <f t="shared" si="2"/>
        <v>8</v>
      </c>
      <c r="R90" s="16" t="str">
        <f>VLOOKUP(referances!A90,month,2)</f>
        <v>June</v>
      </c>
      <c r="S90" s="1">
        <f t="shared" si="3"/>
        <v>2018</v>
      </c>
    </row>
    <row r="91" spans="2:19" x14ac:dyDescent="0.25">
      <c r="B91" s="2">
        <v>513417565</v>
      </c>
      <c r="C91" s="15">
        <v>43260</v>
      </c>
      <c r="D91" s="7" t="s">
        <v>44</v>
      </c>
      <c r="E91" s="7" t="s">
        <v>82</v>
      </c>
      <c r="F91" s="13" t="s">
        <v>93</v>
      </c>
      <c r="G91" s="14" t="s">
        <v>102</v>
      </c>
      <c r="H91" s="14" t="s">
        <v>104</v>
      </c>
      <c r="I91" s="14" t="s">
        <v>8</v>
      </c>
      <c r="J91" s="6">
        <v>522</v>
      </c>
      <c r="K91" s="8">
        <v>6.92</v>
      </c>
      <c r="L91" s="8">
        <v>9.33</v>
      </c>
      <c r="M91" s="8">
        <v>3612.24</v>
      </c>
      <c r="N91" s="8">
        <v>4870.26</v>
      </c>
      <c r="O91" s="8">
        <v>1258.02</v>
      </c>
      <c r="P91" s="5">
        <v>6.6</v>
      </c>
      <c r="Q91" s="1">
        <f t="shared" si="2"/>
        <v>9</v>
      </c>
      <c r="R91" s="16" t="str">
        <f>VLOOKUP(referances!A91,month,2)</f>
        <v>June</v>
      </c>
      <c r="S91" s="1">
        <f t="shared" si="3"/>
        <v>2018</v>
      </c>
    </row>
    <row r="92" spans="2:19" x14ac:dyDescent="0.25">
      <c r="B92" s="2">
        <v>345718562</v>
      </c>
      <c r="C92" s="15">
        <v>43261</v>
      </c>
      <c r="D92" s="7" t="s">
        <v>9</v>
      </c>
      <c r="E92" s="7" t="s">
        <v>83</v>
      </c>
      <c r="F92" s="13" t="s">
        <v>99</v>
      </c>
      <c r="G92" s="14" t="s">
        <v>101</v>
      </c>
      <c r="H92" s="14" t="s">
        <v>103</v>
      </c>
      <c r="I92" s="14" t="s">
        <v>106</v>
      </c>
      <c r="J92" s="6">
        <v>4660</v>
      </c>
      <c r="K92" s="8">
        <v>31.79</v>
      </c>
      <c r="L92" s="8">
        <v>47.45</v>
      </c>
      <c r="M92" s="8">
        <v>148141.4</v>
      </c>
      <c r="N92" s="8">
        <v>221117</v>
      </c>
      <c r="O92" s="8">
        <v>72975.600000000006</v>
      </c>
      <c r="P92" s="5">
        <v>4.4000000000000004</v>
      </c>
      <c r="Q92" s="1">
        <f t="shared" si="2"/>
        <v>10</v>
      </c>
      <c r="R92" s="16" t="str">
        <f>VLOOKUP(referances!A92,month,2)</f>
        <v>June</v>
      </c>
      <c r="S92" s="1">
        <f t="shared" si="3"/>
        <v>2018</v>
      </c>
    </row>
    <row r="93" spans="2:19" x14ac:dyDescent="0.25">
      <c r="B93" s="2">
        <v>621386563</v>
      </c>
      <c r="C93" s="15">
        <v>43262</v>
      </c>
      <c r="D93" s="7" t="s">
        <v>11</v>
      </c>
      <c r="E93" s="7" t="s">
        <v>57</v>
      </c>
      <c r="F93" s="13" t="s">
        <v>99</v>
      </c>
      <c r="G93" s="14" t="s">
        <v>101</v>
      </c>
      <c r="H93" s="14" t="s">
        <v>104</v>
      </c>
      <c r="I93" s="14" t="s">
        <v>8</v>
      </c>
      <c r="J93" s="6">
        <v>948</v>
      </c>
      <c r="K93" s="8">
        <v>524.96</v>
      </c>
      <c r="L93" s="8">
        <v>651.21</v>
      </c>
      <c r="M93" s="8">
        <v>497662.08</v>
      </c>
      <c r="N93" s="8">
        <v>617347.07999999996</v>
      </c>
      <c r="O93" s="8">
        <v>119685</v>
      </c>
      <c r="P93" s="5">
        <v>4.3</v>
      </c>
      <c r="Q93" s="1">
        <f t="shared" si="2"/>
        <v>11</v>
      </c>
      <c r="R93" s="16" t="str">
        <f>VLOOKUP(referances!A93,month,2)</f>
        <v>June</v>
      </c>
      <c r="S93" s="1">
        <f t="shared" si="3"/>
        <v>2018</v>
      </c>
    </row>
    <row r="94" spans="2:19" x14ac:dyDescent="0.25">
      <c r="B94" s="2">
        <v>240470397</v>
      </c>
      <c r="C94" s="15">
        <v>43269</v>
      </c>
      <c r="D94" s="7" t="s">
        <v>4</v>
      </c>
      <c r="E94" s="7" t="s">
        <v>40</v>
      </c>
      <c r="F94" s="13" t="s">
        <v>96</v>
      </c>
      <c r="G94" s="14" t="s">
        <v>102</v>
      </c>
      <c r="H94" s="14" t="s">
        <v>103</v>
      </c>
      <c r="I94" s="14" t="s">
        <v>106</v>
      </c>
      <c r="J94" s="6">
        <v>9389</v>
      </c>
      <c r="K94" s="8">
        <v>31.79</v>
      </c>
      <c r="L94" s="8">
        <v>47.45</v>
      </c>
      <c r="M94" s="8">
        <v>298476.31</v>
      </c>
      <c r="N94" s="8">
        <v>445508.05</v>
      </c>
      <c r="O94" s="8">
        <v>147031.74</v>
      </c>
      <c r="P94" s="5">
        <v>8.4</v>
      </c>
      <c r="Q94" s="1">
        <f t="shared" si="2"/>
        <v>18</v>
      </c>
      <c r="R94" s="16" t="str">
        <f>VLOOKUP(referances!A94,month,2)</f>
        <v>June</v>
      </c>
      <c r="S94" s="1">
        <f t="shared" si="3"/>
        <v>2018</v>
      </c>
    </row>
    <row r="95" spans="2:19" x14ac:dyDescent="0.25">
      <c r="B95" s="2">
        <v>423331391</v>
      </c>
      <c r="C95" s="15">
        <v>43270</v>
      </c>
      <c r="D95" s="7" t="s">
        <v>44</v>
      </c>
      <c r="E95" s="7" t="s">
        <v>48</v>
      </c>
      <c r="F95" s="13" t="s">
        <v>99</v>
      </c>
      <c r="G95" s="14" t="s">
        <v>101</v>
      </c>
      <c r="H95" s="14" t="s">
        <v>104</v>
      </c>
      <c r="I95" s="14" t="s">
        <v>8</v>
      </c>
      <c r="J95" s="6">
        <v>2021</v>
      </c>
      <c r="K95" s="8">
        <v>524.96</v>
      </c>
      <c r="L95" s="8">
        <v>651.21</v>
      </c>
      <c r="M95" s="8">
        <v>1060944.1599999999</v>
      </c>
      <c r="N95" s="8">
        <v>1316095.4099999999</v>
      </c>
      <c r="O95" s="8">
        <v>255151.25</v>
      </c>
      <c r="P95" s="5">
        <v>8.9</v>
      </c>
      <c r="Q95" s="1">
        <f t="shared" si="2"/>
        <v>19</v>
      </c>
      <c r="R95" s="16" t="str">
        <f>VLOOKUP(referances!A95,month,2)</f>
        <v>June</v>
      </c>
      <c r="S95" s="1">
        <f t="shared" si="3"/>
        <v>2018</v>
      </c>
    </row>
    <row r="96" spans="2:19" x14ac:dyDescent="0.25">
      <c r="B96" s="2">
        <v>660643374</v>
      </c>
      <c r="C96" s="15">
        <v>43271</v>
      </c>
      <c r="D96" s="7" t="s">
        <v>9</v>
      </c>
      <c r="E96" s="7" t="s">
        <v>84</v>
      </c>
      <c r="F96" s="13" t="s">
        <v>98</v>
      </c>
      <c r="G96" s="14" t="s">
        <v>102</v>
      </c>
      <c r="H96" s="14" t="s">
        <v>103</v>
      </c>
      <c r="I96" s="14" t="s">
        <v>8</v>
      </c>
      <c r="J96" s="6">
        <v>7910</v>
      </c>
      <c r="K96" s="8">
        <v>263.33</v>
      </c>
      <c r="L96" s="8">
        <v>437.2</v>
      </c>
      <c r="M96" s="8">
        <v>2082940.3</v>
      </c>
      <c r="N96" s="8">
        <v>3458252</v>
      </c>
      <c r="O96" s="8">
        <v>1375311.7</v>
      </c>
      <c r="P96" s="5">
        <v>4.5</v>
      </c>
      <c r="Q96" s="1">
        <f t="shared" si="2"/>
        <v>20</v>
      </c>
      <c r="R96" s="16" t="str">
        <f>VLOOKUP(referances!A96,month,2)</f>
        <v>June</v>
      </c>
      <c r="S96" s="1">
        <f t="shared" si="3"/>
        <v>2018</v>
      </c>
    </row>
    <row r="97" spans="2:19" x14ac:dyDescent="0.25">
      <c r="B97" s="2">
        <v>963392674</v>
      </c>
      <c r="C97" s="15">
        <v>43272</v>
      </c>
      <c r="D97" s="7" t="s">
        <v>6</v>
      </c>
      <c r="E97" s="7" t="s">
        <v>85</v>
      </c>
      <c r="F97" s="13" t="s">
        <v>96</v>
      </c>
      <c r="G97" s="14" t="s">
        <v>102</v>
      </c>
      <c r="H97" s="14" t="s">
        <v>104</v>
      </c>
      <c r="I97" s="14" t="s">
        <v>106</v>
      </c>
      <c r="J97" s="6">
        <v>8156</v>
      </c>
      <c r="K97" s="8">
        <v>31.79</v>
      </c>
      <c r="L97" s="8">
        <v>47.45</v>
      </c>
      <c r="M97" s="8">
        <v>259279.24</v>
      </c>
      <c r="N97" s="8">
        <v>387002.2</v>
      </c>
      <c r="O97" s="8">
        <v>127722.96</v>
      </c>
      <c r="P97" s="5">
        <v>4.7</v>
      </c>
      <c r="Q97" s="1">
        <f t="shared" si="2"/>
        <v>21</v>
      </c>
      <c r="R97" s="16" t="str">
        <f>VLOOKUP(referances!A97,month,2)</f>
        <v>June</v>
      </c>
      <c r="S97" s="1">
        <f t="shared" si="3"/>
        <v>2018</v>
      </c>
    </row>
    <row r="98" spans="2:19" x14ac:dyDescent="0.25">
      <c r="B98" s="2">
        <v>512878119</v>
      </c>
      <c r="C98" s="15">
        <v>43273</v>
      </c>
      <c r="D98" s="7" t="s">
        <v>11</v>
      </c>
      <c r="E98" s="7" t="s">
        <v>36</v>
      </c>
      <c r="F98" s="13" t="s">
        <v>92</v>
      </c>
      <c r="G98" s="14" t="s">
        <v>101</v>
      </c>
      <c r="H98" s="14" t="s">
        <v>103</v>
      </c>
      <c r="I98" s="14" t="s">
        <v>8</v>
      </c>
      <c r="J98" s="6">
        <v>888</v>
      </c>
      <c r="K98" s="8">
        <v>35.840000000000003</v>
      </c>
      <c r="L98" s="8">
        <v>109.28</v>
      </c>
      <c r="M98" s="8">
        <v>31825.919999999998</v>
      </c>
      <c r="N98" s="8">
        <v>97040.639999999999</v>
      </c>
      <c r="O98" s="8">
        <v>65214.720000000001</v>
      </c>
      <c r="P98" s="5">
        <v>7</v>
      </c>
      <c r="Q98" s="1">
        <f t="shared" si="2"/>
        <v>22</v>
      </c>
      <c r="R98" s="16" t="str">
        <f>VLOOKUP(referances!A98,month,2)</f>
        <v>June</v>
      </c>
      <c r="S98" s="1">
        <f t="shared" si="3"/>
        <v>2018</v>
      </c>
    </row>
    <row r="99" spans="2:19" x14ac:dyDescent="0.25">
      <c r="B99" s="2">
        <v>810711038</v>
      </c>
      <c r="C99" s="15">
        <v>43274</v>
      </c>
      <c r="D99" s="7" t="s">
        <v>19</v>
      </c>
      <c r="E99" s="7" t="s">
        <v>86</v>
      </c>
      <c r="F99" s="13" t="s">
        <v>97</v>
      </c>
      <c r="G99" s="14" t="s">
        <v>101</v>
      </c>
      <c r="H99" s="14" t="s">
        <v>103</v>
      </c>
      <c r="I99" s="14" t="s">
        <v>106</v>
      </c>
      <c r="J99" s="6">
        <v>6267</v>
      </c>
      <c r="K99" s="8">
        <v>6.92</v>
      </c>
      <c r="L99" s="8">
        <v>9.33</v>
      </c>
      <c r="M99" s="8">
        <v>43367.64</v>
      </c>
      <c r="N99" s="8">
        <v>58471.11</v>
      </c>
      <c r="O99" s="8">
        <v>15103.47</v>
      </c>
      <c r="P99" s="5">
        <v>4.2</v>
      </c>
      <c r="Q99" s="1">
        <f t="shared" si="2"/>
        <v>23</v>
      </c>
      <c r="R99" s="16" t="str">
        <f>VLOOKUP(referances!A99,month,2)</f>
        <v>June</v>
      </c>
      <c r="S99" s="1">
        <f t="shared" si="3"/>
        <v>2018</v>
      </c>
    </row>
    <row r="100" spans="2:19" x14ac:dyDescent="0.25">
      <c r="B100" s="2">
        <v>728815257</v>
      </c>
      <c r="C100" s="15">
        <v>43275</v>
      </c>
      <c r="D100" s="7" t="s">
        <v>11</v>
      </c>
      <c r="E100" s="7" t="s">
        <v>57</v>
      </c>
      <c r="F100" s="13" t="s">
        <v>96</v>
      </c>
      <c r="G100" s="14" t="s">
        <v>102</v>
      </c>
      <c r="H100" s="14" t="s">
        <v>104</v>
      </c>
      <c r="I100" s="14" t="s">
        <v>106</v>
      </c>
      <c r="J100" s="6">
        <v>1485</v>
      </c>
      <c r="K100" s="8">
        <v>90.93</v>
      </c>
      <c r="L100" s="8">
        <v>154.06</v>
      </c>
      <c r="M100" s="8">
        <v>135031.04999999999</v>
      </c>
      <c r="N100" s="8">
        <v>228779.1</v>
      </c>
      <c r="O100" s="8">
        <v>93748.05</v>
      </c>
      <c r="P100" s="5">
        <v>4.3</v>
      </c>
      <c r="Q100" s="1">
        <f t="shared" si="2"/>
        <v>24</v>
      </c>
      <c r="R100" s="16" t="str">
        <f>VLOOKUP(referances!A100,month,2)</f>
        <v>June</v>
      </c>
      <c r="S100" s="1">
        <f t="shared" si="3"/>
        <v>2018</v>
      </c>
    </row>
    <row r="101" spans="2:19" x14ac:dyDescent="0.25">
      <c r="B101" s="2">
        <v>559427106</v>
      </c>
      <c r="C101" s="15">
        <v>43276</v>
      </c>
      <c r="D101" s="7" t="s">
        <v>71</v>
      </c>
      <c r="E101" s="7" t="s">
        <v>72</v>
      </c>
      <c r="F101" s="13" t="s">
        <v>93</v>
      </c>
      <c r="G101" s="14" t="s">
        <v>101</v>
      </c>
      <c r="H101" s="14" t="s">
        <v>103</v>
      </c>
      <c r="I101" s="14" t="s">
        <v>8</v>
      </c>
      <c r="J101" s="6">
        <v>5767</v>
      </c>
      <c r="K101" s="8">
        <v>56.67</v>
      </c>
      <c r="L101" s="8">
        <v>81.73</v>
      </c>
      <c r="M101" s="8">
        <v>326815.89</v>
      </c>
      <c r="N101" s="8">
        <v>471336.91</v>
      </c>
      <c r="O101" s="8">
        <v>144521.01999999999</v>
      </c>
      <c r="P101" s="5">
        <v>9.9</v>
      </c>
      <c r="Q101" s="1">
        <f t="shared" si="2"/>
        <v>25</v>
      </c>
      <c r="R101" s="16" t="str">
        <f>VLOOKUP(referances!A101,month,2)</f>
        <v>June</v>
      </c>
      <c r="S101" s="1">
        <f t="shared" si="3"/>
        <v>2018</v>
      </c>
    </row>
    <row r="102" spans="2:19" x14ac:dyDescent="0.25">
      <c r="B102" s="2">
        <v>665095412</v>
      </c>
      <c r="C102" s="15">
        <v>43277</v>
      </c>
      <c r="D102" s="7" t="s">
        <v>11</v>
      </c>
      <c r="E102" s="7" t="s">
        <v>87</v>
      </c>
      <c r="F102" s="13" t="s">
        <v>96</v>
      </c>
      <c r="G102" s="14" t="s">
        <v>101</v>
      </c>
      <c r="H102" s="14" t="s">
        <v>104</v>
      </c>
      <c r="I102" s="14" t="s">
        <v>8</v>
      </c>
      <c r="J102" s="6">
        <v>5367</v>
      </c>
      <c r="K102" s="8">
        <v>502.54</v>
      </c>
      <c r="L102" s="8">
        <v>668.27</v>
      </c>
      <c r="M102" s="8">
        <v>2697132.18</v>
      </c>
      <c r="N102" s="8">
        <v>3586605.09</v>
      </c>
      <c r="O102" s="8">
        <v>889472.91</v>
      </c>
      <c r="P102" s="5">
        <v>6.6</v>
      </c>
      <c r="Q102" s="1">
        <f t="shared" si="2"/>
        <v>26</v>
      </c>
      <c r="R102" s="16" t="str">
        <f>VLOOKUP(referances!A102,month,2)</f>
        <v>June</v>
      </c>
      <c r="S102" s="1">
        <f t="shared" si="3"/>
        <v>2018</v>
      </c>
    </row>
    <row r="103" spans="2:19" x14ac:dyDescent="0.25">
      <c r="B103" s="2">
        <v>658794522</v>
      </c>
      <c r="C103" s="15">
        <v>43278</v>
      </c>
      <c r="D103" s="7" t="s">
        <v>4</v>
      </c>
      <c r="E103" s="7" t="s">
        <v>5</v>
      </c>
      <c r="F103" s="13" t="s">
        <v>92</v>
      </c>
      <c r="G103" s="14" t="s">
        <v>102</v>
      </c>
      <c r="H103" s="14" t="s">
        <v>104</v>
      </c>
      <c r="I103" s="14" t="s">
        <v>8</v>
      </c>
      <c r="J103" s="6">
        <v>2370</v>
      </c>
      <c r="K103" s="8">
        <v>502.54</v>
      </c>
      <c r="L103" s="8">
        <v>668.27</v>
      </c>
      <c r="M103" s="8">
        <v>1191019.8</v>
      </c>
      <c r="N103" s="8">
        <v>1583799.9</v>
      </c>
      <c r="O103" s="8">
        <v>392780.1</v>
      </c>
      <c r="P103" s="5">
        <v>6</v>
      </c>
      <c r="Q103" s="1">
        <f t="shared" si="2"/>
        <v>27</v>
      </c>
      <c r="R103" s="16" t="str">
        <f>VLOOKUP(referances!A103,month,2)</f>
        <v>June</v>
      </c>
      <c r="S103" s="1">
        <f t="shared" si="3"/>
        <v>2018</v>
      </c>
    </row>
    <row r="104" spans="2:19" x14ac:dyDescent="0.25">
      <c r="B104" s="2">
        <v>875421585</v>
      </c>
      <c r="C104" s="15">
        <v>43279</v>
      </c>
      <c r="D104" s="7" t="s">
        <v>6</v>
      </c>
      <c r="E104" s="7" t="s">
        <v>7</v>
      </c>
      <c r="F104" s="13" t="s">
        <v>97</v>
      </c>
      <c r="G104" s="14" t="s">
        <v>101</v>
      </c>
      <c r="H104" s="14" t="s">
        <v>103</v>
      </c>
      <c r="I104" s="14" t="s">
        <v>8</v>
      </c>
      <c r="J104" s="6">
        <v>8661</v>
      </c>
      <c r="K104" s="8">
        <v>263.33</v>
      </c>
      <c r="L104" s="8">
        <v>437.2</v>
      </c>
      <c r="M104" s="8">
        <v>2280701.13</v>
      </c>
      <c r="N104" s="8">
        <v>3786589.2</v>
      </c>
      <c r="O104" s="8">
        <v>1505888.07</v>
      </c>
      <c r="P104" s="5">
        <v>9.6999999999999993</v>
      </c>
      <c r="Q104" s="1">
        <f t="shared" si="2"/>
        <v>28</v>
      </c>
      <c r="R104" s="16" t="str">
        <f>VLOOKUP(referances!A104,month,2)</f>
        <v>June</v>
      </c>
      <c r="S104" s="1">
        <f t="shared" si="3"/>
        <v>2018</v>
      </c>
    </row>
    <row r="105" spans="2:19" x14ac:dyDescent="0.25">
      <c r="B105" s="2">
        <v>854692154</v>
      </c>
      <c r="C105" s="15">
        <v>43285</v>
      </c>
      <c r="D105" s="7" t="s">
        <v>9</v>
      </c>
      <c r="E105" s="7" t="s">
        <v>10</v>
      </c>
      <c r="F105" s="13" t="s">
        <v>95</v>
      </c>
      <c r="G105" s="14" t="s">
        <v>101</v>
      </c>
      <c r="H105" s="14" t="s">
        <v>103</v>
      </c>
      <c r="I105" s="14" t="s">
        <v>8</v>
      </c>
      <c r="J105" s="6">
        <v>2125</v>
      </c>
      <c r="K105" s="8">
        <v>56.67</v>
      </c>
      <c r="L105" s="8">
        <v>81.73</v>
      </c>
      <c r="M105" s="8">
        <v>120423.75</v>
      </c>
      <c r="N105" s="8">
        <v>173676.25</v>
      </c>
      <c r="O105" s="8">
        <v>53252.5</v>
      </c>
      <c r="P105" s="5">
        <v>8</v>
      </c>
      <c r="Q105" s="1">
        <f t="shared" si="2"/>
        <v>4</v>
      </c>
      <c r="R105" s="16" t="str">
        <f>VLOOKUP(referances!A105,month,2)</f>
        <v>July</v>
      </c>
      <c r="S105" s="1">
        <f t="shared" si="3"/>
        <v>2018</v>
      </c>
    </row>
    <row r="106" spans="2:19" x14ac:dyDescent="0.25">
      <c r="B106" s="2">
        <v>859647582</v>
      </c>
      <c r="C106" s="15">
        <v>43286</v>
      </c>
      <c r="D106" s="7" t="s">
        <v>11</v>
      </c>
      <c r="E106" s="7" t="s">
        <v>12</v>
      </c>
      <c r="F106" s="13" t="s">
        <v>94</v>
      </c>
      <c r="G106" s="14" t="s">
        <v>102</v>
      </c>
      <c r="H106" s="14" t="s">
        <v>104</v>
      </c>
      <c r="I106" s="14" t="s">
        <v>106</v>
      </c>
      <c r="J106" s="6">
        <v>2924</v>
      </c>
      <c r="K106" s="8">
        <v>524.96</v>
      </c>
      <c r="L106" s="8">
        <v>651.21</v>
      </c>
      <c r="M106" s="8">
        <v>1534983.04</v>
      </c>
      <c r="N106" s="8">
        <v>1904138.04</v>
      </c>
      <c r="O106" s="8">
        <v>369155</v>
      </c>
      <c r="P106" s="5">
        <v>4.2</v>
      </c>
      <c r="Q106" s="1">
        <f t="shared" si="2"/>
        <v>5</v>
      </c>
      <c r="R106" s="16" t="str">
        <f>VLOOKUP(referances!A106,month,2)</f>
        <v>July</v>
      </c>
      <c r="S106" s="1">
        <f t="shared" si="3"/>
        <v>2018</v>
      </c>
    </row>
    <row r="107" spans="2:19" x14ac:dyDescent="0.25">
      <c r="B107" s="2">
        <v>366589745</v>
      </c>
      <c r="C107" s="15">
        <v>43287</v>
      </c>
      <c r="D107" s="7" t="s">
        <v>11</v>
      </c>
      <c r="E107" s="7" t="s">
        <v>13</v>
      </c>
      <c r="F107" s="13" t="s">
        <v>96</v>
      </c>
      <c r="G107" s="14" t="s">
        <v>101</v>
      </c>
      <c r="H107" s="14" t="s">
        <v>104</v>
      </c>
      <c r="I107" s="14" t="s">
        <v>8</v>
      </c>
      <c r="J107" s="6">
        <v>8250</v>
      </c>
      <c r="K107" s="8">
        <v>502.54</v>
      </c>
      <c r="L107" s="8">
        <v>668.27</v>
      </c>
      <c r="M107" s="8">
        <v>4145955</v>
      </c>
      <c r="N107" s="8">
        <v>5513227.5</v>
      </c>
      <c r="O107" s="8">
        <v>1367272.5</v>
      </c>
      <c r="P107" s="5">
        <v>5.8</v>
      </c>
      <c r="Q107" s="1">
        <f t="shared" si="2"/>
        <v>6</v>
      </c>
      <c r="R107" s="16" t="str">
        <f>VLOOKUP(referances!A107,month,2)</f>
        <v>July</v>
      </c>
      <c r="S107" s="1">
        <f t="shared" si="3"/>
        <v>2018</v>
      </c>
    </row>
    <row r="108" spans="2:19" x14ac:dyDescent="0.25">
      <c r="B108" s="2">
        <v>265847529</v>
      </c>
      <c r="C108" s="15">
        <v>43288</v>
      </c>
      <c r="D108" s="7" t="s">
        <v>4</v>
      </c>
      <c r="E108" s="7" t="s">
        <v>14</v>
      </c>
      <c r="F108" s="13" t="s">
        <v>97</v>
      </c>
      <c r="G108" s="14" t="s">
        <v>102</v>
      </c>
      <c r="H108" s="14" t="s">
        <v>103</v>
      </c>
      <c r="I108" s="14" t="s">
        <v>106</v>
      </c>
      <c r="J108" s="6">
        <v>7327</v>
      </c>
      <c r="K108" s="8">
        <v>97.44</v>
      </c>
      <c r="L108" s="8">
        <v>152.58000000000001</v>
      </c>
      <c r="M108" s="8">
        <v>713942.88</v>
      </c>
      <c r="N108" s="8">
        <v>1117953.6599999999</v>
      </c>
      <c r="O108" s="8">
        <v>404010.78</v>
      </c>
      <c r="P108" s="5">
        <v>4.5999999999999996</v>
      </c>
      <c r="Q108" s="1">
        <f t="shared" si="2"/>
        <v>7</v>
      </c>
      <c r="R108" s="16" t="str">
        <f>VLOOKUP(referances!A108,month,2)</f>
        <v>July</v>
      </c>
      <c r="S108" s="1">
        <f t="shared" si="3"/>
        <v>2018</v>
      </c>
    </row>
    <row r="109" spans="2:19" x14ac:dyDescent="0.25">
      <c r="B109" s="2">
        <v>154879856</v>
      </c>
      <c r="C109" s="15">
        <v>43289</v>
      </c>
      <c r="D109" s="7" t="s">
        <v>11</v>
      </c>
      <c r="E109" s="7" t="s">
        <v>15</v>
      </c>
      <c r="F109" s="13" t="s">
        <v>93</v>
      </c>
      <c r="G109" s="14" t="s">
        <v>102</v>
      </c>
      <c r="H109" s="14" t="s">
        <v>103</v>
      </c>
      <c r="I109" s="14" t="s">
        <v>106</v>
      </c>
      <c r="J109" s="6">
        <v>6409</v>
      </c>
      <c r="K109" s="8">
        <v>56.67</v>
      </c>
      <c r="L109" s="8">
        <v>81.73</v>
      </c>
      <c r="M109" s="8">
        <v>363198.03</v>
      </c>
      <c r="N109" s="8">
        <v>523807.57</v>
      </c>
      <c r="O109" s="8">
        <v>160609.54</v>
      </c>
      <c r="P109" s="5">
        <v>8.5</v>
      </c>
      <c r="Q109" s="1">
        <f t="shared" si="2"/>
        <v>8</v>
      </c>
      <c r="R109" s="16" t="str">
        <f>VLOOKUP(referances!A109,month,2)</f>
        <v>July</v>
      </c>
      <c r="S109" s="1">
        <f t="shared" si="3"/>
        <v>2018</v>
      </c>
    </row>
    <row r="110" spans="2:19" x14ac:dyDescent="0.25">
      <c r="B110" s="2">
        <v>123564879</v>
      </c>
      <c r="C110" s="15">
        <v>43293</v>
      </c>
      <c r="D110" s="7" t="s">
        <v>11</v>
      </c>
      <c r="E110" s="7" t="s">
        <v>16</v>
      </c>
      <c r="F110" s="13" t="s">
        <v>93</v>
      </c>
      <c r="G110" s="14" t="s">
        <v>102</v>
      </c>
      <c r="H110" s="14" t="s">
        <v>103</v>
      </c>
      <c r="I110" s="14" t="s">
        <v>106</v>
      </c>
      <c r="J110" s="6">
        <v>3784</v>
      </c>
      <c r="K110" s="8">
        <v>6.92</v>
      </c>
      <c r="L110" s="8">
        <v>9.33</v>
      </c>
      <c r="M110" s="8">
        <v>26185.279999999999</v>
      </c>
      <c r="N110" s="8">
        <v>35304.720000000001</v>
      </c>
      <c r="O110" s="8">
        <v>9119.44</v>
      </c>
      <c r="P110" s="5">
        <v>7.8</v>
      </c>
      <c r="Q110" s="1">
        <f t="shared" si="2"/>
        <v>12</v>
      </c>
      <c r="R110" s="16" t="str">
        <f>VLOOKUP(referances!A110,month,2)</f>
        <v>July</v>
      </c>
      <c r="S110" s="1">
        <f t="shared" si="3"/>
        <v>2018</v>
      </c>
    </row>
    <row r="111" spans="2:19" x14ac:dyDescent="0.25">
      <c r="B111" s="2">
        <v>123458752</v>
      </c>
      <c r="C111" s="15">
        <v>43294</v>
      </c>
      <c r="D111" s="7" t="s">
        <v>11</v>
      </c>
      <c r="E111" s="7" t="s">
        <v>17</v>
      </c>
      <c r="F111" s="13" t="s">
        <v>95</v>
      </c>
      <c r="G111" s="14" t="s">
        <v>101</v>
      </c>
      <c r="H111" s="14" t="s">
        <v>104</v>
      </c>
      <c r="I111" s="14" t="s">
        <v>106</v>
      </c>
      <c r="J111" s="6">
        <v>4767</v>
      </c>
      <c r="K111" s="8">
        <v>364.69</v>
      </c>
      <c r="L111" s="8">
        <v>421.89</v>
      </c>
      <c r="M111" s="8">
        <v>1738477.23</v>
      </c>
      <c r="N111" s="8">
        <v>2011149.63</v>
      </c>
      <c r="O111" s="8">
        <v>272672.40000000002</v>
      </c>
      <c r="P111" s="5">
        <v>9.6</v>
      </c>
      <c r="Q111" s="1">
        <f t="shared" si="2"/>
        <v>13</v>
      </c>
      <c r="R111" s="16" t="str">
        <f>VLOOKUP(referances!A111,month,2)</f>
        <v>July</v>
      </c>
      <c r="S111" s="1">
        <f t="shared" si="3"/>
        <v>2018</v>
      </c>
    </row>
    <row r="112" spans="2:19" x14ac:dyDescent="0.25">
      <c r="B112" s="2">
        <v>124875983</v>
      </c>
      <c r="C112" s="15">
        <v>43295</v>
      </c>
      <c r="D112" s="7" t="s">
        <v>11</v>
      </c>
      <c r="E112" s="7" t="s">
        <v>18</v>
      </c>
      <c r="F112" s="13" t="s">
        <v>92</v>
      </c>
      <c r="G112" s="14" t="s">
        <v>101</v>
      </c>
      <c r="H112" s="14" t="s">
        <v>104</v>
      </c>
      <c r="I112" s="14" t="s">
        <v>8</v>
      </c>
      <c r="J112" s="6">
        <v>6708</v>
      </c>
      <c r="K112" s="8">
        <v>524.96</v>
      </c>
      <c r="L112" s="8">
        <v>651.21</v>
      </c>
      <c r="M112" s="8">
        <v>3521431.68</v>
      </c>
      <c r="N112" s="8">
        <v>4368316.68</v>
      </c>
      <c r="O112" s="8">
        <v>846885</v>
      </c>
      <c r="P112" s="5">
        <v>4.4000000000000004</v>
      </c>
      <c r="Q112" s="1">
        <f t="shared" si="2"/>
        <v>14</v>
      </c>
      <c r="R112" s="16" t="str">
        <f>VLOOKUP(referances!A112,month,2)</f>
        <v>July</v>
      </c>
      <c r="S112" s="1">
        <f t="shared" si="3"/>
        <v>2018</v>
      </c>
    </row>
    <row r="113" spans="2:19" x14ac:dyDescent="0.25">
      <c r="B113" s="2">
        <v>568974125</v>
      </c>
      <c r="C113" s="15">
        <v>43296</v>
      </c>
      <c r="D113" s="7" t="s">
        <v>19</v>
      </c>
      <c r="E113" s="7" t="s">
        <v>20</v>
      </c>
      <c r="F113" s="13" t="s">
        <v>95</v>
      </c>
      <c r="G113" s="14" t="s">
        <v>101</v>
      </c>
      <c r="H113" s="14" t="s">
        <v>103</v>
      </c>
      <c r="I113" s="14" t="s">
        <v>106</v>
      </c>
      <c r="J113" s="6">
        <v>3987</v>
      </c>
      <c r="K113" s="8">
        <v>524.96</v>
      </c>
      <c r="L113" s="8">
        <v>651.21</v>
      </c>
      <c r="M113" s="8">
        <v>2093015.52</v>
      </c>
      <c r="N113" s="8">
        <v>2596374.27</v>
      </c>
      <c r="O113" s="8">
        <v>503358.75</v>
      </c>
      <c r="P113" s="5">
        <v>4.5</v>
      </c>
      <c r="Q113" s="1">
        <f t="shared" si="2"/>
        <v>15</v>
      </c>
      <c r="R113" s="16" t="str">
        <f>VLOOKUP(referances!A113,month,2)</f>
        <v>July</v>
      </c>
      <c r="S113" s="1">
        <f t="shared" si="3"/>
        <v>2018</v>
      </c>
    </row>
    <row r="114" spans="2:19" x14ac:dyDescent="0.25">
      <c r="B114" s="2">
        <v>417852963</v>
      </c>
      <c r="C114" s="15">
        <v>43297</v>
      </c>
      <c r="D114" s="7" t="s">
        <v>11</v>
      </c>
      <c r="E114" s="7" t="s">
        <v>21</v>
      </c>
      <c r="F114" s="13" t="s">
        <v>96</v>
      </c>
      <c r="G114" s="14" t="s">
        <v>101</v>
      </c>
      <c r="H114" s="14" t="s">
        <v>104</v>
      </c>
      <c r="I114" s="14" t="s">
        <v>106</v>
      </c>
      <c r="J114" s="6">
        <v>3015</v>
      </c>
      <c r="K114" s="8">
        <v>56.67</v>
      </c>
      <c r="L114" s="8">
        <v>81.73</v>
      </c>
      <c r="M114" s="8">
        <v>170860.05</v>
      </c>
      <c r="N114" s="8">
        <v>246415.95</v>
      </c>
      <c r="O114" s="8">
        <v>75555.899999999994</v>
      </c>
      <c r="P114" s="5">
        <v>8.8000000000000007</v>
      </c>
      <c r="Q114" s="1">
        <f t="shared" si="2"/>
        <v>16</v>
      </c>
      <c r="R114" s="16" t="str">
        <f>VLOOKUP(referances!A114,month,2)</f>
        <v>July</v>
      </c>
      <c r="S114" s="1">
        <f t="shared" si="3"/>
        <v>2018</v>
      </c>
    </row>
    <row r="115" spans="2:19" x14ac:dyDescent="0.25">
      <c r="B115" s="2">
        <v>369254187</v>
      </c>
      <c r="C115" s="15">
        <v>43304</v>
      </c>
      <c r="D115" s="7" t="s">
        <v>19</v>
      </c>
      <c r="E115" s="7" t="s">
        <v>22</v>
      </c>
      <c r="F115" s="13" t="s">
        <v>99</v>
      </c>
      <c r="G115" s="14" t="s">
        <v>102</v>
      </c>
      <c r="H115" s="14" t="s">
        <v>103</v>
      </c>
      <c r="I115" s="14" t="s">
        <v>106</v>
      </c>
      <c r="J115" s="6">
        <v>7234</v>
      </c>
      <c r="K115" s="8">
        <v>263.33</v>
      </c>
      <c r="L115" s="8">
        <v>437.2</v>
      </c>
      <c r="M115" s="8">
        <v>1904929.22</v>
      </c>
      <c r="N115" s="8">
        <v>3162704.8</v>
      </c>
      <c r="O115" s="8">
        <v>1257775.58</v>
      </c>
      <c r="P115" s="5">
        <v>7.3</v>
      </c>
      <c r="Q115" s="1">
        <f t="shared" si="2"/>
        <v>23</v>
      </c>
      <c r="R115" s="16" t="str">
        <f>VLOOKUP(referances!A115,month,2)</f>
        <v>July</v>
      </c>
      <c r="S115" s="1">
        <f t="shared" si="3"/>
        <v>2018</v>
      </c>
    </row>
    <row r="116" spans="2:19" x14ac:dyDescent="0.25">
      <c r="B116" s="2">
        <v>954786321</v>
      </c>
      <c r="C116" s="15">
        <v>43305</v>
      </c>
      <c r="D116" s="7" t="s">
        <v>6</v>
      </c>
      <c r="E116" s="7" t="s">
        <v>23</v>
      </c>
      <c r="F116" s="13" t="s">
        <v>96</v>
      </c>
      <c r="G116" s="14" t="s">
        <v>102</v>
      </c>
      <c r="H116" s="14" t="s">
        <v>104</v>
      </c>
      <c r="I116" s="14" t="s">
        <v>8</v>
      </c>
      <c r="J116" s="6">
        <v>2117</v>
      </c>
      <c r="K116" s="8">
        <v>117.11</v>
      </c>
      <c r="L116" s="8">
        <v>205.7</v>
      </c>
      <c r="M116" s="8">
        <v>247921.87</v>
      </c>
      <c r="N116" s="8">
        <v>435466.9</v>
      </c>
      <c r="O116" s="8">
        <v>187545.03</v>
      </c>
      <c r="P116" s="5">
        <v>4.3</v>
      </c>
      <c r="Q116" s="1">
        <f t="shared" si="2"/>
        <v>24</v>
      </c>
      <c r="R116" s="16" t="str">
        <f>VLOOKUP(referances!A116,month,2)</f>
        <v>July</v>
      </c>
      <c r="S116" s="1">
        <f t="shared" si="3"/>
        <v>2018</v>
      </c>
    </row>
    <row r="117" spans="2:19" x14ac:dyDescent="0.25">
      <c r="B117" s="2">
        <v>154897586</v>
      </c>
      <c r="C117" s="15">
        <v>43306</v>
      </c>
      <c r="D117" s="7" t="s">
        <v>19</v>
      </c>
      <c r="E117" s="7" t="s">
        <v>24</v>
      </c>
      <c r="F117" s="13" t="s">
        <v>95</v>
      </c>
      <c r="G117" s="14" t="s">
        <v>102</v>
      </c>
      <c r="H117" s="14" t="s">
        <v>103</v>
      </c>
      <c r="I117" s="14" t="s">
        <v>106</v>
      </c>
      <c r="J117" s="6">
        <v>171</v>
      </c>
      <c r="K117" s="8">
        <v>90.93</v>
      </c>
      <c r="L117" s="8">
        <v>154.06</v>
      </c>
      <c r="M117" s="8">
        <v>15549.03</v>
      </c>
      <c r="N117" s="8">
        <v>26344.26</v>
      </c>
      <c r="O117" s="8">
        <v>10795.23</v>
      </c>
      <c r="P117" s="5">
        <v>5.4</v>
      </c>
      <c r="Q117" s="1">
        <f t="shared" si="2"/>
        <v>25</v>
      </c>
      <c r="R117" s="16" t="str">
        <f>VLOOKUP(referances!A117,month,2)</f>
        <v>July</v>
      </c>
      <c r="S117" s="1">
        <f t="shared" si="3"/>
        <v>2018</v>
      </c>
    </row>
    <row r="118" spans="2:19" x14ac:dyDescent="0.25">
      <c r="B118" s="2">
        <v>235684791</v>
      </c>
      <c r="C118" s="15">
        <v>43307</v>
      </c>
      <c r="D118" s="7" t="s">
        <v>9</v>
      </c>
      <c r="E118" s="7" t="s">
        <v>25</v>
      </c>
      <c r="F118" s="13" t="s">
        <v>98</v>
      </c>
      <c r="G118" s="14" t="s">
        <v>101</v>
      </c>
      <c r="H118" s="14" t="s">
        <v>104</v>
      </c>
      <c r="I118" s="14" t="s">
        <v>8</v>
      </c>
      <c r="J118" s="6">
        <v>5930</v>
      </c>
      <c r="K118" s="8">
        <v>35.840000000000003</v>
      </c>
      <c r="L118" s="8">
        <v>109.28</v>
      </c>
      <c r="M118" s="8">
        <v>212531.20000000001</v>
      </c>
      <c r="N118" s="8">
        <v>648030.4</v>
      </c>
      <c r="O118" s="8">
        <v>435499.2</v>
      </c>
      <c r="P118" s="5">
        <v>8.1999999999999993</v>
      </c>
      <c r="Q118" s="1">
        <f t="shared" si="2"/>
        <v>26</v>
      </c>
      <c r="R118" s="16" t="str">
        <f>VLOOKUP(referances!A118,month,2)</f>
        <v>July</v>
      </c>
      <c r="S118" s="1">
        <f t="shared" si="3"/>
        <v>2018</v>
      </c>
    </row>
    <row r="119" spans="2:19" x14ac:dyDescent="0.25">
      <c r="B119" s="2">
        <v>456123789</v>
      </c>
      <c r="C119" s="15">
        <v>43308</v>
      </c>
      <c r="D119" s="7" t="s">
        <v>19</v>
      </c>
      <c r="E119" s="7" t="s">
        <v>26</v>
      </c>
      <c r="F119" s="13" t="s">
        <v>92</v>
      </c>
      <c r="G119" s="14" t="s">
        <v>102</v>
      </c>
      <c r="H119" s="14" t="s">
        <v>103</v>
      </c>
      <c r="I119" s="14" t="s">
        <v>106</v>
      </c>
      <c r="J119" s="6">
        <v>962</v>
      </c>
      <c r="K119" s="8">
        <v>117.11</v>
      </c>
      <c r="L119" s="8">
        <v>205.7</v>
      </c>
      <c r="M119" s="8">
        <v>112659.82</v>
      </c>
      <c r="N119" s="8">
        <v>197883.4</v>
      </c>
      <c r="O119" s="8">
        <v>85223.58</v>
      </c>
      <c r="P119" s="5">
        <v>7.3</v>
      </c>
      <c r="Q119" s="1">
        <f t="shared" si="2"/>
        <v>27</v>
      </c>
      <c r="R119" s="16" t="str">
        <f>VLOOKUP(referances!A119,month,2)</f>
        <v>July</v>
      </c>
      <c r="S119" s="1">
        <f t="shared" si="3"/>
        <v>2018</v>
      </c>
    </row>
    <row r="120" spans="2:19" x14ac:dyDescent="0.25">
      <c r="B120" s="2">
        <v>325896741</v>
      </c>
      <c r="C120" s="15">
        <v>43314</v>
      </c>
      <c r="D120" s="7" t="s">
        <v>11</v>
      </c>
      <c r="E120" s="7" t="s">
        <v>27</v>
      </c>
      <c r="F120" s="13" t="s">
        <v>91</v>
      </c>
      <c r="G120" s="14" t="s">
        <v>101</v>
      </c>
      <c r="H120" s="14" t="s">
        <v>103</v>
      </c>
      <c r="I120" s="14" t="s">
        <v>8</v>
      </c>
      <c r="J120" s="6">
        <v>8867</v>
      </c>
      <c r="K120" s="8">
        <v>263.33</v>
      </c>
      <c r="L120" s="8">
        <v>437.2</v>
      </c>
      <c r="M120" s="8">
        <v>2334947.11</v>
      </c>
      <c r="N120" s="8">
        <v>3876652.4</v>
      </c>
      <c r="O120" s="8">
        <v>1541705.29</v>
      </c>
      <c r="P120" s="5">
        <v>9.6999999999999993</v>
      </c>
      <c r="Q120" s="1">
        <f t="shared" si="2"/>
        <v>2</v>
      </c>
      <c r="R120" s="16" t="str">
        <f>VLOOKUP(referances!A120,month,2)</f>
        <v>August</v>
      </c>
      <c r="S120" s="1">
        <f t="shared" si="3"/>
        <v>2018</v>
      </c>
    </row>
    <row r="121" spans="2:19" x14ac:dyDescent="0.25">
      <c r="B121" s="2">
        <v>126354789</v>
      </c>
      <c r="C121" s="15">
        <v>43315</v>
      </c>
      <c r="D121" s="7" t="s">
        <v>19</v>
      </c>
      <c r="E121" s="7" t="s">
        <v>28</v>
      </c>
      <c r="F121" s="13" t="s">
        <v>92</v>
      </c>
      <c r="G121" s="14" t="s">
        <v>102</v>
      </c>
      <c r="H121" s="14" t="s">
        <v>104</v>
      </c>
      <c r="I121" s="14" t="s">
        <v>106</v>
      </c>
      <c r="J121" s="6">
        <v>273</v>
      </c>
      <c r="K121" s="8">
        <v>56.67</v>
      </c>
      <c r="L121" s="8">
        <v>81.73</v>
      </c>
      <c r="M121" s="8">
        <v>15470.91</v>
      </c>
      <c r="N121" s="8">
        <v>22312.29</v>
      </c>
      <c r="O121" s="8">
        <v>6841.38</v>
      </c>
      <c r="P121" s="5">
        <v>9.5</v>
      </c>
      <c r="Q121" s="1">
        <f t="shared" si="2"/>
        <v>3</v>
      </c>
      <c r="R121" s="16" t="str">
        <f>VLOOKUP(referances!A121,month,2)</f>
        <v>August</v>
      </c>
      <c r="S121" s="1">
        <f t="shared" si="3"/>
        <v>2018</v>
      </c>
    </row>
    <row r="122" spans="2:19" x14ac:dyDescent="0.25">
      <c r="B122" s="2">
        <v>987321456</v>
      </c>
      <c r="C122" s="15">
        <v>43316</v>
      </c>
      <c r="D122" s="7" t="s">
        <v>4</v>
      </c>
      <c r="E122" s="7" t="s">
        <v>29</v>
      </c>
      <c r="F122" s="13" t="s">
        <v>96</v>
      </c>
      <c r="G122" s="14" t="s">
        <v>101</v>
      </c>
      <c r="H122" s="14" t="s">
        <v>103</v>
      </c>
      <c r="I122" s="14" t="s">
        <v>106</v>
      </c>
      <c r="J122" s="6">
        <v>7842</v>
      </c>
      <c r="K122" s="8">
        <v>35.840000000000003</v>
      </c>
      <c r="L122" s="8">
        <v>109.28</v>
      </c>
      <c r="M122" s="8">
        <v>281057.28000000003</v>
      </c>
      <c r="N122" s="8">
        <v>856973.76</v>
      </c>
      <c r="O122" s="8">
        <v>575916.48</v>
      </c>
      <c r="P122" s="5">
        <v>6</v>
      </c>
      <c r="Q122" s="1">
        <f t="shared" si="2"/>
        <v>4</v>
      </c>
      <c r="R122" s="16" t="str">
        <f>VLOOKUP(referances!A122,month,2)</f>
        <v>August</v>
      </c>
      <c r="S122" s="1">
        <f t="shared" si="3"/>
        <v>2018</v>
      </c>
    </row>
    <row r="123" spans="2:19" x14ac:dyDescent="0.25">
      <c r="B123" s="2">
        <v>357896412</v>
      </c>
      <c r="C123" s="15">
        <v>43317</v>
      </c>
      <c r="D123" s="7" t="s">
        <v>9</v>
      </c>
      <c r="E123" s="7" t="s">
        <v>30</v>
      </c>
      <c r="F123" s="13" t="s">
        <v>92</v>
      </c>
      <c r="G123" s="14" t="s">
        <v>101</v>
      </c>
      <c r="H123" s="14" t="s">
        <v>104</v>
      </c>
      <c r="I123" s="14" t="s">
        <v>106</v>
      </c>
      <c r="J123" s="6">
        <v>1266</v>
      </c>
      <c r="K123" s="8">
        <v>524.96</v>
      </c>
      <c r="L123" s="8">
        <v>651.21</v>
      </c>
      <c r="M123" s="8">
        <v>664599.36</v>
      </c>
      <c r="N123" s="8">
        <v>824431.86</v>
      </c>
      <c r="O123" s="8">
        <v>159832.5</v>
      </c>
      <c r="P123" s="5">
        <v>4.3</v>
      </c>
      <c r="Q123" s="1">
        <f t="shared" si="2"/>
        <v>5</v>
      </c>
      <c r="R123" s="16" t="str">
        <f>VLOOKUP(referances!A123,month,2)</f>
        <v>August</v>
      </c>
      <c r="S123" s="1">
        <f t="shared" si="3"/>
        <v>2018</v>
      </c>
    </row>
    <row r="124" spans="2:19" x14ac:dyDescent="0.25">
      <c r="B124" s="2">
        <v>125478963</v>
      </c>
      <c r="C124" s="15">
        <v>43318</v>
      </c>
      <c r="D124" s="7" t="s">
        <v>9</v>
      </c>
      <c r="E124" s="7" t="s">
        <v>31</v>
      </c>
      <c r="F124" s="13" t="s">
        <v>97</v>
      </c>
      <c r="G124" s="14" t="s">
        <v>101</v>
      </c>
      <c r="H124" s="14" t="s">
        <v>104</v>
      </c>
      <c r="I124" s="14" t="s">
        <v>106</v>
      </c>
      <c r="J124" s="6">
        <v>2269</v>
      </c>
      <c r="K124" s="8">
        <v>35.840000000000003</v>
      </c>
      <c r="L124" s="8">
        <v>109.28</v>
      </c>
      <c r="M124" s="8">
        <v>81320.960000000006</v>
      </c>
      <c r="N124" s="8">
        <v>247956.32</v>
      </c>
      <c r="O124" s="8">
        <v>166635.35999999999</v>
      </c>
      <c r="P124" s="5">
        <v>5</v>
      </c>
      <c r="Q124" s="1">
        <f t="shared" si="2"/>
        <v>6</v>
      </c>
      <c r="R124" s="16" t="str">
        <f>VLOOKUP(referances!A124,month,2)</f>
        <v>August</v>
      </c>
      <c r="S124" s="1">
        <f t="shared" si="3"/>
        <v>2018</v>
      </c>
    </row>
    <row r="125" spans="2:19" x14ac:dyDescent="0.25">
      <c r="B125" s="2">
        <v>365214785</v>
      </c>
      <c r="C125" s="15">
        <v>43319</v>
      </c>
      <c r="D125" s="7" t="s">
        <v>6</v>
      </c>
      <c r="E125" s="7" t="s">
        <v>23</v>
      </c>
      <c r="F125" s="13" t="s">
        <v>98</v>
      </c>
      <c r="G125" s="14" t="s">
        <v>101</v>
      </c>
      <c r="H125" s="14" t="s">
        <v>103</v>
      </c>
      <c r="I125" s="14" t="s">
        <v>8</v>
      </c>
      <c r="J125" s="6">
        <v>9606</v>
      </c>
      <c r="K125" s="8">
        <v>6.92</v>
      </c>
      <c r="L125" s="8">
        <v>9.33</v>
      </c>
      <c r="M125" s="8">
        <v>66473.52</v>
      </c>
      <c r="N125" s="8">
        <v>89623.98</v>
      </c>
      <c r="O125" s="8">
        <v>23150.46</v>
      </c>
      <c r="P125" s="5">
        <v>9.1</v>
      </c>
      <c r="Q125" s="1">
        <f t="shared" si="2"/>
        <v>7</v>
      </c>
      <c r="R125" s="16" t="str">
        <f>VLOOKUP(referances!A125,month,2)</f>
        <v>August</v>
      </c>
      <c r="S125" s="1">
        <f t="shared" si="3"/>
        <v>2018</v>
      </c>
    </row>
    <row r="126" spans="2:19" x14ac:dyDescent="0.25">
      <c r="B126" s="2">
        <v>123564789</v>
      </c>
      <c r="C126" s="15">
        <v>43322</v>
      </c>
      <c r="D126" s="7" t="s">
        <v>4</v>
      </c>
      <c r="E126" s="7" t="s">
        <v>32</v>
      </c>
      <c r="F126" s="13" t="s">
        <v>92</v>
      </c>
      <c r="G126" s="14" t="s">
        <v>101</v>
      </c>
      <c r="H126" s="14" t="s">
        <v>103</v>
      </c>
      <c r="I126" s="14" t="s">
        <v>106</v>
      </c>
      <c r="J126" s="6">
        <v>5741</v>
      </c>
      <c r="K126" s="8">
        <v>31.79</v>
      </c>
      <c r="L126" s="8">
        <v>47.45</v>
      </c>
      <c r="M126" s="8">
        <v>182506.39</v>
      </c>
      <c r="N126" s="8">
        <v>272410.45</v>
      </c>
      <c r="O126" s="8">
        <v>89904.06</v>
      </c>
      <c r="P126" s="5">
        <v>4.8</v>
      </c>
      <c r="Q126" s="1">
        <f t="shared" si="2"/>
        <v>10</v>
      </c>
      <c r="R126" s="16" t="str">
        <f>VLOOKUP(referances!A126,month,2)</f>
        <v>August</v>
      </c>
      <c r="S126" s="1">
        <f t="shared" si="3"/>
        <v>2018</v>
      </c>
    </row>
    <row r="127" spans="2:19" x14ac:dyDescent="0.25">
      <c r="B127" s="2">
        <v>785412369</v>
      </c>
      <c r="C127" s="15">
        <v>43323</v>
      </c>
      <c r="D127" s="7" t="s">
        <v>9</v>
      </c>
      <c r="E127" s="7" t="s">
        <v>33</v>
      </c>
      <c r="F127" s="13" t="s">
        <v>92</v>
      </c>
      <c r="G127" s="14" t="s">
        <v>101</v>
      </c>
      <c r="H127" s="14" t="s">
        <v>104</v>
      </c>
      <c r="I127" s="14" t="s">
        <v>106</v>
      </c>
      <c r="J127" s="6">
        <v>8656</v>
      </c>
      <c r="K127" s="8">
        <v>117.11</v>
      </c>
      <c r="L127" s="8">
        <v>205.7</v>
      </c>
      <c r="M127" s="8">
        <v>1013704.16</v>
      </c>
      <c r="N127" s="8">
        <v>1780539.2</v>
      </c>
      <c r="O127" s="8">
        <v>766835.04</v>
      </c>
      <c r="P127" s="5">
        <v>7.2</v>
      </c>
      <c r="Q127" s="1">
        <f t="shared" si="2"/>
        <v>11</v>
      </c>
      <c r="R127" s="16" t="str">
        <f>VLOOKUP(referances!A127,month,2)</f>
        <v>August</v>
      </c>
      <c r="S127" s="1">
        <f t="shared" si="3"/>
        <v>2018</v>
      </c>
    </row>
    <row r="128" spans="2:19" x14ac:dyDescent="0.25">
      <c r="B128" s="2">
        <v>369852147</v>
      </c>
      <c r="C128" s="15">
        <v>43324</v>
      </c>
      <c r="D128" s="7" t="s">
        <v>9</v>
      </c>
      <c r="E128" s="7" t="s">
        <v>34</v>
      </c>
      <c r="F128" s="13" t="s">
        <v>93</v>
      </c>
      <c r="G128" s="14" t="s">
        <v>102</v>
      </c>
      <c r="H128" s="14" t="s">
        <v>104</v>
      </c>
      <c r="I128" s="14" t="s">
        <v>106</v>
      </c>
      <c r="J128" s="6">
        <v>9892</v>
      </c>
      <c r="K128" s="8">
        <v>263.33</v>
      </c>
      <c r="L128" s="8">
        <v>437.2</v>
      </c>
      <c r="M128" s="8">
        <v>2604860.36</v>
      </c>
      <c r="N128" s="8">
        <v>4324782.4000000004</v>
      </c>
      <c r="O128" s="8">
        <v>1719922.04</v>
      </c>
      <c r="P128" s="5">
        <v>5.6</v>
      </c>
      <c r="Q128" s="1">
        <f t="shared" si="2"/>
        <v>12</v>
      </c>
      <c r="R128" s="16" t="str">
        <f>VLOOKUP(referances!A128,month,2)</f>
        <v>August</v>
      </c>
      <c r="S128" s="1">
        <f t="shared" si="3"/>
        <v>2018</v>
      </c>
    </row>
    <row r="129" spans="2:19" x14ac:dyDescent="0.25">
      <c r="B129" s="2">
        <v>852364179</v>
      </c>
      <c r="C129" s="15">
        <v>43325</v>
      </c>
      <c r="D129" s="7" t="s">
        <v>4</v>
      </c>
      <c r="E129" s="7" t="s">
        <v>35</v>
      </c>
      <c r="F129" s="13" t="s">
        <v>95</v>
      </c>
      <c r="G129" s="14" t="s">
        <v>102</v>
      </c>
      <c r="H129" s="14" t="s">
        <v>103</v>
      </c>
      <c r="I129" s="14" t="s">
        <v>8</v>
      </c>
      <c r="J129" s="6">
        <v>6954</v>
      </c>
      <c r="K129" s="8">
        <v>502.54</v>
      </c>
      <c r="L129" s="8">
        <v>668.27</v>
      </c>
      <c r="M129" s="8">
        <v>3494663.16</v>
      </c>
      <c r="N129" s="8">
        <v>4647149.58</v>
      </c>
      <c r="O129" s="8">
        <v>1152486.42</v>
      </c>
      <c r="P129" s="5">
        <v>8.4</v>
      </c>
      <c r="Q129" s="1">
        <f t="shared" si="2"/>
        <v>13</v>
      </c>
      <c r="R129" s="16" t="str">
        <f>VLOOKUP(referances!A129,month,2)</f>
        <v>August</v>
      </c>
      <c r="S129" s="1">
        <f t="shared" si="3"/>
        <v>2018</v>
      </c>
    </row>
    <row r="130" spans="2:19" x14ac:dyDescent="0.25">
      <c r="B130" s="2">
        <v>852314697</v>
      </c>
      <c r="C130" s="15">
        <v>43326</v>
      </c>
      <c r="D130" s="7" t="s">
        <v>11</v>
      </c>
      <c r="E130" s="7" t="s">
        <v>36</v>
      </c>
      <c r="F130" s="13" t="s">
        <v>91</v>
      </c>
      <c r="G130" s="14" t="s">
        <v>102</v>
      </c>
      <c r="H130" s="14" t="s">
        <v>103</v>
      </c>
      <c r="I130" s="14" t="s">
        <v>106</v>
      </c>
      <c r="J130" s="6">
        <v>9379</v>
      </c>
      <c r="K130" s="8">
        <v>31.79</v>
      </c>
      <c r="L130" s="8">
        <v>47.45</v>
      </c>
      <c r="M130" s="8">
        <v>298158.40999999997</v>
      </c>
      <c r="N130" s="8">
        <v>445033.55</v>
      </c>
      <c r="O130" s="8">
        <v>146875.14000000001</v>
      </c>
      <c r="P130" s="5">
        <v>8.8000000000000007</v>
      </c>
      <c r="Q130" s="1">
        <f t="shared" si="2"/>
        <v>14</v>
      </c>
      <c r="R130" s="16" t="str">
        <f>VLOOKUP(referances!A130,month,2)</f>
        <v>August</v>
      </c>
      <c r="S130" s="1">
        <f t="shared" si="3"/>
        <v>2018</v>
      </c>
    </row>
    <row r="131" spans="2:19" x14ac:dyDescent="0.25">
      <c r="B131" s="2">
        <v>885522663</v>
      </c>
      <c r="C131" s="15">
        <v>43327</v>
      </c>
      <c r="D131" s="7" t="s">
        <v>9</v>
      </c>
      <c r="E131" s="7" t="s">
        <v>30</v>
      </c>
      <c r="F131" s="13" t="s">
        <v>92</v>
      </c>
      <c r="G131" s="14" t="s">
        <v>102</v>
      </c>
      <c r="H131" s="14" t="s">
        <v>103</v>
      </c>
      <c r="I131" s="14" t="s">
        <v>8</v>
      </c>
      <c r="J131" s="6">
        <v>3732</v>
      </c>
      <c r="K131" s="8">
        <v>90.93</v>
      </c>
      <c r="L131" s="8">
        <v>154.06</v>
      </c>
      <c r="M131" s="8">
        <v>339350.76</v>
      </c>
      <c r="N131" s="8">
        <v>574951.92000000004</v>
      </c>
      <c r="O131" s="8">
        <v>235601.16</v>
      </c>
      <c r="P131" s="5">
        <v>5.8</v>
      </c>
      <c r="Q131" s="1">
        <f t="shared" ref="Q131:Q194" si="4">DAY(C131)</f>
        <v>15</v>
      </c>
      <c r="R131" s="16" t="str">
        <f>VLOOKUP(referances!A131,month,2)</f>
        <v>August</v>
      </c>
      <c r="S131" s="1">
        <f t="shared" ref="S131:S194" si="5">YEAR(C131)</f>
        <v>2018</v>
      </c>
    </row>
    <row r="132" spans="2:19" x14ac:dyDescent="0.25">
      <c r="B132" s="2">
        <v>778899523</v>
      </c>
      <c r="C132" s="15">
        <v>43328</v>
      </c>
      <c r="D132" s="7" t="s">
        <v>11</v>
      </c>
      <c r="E132" s="7" t="s">
        <v>37</v>
      </c>
      <c r="F132" s="13" t="s">
        <v>93</v>
      </c>
      <c r="G132" s="14" t="s">
        <v>101</v>
      </c>
      <c r="H132" s="14" t="s">
        <v>104</v>
      </c>
      <c r="I132" s="14" t="s">
        <v>8</v>
      </c>
      <c r="J132" s="6">
        <v>8614</v>
      </c>
      <c r="K132" s="8">
        <v>159.41999999999999</v>
      </c>
      <c r="L132" s="8">
        <v>255.28</v>
      </c>
      <c r="M132" s="8">
        <v>1373243.88</v>
      </c>
      <c r="N132" s="8">
        <v>2198981.92</v>
      </c>
      <c r="O132" s="8">
        <v>825738.04</v>
      </c>
      <c r="P132" s="5">
        <v>6.2</v>
      </c>
      <c r="Q132" s="1">
        <f t="shared" si="4"/>
        <v>16</v>
      </c>
      <c r="R132" s="16" t="str">
        <f>VLOOKUP(referances!A132,month,2)</f>
        <v>August</v>
      </c>
      <c r="S132" s="1">
        <f t="shared" si="5"/>
        <v>2018</v>
      </c>
    </row>
    <row r="133" spans="2:19" x14ac:dyDescent="0.25">
      <c r="B133" s="2">
        <v>332541687</v>
      </c>
      <c r="C133" s="15">
        <v>43329</v>
      </c>
      <c r="D133" s="7" t="s">
        <v>9</v>
      </c>
      <c r="E133" s="7" t="s">
        <v>38</v>
      </c>
      <c r="F133" s="13" t="s">
        <v>95</v>
      </c>
      <c r="G133" s="14" t="s">
        <v>102</v>
      </c>
      <c r="H133" s="14" t="s">
        <v>104</v>
      </c>
      <c r="I133" s="14" t="s">
        <v>106</v>
      </c>
      <c r="J133" s="6">
        <v>9654</v>
      </c>
      <c r="K133" s="8">
        <v>263.33</v>
      </c>
      <c r="L133" s="8">
        <v>437.2</v>
      </c>
      <c r="M133" s="8">
        <v>2542187.8199999998</v>
      </c>
      <c r="N133" s="8">
        <v>4220728.8</v>
      </c>
      <c r="O133" s="8">
        <v>1678540.98</v>
      </c>
      <c r="P133" s="5">
        <v>6.6</v>
      </c>
      <c r="Q133" s="1">
        <f t="shared" si="4"/>
        <v>17</v>
      </c>
      <c r="R133" s="16" t="str">
        <f>VLOOKUP(referances!A133,month,2)</f>
        <v>August</v>
      </c>
      <c r="S133" s="1">
        <f t="shared" si="5"/>
        <v>2018</v>
      </c>
    </row>
    <row r="134" spans="2:19" x14ac:dyDescent="0.25">
      <c r="B134" s="2">
        <v>774455211</v>
      </c>
      <c r="C134" s="15">
        <v>43330</v>
      </c>
      <c r="D134" s="7" t="s">
        <v>11</v>
      </c>
      <c r="E134" s="7" t="s">
        <v>39</v>
      </c>
      <c r="F134" s="13" t="s">
        <v>92</v>
      </c>
      <c r="G134" s="14" t="s">
        <v>101</v>
      </c>
      <c r="H134" s="14" t="s">
        <v>103</v>
      </c>
      <c r="I134" s="14" t="s">
        <v>8</v>
      </c>
      <c r="J134" s="6">
        <v>4513</v>
      </c>
      <c r="K134" s="8">
        <v>502.54</v>
      </c>
      <c r="L134" s="8">
        <v>668.27</v>
      </c>
      <c r="M134" s="8">
        <v>2267963.02</v>
      </c>
      <c r="N134" s="8">
        <v>3015902.51</v>
      </c>
      <c r="O134" s="8">
        <v>747939.49</v>
      </c>
      <c r="P134" s="5">
        <v>9.1</v>
      </c>
      <c r="Q134" s="1">
        <f t="shared" si="4"/>
        <v>18</v>
      </c>
      <c r="R134" s="16" t="str">
        <f>VLOOKUP(referances!A134,month,2)</f>
        <v>August</v>
      </c>
      <c r="S134" s="1">
        <f t="shared" si="5"/>
        <v>2018</v>
      </c>
    </row>
    <row r="135" spans="2:19" x14ac:dyDescent="0.25">
      <c r="B135" s="2">
        <v>556487923</v>
      </c>
      <c r="C135" s="15">
        <v>43331</v>
      </c>
      <c r="D135" s="7" t="s">
        <v>4</v>
      </c>
      <c r="E135" s="7" t="s">
        <v>40</v>
      </c>
      <c r="F135" s="13" t="s">
        <v>94</v>
      </c>
      <c r="G135" s="14" t="s">
        <v>102</v>
      </c>
      <c r="H135" s="14" t="s">
        <v>104</v>
      </c>
      <c r="I135" s="14" t="s">
        <v>106</v>
      </c>
      <c r="J135" s="6">
        <v>7884</v>
      </c>
      <c r="K135" s="8">
        <v>35.840000000000003</v>
      </c>
      <c r="L135" s="8">
        <v>109.28</v>
      </c>
      <c r="M135" s="8">
        <v>282562.56</v>
      </c>
      <c r="N135" s="8">
        <v>861563.52</v>
      </c>
      <c r="O135" s="8">
        <v>579000.96</v>
      </c>
      <c r="P135" s="5">
        <v>7.4</v>
      </c>
      <c r="Q135" s="1">
        <f t="shared" si="4"/>
        <v>19</v>
      </c>
      <c r="R135" s="16" t="str">
        <f>VLOOKUP(referances!A135,month,2)</f>
        <v>August</v>
      </c>
      <c r="S135" s="1">
        <f t="shared" si="5"/>
        <v>2018</v>
      </c>
    </row>
    <row r="136" spans="2:19" x14ac:dyDescent="0.25">
      <c r="B136" s="2">
        <v>753951428</v>
      </c>
      <c r="C136" s="15">
        <v>43332</v>
      </c>
      <c r="D136" s="7" t="s">
        <v>19</v>
      </c>
      <c r="E136" s="7" t="s">
        <v>41</v>
      </c>
      <c r="F136" s="13" t="s">
        <v>98</v>
      </c>
      <c r="G136" s="14" t="s">
        <v>101</v>
      </c>
      <c r="H136" s="14" t="s">
        <v>103</v>
      </c>
      <c r="I136" s="14" t="s">
        <v>106</v>
      </c>
      <c r="J136" s="6">
        <v>6489</v>
      </c>
      <c r="K136" s="8">
        <v>263.33</v>
      </c>
      <c r="L136" s="8">
        <v>437.2</v>
      </c>
      <c r="M136" s="8">
        <v>1708748.37</v>
      </c>
      <c r="N136" s="8">
        <v>2836990.8</v>
      </c>
      <c r="O136" s="8">
        <v>1128242.43</v>
      </c>
      <c r="P136" s="5">
        <v>9.3000000000000007</v>
      </c>
      <c r="Q136" s="1">
        <f t="shared" si="4"/>
        <v>20</v>
      </c>
      <c r="R136" s="16" t="str">
        <f>VLOOKUP(referances!A136,month,2)</f>
        <v>August</v>
      </c>
      <c r="S136" s="1">
        <f t="shared" si="5"/>
        <v>2018</v>
      </c>
    </row>
    <row r="137" spans="2:19" x14ac:dyDescent="0.25">
      <c r="B137" s="2">
        <v>756489521</v>
      </c>
      <c r="C137" s="15">
        <v>43333</v>
      </c>
      <c r="D137" s="7" t="s">
        <v>11</v>
      </c>
      <c r="E137" s="7" t="s">
        <v>42</v>
      </c>
      <c r="F137" s="13" t="s">
        <v>91</v>
      </c>
      <c r="G137" s="14" t="s">
        <v>101</v>
      </c>
      <c r="H137" s="14" t="s">
        <v>104</v>
      </c>
      <c r="I137" s="14" t="s">
        <v>8</v>
      </c>
      <c r="J137" s="6">
        <v>4085</v>
      </c>
      <c r="K137" s="8">
        <v>97.44</v>
      </c>
      <c r="L137" s="8">
        <v>152.58000000000001</v>
      </c>
      <c r="M137" s="8">
        <v>398042.4</v>
      </c>
      <c r="N137" s="8">
        <v>623289.30000000005</v>
      </c>
      <c r="O137" s="8">
        <v>225246.9</v>
      </c>
      <c r="P137" s="5">
        <v>7.5</v>
      </c>
      <c r="Q137" s="1">
        <f t="shared" si="4"/>
        <v>21</v>
      </c>
      <c r="R137" s="16" t="str">
        <f>VLOOKUP(referances!A137,month,2)</f>
        <v>August</v>
      </c>
      <c r="S137" s="1">
        <f t="shared" si="5"/>
        <v>2018</v>
      </c>
    </row>
    <row r="138" spans="2:19" x14ac:dyDescent="0.25">
      <c r="B138" s="2">
        <v>458784622</v>
      </c>
      <c r="C138" s="15">
        <v>43334</v>
      </c>
      <c r="D138" s="7" t="s">
        <v>6</v>
      </c>
      <c r="E138" s="7" t="s">
        <v>43</v>
      </c>
      <c r="F138" s="13" t="s">
        <v>97</v>
      </c>
      <c r="G138" s="14" t="s">
        <v>102</v>
      </c>
      <c r="H138" s="14" t="s">
        <v>103</v>
      </c>
      <c r="I138" s="14" t="s">
        <v>8</v>
      </c>
      <c r="J138" s="6">
        <v>6457</v>
      </c>
      <c r="K138" s="8">
        <v>90.93</v>
      </c>
      <c r="L138" s="8">
        <v>154.06</v>
      </c>
      <c r="M138" s="8">
        <v>587135.01</v>
      </c>
      <c r="N138" s="8">
        <v>994765.42</v>
      </c>
      <c r="O138" s="8">
        <v>407630.41</v>
      </c>
      <c r="P138" s="5">
        <v>7.6</v>
      </c>
      <c r="Q138" s="1">
        <f t="shared" si="4"/>
        <v>22</v>
      </c>
      <c r="R138" s="16" t="str">
        <f>VLOOKUP(referances!A138,month,2)</f>
        <v>August</v>
      </c>
      <c r="S138" s="1">
        <f t="shared" si="5"/>
        <v>2018</v>
      </c>
    </row>
    <row r="139" spans="2:19" x14ac:dyDescent="0.25">
      <c r="B139" s="2">
        <v>456322178</v>
      </c>
      <c r="C139" s="15">
        <v>43335</v>
      </c>
      <c r="D139" s="7" t="s">
        <v>44</v>
      </c>
      <c r="E139" s="7" t="s">
        <v>45</v>
      </c>
      <c r="F139" s="13" t="s">
        <v>94</v>
      </c>
      <c r="G139" s="14" t="s">
        <v>102</v>
      </c>
      <c r="H139" s="14" t="s">
        <v>104</v>
      </c>
      <c r="I139" s="14" t="s">
        <v>106</v>
      </c>
      <c r="J139" s="6">
        <v>6422</v>
      </c>
      <c r="K139" s="8">
        <v>56.67</v>
      </c>
      <c r="L139" s="8">
        <v>81.73</v>
      </c>
      <c r="M139" s="8">
        <v>363934.74</v>
      </c>
      <c r="N139" s="8">
        <v>524870.06000000006</v>
      </c>
      <c r="O139" s="8">
        <v>160935.32</v>
      </c>
      <c r="P139" s="5">
        <v>7</v>
      </c>
      <c r="Q139" s="1">
        <f t="shared" si="4"/>
        <v>23</v>
      </c>
      <c r="R139" s="16" t="str">
        <f>VLOOKUP(referances!A139,month,2)</f>
        <v>August</v>
      </c>
      <c r="S139" s="1">
        <f t="shared" si="5"/>
        <v>2018</v>
      </c>
    </row>
    <row r="140" spans="2:19" x14ac:dyDescent="0.25">
      <c r="B140" s="2">
        <v>154268937</v>
      </c>
      <c r="C140" s="15">
        <v>43336</v>
      </c>
      <c r="D140" s="7" t="s">
        <v>11</v>
      </c>
      <c r="E140" s="7" t="s">
        <v>37</v>
      </c>
      <c r="F140" s="13" t="s">
        <v>92</v>
      </c>
      <c r="G140" s="14" t="s">
        <v>101</v>
      </c>
      <c r="H140" s="14" t="s">
        <v>103</v>
      </c>
      <c r="I140" s="14" t="s">
        <v>8</v>
      </c>
      <c r="J140" s="6">
        <v>8829</v>
      </c>
      <c r="K140" s="8">
        <v>31.79</v>
      </c>
      <c r="L140" s="8">
        <v>47.45</v>
      </c>
      <c r="M140" s="8">
        <v>280673.90999999997</v>
      </c>
      <c r="N140" s="8">
        <v>418936.05</v>
      </c>
      <c r="O140" s="8">
        <v>138262.14000000001</v>
      </c>
      <c r="P140" s="5">
        <v>7.2</v>
      </c>
      <c r="Q140" s="1">
        <f t="shared" si="4"/>
        <v>24</v>
      </c>
      <c r="R140" s="16" t="str">
        <f>VLOOKUP(referances!A140,month,2)</f>
        <v>August</v>
      </c>
      <c r="S140" s="1">
        <f t="shared" si="5"/>
        <v>2018</v>
      </c>
    </row>
    <row r="141" spans="2:19" x14ac:dyDescent="0.25">
      <c r="B141" s="2">
        <v>456321897</v>
      </c>
      <c r="C141" s="15">
        <v>43340</v>
      </c>
      <c r="D141" s="7" t="s">
        <v>19</v>
      </c>
      <c r="E141" s="7" t="s">
        <v>46</v>
      </c>
      <c r="F141" s="13" t="s">
        <v>95</v>
      </c>
      <c r="G141" s="14" t="s">
        <v>101</v>
      </c>
      <c r="H141" s="14" t="s">
        <v>103</v>
      </c>
      <c r="I141" s="14" t="s">
        <v>106</v>
      </c>
      <c r="J141" s="6">
        <v>5559</v>
      </c>
      <c r="K141" s="8">
        <v>159.41999999999999</v>
      </c>
      <c r="L141" s="8">
        <v>255.28</v>
      </c>
      <c r="M141" s="8">
        <v>886215.78</v>
      </c>
      <c r="N141" s="8">
        <v>1419101.52</v>
      </c>
      <c r="O141" s="8">
        <v>532885.74</v>
      </c>
      <c r="P141" s="5">
        <v>6.6</v>
      </c>
      <c r="Q141" s="1">
        <f t="shared" si="4"/>
        <v>28</v>
      </c>
      <c r="R141" s="16" t="str">
        <f>VLOOKUP(referances!A141,month,2)</f>
        <v>August</v>
      </c>
      <c r="S141" s="1">
        <f t="shared" si="5"/>
        <v>2018</v>
      </c>
    </row>
    <row r="142" spans="2:19" x14ac:dyDescent="0.25">
      <c r="B142" s="2">
        <v>784512963</v>
      </c>
      <c r="C142" s="15">
        <v>43341</v>
      </c>
      <c r="D142" s="7" t="s">
        <v>9</v>
      </c>
      <c r="E142" s="7" t="s">
        <v>25</v>
      </c>
      <c r="F142" s="13" t="s">
        <v>93</v>
      </c>
      <c r="G142" s="14" t="s">
        <v>102</v>
      </c>
      <c r="H142" s="14" t="s">
        <v>104</v>
      </c>
      <c r="I142" s="14" t="s">
        <v>8</v>
      </c>
      <c r="J142" s="6">
        <v>522</v>
      </c>
      <c r="K142" s="8">
        <v>6.92</v>
      </c>
      <c r="L142" s="8">
        <v>9.33</v>
      </c>
      <c r="M142" s="8">
        <v>3612.24</v>
      </c>
      <c r="N142" s="8">
        <v>4870.26</v>
      </c>
      <c r="O142" s="8">
        <v>1258.02</v>
      </c>
      <c r="P142" s="5">
        <v>6.7</v>
      </c>
      <c r="Q142" s="1">
        <f t="shared" si="4"/>
        <v>29</v>
      </c>
      <c r="R142" s="16" t="str">
        <f>VLOOKUP(referances!A142,month,2)</f>
        <v>August</v>
      </c>
      <c r="S142" s="1">
        <f t="shared" si="5"/>
        <v>2018</v>
      </c>
    </row>
    <row r="143" spans="2:19" x14ac:dyDescent="0.25">
      <c r="B143" s="2">
        <v>321458796</v>
      </c>
      <c r="C143" s="15">
        <v>43342</v>
      </c>
      <c r="D143" s="7" t="s">
        <v>11</v>
      </c>
      <c r="E143" s="7" t="s">
        <v>47</v>
      </c>
      <c r="F143" s="13" t="s">
        <v>93</v>
      </c>
      <c r="G143" s="14" t="s">
        <v>101</v>
      </c>
      <c r="H143" s="14" t="s">
        <v>103</v>
      </c>
      <c r="I143" s="14" t="s">
        <v>8</v>
      </c>
      <c r="J143" s="6">
        <v>4660</v>
      </c>
      <c r="K143" s="8">
        <v>31.79</v>
      </c>
      <c r="L143" s="8">
        <v>47.45</v>
      </c>
      <c r="M143" s="8">
        <v>148141.4</v>
      </c>
      <c r="N143" s="8">
        <v>221117</v>
      </c>
      <c r="O143" s="8">
        <v>72975.600000000006</v>
      </c>
      <c r="P143" s="5">
        <v>7.9</v>
      </c>
      <c r="Q143" s="1">
        <f t="shared" si="4"/>
        <v>30</v>
      </c>
      <c r="R143" s="16" t="str">
        <f>VLOOKUP(referances!A143,month,2)</f>
        <v>August</v>
      </c>
      <c r="S143" s="1">
        <f t="shared" si="5"/>
        <v>2018</v>
      </c>
    </row>
    <row r="144" spans="2:19" x14ac:dyDescent="0.25">
      <c r="B144" s="2">
        <v>842635179</v>
      </c>
      <c r="C144" s="15">
        <v>43343</v>
      </c>
      <c r="D144" s="7" t="s">
        <v>44</v>
      </c>
      <c r="E144" s="7" t="s">
        <v>48</v>
      </c>
      <c r="F144" s="13" t="s">
        <v>94</v>
      </c>
      <c r="G144" s="14" t="s">
        <v>102</v>
      </c>
      <c r="H144" s="14" t="s">
        <v>104</v>
      </c>
      <c r="I144" s="14" t="s">
        <v>106</v>
      </c>
      <c r="J144" s="6">
        <v>948</v>
      </c>
      <c r="K144" s="8">
        <v>524.96</v>
      </c>
      <c r="L144" s="8">
        <v>651.21</v>
      </c>
      <c r="M144" s="8">
        <v>497662.08</v>
      </c>
      <c r="N144" s="8">
        <v>617347.07999999996</v>
      </c>
      <c r="O144" s="8">
        <v>119685</v>
      </c>
      <c r="P144" s="5">
        <v>6.6</v>
      </c>
      <c r="Q144" s="1">
        <f t="shared" si="4"/>
        <v>31</v>
      </c>
      <c r="R144" s="16" t="str">
        <f>VLOOKUP(referances!A144,month,2)</f>
        <v>August</v>
      </c>
      <c r="S144" s="1">
        <f t="shared" si="5"/>
        <v>2018</v>
      </c>
    </row>
    <row r="145" spans="2:19" x14ac:dyDescent="0.25">
      <c r="B145" s="2">
        <v>258196347</v>
      </c>
      <c r="C145" s="15">
        <v>43344</v>
      </c>
      <c r="D145" s="7" t="s">
        <v>11</v>
      </c>
      <c r="E145" s="7" t="s">
        <v>37</v>
      </c>
      <c r="F145" s="13" t="s">
        <v>93</v>
      </c>
      <c r="G145" s="14" t="s">
        <v>102</v>
      </c>
      <c r="H145" s="14" t="s">
        <v>104</v>
      </c>
      <c r="I145" s="14" t="s">
        <v>8</v>
      </c>
      <c r="J145" s="6">
        <v>9389</v>
      </c>
      <c r="K145" s="8">
        <v>31.79</v>
      </c>
      <c r="L145" s="8">
        <v>47.45</v>
      </c>
      <c r="M145" s="8">
        <v>298476.31</v>
      </c>
      <c r="N145" s="8">
        <v>445508.05</v>
      </c>
      <c r="O145" s="8">
        <v>147031.74</v>
      </c>
      <c r="P145" s="5">
        <v>6</v>
      </c>
      <c r="Q145" s="1">
        <f t="shared" si="4"/>
        <v>1</v>
      </c>
      <c r="R145" s="16" t="str">
        <f>VLOOKUP(referances!A145,month,2)</f>
        <v>September</v>
      </c>
      <c r="S145" s="1">
        <f t="shared" si="5"/>
        <v>2018</v>
      </c>
    </row>
    <row r="146" spans="2:19" x14ac:dyDescent="0.25">
      <c r="B146" s="2">
        <v>456123987</v>
      </c>
      <c r="C146" s="15">
        <v>43345</v>
      </c>
      <c r="D146" s="7" t="s">
        <v>9</v>
      </c>
      <c r="E146" s="7" t="s">
        <v>49</v>
      </c>
      <c r="F146" s="13" t="s">
        <v>94</v>
      </c>
      <c r="G146" s="14" t="s">
        <v>101</v>
      </c>
      <c r="H146" s="14" t="s">
        <v>103</v>
      </c>
      <c r="I146" s="14" t="s">
        <v>106</v>
      </c>
      <c r="J146" s="6">
        <v>2021</v>
      </c>
      <c r="K146" s="8">
        <v>524.96</v>
      </c>
      <c r="L146" s="8">
        <v>651.21</v>
      </c>
      <c r="M146" s="8">
        <v>1060944.1599999999</v>
      </c>
      <c r="N146" s="8">
        <v>1316095.4099999999</v>
      </c>
      <c r="O146" s="8">
        <v>255151.25</v>
      </c>
      <c r="P146" s="5">
        <v>7.3</v>
      </c>
      <c r="Q146" s="1">
        <f t="shared" si="4"/>
        <v>2</v>
      </c>
      <c r="R146" s="16" t="str">
        <f>VLOOKUP(referances!A146,month,2)</f>
        <v>September</v>
      </c>
      <c r="S146" s="1">
        <f t="shared" si="5"/>
        <v>2018</v>
      </c>
    </row>
    <row r="147" spans="2:19" x14ac:dyDescent="0.25">
      <c r="B147" s="2">
        <v>562314987</v>
      </c>
      <c r="C147" s="15">
        <v>43346</v>
      </c>
      <c r="D147" s="7" t="s">
        <v>19</v>
      </c>
      <c r="E147" s="7" t="s">
        <v>41</v>
      </c>
      <c r="F147" s="13" t="s">
        <v>93</v>
      </c>
      <c r="G147" s="14" t="s">
        <v>101</v>
      </c>
      <c r="H147" s="14" t="s">
        <v>103</v>
      </c>
      <c r="I147" s="14" t="s">
        <v>106</v>
      </c>
      <c r="J147" s="6">
        <v>7910</v>
      </c>
      <c r="K147" s="8">
        <v>263.33</v>
      </c>
      <c r="L147" s="8">
        <v>437.2</v>
      </c>
      <c r="M147" s="8">
        <v>2082940.3</v>
      </c>
      <c r="N147" s="8">
        <v>3458252</v>
      </c>
      <c r="O147" s="8">
        <v>1375311.7</v>
      </c>
      <c r="P147" s="5">
        <v>4.0999999999999996</v>
      </c>
      <c r="Q147" s="1">
        <f t="shared" si="4"/>
        <v>3</v>
      </c>
      <c r="R147" s="16" t="str">
        <f>VLOOKUP(referances!A147,month,2)</f>
        <v>September</v>
      </c>
      <c r="S147" s="1">
        <f t="shared" si="5"/>
        <v>2018</v>
      </c>
    </row>
    <row r="148" spans="2:19" x14ac:dyDescent="0.25">
      <c r="B148" s="2">
        <v>123548796</v>
      </c>
      <c r="C148" s="15">
        <v>43347</v>
      </c>
      <c r="D148" s="7" t="s">
        <v>11</v>
      </c>
      <c r="E148" s="7" t="s">
        <v>50</v>
      </c>
      <c r="F148" s="13" t="s">
        <v>93</v>
      </c>
      <c r="G148" s="14" t="s">
        <v>102</v>
      </c>
      <c r="H148" s="14" t="s">
        <v>104</v>
      </c>
      <c r="I148" s="14" t="s">
        <v>8</v>
      </c>
      <c r="J148" s="6">
        <v>8156</v>
      </c>
      <c r="K148" s="8">
        <v>31.79</v>
      </c>
      <c r="L148" s="8">
        <v>47.45</v>
      </c>
      <c r="M148" s="8">
        <v>259279.24</v>
      </c>
      <c r="N148" s="8">
        <v>387002.2</v>
      </c>
      <c r="O148" s="8">
        <v>127722.96</v>
      </c>
      <c r="P148" s="5">
        <v>9.9</v>
      </c>
      <c r="Q148" s="1">
        <f t="shared" si="4"/>
        <v>4</v>
      </c>
      <c r="R148" s="16" t="str">
        <f>VLOOKUP(referances!A148,month,2)</f>
        <v>September</v>
      </c>
      <c r="S148" s="1">
        <f t="shared" si="5"/>
        <v>2018</v>
      </c>
    </row>
    <row r="149" spans="2:19" x14ac:dyDescent="0.25">
      <c r="B149" s="2">
        <v>145236987</v>
      </c>
      <c r="C149" s="15">
        <v>43348</v>
      </c>
      <c r="D149" s="7" t="s">
        <v>9</v>
      </c>
      <c r="E149" s="7" t="s">
        <v>51</v>
      </c>
      <c r="F149" s="13" t="s">
        <v>99</v>
      </c>
      <c r="G149" s="14" t="s">
        <v>101</v>
      </c>
      <c r="H149" s="14" t="s">
        <v>104</v>
      </c>
      <c r="I149" s="14" t="s">
        <v>8</v>
      </c>
      <c r="J149" s="6">
        <v>888</v>
      </c>
      <c r="K149" s="8">
        <v>35.840000000000003</v>
      </c>
      <c r="L149" s="8">
        <v>109.28</v>
      </c>
      <c r="M149" s="8">
        <v>31825.919999999998</v>
      </c>
      <c r="N149" s="8">
        <v>97040.639999999999</v>
      </c>
      <c r="O149" s="8">
        <v>65214.720000000001</v>
      </c>
      <c r="P149" s="5">
        <v>6.5</v>
      </c>
      <c r="Q149" s="1">
        <f t="shared" si="4"/>
        <v>5</v>
      </c>
      <c r="R149" s="16" t="str">
        <f>VLOOKUP(referances!A149,month,2)</f>
        <v>September</v>
      </c>
      <c r="S149" s="1">
        <f t="shared" si="5"/>
        <v>2018</v>
      </c>
    </row>
    <row r="150" spans="2:19" x14ac:dyDescent="0.25">
      <c r="B150" s="2">
        <v>753214896</v>
      </c>
      <c r="C150" s="15">
        <v>43349</v>
      </c>
      <c r="D150" s="7" t="s">
        <v>9</v>
      </c>
      <c r="E150" s="7" t="s">
        <v>38</v>
      </c>
      <c r="F150" s="13" t="s">
        <v>96</v>
      </c>
      <c r="G150" s="14" t="s">
        <v>101</v>
      </c>
      <c r="H150" s="14" t="s">
        <v>103</v>
      </c>
      <c r="I150" s="14" t="s">
        <v>8</v>
      </c>
      <c r="J150" s="6">
        <v>6267</v>
      </c>
      <c r="K150" s="8">
        <v>6.92</v>
      </c>
      <c r="L150" s="8">
        <v>9.33</v>
      </c>
      <c r="M150" s="8">
        <v>43367.64</v>
      </c>
      <c r="N150" s="8">
        <v>58471.11</v>
      </c>
      <c r="O150" s="8">
        <v>15103.47</v>
      </c>
      <c r="P150" s="5">
        <v>7.3</v>
      </c>
      <c r="Q150" s="1">
        <f t="shared" si="4"/>
        <v>6</v>
      </c>
      <c r="R150" s="16" t="str">
        <f>VLOOKUP(referances!A150,month,2)</f>
        <v>September</v>
      </c>
      <c r="S150" s="1">
        <f t="shared" si="5"/>
        <v>2018</v>
      </c>
    </row>
    <row r="151" spans="2:19" x14ac:dyDescent="0.25">
      <c r="B151" s="2">
        <v>789512364</v>
      </c>
      <c r="C151" s="15">
        <v>43358</v>
      </c>
      <c r="D151" s="7" t="s">
        <v>9</v>
      </c>
      <c r="E151" s="7" t="s">
        <v>52</v>
      </c>
      <c r="F151" s="13" t="s">
        <v>92</v>
      </c>
      <c r="G151" s="14" t="s">
        <v>102</v>
      </c>
      <c r="H151" s="14" t="s">
        <v>103</v>
      </c>
      <c r="I151" s="14" t="s">
        <v>8</v>
      </c>
      <c r="J151" s="6">
        <v>1485</v>
      </c>
      <c r="K151" s="8">
        <v>90.93</v>
      </c>
      <c r="L151" s="8">
        <v>154.06</v>
      </c>
      <c r="M151" s="8">
        <v>135031.04999999999</v>
      </c>
      <c r="N151" s="8">
        <v>228779.1</v>
      </c>
      <c r="O151" s="8">
        <v>93748.05</v>
      </c>
      <c r="P151" s="5">
        <v>9.1999999999999993</v>
      </c>
      <c r="Q151" s="1">
        <f t="shared" si="4"/>
        <v>15</v>
      </c>
      <c r="R151" s="16" t="str">
        <f>VLOOKUP(referances!A151,month,2)</f>
        <v>September</v>
      </c>
      <c r="S151" s="1">
        <f t="shared" si="5"/>
        <v>2018</v>
      </c>
    </row>
    <row r="152" spans="2:19" x14ac:dyDescent="0.25">
      <c r="B152" s="2">
        <v>789123654</v>
      </c>
      <c r="C152" s="15">
        <v>43359</v>
      </c>
      <c r="D152" s="7" t="s">
        <v>19</v>
      </c>
      <c r="E152" s="7" t="s">
        <v>28</v>
      </c>
      <c r="F152" s="13" t="s">
        <v>99</v>
      </c>
      <c r="G152" s="14" t="s">
        <v>101</v>
      </c>
      <c r="H152" s="14" t="s">
        <v>103</v>
      </c>
      <c r="I152" s="14" t="s">
        <v>8</v>
      </c>
      <c r="J152" s="6">
        <v>5767</v>
      </c>
      <c r="K152" s="8">
        <v>56.67</v>
      </c>
      <c r="L152" s="8">
        <v>81.73</v>
      </c>
      <c r="M152" s="8">
        <v>326815.89</v>
      </c>
      <c r="N152" s="8">
        <v>471336.91</v>
      </c>
      <c r="O152" s="8">
        <v>144521.01999999999</v>
      </c>
      <c r="P152" s="5">
        <v>7.1</v>
      </c>
      <c r="Q152" s="1">
        <f t="shared" si="4"/>
        <v>16</v>
      </c>
      <c r="R152" s="16" t="str">
        <f>VLOOKUP(referances!A152,month,2)</f>
        <v>September</v>
      </c>
      <c r="S152" s="1">
        <f t="shared" si="5"/>
        <v>2018</v>
      </c>
    </row>
    <row r="153" spans="2:19" x14ac:dyDescent="0.25">
      <c r="B153" s="2">
        <v>456328971</v>
      </c>
      <c r="C153" s="15">
        <v>43360</v>
      </c>
      <c r="D153" s="7" t="s">
        <v>44</v>
      </c>
      <c r="E153" s="7" t="s">
        <v>63</v>
      </c>
      <c r="F153" s="13" t="s">
        <v>95</v>
      </c>
      <c r="G153" s="14" t="s">
        <v>101</v>
      </c>
      <c r="H153" s="14" t="s">
        <v>104</v>
      </c>
      <c r="I153" s="14" t="s">
        <v>106</v>
      </c>
      <c r="J153" s="6">
        <v>5367</v>
      </c>
      <c r="K153" s="8">
        <v>502.54</v>
      </c>
      <c r="L153" s="8">
        <v>668.27</v>
      </c>
      <c r="M153" s="8">
        <v>2697132.18</v>
      </c>
      <c r="N153" s="8">
        <v>3586605.09</v>
      </c>
      <c r="O153" s="8">
        <v>889472.91</v>
      </c>
      <c r="P153" s="5">
        <v>9.8000000000000007</v>
      </c>
      <c r="Q153" s="1">
        <f t="shared" si="4"/>
        <v>17</v>
      </c>
      <c r="R153" s="16" t="str">
        <f>VLOOKUP(referances!A153,month,2)</f>
        <v>September</v>
      </c>
      <c r="S153" s="1">
        <f t="shared" si="5"/>
        <v>2018</v>
      </c>
    </row>
    <row r="154" spans="2:19" x14ac:dyDescent="0.25">
      <c r="B154" s="2">
        <v>785469982</v>
      </c>
      <c r="C154" s="15">
        <v>43361</v>
      </c>
      <c r="D154" s="7" t="s">
        <v>11</v>
      </c>
      <c r="E154" s="7" t="s">
        <v>69</v>
      </c>
      <c r="F154" s="13" t="s">
        <v>93</v>
      </c>
      <c r="G154" s="14" t="s">
        <v>102</v>
      </c>
      <c r="H154" s="14" t="s">
        <v>104</v>
      </c>
      <c r="I154" s="14" t="s">
        <v>8</v>
      </c>
      <c r="J154" s="6">
        <v>2370</v>
      </c>
      <c r="K154" s="8">
        <v>502.54</v>
      </c>
      <c r="L154" s="8">
        <v>668.27</v>
      </c>
      <c r="M154" s="8">
        <v>1191019.8</v>
      </c>
      <c r="N154" s="8">
        <v>1583799.9</v>
      </c>
      <c r="O154" s="8">
        <v>392780.1</v>
      </c>
      <c r="P154" s="5">
        <v>4.2</v>
      </c>
      <c r="Q154" s="1">
        <f t="shared" si="4"/>
        <v>18</v>
      </c>
      <c r="R154" s="16" t="str">
        <f>VLOOKUP(referances!A154,month,2)</f>
        <v>September</v>
      </c>
      <c r="S154" s="1">
        <f t="shared" si="5"/>
        <v>2018</v>
      </c>
    </row>
    <row r="155" spans="2:19" x14ac:dyDescent="0.25">
      <c r="B155" s="2">
        <v>753698214</v>
      </c>
      <c r="C155" s="15">
        <v>43362</v>
      </c>
      <c r="D155" s="7" t="s">
        <v>11</v>
      </c>
      <c r="E155" s="7" t="s">
        <v>42</v>
      </c>
      <c r="F155" s="13" t="s">
        <v>99</v>
      </c>
      <c r="G155" s="14" t="s">
        <v>101</v>
      </c>
      <c r="H155" s="14" t="s">
        <v>103</v>
      </c>
      <c r="I155" s="14" t="s">
        <v>106</v>
      </c>
      <c r="J155" s="6">
        <v>8661</v>
      </c>
      <c r="K155" s="8">
        <v>263.33</v>
      </c>
      <c r="L155" s="8">
        <v>437.2</v>
      </c>
      <c r="M155" s="8">
        <v>2280701.13</v>
      </c>
      <c r="N155" s="8">
        <v>3786589.2</v>
      </c>
      <c r="O155" s="8">
        <v>1505888.07</v>
      </c>
      <c r="P155" s="5">
        <v>8.3000000000000007</v>
      </c>
      <c r="Q155" s="1">
        <f t="shared" si="4"/>
        <v>19</v>
      </c>
      <c r="R155" s="16" t="str">
        <f>VLOOKUP(referances!A155,month,2)</f>
        <v>September</v>
      </c>
      <c r="S155" s="1">
        <f t="shared" si="5"/>
        <v>2018</v>
      </c>
    </row>
    <row r="156" spans="2:19" x14ac:dyDescent="0.25">
      <c r="B156" s="2">
        <v>785284963</v>
      </c>
      <c r="C156" s="15">
        <v>43363</v>
      </c>
      <c r="D156" s="7" t="s">
        <v>44</v>
      </c>
      <c r="E156" s="7" t="s">
        <v>70</v>
      </c>
      <c r="F156" s="13" t="s">
        <v>96</v>
      </c>
      <c r="G156" s="14" t="s">
        <v>102</v>
      </c>
      <c r="H156" s="14" t="s">
        <v>104</v>
      </c>
      <c r="I156" s="14" t="s">
        <v>106</v>
      </c>
      <c r="J156" s="6">
        <v>2125</v>
      </c>
      <c r="K156" s="8">
        <v>56.67</v>
      </c>
      <c r="L156" s="8">
        <v>81.73</v>
      </c>
      <c r="M156" s="8">
        <v>120423.75</v>
      </c>
      <c r="N156" s="8">
        <v>173676.25</v>
      </c>
      <c r="O156" s="8">
        <v>53252.5</v>
      </c>
      <c r="P156" s="5">
        <v>9</v>
      </c>
      <c r="Q156" s="1">
        <f t="shared" si="4"/>
        <v>20</v>
      </c>
      <c r="R156" s="16" t="str">
        <f>VLOOKUP(referances!A156,month,2)</f>
        <v>September</v>
      </c>
      <c r="S156" s="1">
        <f t="shared" si="5"/>
        <v>2018</v>
      </c>
    </row>
    <row r="157" spans="2:19" x14ac:dyDescent="0.25">
      <c r="B157" s="2">
        <v>852469317</v>
      </c>
      <c r="C157" s="15">
        <v>43364</v>
      </c>
      <c r="D157" s="7" t="s">
        <v>71</v>
      </c>
      <c r="E157" s="7" t="s">
        <v>72</v>
      </c>
      <c r="F157" s="13" t="s">
        <v>91</v>
      </c>
      <c r="G157" s="14" t="s">
        <v>102</v>
      </c>
      <c r="H157" s="14" t="s">
        <v>103</v>
      </c>
      <c r="I157" s="14" t="s">
        <v>106</v>
      </c>
      <c r="J157" s="6">
        <v>2924</v>
      </c>
      <c r="K157" s="8">
        <v>524.96</v>
      </c>
      <c r="L157" s="8">
        <v>651.21</v>
      </c>
      <c r="M157" s="8">
        <v>1534983.04</v>
      </c>
      <c r="N157" s="8">
        <v>1904138.04</v>
      </c>
      <c r="O157" s="8">
        <v>369155</v>
      </c>
      <c r="P157" s="5">
        <v>9.3000000000000007</v>
      </c>
      <c r="Q157" s="1">
        <f t="shared" si="4"/>
        <v>21</v>
      </c>
      <c r="R157" s="16" t="str">
        <f>VLOOKUP(referances!A157,month,2)</f>
        <v>September</v>
      </c>
      <c r="S157" s="1">
        <f t="shared" si="5"/>
        <v>2018</v>
      </c>
    </row>
    <row r="158" spans="2:19" x14ac:dyDescent="0.25">
      <c r="B158" s="2">
        <v>852479631</v>
      </c>
      <c r="C158" s="15">
        <v>43365</v>
      </c>
      <c r="D158" s="7" t="s">
        <v>4</v>
      </c>
      <c r="E158" s="7" t="s">
        <v>73</v>
      </c>
      <c r="F158" s="13" t="s">
        <v>91</v>
      </c>
      <c r="G158" s="14" t="s">
        <v>102</v>
      </c>
      <c r="H158" s="14" t="s">
        <v>104</v>
      </c>
      <c r="I158" s="14" t="s">
        <v>106</v>
      </c>
      <c r="J158" s="6">
        <v>8250</v>
      </c>
      <c r="K158" s="8">
        <v>502.54</v>
      </c>
      <c r="L158" s="8">
        <v>668.27</v>
      </c>
      <c r="M158" s="8">
        <v>4145955</v>
      </c>
      <c r="N158" s="8">
        <v>5513227.5</v>
      </c>
      <c r="O158" s="8">
        <v>1367272.5</v>
      </c>
      <c r="P158" s="5">
        <v>5.9</v>
      </c>
      <c r="Q158" s="1">
        <f t="shared" si="4"/>
        <v>22</v>
      </c>
      <c r="R158" s="16" t="str">
        <f>VLOOKUP(referances!A158,month,2)</f>
        <v>September</v>
      </c>
      <c r="S158" s="1">
        <f t="shared" si="5"/>
        <v>2018</v>
      </c>
    </row>
    <row r="159" spans="2:19" x14ac:dyDescent="0.25">
      <c r="B159" s="2">
        <v>739752641</v>
      </c>
      <c r="C159" s="15">
        <v>43367</v>
      </c>
      <c r="D159" s="7" t="s">
        <v>19</v>
      </c>
      <c r="E159" s="7" t="s">
        <v>74</v>
      </c>
      <c r="F159" s="13" t="s">
        <v>99</v>
      </c>
      <c r="G159" s="14" t="s">
        <v>101</v>
      </c>
      <c r="H159" s="14" t="s">
        <v>103</v>
      </c>
      <c r="I159" s="14" t="s">
        <v>8</v>
      </c>
      <c r="J159" s="6">
        <v>7327</v>
      </c>
      <c r="K159" s="8">
        <v>97.44</v>
      </c>
      <c r="L159" s="8">
        <v>152.58000000000001</v>
      </c>
      <c r="M159" s="8">
        <v>713942.88</v>
      </c>
      <c r="N159" s="8">
        <v>1117953.6599999999</v>
      </c>
      <c r="O159" s="8">
        <v>404010.78</v>
      </c>
      <c r="P159" s="5">
        <v>5.5</v>
      </c>
      <c r="Q159" s="1">
        <f t="shared" si="4"/>
        <v>24</v>
      </c>
      <c r="R159" s="16" t="str">
        <f>VLOOKUP(referances!A159,month,2)</f>
        <v>September</v>
      </c>
      <c r="S159" s="1">
        <f t="shared" si="5"/>
        <v>2018</v>
      </c>
    </row>
    <row r="160" spans="2:19" x14ac:dyDescent="0.25">
      <c r="B160" s="2">
        <v>753286891</v>
      </c>
      <c r="C160" s="15">
        <v>43368</v>
      </c>
      <c r="D160" s="7" t="s">
        <v>9</v>
      </c>
      <c r="E160" s="7" t="s">
        <v>75</v>
      </c>
      <c r="F160" s="13" t="s">
        <v>94</v>
      </c>
      <c r="G160" s="14" t="s">
        <v>101</v>
      </c>
      <c r="H160" s="14" t="s">
        <v>104</v>
      </c>
      <c r="I160" s="14" t="s">
        <v>8</v>
      </c>
      <c r="J160" s="6">
        <v>6409</v>
      </c>
      <c r="K160" s="8">
        <v>56.67</v>
      </c>
      <c r="L160" s="8">
        <v>81.73</v>
      </c>
      <c r="M160" s="8">
        <v>363198.03</v>
      </c>
      <c r="N160" s="8">
        <v>523807.57</v>
      </c>
      <c r="O160" s="8">
        <v>160609.54</v>
      </c>
      <c r="P160" s="5">
        <v>4.2</v>
      </c>
      <c r="Q160" s="1">
        <f t="shared" si="4"/>
        <v>25</v>
      </c>
      <c r="R160" s="16" t="str">
        <f>VLOOKUP(referances!A160,month,2)</f>
        <v>September</v>
      </c>
      <c r="S160" s="1">
        <f t="shared" si="5"/>
        <v>2018</v>
      </c>
    </row>
    <row r="161" spans="2:19" x14ac:dyDescent="0.25">
      <c r="B161" s="2">
        <v>785419632</v>
      </c>
      <c r="C161" s="15">
        <v>43369</v>
      </c>
      <c r="D161" s="7" t="s">
        <v>4</v>
      </c>
      <c r="E161" s="7" t="s">
        <v>76</v>
      </c>
      <c r="F161" s="13" t="s">
        <v>96</v>
      </c>
      <c r="G161" s="14" t="s">
        <v>101</v>
      </c>
      <c r="H161" s="14" t="s">
        <v>103</v>
      </c>
      <c r="I161" s="14" t="s">
        <v>106</v>
      </c>
      <c r="J161" s="6">
        <v>3784</v>
      </c>
      <c r="K161" s="8">
        <v>6.92</v>
      </c>
      <c r="L161" s="8">
        <v>9.33</v>
      </c>
      <c r="M161" s="8">
        <v>26185.279999999999</v>
      </c>
      <c r="N161" s="8">
        <v>35304.720000000001</v>
      </c>
      <c r="O161" s="8">
        <v>9119.44</v>
      </c>
      <c r="P161" s="5">
        <v>8.8000000000000007</v>
      </c>
      <c r="Q161" s="1">
        <f t="shared" si="4"/>
        <v>26</v>
      </c>
      <c r="R161" s="16" t="str">
        <f>VLOOKUP(referances!A161,month,2)</f>
        <v>September</v>
      </c>
      <c r="S161" s="1">
        <f t="shared" si="5"/>
        <v>2018</v>
      </c>
    </row>
    <row r="162" spans="2:19" x14ac:dyDescent="0.25">
      <c r="B162" s="2">
        <v>789125693</v>
      </c>
      <c r="C162" s="15">
        <v>43370</v>
      </c>
      <c r="D162" s="7" t="s">
        <v>9</v>
      </c>
      <c r="E162" s="7" t="s">
        <v>77</v>
      </c>
      <c r="F162" s="13" t="s">
        <v>92</v>
      </c>
      <c r="G162" s="14" t="s">
        <v>101</v>
      </c>
      <c r="H162" s="14" t="s">
        <v>103</v>
      </c>
      <c r="I162" s="14" t="s">
        <v>106</v>
      </c>
      <c r="J162" s="6">
        <v>4767</v>
      </c>
      <c r="K162" s="8">
        <v>364.69</v>
      </c>
      <c r="L162" s="8">
        <v>421.89</v>
      </c>
      <c r="M162" s="8">
        <v>1738477.23</v>
      </c>
      <c r="N162" s="8">
        <v>2011149.63</v>
      </c>
      <c r="O162" s="8">
        <v>272672.40000000002</v>
      </c>
      <c r="P162" s="5">
        <v>7</v>
      </c>
      <c r="Q162" s="1">
        <f t="shared" si="4"/>
        <v>27</v>
      </c>
      <c r="R162" s="16" t="str">
        <f>VLOOKUP(referances!A162,month,2)</f>
        <v>September</v>
      </c>
      <c r="S162" s="1">
        <f t="shared" si="5"/>
        <v>2018</v>
      </c>
    </row>
    <row r="163" spans="2:19" x14ac:dyDescent="0.25">
      <c r="B163" s="2">
        <v>654123897</v>
      </c>
      <c r="C163" s="15">
        <v>43371</v>
      </c>
      <c r="D163" s="7" t="s">
        <v>44</v>
      </c>
      <c r="E163" s="7" t="s">
        <v>78</v>
      </c>
      <c r="F163" s="13" t="s">
        <v>94</v>
      </c>
      <c r="G163" s="14" t="s">
        <v>102</v>
      </c>
      <c r="H163" s="14" t="s">
        <v>104</v>
      </c>
      <c r="I163" s="14" t="s">
        <v>8</v>
      </c>
      <c r="J163" s="6">
        <v>6708</v>
      </c>
      <c r="K163" s="8">
        <v>524.96</v>
      </c>
      <c r="L163" s="8">
        <v>651.21</v>
      </c>
      <c r="M163" s="8">
        <v>3521431.68</v>
      </c>
      <c r="N163" s="8">
        <v>4368316.68</v>
      </c>
      <c r="O163" s="8">
        <v>846885</v>
      </c>
      <c r="P163" s="5">
        <v>7.4</v>
      </c>
      <c r="Q163" s="1">
        <f t="shared" si="4"/>
        <v>28</v>
      </c>
      <c r="R163" s="16" t="str">
        <f>VLOOKUP(referances!A163,month,2)</f>
        <v>September</v>
      </c>
      <c r="S163" s="1">
        <f t="shared" si="5"/>
        <v>2018</v>
      </c>
    </row>
    <row r="164" spans="2:19" x14ac:dyDescent="0.25">
      <c r="B164" s="2">
        <v>758496321</v>
      </c>
      <c r="C164" s="15">
        <v>43372</v>
      </c>
      <c r="D164" s="7" t="s">
        <v>44</v>
      </c>
      <c r="E164" s="7" t="s">
        <v>79</v>
      </c>
      <c r="F164" s="13" t="s">
        <v>97</v>
      </c>
      <c r="G164" s="14" t="s">
        <v>102</v>
      </c>
      <c r="H164" s="14" t="s">
        <v>103</v>
      </c>
      <c r="I164" s="14" t="s">
        <v>8</v>
      </c>
      <c r="J164" s="6">
        <v>3987</v>
      </c>
      <c r="K164" s="8">
        <v>524.96</v>
      </c>
      <c r="L164" s="8">
        <v>651.21</v>
      </c>
      <c r="M164" s="8">
        <v>2093015.52</v>
      </c>
      <c r="N164" s="8">
        <v>2596374.27</v>
      </c>
      <c r="O164" s="8">
        <v>503358.75</v>
      </c>
      <c r="P164" s="5">
        <v>8.6999999999999993</v>
      </c>
      <c r="Q164" s="1">
        <f t="shared" si="4"/>
        <v>29</v>
      </c>
      <c r="R164" s="16" t="str">
        <f>VLOOKUP(referances!A164,month,2)</f>
        <v>September</v>
      </c>
      <c r="S164" s="1">
        <f t="shared" si="5"/>
        <v>2018</v>
      </c>
    </row>
    <row r="165" spans="2:19" x14ac:dyDescent="0.25">
      <c r="B165" s="2">
        <v>452163987</v>
      </c>
      <c r="C165" s="15">
        <v>43373</v>
      </c>
      <c r="D165" s="7" t="s">
        <v>11</v>
      </c>
      <c r="E165" s="7" t="s">
        <v>80</v>
      </c>
      <c r="F165" s="13" t="s">
        <v>94</v>
      </c>
      <c r="G165" s="14" t="s">
        <v>102</v>
      </c>
      <c r="H165" s="14" t="s">
        <v>104</v>
      </c>
      <c r="I165" s="14" t="s">
        <v>8</v>
      </c>
      <c r="J165" s="6">
        <v>3015</v>
      </c>
      <c r="K165" s="8">
        <v>56.67</v>
      </c>
      <c r="L165" s="8">
        <v>81.73</v>
      </c>
      <c r="M165" s="8">
        <v>170860.05</v>
      </c>
      <c r="N165" s="8">
        <v>246415.95</v>
      </c>
      <c r="O165" s="8">
        <v>75555.899999999994</v>
      </c>
      <c r="P165" s="5">
        <v>4</v>
      </c>
      <c r="Q165" s="1">
        <f t="shared" si="4"/>
        <v>30</v>
      </c>
      <c r="R165" s="16" t="str">
        <f>VLOOKUP(referances!A165,month,2)</f>
        <v>September</v>
      </c>
      <c r="S165" s="1">
        <f t="shared" si="5"/>
        <v>2018</v>
      </c>
    </row>
    <row r="166" spans="2:19" x14ac:dyDescent="0.25">
      <c r="B166" s="2">
        <v>753264891</v>
      </c>
      <c r="C166" s="15">
        <v>43374</v>
      </c>
      <c r="D166" s="7" t="s">
        <v>11</v>
      </c>
      <c r="E166" s="7" t="s">
        <v>81</v>
      </c>
      <c r="F166" s="13" t="s">
        <v>93</v>
      </c>
      <c r="G166" s="14" t="s">
        <v>101</v>
      </c>
      <c r="H166" s="14" t="s">
        <v>104</v>
      </c>
      <c r="I166" s="14" t="s">
        <v>8</v>
      </c>
      <c r="J166" s="6">
        <v>7234</v>
      </c>
      <c r="K166" s="8">
        <v>263.33</v>
      </c>
      <c r="L166" s="8">
        <v>437.2</v>
      </c>
      <c r="M166" s="8">
        <v>1904929.22</v>
      </c>
      <c r="N166" s="8">
        <v>3162704.8</v>
      </c>
      <c r="O166" s="8">
        <v>1257775.58</v>
      </c>
      <c r="P166" s="5">
        <v>8.4</v>
      </c>
      <c r="Q166" s="1">
        <f t="shared" si="4"/>
        <v>1</v>
      </c>
      <c r="R166" s="16" t="str">
        <f>VLOOKUP(referances!A166,month,2)</f>
        <v>October</v>
      </c>
      <c r="S166" s="1">
        <f t="shared" si="5"/>
        <v>2018</v>
      </c>
    </row>
    <row r="167" spans="2:19" x14ac:dyDescent="0.25">
      <c r="B167" s="2">
        <v>758963214</v>
      </c>
      <c r="C167" s="15">
        <v>43375</v>
      </c>
      <c r="D167" s="7" t="s">
        <v>71</v>
      </c>
      <c r="E167" s="7" t="s">
        <v>72</v>
      </c>
      <c r="F167" s="13" t="s">
        <v>97</v>
      </c>
      <c r="G167" s="14" t="s">
        <v>102</v>
      </c>
      <c r="H167" s="14" t="s">
        <v>103</v>
      </c>
      <c r="I167" s="14" t="s">
        <v>8</v>
      </c>
      <c r="J167" s="6">
        <v>2117</v>
      </c>
      <c r="K167" s="8">
        <v>117.11</v>
      </c>
      <c r="L167" s="8">
        <v>205.7</v>
      </c>
      <c r="M167" s="8">
        <v>247921.87</v>
      </c>
      <c r="N167" s="8">
        <v>435466.9</v>
      </c>
      <c r="O167" s="8">
        <v>187545.03</v>
      </c>
      <c r="P167" s="5">
        <v>5.8</v>
      </c>
      <c r="Q167" s="1">
        <f t="shared" si="4"/>
        <v>2</v>
      </c>
      <c r="R167" s="16" t="str">
        <f>VLOOKUP(referances!A167,month,2)</f>
        <v>October</v>
      </c>
      <c r="S167" s="1">
        <f t="shared" si="5"/>
        <v>2018</v>
      </c>
    </row>
    <row r="168" spans="2:19" x14ac:dyDescent="0.25">
      <c r="B168" s="2">
        <v>741526893</v>
      </c>
      <c r="C168" s="15">
        <v>43376</v>
      </c>
      <c r="D168" s="7" t="s">
        <v>11</v>
      </c>
      <c r="E168" s="7" t="s">
        <v>12</v>
      </c>
      <c r="F168" s="13" t="s">
        <v>95</v>
      </c>
      <c r="G168" s="14" t="s">
        <v>101</v>
      </c>
      <c r="H168" s="14" t="s">
        <v>103</v>
      </c>
      <c r="I168" s="14" t="s">
        <v>106</v>
      </c>
      <c r="J168" s="6">
        <v>171</v>
      </c>
      <c r="K168" s="8">
        <v>90.93</v>
      </c>
      <c r="L168" s="8">
        <v>154.06</v>
      </c>
      <c r="M168" s="8">
        <v>15549.03</v>
      </c>
      <c r="N168" s="8">
        <v>26344.26</v>
      </c>
      <c r="O168" s="8">
        <v>10795.23</v>
      </c>
      <c r="P168" s="5">
        <v>5.4</v>
      </c>
      <c r="Q168" s="1">
        <f t="shared" si="4"/>
        <v>3</v>
      </c>
      <c r="R168" s="16" t="str">
        <f>VLOOKUP(referances!A168,month,2)</f>
        <v>October</v>
      </c>
      <c r="S168" s="1">
        <f t="shared" si="5"/>
        <v>2018</v>
      </c>
    </row>
    <row r="169" spans="2:19" x14ac:dyDescent="0.25">
      <c r="B169" s="2">
        <v>352689741</v>
      </c>
      <c r="C169" s="15">
        <v>43377</v>
      </c>
      <c r="D169" s="7" t="s">
        <v>11</v>
      </c>
      <c r="E169" s="7" t="s">
        <v>37</v>
      </c>
      <c r="F169" s="13" t="s">
        <v>94</v>
      </c>
      <c r="G169" s="14" t="s">
        <v>102</v>
      </c>
      <c r="H169" s="14" t="s">
        <v>104</v>
      </c>
      <c r="I169" s="14" t="s">
        <v>8</v>
      </c>
      <c r="J169" s="6">
        <v>5930</v>
      </c>
      <c r="K169" s="8">
        <v>35.840000000000003</v>
      </c>
      <c r="L169" s="8">
        <v>109.28</v>
      </c>
      <c r="M169" s="8">
        <v>212531.20000000001</v>
      </c>
      <c r="N169" s="8">
        <v>648030.4</v>
      </c>
      <c r="O169" s="8">
        <v>435499.2</v>
      </c>
      <c r="P169" s="5">
        <v>8.5</v>
      </c>
      <c r="Q169" s="1">
        <f t="shared" si="4"/>
        <v>4</v>
      </c>
      <c r="R169" s="16" t="str">
        <f>VLOOKUP(referances!A169,month,2)</f>
        <v>October</v>
      </c>
      <c r="S169" s="1">
        <f t="shared" si="5"/>
        <v>2018</v>
      </c>
    </row>
    <row r="170" spans="2:19" x14ac:dyDescent="0.25">
      <c r="B170" s="2">
        <v>753421869</v>
      </c>
      <c r="C170" s="15">
        <v>43379</v>
      </c>
      <c r="D170" s="7" t="s">
        <v>44</v>
      </c>
      <c r="E170" s="7" t="s">
        <v>82</v>
      </c>
      <c r="F170" s="13" t="s">
        <v>96</v>
      </c>
      <c r="G170" s="14" t="s">
        <v>101</v>
      </c>
      <c r="H170" s="14" t="s">
        <v>104</v>
      </c>
      <c r="I170" s="14" t="s">
        <v>106</v>
      </c>
      <c r="J170" s="6">
        <v>962</v>
      </c>
      <c r="K170" s="8">
        <v>117.11</v>
      </c>
      <c r="L170" s="8">
        <v>205.7</v>
      </c>
      <c r="M170" s="8">
        <v>112659.82</v>
      </c>
      <c r="N170" s="8">
        <v>197883.4</v>
      </c>
      <c r="O170" s="8">
        <v>85223.58</v>
      </c>
      <c r="P170" s="5">
        <v>7.6</v>
      </c>
      <c r="Q170" s="1">
        <f t="shared" si="4"/>
        <v>6</v>
      </c>
      <c r="R170" s="16" t="str">
        <f>VLOOKUP(referances!A170,month,2)</f>
        <v>October</v>
      </c>
      <c r="S170" s="1">
        <f t="shared" si="5"/>
        <v>2018</v>
      </c>
    </row>
    <row r="171" spans="2:19" x14ac:dyDescent="0.25">
      <c r="B171" s="2">
        <v>452168973</v>
      </c>
      <c r="C171" s="15">
        <v>43380</v>
      </c>
      <c r="D171" s="7" t="s">
        <v>9</v>
      </c>
      <c r="E171" s="7" t="s">
        <v>83</v>
      </c>
      <c r="F171" s="13" t="s">
        <v>97</v>
      </c>
      <c r="G171" s="14" t="s">
        <v>101</v>
      </c>
      <c r="H171" s="14" t="s">
        <v>103</v>
      </c>
      <c r="I171" s="14" t="s">
        <v>106</v>
      </c>
      <c r="J171" s="6">
        <v>8867</v>
      </c>
      <c r="K171" s="8">
        <v>263.33</v>
      </c>
      <c r="L171" s="8">
        <v>437.2</v>
      </c>
      <c r="M171" s="8">
        <v>2334947.11</v>
      </c>
      <c r="N171" s="8">
        <v>3876652.4</v>
      </c>
      <c r="O171" s="8">
        <v>1541705.29</v>
      </c>
      <c r="P171" s="5">
        <v>6</v>
      </c>
      <c r="Q171" s="1">
        <f t="shared" si="4"/>
        <v>7</v>
      </c>
      <c r="R171" s="16" t="str">
        <f>VLOOKUP(referances!A171,month,2)</f>
        <v>October</v>
      </c>
      <c r="S171" s="1">
        <f t="shared" si="5"/>
        <v>2018</v>
      </c>
    </row>
    <row r="172" spans="2:19" x14ac:dyDescent="0.25">
      <c r="B172" s="2">
        <v>412563987</v>
      </c>
      <c r="C172" s="15">
        <v>43381</v>
      </c>
      <c r="D172" s="7" t="s">
        <v>11</v>
      </c>
      <c r="E172" s="7" t="s">
        <v>57</v>
      </c>
      <c r="F172" s="13" t="s">
        <v>93</v>
      </c>
      <c r="G172" s="14" t="s">
        <v>101</v>
      </c>
      <c r="H172" s="14" t="s">
        <v>103</v>
      </c>
      <c r="I172" s="14" t="s">
        <v>106</v>
      </c>
      <c r="J172" s="6">
        <v>273</v>
      </c>
      <c r="K172" s="8">
        <v>56.67</v>
      </c>
      <c r="L172" s="8">
        <v>81.73</v>
      </c>
      <c r="M172" s="8">
        <v>15470.91</v>
      </c>
      <c r="N172" s="8">
        <v>22312.29</v>
      </c>
      <c r="O172" s="8">
        <v>6841.38</v>
      </c>
      <c r="P172" s="5">
        <v>7.7</v>
      </c>
      <c r="Q172" s="1">
        <f t="shared" si="4"/>
        <v>8</v>
      </c>
      <c r="R172" s="16" t="str">
        <f>VLOOKUP(referances!A172,month,2)</f>
        <v>October</v>
      </c>
      <c r="S172" s="1">
        <f t="shared" si="5"/>
        <v>2018</v>
      </c>
    </row>
    <row r="173" spans="2:19" x14ac:dyDescent="0.25">
      <c r="B173" s="2">
        <v>754123698</v>
      </c>
      <c r="C173" s="15">
        <v>43382</v>
      </c>
      <c r="D173" s="7" t="s">
        <v>4</v>
      </c>
      <c r="E173" s="7" t="s">
        <v>40</v>
      </c>
      <c r="F173" s="13" t="s">
        <v>92</v>
      </c>
      <c r="G173" s="14" t="s">
        <v>101</v>
      </c>
      <c r="H173" s="14" t="s">
        <v>103</v>
      </c>
      <c r="I173" s="14" t="s">
        <v>106</v>
      </c>
      <c r="J173" s="6">
        <v>7842</v>
      </c>
      <c r="K173" s="8">
        <v>35.840000000000003</v>
      </c>
      <c r="L173" s="8">
        <v>109.28</v>
      </c>
      <c r="M173" s="8">
        <v>281057.28000000003</v>
      </c>
      <c r="N173" s="8">
        <v>856973.76</v>
      </c>
      <c r="O173" s="8">
        <v>575916.48</v>
      </c>
      <c r="P173" s="5">
        <v>8.1</v>
      </c>
      <c r="Q173" s="1">
        <f t="shared" si="4"/>
        <v>9</v>
      </c>
      <c r="R173" s="16" t="str">
        <f>VLOOKUP(referances!A173,month,2)</f>
        <v>October</v>
      </c>
      <c r="S173" s="1">
        <f t="shared" si="5"/>
        <v>2018</v>
      </c>
    </row>
    <row r="174" spans="2:19" x14ac:dyDescent="0.25">
      <c r="B174" s="2">
        <v>885522714</v>
      </c>
      <c r="C174" s="15">
        <v>43385</v>
      </c>
      <c r="D174" s="7" t="s">
        <v>44</v>
      </c>
      <c r="E174" s="7" t="s">
        <v>48</v>
      </c>
      <c r="F174" s="13" t="s">
        <v>95</v>
      </c>
      <c r="G174" s="14" t="s">
        <v>101</v>
      </c>
      <c r="H174" s="14" t="s">
        <v>104</v>
      </c>
      <c r="I174" s="14" t="s">
        <v>8</v>
      </c>
      <c r="J174" s="6">
        <v>1266</v>
      </c>
      <c r="K174" s="8">
        <v>524.96</v>
      </c>
      <c r="L174" s="8">
        <v>651.21</v>
      </c>
      <c r="M174" s="8">
        <v>664599.36</v>
      </c>
      <c r="N174" s="8">
        <v>824431.86</v>
      </c>
      <c r="O174" s="8">
        <v>159832.5</v>
      </c>
      <c r="P174" s="5">
        <v>5.0999999999999996</v>
      </c>
      <c r="Q174" s="1">
        <f t="shared" si="4"/>
        <v>12</v>
      </c>
      <c r="R174" s="16" t="str">
        <f>VLOOKUP(referances!A174,month,2)</f>
        <v>October</v>
      </c>
      <c r="S174" s="1">
        <f t="shared" si="5"/>
        <v>2018</v>
      </c>
    </row>
    <row r="175" spans="2:19" x14ac:dyDescent="0.25">
      <c r="B175" s="2">
        <v>556622337</v>
      </c>
      <c r="C175" s="15">
        <v>43387</v>
      </c>
      <c r="D175" s="7" t="s">
        <v>9</v>
      </c>
      <c r="E175" s="7" t="s">
        <v>84</v>
      </c>
      <c r="F175" s="13" t="s">
        <v>92</v>
      </c>
      <c r="G175" s="14" t="s">
        <v>101</v>
      </c>
      <c r="H175" s="14" t="s">
        <v>104</v>
      </c>
      <c r="I175" s="14" t="s">
        <v>106</v>
      </c>
      <c r="J175" s="6">
        <v>2269</v>
      </c>
      <c r="K175" s="8">
        <v>35.840000000000003</v>
      </c>
      <c r="L175" s="8">
        <v>109.28</v>
      </c>
      <c r="M175" s="8">
        <v>81320.960000000006</v>
      </c>
      <c r="N175" s="8">
        <v>247956.32</v>
      </c>
      <c r="O175" s="8">
        <v>166635.35999999999</v>
      </c>
      <c r="P175" s="5">
        <v>8.1999999999999993</v>
      </c>
      <c r="Q175" s="1">
        <f t="shared" si="4"/>
        <v>14</v>
      </c>
      <c r="R175" s="16" t="str">
        <f>VLOOKUP(referances!A175,month,2)</f>
        <v>October</v>
      </c>
      <c r="S175" s="1">
        <f t="shared" si="5"/>
        <v>2018</v>
      </c>
    </row>
    <row r="176" spans="2:19" x14ac:dyDescent="0.25">
      <c r="B176" s="2">
        <v>556478923</v>
      </c>
      <c r="C176" s="15">
        <v>43393</v>
      </c>
      <c r="D176" s="7" t="s">
        <v>6</v>
      </c>
      <c r="E176" s="7" t="s">
        <v>85</v>
      </c>
      <c r="F176" s="13" t="s">
        <v>95</v>
      </c>
      <c r="G176" s="14" t="s">
        <v>102</v>
      </c>
      <c r="H176" s="14" t="s">
        <v>103</v>
      </c>
      <c r="I176" s="14" t="s">
        <v>106</v>
      </c>
      <c r="J176" s="6">
        <v>9606</v>
      </c>
      <c r="K176" s="8">
        <v>6.92</v>
      </c>
      <c r="L176" s="8">
        <v>9.33</v>
      </c>
      <c r="M176" s="8">
        <v>66473.52</v>
      </c>
      <c r="N176" s="8">
        <v>89623.98</v>
      </c>
      <c r="O176" s="8">
        <v>23150.46</v>
      </c>
      <c r="P176" s="5">
        <v>6.7</v>
      </c>
      <c r="Q176" s="1">
        <f t="shared" si="4"/>
        <v>20</v>
      </c>
      <c r="R176" s="16" t="str">
        <f>VLOOKUP(referances!A176,month,2)</f>
        <v>October</v>
      </c>
      <c r="S176" s="1">
        <f t="shared" si="5"/>
        <v>2018</v>
      </c>
    </row>
    <row r="177" spans="2:19" x14ac:dyDescent="0.25">
      <c r="B177" s="2">
        <v>447788945</v>
      </c>
      <c r="C177" s="15">
        <v>43394</v>
      </c>
      <c r="D177" s="7" t="s">
        <v>11</v>
      </c>
      <c r="E177" s="7" t="s">
        <v>36</v>
      </c>
      <c r="F177" s="13" t="s">
        <v>96</v>
      </c>
      <c r="G177" s="14" t="s">
        <v>102</v>
      </c>
      <c r="H177" s="14" t="s">
        <v>104</v>
      </c>
      <c r="I177" s="14" t="s">
        <v>106</v>
      </c>
      <c r="J177" s="6">
        <v>8974</v>
      </c>
      <c r="K177" s="8">
        <v>502.54</v>
      </c>
      <c r="L177" s="8">
        <v>668.27</v>
      </c>
      <c r="M177" s="8">
        <v>4509793.96</v>
      </c>
      <c r="N177" s="8">
        <v>5997054.9800000004</v>
      </c>
      <c r="O177" s="8">
        <v>1487261.02</v>
      </c>
      <c r="P177" s="5">
        <v>7.8</v>
      </c>
      <c r="Q177" s="1">
        <f t="shared" si="4"/>
        <v>21</v>
      </c>
      <c r="R177" s="16" t="str">
        <f>VLOOKUP(referances!A177,month,2)</f>
        <v>October</v>
      </c>
      <c r="S177" s="1">
        <f t="shared" si="5"/>
        <v>2018</v>
      </c>
    </row>
    <row r="178" spans="2:19" x14ac:dyDescent="0.25">
      <c r="B178" s="2">
        <v>112546389</v>
      </c>
      <c r="C178" s="15">
        <v>43395</v>
      </c>
      <c r="D178" s="7" t="s">
        <v>19</v>
      </c>
      <c r="E178" s="7" t="s">
        <v>86</v>
      </c>
      <c r="F178" s="13" t="s">
        <v>95</v>
      </c>
      <c r="G178" s="14" t="s">
        <v>102</v>
      </c>
      <c r="H178" s="14" t="s">
        <v>103</v>
      </c>
      <c r="I178" s="14" t="s">
        <v>8</v>
      </c>
      <c r="J178" s="6">
        <v>4901</v>
      </c>
      <c r="K178" s="8">
        <v>56.67</v>
      </c>
      <c r="L178" s="8">
        <v>81.73</v>
      </c>
      <c r="M178" s="8">
        <v>277739.67</v>
      </c>
      <c r="N178" s="8">
        <v>400558.73</v>
      </c>
      <c r="O178" s="8">
        <v>122819.06</v>
      </c>
      <c r="P178" s="5">
        <v>4.4000000000000004</v>
      </c>
      <c r="Q178" s="1">
        <f t="shared" si="4"/>
        <v>22</v>
      </c>
      <c r="R178" s="16" t="str">
        <f>VLOOKUP(referances!A178,month,2)</f>
        <v>October</v>
      </c>
      <c r="S178" s="1">
        <f t="shared" si="5"/>
        <v>2018</v>
      </c>
    </row>
    <row r="179" spans="2:19" x14ac:dyDescent="0.25">
      <c r="B179" s="2">
        <v>332564178</v>
      </c>
      <c r="C179" s="15">
        <v>43396</v>
      </c>
      <c r="D179" s="7" t="s">
        <v>11</v>
      </c>
      <c r="E179" s="7" t="s">
        <v>57</v>
      </c>
      <c r="F179" s="13" t="s">
        <v>98</v>
      </c>
      <c r="G179" s="14" t="s">
        <v>102</v>
      </c>
      <c r="H179" s="14" t="s">
        <v>104</v>
      </c>
      <c r="I179" s="14" t="s">
        <v>106</v>
      </c>
      <c r="J179" s="6">
        <v>1673</v>
      </c>
      <c r="K179" s="8">
        <v>35.840000000000003</v>
      </c>
      <c r="L179" s="8">
        <v>109.28</v>
      </c>
      <c r="M179" s="8">
        <v>59960.32</v>
      </c>
      <c r="N179" s="8">
        <v>182825.44</v>
      </c>
      <c r="O179" s="8">
        <v>122865.12</v>
      </c>
      <c r="P179" s="5">
        <v>9.8000000000000007</v>
      </c>
      <c r="Q179" s="1">
        <f t="shared" si="4"/>
        <v>23</v>
      </c>
      <c r="R179" s="16" t="str">
        <f>VLOOKUP(referances!A179,month,2)</f>
        <v>October</v>
      </c>
      <c r="S179" s="1">
        <f t="shared" si="5"/>
        <v>2018</v>
      </c>
    </row>
    <row r="180" spans="2:19" x14ac:dyDescent="0.25">
      <c r="B180" s="2">
        <v>556231489</v>
      </c>
      <c r="C180" s="15">
        <v>43397</v>
      </c>
      <c r="D180" s="7" t="s">
        <v>71</v>
      </c>
      <c r="E180" s="7" t="s">
        <v>72</v>
      </c>
      <c r="F180" s="13" t="s">
        <v>95</v>
      </c>
      <c r="G180" s="14" t="s">
        <v>101</v>
      </c>
      <c r="H180" s="14" t="s">
        <v>103</v>
      </c>
      <c r="I180" s="14" t="s">
        <v>8</v>
      </c>
      <c r="J180" s="6">
        <v>6952</v>
      </c>
      <c r="K180" s="8">
        <v>263.33</v>
      </c>
      <c r="L180" s="8">
        <v>437.2</v>
      </c>
      <c r="M180" s="8">
        <v>1830670.16</v>
      </c>
      <c r="N180" s="8">
        <v>3039414.4</v>
      </c>
      <c r="O180" s="8">
        <v>1208744.24</v>
      </c>
      <c r="P180" s="5">
        <v>6.5</v>
      </c>
      <c r="Q180" s="1">
        <f t="shared" si="4"/>
        <v>24</v>
      </c>
      <c r="R180" s="16" t="str">
        <f>VLOOKUP(referances!A180,month,2)</f>
        <v>October</v>
      </c>
      <c r="S180" s="1">
        <f t="shared" si="5"/>
        <v>2018</v>
      </c>
    </row>
    <row r="181" spans="2:19" x14ac:dyDescent="0.25">
      <c r="B181" s="2">
        <v>775682413</v>
      </c>
      <c r="C181" s="15">
        <v>43398</v>
      </c>
      <c r="D181" s="7" t="s">
        <v>11</v>
      </c>
      <c r="E181" s="7" t="s">
        <v>87</v>
      </c>
      <c r="F181" s="13" t="s">
        <v>96</v>
      </c>
      <c r="G181" s="14" t="s">
        <v>102</v>
      </c>
      <c r="H181" s="14" t="s">
        <v>104</v>
      </c>
      <c r="I181" s="14" t="s">
        <v>106</v>
      </c>
      <c r="J181" s="6">
        <v>5430</v>
      </c>
      <c r="K181" s="8">
        <v>31.79</v>
      </c>
      <c r="L181" s="8">
        <v>47.45</v>
      </c>
      <c r="M181" s="8">
        <v>172619.7</v>
      </c>
      <c r="N181" s="8">
        <v>257653.5</v>
      </c>
      <c r="O181" s="8">
        <v>85033.8</v>
      </c>
      <c r="P181" s="5">
        <v>7.4</v>
      </c>
      <c r="Q181" s="1">
        <f t="shared" si="4"/>
        <v>25</v>
      </c>
      <c r="R181" s="16" t="str">
        <f>VLOOKUP(referances!A181,month,2)</f>
        <v>October</v>
      </c>
      <c r="S181" s="1">
        <f t="shared" si="5"/>
        <v>2018</v>
      </c>
    </row>
    <row r="182" spans="2:19" x14ac:dyDescent="0.25">
      <c r="B182" s="2">
        <v>554632189</v>
      </c>
      <c r="C182" s="15">
        <v>43399</v>
      </c>
      <c r="D182" s="7" t="s">
        <v>4</v>
      </c>
      <c r="E182" s="7" t="s">
        <v>5</v>
      </c>
      <c r="F182" s="13" t="s">
        <v>95</v>
      </c>
      <c r="G182" s="14" t="s">
        <v>101</v>
      </c>
      <c r="H182" s="14" t="s">
        <v>103</v>
      </c>
      <c r="I182" s="14" t="s">
        <v>8</v>
      </c>
      <c r="J182" s="6">
        <v>3830</v>
      </c>
      <c r="K182" s="8">
        <v>502.54</v>
      </c>
      <c r="L182" s="8">
        <v>668.27</v>
      </c>
      <c r="M182" s="8">
        <v>1924728.2</v>
      </c>
      <c r="N182" s="8">
        <v>2559474.1</v>
      </c>
      <c r="O182" s="8">
        <v>634745.9</v>
      </c>
      <c r="P182" s="5">
        <v>5.8</v>
      </c>
      <c r="Q182" s="1">
        <f t="shared" si="4"/>
        <v>26</v>
      </c>
      <c r="R182" s="16" t="str">
        <f>VLOOKUP(referances!A182,month,2)</f>
        <v>October</v>
      </c>
      <c r="S182" s="1">
        <f t="shared" si="5"/>
        <v>2018</v>
      </c>
    </row>
    <row r="183" spans="2:19" x14ac:dyDescent="0.25">
      <c r="B183" s="2">
        <v>564123987</v>
      </c>
      <c r="C183" s="15">
        <v>43406</v>
      </c>
      <c r="D183" s="7" t="s">
        <v>6</v>
      </c>
      <c r="E183" s="7" t="s">
        <v>7</v>
      </c>
      <c r="F183" s="13" t="s">
        <v>92</v>
      </c>
      <c r="G183" s="14" t="s">
        <v>102</v>
      </c>
      <c r="H183" s="14" t="s">
        <v>103</v>
      </c>
      <c r="I183" s="14" t="s">
        <v>106</v>
      </c>
      <c r="J183" s="6">
        <v>5908</v>
      </c>
      <c r="K183" s="8">
        <v>364.69</v>
      </c>
      <c r="L183" s="8">
        <v>421.89</v>
      </c>
      <c r="M183" s="8">
        <v>2154588.52</v>
      </c>
      <c r="N183" s="8">
        <v>2492526.12</v>
      </c>
      <c r="O183" s="8">
        <v>337937.6</v>
      </c>
      <c r="P183" s="5">
        <v>9.5</v>
      </c>
      <c r="Q183" s="1">
        <f t="shared" si="4"/>
        <v>2</v>
      </c>
      <c r="R183" s="16" t="str">
        <f>VLOOKUP(referances!A183,month,2)</f>
        <v>November</v>
      </c>
      <c r="S183" s="1">
        <f t="shared" si="5"/>
        <v>2018</v>
      </c>
    </row>
    <row r="184" spans="2:19" x14ac:dyDescent="0.25">
      <c r="B184" s="2">
        <v>447589632</v>
      </c>
      <c r="C184" s="15">
        <v>43407</v>
      </c>
      <c r="D184" s="7" t="s">
        <v>9</v>
      </c>
      <c r="E184" s="7" t="s">
        <v>10</v>
      </c>
      <c r="F184" s="13" t="s">
        <v>94</v>
      </c>
      <c r="G184" s="14" t="s">
        <v>101</v>
      </c>
      <c r="H184" s="14" t="s">
        <v>104</v>
      </c>
      <c r="I184" s="14" t="s">
        <v>106</v>
      </c>
      <c r="J184" s="6">
        <v>7450</v>
      </c>
      <c r="K184" s="8">
        <v>159.41999999999999</v>
      </c>
      <c r="L184" s="8">
        <v>255.28</v>
      </c>
      <c r="M184" s="8">
        <v>1187679</v>
      </c>
      <c r="N184" s="8">
        <v>1901836</v>
      </c>
      <c r="O184" s="8">
        <v>714157</v>
      </c>
      <c r="P184" s="5">
        <v>8.3000000000000007</v>
      </c>
      <c r="Q184" s="1">
        <f t="shared" si="4"/>
        <v>3</v>
      </c>
      <c r="R184" s="16" t="str">
        <f>VLOOKUP(referances!A184,month,2)</f>
        <v>November</v>
      </c>
      <c r="S184" s="1">
        <f t="shared" si="5"/>
        <v>2018</v>
      </c>
    </row>
    <row r="185" spans="2:19" x14ac:dyDescent="0.25">
      <c r="B185" s="2">
        <v>556231478</v>
      </c>
      <c r="C185" s="15">
        <v>43408</v>
      </c>
      <c r="D185" s="7" t="s">
        <v>11</v>
      </c>
      <c r="E185" s="7" t="s">
        <v>12</v>
      </c>
      <c r="F185" s="13" t="s">
        <v>92</v>
      </c>
      <c r="G185" s="14" t="s">
        <v>101</v>
      </c>
      <c r="H185" s="14" t="s">
        <v>103</v>
      </c>
      <c r="I185" s="14" t="s">
        <v>106</v>
      </c>
      <c r="J185" s="6">
        <v>1273</v>
      </c>
      <c r="K185" s="8">
        <v>159.41999999999999</v>
      </c>
      <c r="L185" s="8">
        <v>255.28</v>
      </c>
      <c r="M185" s="8">
        <v>202941.66</v>
      </c>
      <c r="N185" s="8">
        <v>324971.44</v>
      </c>
      <c r="O185" s="8">
        <v>122029.78</v>
      </c>
      <c r="P185" s="5">
        <v>9.6999999999999993</v>
      </c>
      <c r="Q185" s="1">
        <f t="shared" si="4"/>
        <v>4</v>
      </c>
      <c r="R185" s="16" t="str">
        <f>VLOOKUP(referances!A185,month,2)</f>
        <v>November</v>
      </c>
      <c r="S185" s="1">
        <f t="shared" si="5"/>
        <v>2018</v>
      </c>
    </row>
    <row r="186" spans="2:19" x14ac:dyDescent="0.25">
      <c r="B186" s="2">
        <v>653214987</v>
      </c>
      <c r="C186" s="15">
        <v>43409</v>
      </c>
      <c r="D186" s="7" t="s">
        <v>11</v>
      </c>
      <c r="E186" s="7" t="s">
        <v>13</v>
      </c>
      <c r="F186" s="13" t="s">
        <v>95</v>
      </c>
      <c r="G186" s="14" t="s">
        <v>102</v>
      </c>
      <c r="H186" s="14" t="s">
        <v>104</v>
      </c>
      <c r="I186" s="14" t="s">
        <v>106</v>
      </c>
      <c r="J186" s="6">
        <v>2225</v>
      </c>
      <c r="K186" s="8">
        <v>97.44</v>
      </c>
      <c r="L186" s="8">
        <v>152.58000000000001</v>
      </c>
      <c r="M186" s="8">
        <v>216804</v>
      </c>
      <c r="N186" s="8">
        <v>339490.5</v>
      </c>
      <c r="O186" s="8">
        <v>122686.5</v>
      </c>
      <c r="P186" s="5">
        <v>5.9</v>
      </c>
      <c r="Q186" s="1">
        <f t="shared" si="4"/>
        <v>5</v>
      </c>
      <c r="R186" s="16" t="str">
        <f>VLOOKUP(referances!A186,month,2)</f>
        <v>November</v>
      </c>
      <c r="S186" s="1">
        <f t="shared" si="5"/>
        <v>2018</v>
      </c>
    </row>
    <row r="187" spans="2:19" x14ac:dyDescent="0.25">
      <c r="B187" s="2">
        <v>852146397</v>
      </c>
      <c r="C187" s="15">
        <v>43410</v>
      </c>
      <c r="D187" s="7" t="s">
        <v>4</v>
      </c>
      <c r="E187" s="7" t="s">
        <v>14</v>
      </c>
      <c r="F187" s="13" t="s">
        <v>94</v>
      </c>
      <c r="G187" s="14" t="s">
        <v>102</v>
      </c>
      <c r="H187" s="14" t="s">
        <v>104</v>
      </c>
      <c r="I187" s="14" t="s">
        <v>8</v>
      </c>
      <c r="J187" s="6">
        <v>2187</v>
      </c>
      <c r="K187" s="8">
        <v>6.92</v>
      </c>
      <c r="L187" s="8">
        <v>9.33</v>
      </c>
      <c r="M187" s="8">
        <v>15134.04</v>
      </c>
      <c r="N187" s="8">
        <v>20404.71</v>
      </c>
      <c r="O187" s="8">
        <v>5270.67</v>
      </c>
      <c r="P187" s="5">
        <v>9.4</v>
      </c>
      <c r="Q187" s="1">
        <f t="shared" si="4"/>
        <v>6</v>
      </c>
      <c r="R187" s="16" t="str">
        <f>VLOOKUP(referances!A187,month,2)</f>
        <v>November</v>
      </c>
      <c r="S187" s="1">
        <f t="shared" si="5"/>
        <v>2018</v>
      </c>
    </row>
    <row r="188" spans="2:19" x14ac:dyDescent="0.25">
      <c r="B188" s="2">
        <v>753256981</v>
      </c>
      <c r="C188" s="15">
        <v>43411</v>
      </c>
      <c r="D188" s="7" t="s">
        <v>11</v>
      </c>
      <c r="E188" s="7" t="s">
        <v>15</v>
      </c>
      <c r="F188" s="13" t="s">
        <v>96</v>
      </c>
      <c r="G188" s="14" t="s">
        <v>101</v>
      </c>
      <c r="H188" s="14" t="s">
        <v>103</v>
      </c>
      <c r="I188" s="14" t="s">
        <v>106</v>
      </c>
      <c r="J188" s="6">
        <v>5070</v>
      </c>
      <c r="K188" s="8">
        <v>56.67</v>
      </c>
      <c r="L188" s="8">
        <v>81.73</v>
      </c>
      <c r="M188" s="8">
        <v>287316.90000000002</v>
      </c>
      <c r="N188" s="8">
        <v>414371.1</v>
      </c>
      <c r="O188" s="8">
        <v>127054.2</v>
      </c>
      <c r="P188" s="5">
        <v>7.9</v>
      </c>
      <c r="Q188" s="1">
        <f t="shared" si="4"/>
        <v>7</v>
      </c>
      <c r="R188" s="16" t="str">
        <f>VLOOKUP(referances!A188,month,2)</f>
        <v>November</v>
      </c>
      <c r="S188" s="1">
        <f t="shared" si="5"/>
        <v>2018</v>
      </c>
    </row>
    <row r="189" spans="2:19" x14ac:dyDescent="0.25">
      <c r="B189" s="2">
        <v>456321123</v>
      </c>
      <c r="C189" s="15">
        <v>43412</v>
      </c>
      <c r="D189" s="7" t="s">
        <v>11</v>
      </c>
      <c r="E189" s="7" t="s">
        <v>16</v>
      </c>
      <c r="F189" s="13" t="s">
        <v>94</v>
      </c>
      <c r="G189" s="14" t="s">
        <v>101</v>
      </c>
      <c r="H189" s="14" t="s">
        <v>103</v>
      </c>
      <c r="I189" s="14" t="s">
        <v>106</v>
      </c>
      <c r="J189" s="6">
        <v>1815</v>
      </c>
      <c r="K189" s="8">
        <v>263.33</v>
      </c>
      <c r="L189" s="8">
        <v>437.2</v>
      </c>
      <c r="M189" s="8">
        <v>477943.95</v>
      </c>
      <c r="N189" s="8">
        <v>793518</v>
      </c>
      <c r="O189" s="8">
        <v>315574.05</v>
      </c>
      <c r="P189" s="5">
        <v>6.4</v>
      </c>
      <c r="Q189" s="1">
        <f t="shared" si="4"/>
        <v>8</v>
      </c>
      <c r="R189" s="16" t="str">
        <f>VLOOKUP(referances!A189,month,2)</f>
        <v>November</v>
      </c>
      <c r="S189" s="1">
        <f t="shared" si="5"/>
        <v>2018</v>
      </c>
    </row>
    <row r="190" spans="2:19" x14ac:dyDescent="0.25">
      <c r="B190" s="2">
        <v>456321526</v>
      </c>
      <c r="C190" s="15">
        <v>43413</v>
      </c>
      <c r="D190" s="7" t="s">
        <v>11</v>
      </c>
      <c r="E190" s="7" t="s">
        <v>17</v>
      </c>
      <c r="F190" s="13" t="s">
        <v>91</v>
      </c>
      <c r="G190" s="14" t="s">
        <v>102</v>
      </c>
      <c r="H190" s="14" t="s">
        <v>104</v>
      </c>
      <c r="I190" s="14" t="s">
        <v>106</v>
      </c>
      <c r="J190" s="6">
        <v>5398</v>
      </c>
      <c r="K190" s="8">
        <v>6.92</v>
      </c>
      <c r="L190" s="8">
        <v>9.33</v>
      </c>
      <c r="M190" s="8">
        <v>37354.160000000003</v>
      </c>
      <c r="N190" s="8">
        <v>50363.34</v>
      </c>
      <c r="O190" s="8">
        <v>13009.18</v>
      </c>
      <c r="P190" s="5">
        <v>5.2</v>
      </c>
      <c r="Q190" s="1">
        <f t="shared" si="4"/>
        <v>9</v>
      </c>
      <c r="R190" s="16" t="str">
        <f>VLOOKUP(referances!A190,month,2)</f>
        <v>November</v>
      </c>
      <c r="S190" s="1">
        <f t="shared" si="5"/>
        <v>2018</v>
      </c>
    </row>
    <row r="191" spans="2:19" x14ac:dyDescent="0.25">
      <c r="B191" s="2">
        <v>321654125</v>
      </c>
      <c r="C191" s="15">
        <v>43414</v>
      </c>
      <c r="D191" s="7" t="s">
        <v>11</v>
      </c>
      <c r="E191" s="7" t="s">
        <v>18</v>
      </c>
      <c r="F191" s="13" t="s">
        <v>92</v>
      </c>
      <c r="G191" s="14" t="s">
        <v>101</v>
      </c>
      <c r="H191" s="14" t="s">
        <v>104</v>
      </c>
      <c r="I191" s="14" t="s">
        <v>8</v>
      </c>
      <c r="J191" s="6">
        <v>5822</v>
      </c>
      <c r="K191" s="8">
        <v>6.92</v>
      </c>
      <c r="L191" s="8">
        <v>9.33</v>
      </c>
      <c r="M191" s="8">
        <v>40288.239999999998</v>
      </c>
      <c r="N191" s="8">
        <v>54319.26</v>
      </c>
      <c r="O191" s="8">
        <v>14031.02</v>
      </c>
      <c r="P191" s="5">
        <v>7.4</v>
      </c>
      <c r="Q191" s="1">
        <f t="shared" si="4"/>
        <v>10</v>
      </c>
      <c r="R191" s="16" t="str">
        <f>VLOOKUP(referances!A191,month,2)</f>
        <v>November</v>
      </c>
      <c r="S191" s="1">
        <f t="shared" si="5"/>
        <v>2018</v>
      </c>
    </row>
    <row r="192" spans="2:19" x14ac:dyDescent="0.25">
      <c r="B192" s="2">
        <v>987456987</v>
      </c>
      <c r="C192" s="15">
        <v>43418</v>
      </c>
      <c r="D192" s="7" t="s">
        <v>19</v>
      </c>
      <c r="E192" s="7" t="s">
        <v>20</v>
      </c>
      <c r="F192" s="13" t="s">
        <v>91</v>
      </c>
      <c r="G192" s="14" t="s">
        <v>102</v>
      </c>
      <c r="H192" s="14" t="s">
        <v>103</v>
      </c>
      <c r="I192" s="14" t="s">
        <v>106</v>
      </c>
      <c r="J192" s="6">
        <v>5124</v>
      </c>
      <c r="K192" s="8">
        <v>31.79</v>
      </c>
      <c r="L192" s="8">
        <v>47.45</v>
      </c>
      <c r="M192" s="8">
        <v>162891.96</v>
      </c>
      <c r="N192" s="8">
        <v>243133.8</v>
      </c>
      <c r="O192" s="8">
        <v>80241.84</v>
      </c>
      <c r="P192" s="5">
        <v>5.6</v>
      </c>
      <c r="Q192" s="1">
        <f t="shared" si="4"/>
        <v>14</v>
      </c>
      <c r="R192" s="16" t="str">
        <f>VLOOKUP(referances!A192,month,2)</f>
        <v>November</v>
      </c>
      <c r="S192" s="1">
        <f t="shared" si="5"/>
        <v>2018</v>
      </c>
    </row>
    <row r="193" spans="2:19" x14ac:dyDescent="0.25">
      <c r="B193" s="2">
        <v>456987458</v>
      </c>
      <c r="C193" s="15">
        <v>43423</v>
      </c>
      <c r="D193" s="7" t="s">
        <v>11</v>
      </c>
      <c r="E193" s="7" t="s">
        <v>21</v>
      </c>
      <c r="F193" s="13" t="s">
        <v>92</v>
      </c>
      <c r="G193" s="14" t="s">
        <v>102</v>
      </c>
      <c r="H193" s="14" t="s">
        <v>103</v>
      </c>
      <c r="I193" s="14" t="s">
        <v>8</v>
      </c>
      <c r="J193" s="6">
        <v>2370</v>
      </c>
      <c r="K193" s="8">
        <v>502.54</v>
      </c>
      <c r="L193" s="8">
        <v>668.27</v>
      </c>
      <c r="M193" s="8">
        <v>1191019.8</v>
      </c>
      <c r="N193" s="8">
        <v>1583799.9</v>
      </c>
      <c r="O193" s="8">
        <v>392780.1</v>
      </c>
      <c r="P193" s="5">
        <v>5.5</v>
      </c>
      <c r="Q193" s="1">
        <f t="shared" si="4"/>
        <v>19</v>
      </c>
      <c r="R193" s="16" t="str">
        <f>VLOOKUP(referances!A193,month,2)</f>
        <v>November</v>
      </c>
      <c r="S193" s="1">
        <f t="shared" si="5"/>
        <v>2018</v>
      </c>
    </row>
    <row r="194" spans="2:19" x14ac:dyDescent="0.25">
      <c r="B194" s="2">
        <v>456897459</v>
      </c>
      <c r="C194" s="15">
        <v>43424</v>
      </c>
      <c r="D194" s="7" t="s">
        <v>19</v>
      </c>
      <c r="E194" s="7" t="s">
        <v>22</v>
      </c>
      <c r="F194" s="13" t="s">
        <v>96</v>
      </c>
      <c r="G194" s="14" t="s">
        <v>101</v>
      </c>
      <c r="H194" s="14" t="s">
        <v>103</v>
      </c>
      <c r="I194" s="14" t="s">
        <v>8</v>
      </c>
      <c r="J194" s="6">
        <v>8661</v>
      </c>
      <c r="K194" s="8">
        <v>263.33</v>
      </c>
      <c r="L194" s="8">
        <v>437.2</v>
      </c>
      <c r="M194" s="8">
        <v>2280701.13</v>
      </c>
      <c r="N194" s="8">
        <v>3786589.2</v>
      </c>
      <c r="O194" s="8">
        <v>1505888.07</v>
      </c>
      <c r="P194" s="5">
        <v>6.1</v>
      </c>
      <c r="Q194" s="1">
        <f t="shared" si="4"/>
        <v>20</v>
      </c>
      <c r="R194" s="16" t="str">
        <f>VLOOKUP(referances!A194,month,2)</f>
        <v>November</v>
      </c>
      <c r="S194" s="1">
        <f t="shared" si="5"/>
        <v>2018</v>
      </c>
    </row>
    <row r="195" spans="2:19" x14ac:dyDescent="0.25">
      <c r="B195" s="2">
        <v>321789318</v>
      </c>
      <c r="C195" s="15">
        <v>43425</v>
      </c>
      <c r="D195" s="7" t="s">
        <v>6</v>
      </c>
      <c r="E195" s="7" t="s">
        <v>23</v>
      </c>
      <c r="F195" s="13" t="s">
        <v>92</v>
      </c>
      <c r="G195" s="14" t="s">
        <v>101</v>
      </c>
      <c r="H195" s="14" t="s">
        <v>104</v>
      </c>
      <c r="I195" s="14" t="s">
        <v>106</v>
      </c>
      <c r="J195" s="6">
        <v>2125</v>
      </c>
      <c r="K195" s="8">
        <v>56.67</v>
      </c>
      <c r="L195" s="8">
        <v>81.73</v>
      </c>
      <c r="M195" s="8">
        <v>120423.75</v>
      </c>
      <c r="N195" s="8">
        <v>173676.25</v>
      </c>
      <c r="O195" s="8">
        <v>53252.5</v>
      </c>
      <c r="P195" s="5">
        <v>7</v>
      </c>
      <c r="Q195" s="1">
        <f t="shared" ref="Q195:Q258" si="6">DAY(C195)</f>
        <v>21</v>
      </c>
      <c r="R195" s="16" t="str">
        <f>VLOOKUP(referances!A195,month,2)</f>
        <v>November</v>
      </c>
      <c r="S195" s="1">
        <f t="shared" ref="S195:S258" si="7">YEAR(C195)</f>
        <v>2018</v>
      </c>
    </row>
    <row r="196" spans="2:19" x14ac:dyDescent="0.25">
      <c r="B196" s="2">
        <v>827193321</v>
      </c>
      <c r="C196" s="15">
        <v>43426</v>
      </c>
      <c r="D196" s="7" t="s">
        <v>19</v>
      </c>
      <c r="E196" s="7" t="s">
        <v>24</v>
      </c>
      <c r="F196" s="13" t="s">
        <v>97</v>
      </c>
      <c r="G196" s="14" t="s">
        <v>102</v>
      </c>
      <c r="H196" s="14" t="s">
        <v>104</v>
      </c>
      <c r="I196" s="14" t="s">
        <v>8</v>
      </c>
      <c r="J196" s="6">
        <v>2924</v>
      </c>
      <c r="K196" s="8">
        <v>524.96</v>
      </c>
      <c r="L196" s="8">
        <v>651.21</v>
      </c>
      <c r="M196" s="8">
        <v>1534983.04</v>
      </c>
      <c r="N196" s="8">
        <v>1904138.04</v>
      </c>
      <c r="O196" s="8">
        <v>369155</v>
      </c>
      <c r="P196" s="5">
        <v>6.1</v>
      </c>
      <c r="Q196" s="1">
        <f t="shared" si="6"/>
        <v>22</v>
      </c>
      <c r="R196" s="16" t="str">
        <f>VLOOKUP(referances!A196,month,2)</f>
        <v>November</v>
      </c>
      <c r="S196" s="1">
        <f t="shared" si="7"/>
        <v>2018</v>
      </c>
    </row>
    <row r="197" spans="2:19" x14ac:dyDescent="0.25">
      <c r="B197" s="2">
        <v>287391789</v>
      </c>
      <c r="C197" s="15">
        <v>43427</v>
      </c>
      <c r="D197" s="7" t="s">
        <v>9</v>
      </c>
      <c r="E197" s="7" t="s">
        <v>25</v>
      </c>
      <c r="F197" s="13" t="s">
        <v>98</v>
      </c>
      <c r="G197" s="14" t="s">
        <v>101</v>
      </c>
      <c r="H197" s="14" t="s">
        <v>103</v>
      </c>
      <c r="I197" s="14" t="s">
        <v>106</v>
      </c>
      <c r="J197" s="6">
        <v>8250</v>
      </c>
      <c r="K197" s="8">
        <v>502.54</v>
      </c>
      <c r="L197" s="8">
        <v>668.27</v>
      </c>
      <c r="M197" s="8">
        <v>4145955</v>
      </c>
      <c r="N197" s="8">
        <v>5513227.5</v>
      </c>
      <c r="O197" s="8">
        <v>1367272.5</v>
      </c>
      <c r="P197" s="5">
        <v>6.6</v>
      </c>
      <c r="Q197" s="1">
        <f t="shared" si="6"/>
        <v>23</v>
      </c>
      <c r="R197" s="16" t="str">
        <f>VLOOKUP(referances!A197,month,2)</f>
        <v>November</v>
      </c>
      <c r="S197" s="1">
        <f t="shared" si="7"/>
        <v>2018</v>
      </c>
    </row>
    <row r="198" spans="2:19" x14ac:dyDescent="0.25">
      <c r="B198" s="2">
        <v>231987182</v>
      </c>
      <c r="C198" s="15">
        <v>43428</v>
      </c>
      <c r="D198" s="7" t="s">
        <v>19</v>
      </c>
      <c r="E198" s="7" t="s">
        <v>26</v>
      </c>
      <c r="F198" s="13" t="s">
        <v>92</v>
      </c>
      <c r="G198" s="14" t="s">
        <v>101</v>
      </c>
      <c r="H198" s="14" t="s">
        <v>104</v>
      </c>
      <c r="I198" s="14" t="s">
        <v>106</v>
      </c>
      <c r="J198" s="6">
        <v>7327</v>
      </c>
      <c r="K198" s="8">
        <v>97.44</v>
      </c>
      <c r="L198" s="8">
        <v>152.58000000000001</v>
      </c>
      <c r="M198" s="8">
        <v>713942.88</v>
      </c>
      <c r="N198" s="8">
        <v>1117953.6599999999</v>
      </c>
      <c r="O198" s="8">
        <v>404010.78</v>
      </c>
      <c r="P198" s="5">
        <v>5.0999999999999996</v>
      </c>
      <c r="Q198" s="1">
        <f t="shared" si="6"/>
        <v>24</v>
      </c>
      <c r="R198" s="16" t="str">
        <f>VLOOKUP(referances!A198,month,2)</f>
        <v>November</v>
      </c>
      <c r="S198" s="1">
        <f t="shared" si="7"/>
        <v>2018</v>
      </c>
    </row>
    <row r="199" spans="2:19" x14ac:dyDescent="0.25">
      <c r="B199" s="2">
        <v>123654897</v>
      </c>
      <c r="C199" s="15">
        <v>43434</v>
      </c>
      <c r="D199" s="7" t="s">
        <v>11</v>
      </c>
      <c r="E199" s="7" t="s">
        <v>27</v>
      </c>
      <c r="F199" s="13" t="s">
        <v>92</v>
      </c>
      <c r="G199" s="14" t="s">
        <v>102</v>
      </c>
      <c r="H199" s="14" t="s">
        <v>103</v>
      </c>
      <c r="I199" s="14" t="s">
        <v>8</v>
      </c>
      <c r="J199" s="6">
        <v>6409</v>
      </c>
      <c r="K199" s="8">
        <v>56.67</v>
      </c>
      <c r="L199" s="8">
        <v>81.73</v>
      </c>
      <c r="M199" s="8">
        <v>363198.03</v>
      </c>
      <c r="N199" s="8">
        <v>523807.57</v>
      </c>
      <c r="O199" s="8">
        <v>160609.54</v>
      </c>
      <c r="P199" s="5">
        <v>5.9</v>
      </c>
      <c r="Q199" s="1">
        <f t="shared" si="6"/>
        <v>30</v>
      </c>
      <c r="R199" s="16" t="str">
        <f>VLOOKUP(referances!A199,month,2)</f>
        <v>November</v>
      </c>
      <c r="S199" s="1">
        <f t="shared" si="7"/>
        <v>2018</v>
      </c>
    </row>
    <row r="200" spans="2:19" x14ac:dyDescent="0.25">
      <c r="B200" s="2">
        <v>258963268</v>
      </c>
      <c r="C200" s="15">
        <v>43435</v>
      </c>
      <c r="D200" s="7" t="s">
        <v>19</v>
      </c>
      <c r="E200" s="7" t="s">
        <v>28</v>
      </c>
      <c r="F200" s="13" t="s">
        <v>93</v>
      </c>
      <c r="G200" s="14" t="s">
        <v>101</v>
      </c>
      <c r="H200" s="14" t="s">
        <v>104</v>
      </c>
      <c r="I200" s="14" t="s">
        <v>8</v>
      </c>
      <c r="J200" s="6">
        <v>3784</v>
      </c>
      <c r="K200" s="8">
        <v>6.92</v>
      </c>
      <c r="L200" s="8">
        <v>9.33</v>
      </c>
      <c r="M200" s="8">
        <v>26185.279999999999</v>
      </c>
      <c r="N200" s="8">
        <v>35304.720000000001</v>
      </c>
      <c r="O200" s="8">
        <v>9119.44</v>
      </c>
      <c r="P200" s="5">
        <v>8.8000000000000007</v>
      </c>
      <c r="Q200" s="1">
        <f t="shared" si="6"/>
        <v>1</v>
      </c>
      <c r="R200" s="16" t="str">
        <f>VLOOKUP(referances!A200,month,2)</f>
        <v>December</v>
      </c>
      <c r="S200" s="1">
        <f t="shared" si="7"/>
        <v>2018</v>
      </c>
    </row>
    <row r="201" spans="2:19" x14ac:dyDescent="0.25">
      <c r="B201" s="2">
        <v>963852682</v>
      </c>
      <c r="C201" s="15">
        <v>43436</v>
      </c>
      <c r="D201" s="7" t="s">
        <v>4</v>
      </c>
      <c r="E201" s="7" t="s">
        <v>29</v>
      </c>
      <c r="F201" s="13" t="s">
        <v>95</v>
      </c>
      <c r="G201" s="14" t="s">
        <v>101</v>
      </c>
      <c r="H201" s="14" t="s">
        <v>103</v>
      </c>
      <c r="I201" s="14" t="s">
        <v>106</v>
      </c>
      <c r="J201" s="6">
        <v>4767</v>
      </c>
      <c r="K201" s="8">
        <v>364.69</v>
      </c>
      <c r="L201" s="8">
        <v>421.89</v>
      </c>
      <c r="M201" s="8">
        <v>1738477.23</v>
      </c>
      <c r="N201" s="8">
        <v>2011149.63</v>
      </c>
      <c r="O201" s="8">
        <v>272672.40000000002</v>
      </c>
      <c r="P201" s="5">
        <v>8.6</v>
      </c>
      <c r="Q201" s="1">
        <f t="shared" si="6"/>
        <v>2</v>
      </c>
      <c r="R201" s="16" t="str">
        <f>VLOOKUP(referances!A201,month,2)</f>
        <v>December</v>
      </c>
      <c r="S201" s="1">
        <f t="shared" si="7"/>
        <v>2018</v>
      </c>
    </row>
    <row r="202" spans="2:19" x14ac:dyDescent="0.25">
      <c r="B202" s="2">
        <v>895623359</v>
      </c>
      <c r="C202" s="15">
        <v>43437</v>
      </c>
      <c r="D202" s="7" t="s">
        <v>9</v>
      </c>
      <c r="E202" s="7" t="s">
        <v>30</v>
      </c>
      <c r="F202" s="13" t="s">
        <v>91</v>
      </c>
      <c r="G202" s="14" t="s">
        <v>102</v>
      </c>
      <c r="H202" s="14" t="s">
        <v>104</v>
      </c>
      <c r="I202" s="14" t="s">
        <v>8</v>
      </c>
      <c r="J202" s="6">
        <v>6708</v>
      </c>
      <c r="K202" s="8">
        <v>524.96</v>
      </c>
      <c r="L202" s="8">
        <v>651.21</v>
      </c>
      <c r="M202" s="8">
        <v>3521431.68</v>
      </c>
      <c r="N202" s="8">
        <v>4368316.68</v>
      </c>
      <c r="O202" s="8">
        <v>846885</v>
      </c>
      <c r="P202" s="5">
        <v>6.2</v>
      </c>
      <c r="Q202" s="1">
        <f t="shared" si="6"/>
        <v>3</v>
      </c>
      <c r="R202" s="16" t="str">
        <f>VLOOKUP(referances!A202,month,2)</f>
        <v>December</v>
      </c>
      <c r="S202" s="1">
        <f t="shared" si="7"/>
        <v>2018</v>
      </c>
    </row>
    <row r="203" spans="2:19" x14ac:dyDescent="0.25">
      <c r="B203" s="2">
        <v>659238258</v>
      </c>
      <c r="C203" s="15">
        <v>43438</v>
      </c>
      <c r="D203" s="7" t="s">
        <v>9</v>
      </c>
      <c r="E203" s="7" t="s">
        <v>31</v>
      </c>
      <c r="F203" s="13" t="s">
        <v>92</v>
      </c>
      <c r="G203" s="14" t="s">
        <v>101</v>
      </c>
      <c r="H203" s="14" t="s">
        <v>103</v>
      </c>
      <c r="I203" s="14" t="s">
        <v>106</v>
      </c>
      <c r="J203" s="6">
        <v>3987</v>
      </c>
      <c r="K203" s="8">
        <v>524.96</v>
      </c>
      <c r="L203" s="8">
        <v>651.21</v>
      </c>
      <c r="M203" s="8">
        <v>2093015.52</v>
      </c>
      <c r="N203" s="8">
        <v>2596374.27</v>
      </c>
      <c r="O203" s="8">
        <v>503358.75</v>
      </c>
      <c r="P203" s="5">
        <v>6</v>
      </c>
      <c r="Q203" s="1">
        <f t="shared" si="6"/>
        <v>4</v>
      </c>
      <c r="R203" s="16" t="str">
        <f>VLOOKUP(referances!A203,month,2)</f>
        <v>December</v>
      </c>
      <c r="S203" s="1">
        <f t="shared" si="7"/>
        <v>2018</v>
      </c>
    </row>
    <row r="204" spans="2:19" x14ac:dyDescent="0.25">
      <c r="B204" s="2">
        <v>652389963</v>
      </c>
      <c r="C204" s="15">
        <v>43439</v>
      </c>
      <c r="D204" s="7" t="s">
        <v>6</v>
      </c>
      <c r="E204" s="7" t="s">
        <v>23</v>
      </c>
      <c r="F204" s="13" t="s">
        <v>93</v>
      </c>
      <c r="G204" s="14" t="s">
        <v>102</v>
      </c>
      <c r="H204" s="14" t="s">
        <v>103</v>
      </c>
      <c r="I204" s="14" t="s">
        <v>8</v>
      </c>
      <c r="J204" s="6">
        <v>3015</v>
      </c>
      <c r="K204" s="8">
        <v>56.67</v>
      </c>
      <c r="L204" s="8">
        <v>81.73</v>
      </c>
      <c r="M204" s="8">
        <v>170860.05</v>
      </c>
      <c r="N204" s="8">
        <v>246415.95</v>
      </c>
      <c r="O204" s="8">
        <v>75555.899999999994</v>
      </c>
      <c r="P204" s="5">
        <v>6.2</v>
      </c>
      <c r="Q204" s="1">
        <f t="shared" si="6"/>
        <v>5</v>
      </c>
      <c r="R204" s="16" t="str">
        <f>VLOOKUP(referances!A204,month,2)</f>
        <v>December</v>
      </c>
      <c r="S204" s="1">
        <f t="shared" si="7"/>
        <v>2018</v>
      </c>
    </row>
    <row r="205" spans="2:19" x14ac:dyDescent="0.25">
      <c r="B205" s="2">
        <v>852369956</v>
      </c>
      <c r="C205" s="15">
        <v>43440</v>
      </c>
      <c r="D205" s="7" t="s">
        <v>4</v>
      </c>
      <c r="E205" s="7" t="s">
        <v>32</v>
      </c>
      <c r="F205" s="13" t="s">
        <v>95</v>
      </c>
      <c r="G205" s="14" t="s">
        <v>102</v>
      </c>
      <c r="H205" s="14" t="s">
        <v>104</v>
      </c>
      <c r="I205" s="14" t="s">
        <v>8</v>
      </c>
      <c r="J205" s="6">
        <v>7234</v>
      </c>
      <c r="K205" s="8">
        <v>263.33</v>
      </c>
      <c r="L205" s="8">
        <v>437.2</v>
      </c>
      <c r="M205" s="8">
        <v>1904929.22</v>
      </c>
      <c r="N205" s="8">
        <v>3162704.8</v>
      </c>
      <c r="O205" s="8">
        <v>1257775.58</v>
      </c>
      <c r="P205" s="5">
        <v>8.9</v>
      </c>
      <c r="Q205" s="1">
        <f t="shared" si="6"/>
        <v>6</v>
      </c>
      <c r="R205" s="16" t="str">
        <f>VLOOKUP(referances!A205,month,2)</f>
        <v>December</v>
      </c>
      <c r="S205" s="1">
        <f t="shared" si="7"/>
        <v>2018</v>
      </c>
    </row>
    <row r="206" spans="2:19" x14ac:dyDescent="0.25">
      <c r="B206" s="2">
        <v>852147852</v>
      </c>
      <c r="C206" s="15">
        <v>43441</v>
      </c>
      <c r="D206" s="7" t="s">
        <v>9</v>
      </c>
      <c r="E206" s="7" t="s">
        <v>33</v>
      </c>
      <c r="F206" s="13" t="s">
        <v>92</v>
      </c>
      <c r="G206" s="14" t="s">
        <v>102</v>
      </c>
      <c r="H206" s="14" t="s">
        <v>103</v>
      </c>
      <c r="I206" s="14" t="s">
        <v>106</v>
      </c>
      <c r="J206" s="6">
        <v>2117</v>
      </c>
      <c r="K206" s="8">
        <v>117.11</v>
      </c>
      <c r="L206" s="8">
        <v>205.7</v>
      </c>
      <c r="M206" s="8">
        <v>247921.87</v>
      </c>
      <c r="N206" s="8">
        <v>435466.9</v>
      </c>
      <c r="O206" s="8">
        <v>187545.03</v>
      </c>
      <c r="P206" s="5">
        <v>5.2</v>
      </c>
      <c r="Q206" s="1">
        <f t="shared" si="6"/>
        <v>7</v>
      </c>
      <c r="R206" s="16" t="str">
        <f>VLOOKUP(referances!A206,month,2)</f>
        <v>December</v>
      </c>
      <c r="S206" s="1">
        <f t="shared" si="7"/>
        <v>2018</v>
      </c>
    </row>
    <row r="207" spans="2:19" x14ac:dyDescent="0.25">
      <c r="B207" s="2">
        <v>741258751</v>
      </c>
      <c r="C207" s="15">
        <v>43448</v>
      </c>
      <c r="D207" s="7" t="s">
        <v>9</v>
      </c>
      <c r="E207" s="7" t="s">
        <v>34</v>
      </c>
      <c r="F207" s="13" t="s">
        <v>94</v>
      </c>
      <c r="G207" s="14" t="s">
        <v>101</v>
      </c>
      <c r="H207" s="14" t="s">
        <v>104</v>
      </c>
      <c r="I207" s="14" t="s">
        <v>8</v>
      </c>
      <c r="J207" s="6">
        <v>171</v>
      </c>
      <c r="K207" s="8">
        <v>90.93</v>
      </c>
      <c r="L207" s="8">
        <v>154.06</v>
      </c>
      <c r="M207" s="8">
        <v>15549.03</v>
      </c>
      <c r="N207" s="8">
        <v>26344.26</v>
      </c>
      <c r="O207" s="8">
        <v>10795.23</v>
      </c>
      <c r="P207" s="5">
        <v>9.1</v>
      </c>
      <c r="Q207" s="1">
        <f t="shared" si="6"/>
        <v>14</v>
      </c>
      <c r="R207" s="16" t="str">
        <f>VLOOKUP(referances!A207,month,2)</f>
        <v>December</v>
      </c>
      <c r="S207" s="1">
        <f t="shared" si="7"/>
        <v>2018</v>
      </c>
    </row>
    <row r="208" spans="2:19" x14ac:dyDescent="0.25">
      <c r="B208" s="2">
        <v>451287874</v>
      </c>
      <c r="C208" s="15">
        <v>43449</v>
      </c>
      <c r="D208" s="7" t="s">
        <v>4</v>
      </c>
      <c r="E208" s="7" t="s">
        <v>35</v>
      </c>
      <c r="F208" s="13" t="s">
        <v>98</v>
      </c>
      <c r="G208" s="14" t="s">
        <v>101</v>
      </c>
      <c r="H208" s="14" t="s">
        <v>104</v>
      </c>
      <c r="I208" s="14" t="s">
        <v>106</v>
      </c>
      <c r="J208" s="6">
        <v>5930</v>
      </c>
      <c r="K208" s="8">
        <v>35.840000000000003</v>
      </c>
      <c r="L208" s="8">
        <v>109.28</v>
      </c>
      <c r="M208" s="8">
        <v>212531.20000000001</v>
      </c>
      <c r="N208" s="8">
        <v>648030.4</v>
      </c>
      <c r="O208" s="8">
        <v>435499.2</v>
      </c>
      <c r="P208" s="5">
        <v>9</v>
      </c>
      <c r="Q208" s="1">
        <f t="shared" si="6"/>
        <v>15</v>
      </c>
      <c r="R208" s="16" t="str">
        <f>VLOOKUP(referances!A208,month,2)</f>
        <v>December</v>
      </c>
      <c r="S208" s="1">
        <f t="shared" si="7"/>
        <v>2018</v>
      </c>
    </row>
    <row r="209" spans="2:19" x14ac:dyDescent="0.25">
      <c r="B209" s="2">
        <v>451278781</v>
      </c>
      <c r="C209" s="15">
        <v>43450</v>
      </c>
      <c r="D209" s="7" t="s">
        <v>11</v>
      </c>
      <c r="E209" s="7" t="s">
        <v>36</v>
      </c>
      <c r="F209" s="13" t="s">
        <v>91</v>
      </c>
      <c r="G209" s="14" t="s">
        <v>101</v>
      </c>
      <c r="H209" s="14" t="s">
        <v>103</v>
      </c>
      <c r="I209" s="14" t="s">
        <v>106</v>
      </c>
      <c r="J209" s="6">
        <v>962</v>
      </c>
      <c r="K209" s="8">
        <v>117.11</v>
      </c>
      <c r="L209" s="8">
        <v>205.7</v>
      </c>
      <c r="M209" s="8">
        <v>112659.82</v>
      </c>
      <c r="N209" s="8">
        <v>197883.4</v>
      </c>
      <c r="O209" s="8">
        <v>85223.58</v>
      </c>
      <c r="P209" s="5">
        <v>10</v>
      </c>
      <c r="Q209" s="1">
        <f t="shared" si="6"/>
        <v>16</v>
      </c>
      <c r="R209" s="16" t="str">
        <f>VLOOKUP(referances!A209,month,2)</f>
        <v>December</v>
      </c>
      <c r="S209" s="1">
        <f t="shared" si="7"/>
        <v>2018</v>
      </c>
    </row>
    <row r="210" spans="2:19" x14ac:dyDescent="0.25">
      <c r="B210" s="2">
        <v>456285246</v>
      </c>
      <c r="C210" s="15">
        <v>43451</v>
      </c>
      <c r="D210" s="7" t="s">
        <v>9</v>
      </c>
      <c r="E210" s="7" t="s">
        <v>30</v>
      </c>
      <c r="F210" s="13" t="s">
        <v>97</v>
      </c>
      <c r="G210" s="14" t="s">
        <v>101</v>
      </c>
      <c r="H210" s="14" t="s">
        <v>103</v>
      </c>
      <c r="I210" s="14" t="s">
        <v>8</v>
      </c>
      <c r="J210" s="6">
        <v>8867</v>
      </c>
      <c r="K210" s="8">
        <v>263.33</v>
      </c>
      <c r="L210" s="8">
        <v>437.2</v>
      </c>
      <c r="M210" s="8">
        <v>2334947.11</v>
      </c>
      <c r="N210" s="8">
        <v>3876652.4</v>
      </c>
      <c r="O210" s="8">
        <v>1541705.29</v>
      </c>
      <c r="P210" s="5">
        <v>4.9000000000000004</v>
      </c>
      <c r="Q210" s="1">
        <f t="shared" si="6"/>
        <v>17</v>
      </c>
      <c r="R210" s="16" t="str">
        <f>VLOOKUP(referances!A210,month,2)</f>
        <v>December</v>
      </c>
      <c r="S210" s="1">
        <f t="shared" si="7"/>
        <v>2018</v>
      </c>
    </row>
    <row r="211" spans="2:19" x14ac:dyDescent="0.25">
      <c r="B211" s="2">
        <v>415285963</v>
      </c>
      <c r="C211" s="15">
        <v>43459</v>
      </c>
      <c r="D211" s="7" t="s">
        <v>11</v>
      </c>
      <c r="E211" s="7" t="s">
        <v>37</v>
      </c>
      <c r="F211" s="13" t="s">
        <v>94</v>
      </c>
      <c r="G211" s="14" t="s">
        <v>102</v>
      </c>
      <c r="H211" s="14" t="s">
        <v>104</v>
      </c>
      <c r="I211" s="14" t="s">
        <v>8</v>
      </c>
      <c r="J211" s="6">
        <v>273</v>
      </c>
      <c r="K211" s="8">
        <v>56.67</v>
      </c>
      <c r="L211" s="8">
        <v>81.73</v>
      </c>
      <c r="M211" s="8">
        <v>15470.91</v>
      </c>
      <c r="N211" s="8">
        <v>22312.29</v>
      </c>
      <c r="O211" s="8">
        <v>6841.38</v>
      </c>
      <c r="P211" s="5">
        <v>9.9</v>
      </c>
      <c r="Q211" s="1">
        <f t="shared" si="6"/>
        <v>25</v>
      </c>
      <c r="R211" s="16" t="str">
        <f>VLOOKUP(referances!A211,month,2)</f>
        <v>December</v>
      </c>
      <c r="S211" s="1">
        <f t="shared" si="7"/>
        <v>2018</v>
      </c>
    </row>
    <row r="212" spans="2:19" x14ac:dyDescent="0.25">
      <c r="B212" s="2">
        <v>852852852</v>
      </c>
      <c r="C212" s="15">
        <v>43460</v>
      </c>
      <c r="D212" s="7" t="s">
        <v>9</v>
      </c>
      <c r="E212" s="7" t="s">
        <v>38</v>
      </c>
      <c r="F212" s="13" t="s">
        <v>92</v>
      </c>
      <c r="G212" s="14" t="s">
        <v>102</v>
      </c>
      <c r="H212" s="14" t="s">
        <v>104</v>
      </c>
      <c r="I212" s="14" t="s">
        <v>8</v>
      </c>
      <c r="J212" s="6">
        <v>7842</v>
      </c>
      <c r="K212" s="8">
        <v>35.840000000000003</v>
      </c>
      <c r="L212" s="8">
        <v>109.28</v>
      </c>
      <c r="M212" s="8">
        <v>281057.28000000003</v>
      </c>
      <c r="N212" s="8">
        <v>856973.76</v>
      </c>
      <c r="O212" s="8">
        <v>575916.48</v>
      </c>
      <c r="P212" s="5">
        <v>9.1</v>
      </c>
      <c r="Q212" s="1">
        <f t="shared" si="6"/>
        <v>26</v>
      </c>
      <c r="R212" s="16" t="str">
        <f>VLOOKUP(referances!A212,month,2)</f>
        <v>December</v>
      </c>
      <c r="S212" s="1">
        <f t="shared" si="7"/>
        <v>2018</v>
      </c>
    </row>
    <row r="213" spans="2:19" x14ac:dyDescent="0.25">
      <c r="B213" s="2">
        <v>963963147</v>
      </c>
      <c r="C213" s="15">
        <v>43461</v>
      </c>
      <c r="D213" s="7" t="s">
        <v>11</v>
      </c>
      <c r="E213" s="7" t="s">
        <v>39</v>
      </c>
      <c r="F213" s="13" t="s">
        <v>95</v>
      </c>
      <c r="G213" s="14" t="s">
        <v>102</v>
      </c>
      <c r="H213" s="14" t="s">
        <v>103</v>
      </c>
      <c r="I213" s="14" t="s">
        <v>8</v>
      </c>
      <c r="J213" s="6">
        <v>1266</v>
      </c>
      <c r="K213" s="8">
        <v>524.96</v>
      </c>
      <c r="L213" s="8">
        <v>651.21</v>
      </c>
      <c r="M213" s="8">
        <v>664599.36</v>
      </c>
      <c r="N213" s="8">
        <v>824431.86</v>
      </c>
      <c r="O213" s="8">
        <v>159832.5</v>
      </c>
      <c r="P213" s="5">
        <v>4.2</v>
      </c>
      <c r="Q213" s="1">
        <f t="shared" si="6"/>
        <v>27</v>
      </c>
      <c r="R213" s="16" t="str">
        <f>VLOOKUP(referances!A213,month,2)</f>
        <v>December</v>
      </c>
      <c r="S213" s="1">
        <f t="shared" si="7"/>
        <v>2018</v>
      </c>
    </row>
    <row r="214" spans="2:19" x14ac:dyDescent="0.25">
      <c r="B214" s="2">
        <v>852963469</v>
      </c>
      <c r="C214" s="15">
        <v>43462</v>
      </c>
      <c r="D214" s="7" t="s">
        <v>4</v>
      </c>
      <c r="E214" s="7" t="s">
        <v>40</v>
      </c>
      <c r="F214" s="13" t="s">
        <v>93</v>
      </c>
      <c r="G214" s="14" t="s">
        <v>101</v>
      </c>
      <c r="H214" s="14" t="s">
        <v>103</v>
      </c>
      <c r="I214" s="14" t="s">
        <v>8</v>
      </c>
      <c r="J214" s="6">
        <v>2269</v>
      </c>
      <c r="K214" s="8">
        <v>35.840000000000003</v>
      </c>
      <c r="L214" s="8">
        <v>109.28</v>
      </c>
      <c r="M214" s="8">
        <v>81320.960000000006</v>
      </c>
      <c r="N214" s="8">
        <v>247956.32</v>
      </c>
      <c r="O214" s="8">
        <v>166635.35999999999</v>
      </c>
      <c r="P214" s="5">
        <v>7.2</v>
      </c>
      <c r="Q214" s="1">
        <f t="shared" si="6"/>
        <v>28</v>
      </c>
      <c r="R214" s="16" t="str">
        <f>VLOOKUP(referances!A214,month,2)</f>
        <v>December</v>
      </c>
      <c r="S214" s="1">
        <f t="shared" si="7"/>
        <v>2018</v>
      </c>
    </row>
    <row r="215" spans="2:19" x14ac:dyDescent="0.25">
      <c r="B215" s="2">
        <v>852147964</v>
      </c>
      <c r="C215" s="15">
        <v>43463</v>
      </c>
      <c r="D215" s="7" t="s">
        <v>19</v>
      </c>
      <c r="E215" s="7" t="s">
        <v>41</v>
      </c>
      <c r="F215" s="13" t="s">
        <v>97</v>
      </c>
      <c r="G215" s="14" t="s">
        <v>102</v>
      </c>
      <c r="H215" s="14" t="s">
        <v>103</v>
      </c>
      <c r="I215" s="14" t="s">
        <v>106</v>
      </c>
      <c r="J215" s="6">
        <v>9606</v>
      </c>
      <c r="K215" s="8">
        <v>6.92</v>
      </c>
      <c r="L215" s="8">
        <v>9.33</v>
      </c>
      <c r="M215" s="8">
        <v>66473.52</v>
      </c>
      <c r="N215" s="8">
        <v>89623.98</v>
      </c>
      <c r="O215" s="8">
        <v>23150.46</v>
      </c>
      <c r="P215" s="5">
        <v>9.6</v>
      </c>
      <c r="Q215" s="1">
        <f t="shared" si="6"/>
        <v>29</v>
      </c>
      <c r="R215" s="16" t="str">
        <f>VLOOKUP(referances!A215,month,2)</f>
        <v>December</v>
      </c>
      <c r="S215" s="1">
        <f t="shared" si="7"/>
        <v>2018</v>
      </c>
    </row>
    <row r="216" spans="2:19" x14ac:dyDescent="0.25">
      <c r="B216" s="2">
        <v>654987186</v>
      </c>
      <c r="C216" s="15">
        <v>43464</v>
      </c>
      <c r="D216" s="7" t="s">
        <v>11</v>
      </c>
      <c r="E216" s="7" t="s">
        <v>42</v>
      </c>
      <c r="F216" s="13" t="s">
        <v>94</v>
      </c>
      <c r="G216" s="14" t="s">
        <v>101</v>
      </c>
      <c r="H216" s="14" t="s">
        <v>104</v>
      </c>
      <c r="I216" s="14" t="s">
        <v>8</v>
      </c>
      <c r="J216" s="6">
        <v>6409</v>
      </c>
      <c r="K216" s="8">
        <v>56.67</v>
      </c>
      <c r="L216" s="8">
        <v>81.73</v>
      </c>
      <c r="M216" s="8">
        <v>363198.03</v>
      </c>
      <c r="N216" s="8">
        <v>523807.57</v>
      </c>
      <c r="O216" s="8">
        <v>160609.54</v>
      </c>
      <c r="P216" s="5">
        <v>7.7</v>
      </c>
      <c r="Q216" s="1">
        <f t="shared" si="6"/>
        <v>30</v>
      </c>
      <c r="R216" s="16" t="str">
        <f>VLOOKUP(referances!A216,month,2)</f>
        <v>December</v>
      </c>
      <c r="S216" s="1">
        <f t="shared" si="7"/>
        <v>2018</v>
      </c>
    </row>
    <row r="217" spans="2:19" x14ac:dyDescent="0.25">
      <c r="B217" s="2">
        <v>895623741</v>
      </c>
      <c r="C217" s="15">
        <v>43465</v>
      </c>
      <c r="D217" s="7" t="s">
        <v>6</v>
      </c>
      <c r="E217" s="7" t="s">
        <v>43</v>
      </c>
      <c r="F217" s="13" t="s">
        <v>93</v>
      </c>
      <c r="G217" s="14" t="s">
        <v>102</v>
      </c>
      <c r="H217" s="14" t="s">
        <v>104</v>
      </c>
      <c r="I217" s="14" t="s">
        <v>106</v>
      </c>
      <c r="J217" s="6">
        <v>3784</v>
      </c>
      <c r="K217" s="8">
        <v>6.92</v>
      </c>
      <c r="L217" s="8">
        <v>9.33</v>
      </c>
      <c r="M217" s="8">
        <v>26185.279999999999</v>
      </c>
      <c r="N217" s="8">
        <v>35304.720000000001</v>
      </c>
      <c r="O217" s="8">
        <v>9119.44</v>
      </c>
      <c r="P217" s="5">
        <v>9.9</v>
      </c>
      <c r="Q217" s="1">
        <f t="shared" si="6"/>
        <v>31</v>
      </c>
      <c r="R217" s="16" t="str">
        <f>VLOOKUP(referances!A217,month,2)</f>
        <v>December</v>
      </c>
      <c r="S217" s="1">
        <f t="shared" si="7"/>
        <v>2018</v>
      </c>
    </row>
    <row r="218" spans="2:19" x14ac:dyDescent="0.25">
      <c r="B218" s="2">
        <v>741963852</v>
      </c>
      <c r="C218" s="15">
        <v>43466</v>
      </c>
      <c r="D218" s="7" t="s">
        <v>44</v>
      </c>
      <c r="E218" s="7" t="s">
        <v>45</v>
      </c>
      <c r="F218" s="13" t="s">
        <v>94</v>
      </c>
      <c r="G218" s="14" t="s">
        <v>101</v>
      </c>
      <c r="H218" s="14" t="s">
        <v>103</v>
      </c>
      <c r="I218" s="14" t="s">
        <v>106</v>
      </c>
      <c r="J218" s="6">
        <v>4767</v>
      </c>
      <c r="K218" s="8">
        <v>364.69</v>
      </c>
      <c r="L218" s="8">
        <v>421.89</v>
      </c>
      <c r="M218" s="8">
        <v>1738477.23</v>
      </c>
      <c r="N218" s="8">
        <v>2011149.63</v>
      </c>
      <c r="O218" s="8">
        <v>272672.40000000002</v>
      </c>
      <c r="P218" s="5">
        <v>9.6999999999999993</v>
      </c>
      <c r="Q218" s="1">
        <f t="shared" si="6"/>
        <v>1</v>
      </c>
      <c r="R218" s="16" t="str">
        <f>VLOOKUP(referances!A218,month,2)</f>
        <v>January</v>
      </c>
      <c r="S218" s="1">
        <f t="shared" si="7"/>
        <v>2019</v>
      </c>
    </row>
    <row r="219" spans="2:19" x14ac:dyDescent="0.25">
      <c r="B219" s="2">
        <v>789852456</v>
      </c>
      <c r="C219" s="15">
        <v>43467</v>
      </c>
      <c r="D219" s="7" t="s">
        <v>11</v>
      </c>
      <c r="E219" s="7" t="s">
        <v>37</v>
      </c>
      <c r="F219" s="13" t="s">
        <v>93</v>
      </c>
      <c r="G219" s="14" t="s">
        <v>101</v>
      </c>
      <c r="H219" s="14" t="s">
        <v>104</v>
      </c>
      <c r="I219" s="14" t="s">
        <v>106</v>
      </c>
      <c r="J219" s="6">
        <v>6708</v>
      </c>
      <c r="K219" s="8">
        <v>524.96</v>
      </c>
      <c r="L219" s="8">
        <v>651.21</v>
      </c>
      <c r="M219" s="8">
        <v>3521431.68</v>
      </c>
      <c r="N219" s="8">
        <v>4368316.68</v>
      </c>
      <c r="O219" s="8">
        <v>846885</v>
      </c>
      <c r="P219" s="5">
        <v>6.6</v>
      </c>
      <c r="Q219" s="1">
        <f t="shared" si="6"/>
        <v>2</v>
      </c>
      <c r="R219" s="16" t="str">
        <f>VLOOKUP(referances!A219,month,2)</f>
        <v>January</v>
      </c>
      <c r="S219" s="1">
        <f t="shared" si="7"/>
        <v>2019</v>
      </c>
    </row>
    <row r="220" spans="2:19" x14ac:dyDescent="0.25">
      <c r="B220" s="2">
        <v>456321852</v>
      </c>
      <c r="C220" s="15">
        <v>43468</v>
      </c>
      <c r="D220" s="7" t="s">
        <v>19</v>
      </c>
      <c r="E220" s="7" t="s">
        <v>46</v>
      </c>
      <c r="F220" s="13" t="s">
        <v>93</v>
      </c>
      <c r="G220" s="14" t="s">
        <v>101</v>
      </c>
      <c r="H220" s="14" t="s">
        <v>103</v>
      </c>
      <c r="I220" s="14" t="s">
        <v>106</v>
      </c>
      <c r="J220" s="6">
        <v>3987</v>
      </c>
      <c r="K220" s="8">
        <v>524.96</v>
      </c>
      <c r="L220" s="8">
        <v>651.21</v>
      </c>
      <c r="M220" s="8">
        <v>2093015.52</v>
      </c>
      <c r="N220" s="8">
        <v>2596374.27</v>
      </c>
      <c r="O220" s="8">
        <v>503358.75</v>
      </c>
      <c r="P220" s="5">
        <v>5</v>
      </c>
      <c r="Q220" s="1">
        <f t="shared" si="6"/>
        <v>3</v>
      </c>
      <c r="R220" s="16" t="str">
        <f>VLOOKUP(referances!A220,month,2)</f>
        <v>January</v>
      </c>
      <c r="S220" s="1">
        <f t="shared" si="7"/>
        <v>2019</v>
      </c>
    </row>
    <row r="221" spans="2:19" x14ac:dyDescent="0.25">
      <c r="B221" s="2">
        <v>258963147</v>
      </c>
      <c r="C221" s="15">
        <v>43469</v>
      </c>
      <c r="D221" s="7" t="s">
        <v>9</v>
      </c>
      <c r="E221" s="7" t="s">
        <v>25</v>
      </c>
      <c r="F221" s="13" t="s">
        <v>99</v>
      </c>
      <c r="G221" s="14" t="s">
        <v>101</v>
      </c>
      <c r="H221" s="14" t="s">
        <v>104</v>
      </c>
      <c r="I221" s="14" t="s">
        <v>8</v>
      </c>
      <c r="J221" s="6">
        <v>3015</v>
      </c>
      <c r="K221" s="8">
        <v>56.67</v>
      </c>
      <c r="L221" s="8">
        <v>81.73</v>
      </c>
      <c r="M221" s="8">
        <v>170860.05</v>
      </c>
      <c r="N221" s="8">
        <v>246415.95</v>
      </c>
      <c r="O221" s="8">
        <v>75555.899999999994</v>
      </c>
      <c r="P221" s="5">
        <v>8.3000000000000007</v>
      </c>
      <c r="Q221" s="1">
        <f t="shared" si="6"/>
        <v>4</v>
      </c>
      <c r="R221" s="16" t="str">
        <f>VLOOKUP(referances!A221,month,2)</f>
        <v>January</v>
      </c>
      <c r="S221" s="1">
        <f t="shared" si="7"/>
        <v>2019</v>
      </c>
    </row>
    <row r="222" spans="2:19" x14ac:dyDescent="0.25">
      <c r="B222" s="2">
        <v>852364792</v>
      </c>
      <c r="C222" s="15">
        <v>43470</v>
      </c>
      <c r="D222" s="7" t="s">
        <v>11</v>
      </c>
      <c r="E222" s="7" t="s">
        <v>47</v>
      </c>
      <c r="F222" s="13" t="s">
        <v>96</v>
      </c>
      <c r="G222" s="14" t="s">
        <v>101</v>
      </c>
      <c r="H222" s="14" t="s">
        <v>103</v>
      </c>
      <c r="I222" s="14" t="s">
        <v>106</v>
      </c>
      <c r="J222" s="6">
        <v>7234</v>
      </c>
      <c r="K222" s="8">
        <v>263.33</v>
      </c>
      <c r="L222" s="8">
        <v>437.2</v>
      </c>
      <c r="M222" s="8">
        <v>1904929.22</v>
      </c>
      <c r="N222" s="8">
        <v>3162704.8</v>
      </c>
      <c r="O222" s="8">
        <v>1257775.58</v>
      </c>
      <c r="P222" s="5">
        <v>6.7</v>
      </c>
      <c r="Q222" s="1">
        <f t="shared" si="6"/>
        <v>5</v>
      </c>
      <c r="R222" s="16" t="str">
        <f>VLOOKUP(referances!A222,month,2)</f>
        <v>January</v>
      </c>
      <c r="S222" s="1">
        <f t="shared" si="7"/>
        <v>2019</v>
      </c>
    </row>
    <row r="223" spans="2:19" x14ac:dyDescent="0.25">
      <c r="B223" s="2">
        <v>451278943</v>
      </c>
      <c r="C223" s="15">
        <v>43471</v>
      </c>
      <c r="D223" s="7" t="s">
        <v>44</v>
      </c>
      <c r="E223" s="7" t="s">
        <v>48</v>
      </c>
      <c r="F223" s="13" t="s">
        <v>92</v>
      </c>
      <c r="G223" s="14" t="s">
        <v>101</v>
      </c>
      <c r="H223" s="14" t="s">
        <v>104</v>
      </c>
      <c r="I223" s="14" t="s">
        <v>106</v>
      </c>
      <c r="J223" s="6">
        <v>2117</v>
      </c>
      <c r="K223" s="8">
        <v>117.11</v>
      </c>
      <c r="L223" s="8">
        <v>205.7</v>
      </c>
      <c r="M223" s="8">
        <v>247921.87</v>
      </c>
      <c r="N223" s="8">
        <v>435466.9</v>
      </c>
      <c r="O223" s="8">
        <v>187545.03</v>
      </c>
      <c r="P223" s="5">
        <v>9.6</v>
      </c>
      <c r="Q223" s="1">
        <f t="shared" si="6"/>
        <v>6</v>
      </c>
      <c r="R223" s="16" t="str">
        <f>VLOOKUP(referances!A223,month,2)</f>
        <v>January</v>
      </c>
      <c r="S223" s="1">
        <f t="shared" si="7"/>
        <v>2019</v>
      </c>
    </row>
    <row r="224" spans="2:19" x14ac:dyDescent="0.25">
      <c r="B224" s="2">
        <v>123987852</v>
      </c>
      <c r="C224" s="15">
        <v>43472</v>
      </c>
      <c r="D224" s="7" t="s">
        <v>11</v>
      </c>
      <c r="E224" s="7" t="s">
        <v>37</v>
      </c>
      <c r="F224" s="13" t="s">
        <v>99</v>
      </c>
      <c r="G224" s="14" t="s">
        <v>102</v>
      </c>
      <c r="H224" s="14" t="s">
        <v>103</v>
      </c>
      <c r="I224" s="14" t="s">
        <v>106</v>
      </c>
      <c r="J224" s="6">
        <v>171</v>
      </c>
      <c r="K224" s="8">
        <v>90.93</v>
      </c>
      <c r="L224" s="8">
        <v>154.06</v>
      </c>
      <c r="M224" s="8">
        <v>15549.03</v>
      </c>
      <c r="N224" s="8">
        <v>26344.26</v>
      </c>
      <c r="O224" s="8">
        <v>10795.23</v>
      </c>
      <c r="P224" s="5">
        <v>5</v>
      </c>
      <c r="Q224" s="1">
        <f t="shared" si="6"/>
        <v>7</v>
      </c>
      <c r="R224" s="16" t="str">
        <f>VLOOKUP(referances!A224,month,2)</f>
        <v>January</v>
      </c>
      <c r="S224" s="1">
        <f t="shared" si="7"/>
        <v>2019</v>
      </c>
    </row>
    <row r="225" spans="2:19" x14ac:dyDescent="0.25">
      <c r="B225" s="2">
        <v>145236552</v>
      </c>
      <c r="C225" s="15">
        <v>43473</v>
      </c>
      <c r="D225" s="7" t="s">
        <v>9</v>
      </c>
      <c r="E225" s="7" t="s">
        <v>49</v>
      </c>
      <c r="F225" s="13" t="s">
        <v>95</v>
      </c>
      <c r="G225" s="14" t="s">
        <v>102</v>
      </c>
      <c r="H225" s="14" t="s">
        <v>103</v>
      </c>
      <c r="I225" s="14" t="s">
        <v>8</v>
      </c>
      <c r="J225" s="6">
        <v>5930</v>
      </c>
      <c r="K225" s="8">
        <v>35.840000000000003</v>
      </c>
      <c r="L225" s="8">
        <v>109.28</v>
      </c>
      <c r="M225" s="8">
        <v>212531.20000000001</v>
      </c>
      <c r="N225" s="8">
        <v>648030.4</v>
      </c>
      <c r="O225" s="8">
        <v>435499.2</v>
      </c>
      <c r="P225" s="5">
        <v>9.9</v>
      </c>
      <c r="Q225" s="1">
        <f t="shared" si="6"/>
        <v>8</v>
      </c>
      <c r="R225" s="16" t="str">
        <f>VLOOKUP(referances!A225,month,2)</f>
        <v>January</v>
      </c>
      <c r="S225" s="1">
        <f t="shared" si="7"/>
        <v>2019</v>
      </c>
    </row>
    <row r="226" spans="2:19" x14ac:dyDescent="0.25">
      <c r="B226" s="2">
        <v>451263987</v>
      </c>
      <c r="C226" s="15">
        <v>43477</v>
      </c>
      <c r="D226" s="7" t="s">
        <v>19</v>
      </c>
      <c r="E226" s="7" t="s">
        <v>41</v>
      </c>
      <c r="F226" s="13" t="s">
        <v>93</v>
      </c>
      <c r="G226" s="14" t="s">
        <v>102</v>
      </c>
      <c r="H226" s="14" t="s">
        <v>104</v>
      </c>
      <c r="I226" s="14" t="s">
        <v>106</v>
      </c>
      <c r="J226" s="6">
        <v>962</v>
      </c>
      <c r="K226" s="8">
        <v>117.11</v>
      </c>
      <c r="L226" s="8">
        <v>205.7</v>
      </c>
      <c r="M226" s="8">
        <v>112659.82</v>
      </c>
      <c r="N226" s="8">
        <v>197883.4</v>
      </c>
      <c r="O226" s="8">
        <v>85223.58</v>
      </c>
      <c r="P226" s="5">
        <v>5.7</v>
      </c>
      <c r="Q226" s="1">
        <f t="shared" si="6"/>
        <v>12</v>
      </c>
      <c r="R226" s="16" t="str">
        <f>VLOOKUP(referances!A226,month,2)</f>
        <v>January</v>
      </c>
      <c r="S226" s="1">
        <f t="shared" si="7"/>
        <v>2019</v>
      </c>
    </row>
    <row r="227" spans="2:19" x14ac:dyDescent="0.25">
      <c r="B227" s="2">
        <v>456827193</v>
      </c>
      <c r="C227" s="15">
        <v>43478</v>
      </c>
      <c r="D227" s="7" t="s">
        <v>11</v>
      </c>
      <c r="E227" s="7" t="s">
        <v>50</v>
      </c>
      <c r="F227" s="13" t="s">
        <v>99</v>
      </c>
      <c r="G227" s="14" t="s">
        <v>102</v>
      </c>
      <c r="H227" s="14" t="s">
        <v>103</v>
      </c>
      <c r="I227" s="14" t="s">
        <v>8</v>
      </c>
      <c r="J227" s="6">
        <v>8867</v>
      </c>
      <c r="K227" s="8">
        <v>263.33</v>
      </c>
      <c r="L227" s="8">
        <v>437.2</v>
      </c>
      <c r="M227" s="8">
        <v>2334947.11</v>
      </c>
      <c r="N227" s="8">
        <v>3876652.4</v>
      </c>
      <c r="O227" s="8">
        <v>1541705.29</v>
      </c>
      <c r="P227" s="5">
        <v>6.8</v>
      </c>
      <c r="Q227" s="1">
        <f t="shared" si="6"/>
        <v>13</v>
      </c>
      <c r="R227" s="16" t="str">
        <f>VLOOKUP(referances!A227,month,2)</f>
        <v>January</v>
      </c>
      <c r="S227" s="1">
        <f t="shared" si="7"/>
        <v>2019</v>
      </c>
    </row>
    <row r="228" spans="2:19" x14ac:dyDescent="0.25">
      <c r="B228" s="2">
        <v>938271456</v>
      </c>
      <c r="C228" s="15">
        <v>43479</v>
      </c>
      <c r="D228" s="7" t="s">
        <v>9</v>
      </c>
      <c r="E228" s="7" t="s">
        <v>51</v>
      </c>
      <c r="F228" s="13" t="s">
        <v>96</v>
      </c>
      <c r="G228" s="14" t="s">
        <v>101</v>
      </c>
      <c r="H228" s="14" t="s">
        <v>104</v>
      </c>
      <c r="I228" s="14" t="s">
        <v>8</v>
      </c>
      <c r="J228" s="6">
        <v>273</v>
      </c>
      <c r="K228" s="8">
        <v>56.67</v>
      </c>
      <c r="L228" s="8">
        <v>81.73</v>
      </c>
      <c r="M228" s="8">
        <v>15470.91</v>
      </c>
      <c r="N228" s="8">
        <v>22312.29</v>
      </c>
      <c r="O228" s="8">
        <v>6841.38</v>
      </c>
      <c r="P228" s="5">
        <v>6.1</v>
      </c>
      <c r="Q228" s="1">
        <f t="shared" si="6"/>
        <v>14</v>
      </c>
      <c r="R228" s="16" t="str">
        <f>VLOOKUP(referances!A228,month,2)</f>
        <v>January</v>
      </c>
      <c r="S228" s="1">
        <f t="shared" si="7"/>
        <v>2019</v>
      </c>
    </row>
    <row r="229" spans="2:19" x14ac:dyDescent="0.25">
      <c r="B229" s="2">
        <v>392817654</v>
      </c>
      <c r="C229" s="15">
        <v>43480</v>
      </c>
      <c r="D229" s="7" t="s">
        <v>9</v>
      </c>
      <c r="E229" s="7" t="s">
        <v>38</v>
      </c>
      <c r="F229" s="13" t="s">
        <v>91</v>
      </c>
      <c r="G229" s="14" t="s">
        <v>102</v>
      </c>
      <c r="H229" s="14" t="s">
        <v>104</v>
      </c>
      <c r="I229" s="14" t="s">
        <v>106</v>
      </c>
      <c r="J229" s="6">
        <v>7842</v>
      </c>
      <c r="K229" s="8">
        <v>35.840000000000003</v>
      </c>
      <c r="L229" s="8">
        <v>109.28</v>
      </c>
      <c r="M229" s="8">
        <v>281057.28000000003</v>
      </c>
      <c r="N229" s="8">
        <v>856973.76</v>
      </c>
      <c r="O229" s="8">
        <v>575916.48</v>
      </c>
      <c r="P229" s="5">
        <v>7.7</v>
      </c>
      <c r="Q229" s="1">
        <f t="shared" si="6"/>
        <v>15</v>
      </c>
      <c r="R229" s="16" t="str">
        <f>VLOOKUP(referances!A229,month,2)</f>
        <v>January</v>
      </c>
      <c r="S229" s="1">
        <f t="shared" si="7"/>
        <v>2019</v>
      </c>
    </row>
    <row r="230" spans="2:19" x14ac:dyDescent="0.25">
      <c r="B230" s="2">
        <v>193746825</v>
      </c>
      <c r="C230" s="15">
        <v>43481</v>
      </c>
      <c r="D230" s="7" t="s">
        <v>9</v>
      </c>
      <c r="E230" s="7" t="s">
        <v>52</v>
      </c>
      <c r="F230" s="13" t="s">
        <v>91</v>
      </c>
      <c r="G230" s="14" t="s">
        <v>101</v>
      </c>
      <c r="H230" s="14" t="s">
        <v>103</v>
      </c>
      <c r="I230" s="14" t="s">
        <v>8</v>
      </c>
      <c r="J230" s="6">
        <v>1266</v>
      </c>
      <c r="K230" s="8">
        <v>524.96</v>
      </c>
      <c r="L230" s="8">
        <v>651.21</v>
      </c>
      <c r="M230" s="8">
        <v>664599.36</v>
      </c>
      <c r="N230" s="8">
        <v>824431.86</v>
      </c>
      <c r="O230" s="8">
        <v>159832.5</v>
      </c>
      <c r="P230" s="5">
        <v>8.1999999999999993</v>
      </c>
      <c r="Q230" s="1">
        <f t="shared" si="6"/>
        <v>16</v>
      </c>
      <c r="R230" s="16" t="str">
        <f>VLOOKUP(referances!A230,month,2)</f>
        <v>January</v>
      </c>
      <c r="S230" s="1">
        <f t="shared" si="7"/>
        <v>2019</v>
      </c>
    </row>
    <row r="231" spans="2:19" x14ac:dyDescent="0.25">
      <c r="B231" s="2">
        <v>421563897</v>
      </c>
      <c r="C231" s="15">
        <v>43486</v>
      </c>
      <c r="D231" s="7" t="s">
        <v>19</v>
      </c>
      <c r="E231" s="7" t="s">
        <v>26</v>
      </c>
      <c r="F231" s="13" t="s">
        <v>99</v>
      </c>
      <c r="G231" s="14" t="s">
        <v>102</v>
      </c>
      <c r="H231" s="14" t="s">
        <v>103</v>
      </c>
      <c r="I231" s="14" t="s">
        <v>106</v>
      </c>
      <c r="J231" s="6">
        <v>2269</v>
      </c>
      <c r="K231" s="8">
        <v>35.840000000000003</v>
      </c>
      <c r="L231" s="8">
        <v>109.28</v>
      </c>
      <c r="M231" s="8">
        <v>81320.960000000006</v>
      </c>
      <c r="N231" s="8">
        <v>247956.32</v>
      </c>
      <c r="O231" s="8">
        <v>166635.35999999999</v>
      </c>
      <c r="P231" s="5">
        <v>6.2</v>
      </c>
      <c r="Q231" s="1">
        <f t="shared" si="6"/>
        <v>21</v>
      </c>
      <c r="R231" s="16" t="str">
        <f>VLOOKUP(referances!A231,month,2)</f>
        <v>January</v>
      </c>
      <c r="S231" s="1">
        <f t="shared" si="7"/>
        <v>2019</v>
      </c>
    </row>
    <row r="232" spans="2:19" x14ac:dyDescent="0.25">
      <c r="B232" s="2">
        <v>496785123</v>
      </c>
      <c r="C232" s="15">
        <v>43487</v>
      </c>
      <c r="D232" s="7" t="s">
        <v>11</v>
      </c>
      <c r="E232" s="7" t="s">
        <v>27</v>
      </c>
      <c r="F232" s="13" t="s">
        <v>94</v>
      </c>
      <c r="G232" s="14" t="s">
        <v>101</v>
      </c>
      <c r="H232" s="14" t="s">
        <v>104</v>
      </c>
      <c r="I232" s="14" t="s">
        <v>106</v>
      </c>
      <c r="J232" s="6">
        <v>9606</v>
      </c>
      <c r="K232" s="8">
        <v>6.92</v>
      </c>
      <c r="L232" s="8">
        <v>9.33</v>
      </c>
      <c r="M232" s="8">
        <v>66473.52</v>
      </c>
      <c r="N232" s="8">
        <v>89623.98</v>
      </c>
      <c r="O232" s="8">
        <v>23150.46</v>
      </c>
      <c r="P232" s="5">
        <v>6.2</v>
      </c>
      <c r="Q232" s="1">
        <f t="shared" si="6"/>
        <v>22</v>
      </c>
      <c r="R232" s="16" t="str">
        <f>VLOOKUP(referances!A232,month,2)</f>
        <v>January</v>
      </c>
      <c r="S232" s="1">
        <f t="shared" si="7"/>
        <v>2019</v>
      </c>
    </row>
    <row r="233" spans="2:19" x14ac:dyDescent="0.25">
      <c r="B233" s="2">
        <v>456978123</v>
      </c>
      <c r="C233" s="15">
        <v>43488</v>
      </c>
      <c r="D233" s="7" t="s">
        <v>19</v>
      </c>
      <c r="E233" s="7" t="s">
        <v>28</v>
      </c>
      <c r="F233" s="13" t="s">
        <v>96</v>
      </c>
      <c r="G233" s="14" t="s">
        <v>101</v>
      </c>
      <c r="H233" s="14" t="s">
        <v>104</v>
      </c>
      <c r="I233" s="14" t="s">
        <v>8</v>
      </c>
      <c r="J233" s="6">
        <v>8974</v>
      </c>
      <c r="K233" s="8">
        <v>502.54</v>
      </c>
      <c r="L233" s="8">
        <v>668.27</v>
      </c>
      <c r="M233" s="8">
        <v>4509793.96</v>
      </c>
      <c r="N233" s="8">
        <v>5997054.9800000004</v>
      </c>
      <c r="O233" s="8">
        <v>1487261.02</v>
      </c>
      <c r="P233" s="5">
        <v>7.2</v>
      </c>
      <c r="Q233" s="1">
        <f t="shared" si="6"/>
        <v>23</v>
      </c>
      <c r="R233" s="16" t="str">
        <f>VLOOKUP(referances!A233,month,2)</f>
        <v>January</v>
      </c>
      <c r="S233" s="1">
        <f t="shared" si="7"/>
        <v>2019</v>
      </c>
    </row>
    <row r="234" spans="2:19" x14ac:dyDescent="0.25">
      <c r="B234" s="2">
        <v>321987456</v>
      </c>
      <c r="C234" s="15">
        <v>43489</v>
      </c>
      <c r="D234" s="7" t="s">
        <v>4</v>
      </c>
      <c r="E234" s="7" t="s">
        <v>29</v>
      </c>
      <c r="F234" s="13" t="s">
        <v>92</v>
      </c>
      <c r="G234" s="14" t="s">
        <v>102</v>
      </c>
      <c r="H234" s="14" t="s">
        <v>103</v>
      </c>
      <c r="I234" s="14" t="s">
        <v>8</v>
      </c>
      <c r="J234" s="6">
        <v>4901</v>
      </c>
      <c r="K234" s="8">
        <v>56.67</v>
      </c>
      <c r="L234" s="8">
        <v>81.73</v>
      </c>
      <c r="M234" s="8">
        <v>277739.67</v>
      </c>
      <c r="N234" s="8">
        <v>400558.73</v>
      </c>
      <c r="O234" s="8">
        <v>122819.06</v>
      </c>
      <c r="P234" s="5">
        <v>4.8</v>
      </c>
      <c r="Q234" s="1">
        <f t="shared" si="6"/>
        <v>24</v>
      </c>
      <c r="R234" s="16" t="str">
        <f>VLOOKUP(referances!A234,month,2)</f>
        <v>January</v>
      </c>
      <c r="S234" s="1">
        <f t="shared" si="7"/>
        <v>2019</v>
      </c>
    </row>
    <row r="235" spans="2:19" x14ac:dyDescent="0.25">
      <c r="B235" s="2">
        <v>456285852</v>
      </c>
      <c r="C235" s="15">
        <v>43490</v>
      </c>
      <c r="D235" s="7" t="s">
        <v>9</v>
      </c>
      <c r="E235" s="7" t="s">
        <v>30</v>
      </c>
      <c r="F235" s="13" t="s">
        <v>94</v>
      </c>
      <c r="G235" s="14" t="s">
        <v>102</v>
      </c>
      <c r="H235" s="14" t="s">
        <v>103</v>
      </c>
      <c r="I235" s="14" t="s">
        <v>106</v>
      </c>
      <c r="J235" s="6">
        <v>1673</v>
      </c>
      <c r="K235" s="8">
        <v>35.840000000000003</v>
      </c>
      <c r="L235" s="8">
        <v>109.28</v>
      </c>
      <c r="M235" s="8">
        <v>59960.32</v>
      </c>
      <c r="N235" s="8">
        <v>182825.44</v>
      </c>
      <c r="O235" s="8">
        <v>122865.12</v>
      </c>
      <c r="P235" s="5">
        <v>5</v>
      </c>
      <c r="Q235" s="1">
        <f t="shared" si="6"/>
        <v>25</v>
      </c>
      <c r="R235" s="16" t="str">
        <f>VLOOKUP(referances!A235,month,2)</f>
        <v>January</v>
      </c>
      <c r="S235" s="1">
        <f t="shared" si="7"/>
        <v>2019</v>
      </c>
    </row>
    <row r="236" spans="2:19" x14ac:dyDescent="0.25">
      <c r="B236" s="2">
        <v>852963369</v>
      </c>
      <c r="C236" s="15">
        <v>43494</v>
      </c>
      <c r="D236" s="7" t="s">
        <v>9</v>
      </c>
      <c r="E236" s="7" t="s">
        <v>31</v>
      </c>
      <c r="F236" s="13" t="s">
        <v>97</v>
      </c>
      <c r="G236" s="14" t="s">
        <v>101</v>
      </c>
      <c r="H236" s="14" t="s">
        <v>103</v>
      </c>
      <c r="I236" s="14" t="s">
        <v>8</v>
      </c>
      <c r="J236" s="6">
        <v>6952</v>
      </c>
      <c r="K236" s="8">
        <v>263.33</v>
      </c>
      <c r="L236" s="8">
        <v>437.2</v>
      </c>
      <c r="M236" s="8">
        <v>1830670.16</v>
      </c>
      <c r="N236" s="8">
        <v>3039414.4</v>
      </c>
      <c r="O236" s="8">
        <v>1208744.24</v>
      </c>
      <c r="P236" s="5">
        <v>5.7</v>
      </c>
      <c r="Q236" s="1">
        <f t="shared" si="6"/>
        <v>29</v>
      </c>
      <c r="R236" s="16" t="str">
        <f>VLOOKUP(referances!A236,month,2)</f>
        <v>January</v>
      </c>
      <c r="S236" s="1">
        <f t="shared" si="7"/>
        <v>2019</v>
      </c>
    </row>
    <row r="237" spans="2:19" x14ac:dyDescent="0.25">
      <c r="B237" s="2">
        <v>452178963</v>
      </c>
      <c r="C237" s="15">
        <v>43495</v>
      </c>
      <c r="D237" s="7" t="s">
        <v>6</v>
      </c>
      <c r="E237" s="7" t="s">
        <v>23</v>
      </c>
      <c r="F237" s="13" t="s">
        <v>94</v>
      </c>
      <c r="G237" s="14" t="s">
        <v>101</v>
      </c>
      <c r="H237" s="14" t="s">
        <v>104</v>
      </c>
      <c r="I237" s="14" t="s">
        <v>106</v>
      </c>
      <c r="J237" s="6">
        <v>5430</v>
      </c>
      <c r="K237" s="8">
        <v>31.79</v>
      </c>
      <c r="L237" s="8">
        <v>47.45</v>
      </c>
      <c r="M237" s="8">
        <v>172619.7</v>
      </c>
      <c r="N237" s="8">
        <v>257653.5</v>
      </c>
      <c r="O237" s="8">
        <v>85033.8</v>
      </c>
      <c r="P237" s="5">
        <v>7</v>
      </c>
      <c r="Q237" s="1">
        <f t="shared" si="6"/>
        <v>30</v>
      </c>
      <c r="R237" s="16" t="str">
        <f>VLOOKUP(referances!A237,month,2)</f>
        <v>January</v>
      </c>
      <c r="S237" s="1">
        <f t="shared" si="7"/>
        <v>2019</v>
      </c>
    </row>
    <row r="238" spans="2:19" x14ac:dyDescent="0.25">
      <c r="B238" s="2">
        <v>369582471</v>
      </c>
      <c r="C238" s="15">
        <v>43496</v>
      </c>
      <c r="D238" s="7" t="s">
        <v>4</v>
      </c>
      <c r="E238" s="7" t="s">
        <v>32</v>
      </c>
      <c r="F238" s="13" t="s">
        <v>93</v>
      </c>
      <c r="G238" s="14" t="s">
        <v>102</v>
      </c>
      <c r="H238" s="14" t="s">
        <v>104</v>
      </c>
      <c r="I238" s="14" t="s">
        <v>8</v>
      </c>
      <c r="J238" s="6">
        <v>3830</v>
      </c>
      <c r="K238" s="8">
        <v>502.54</v>
      </c>
      <c r="L238" s="8">
        <v>668.27</v>
      </c>
      <c r="M238" s="8">
        <v>1924728.2</v>
      </c>
      <c r="N238" s="8">
        <v>2559474.1</v>
      </c>
      <c r="O238" s="8">
        <v>634745.9</v>
      </c>
      <c r="P238" s="5">
        <v>7.4</v>
      </c>
      <c r="Q238" s="1">
        <f t="shared" si="6"/>
        <v>31</v>
      </c>
      <c r="R238" s="16" t="str">
        <f>VLOOKUP(referances!A238,month,2)</f>
        <v>January</v>
      </c>
      <c r="S238" s="1">
        <f t="shared" si="7"/>
        <v>2019</v>
      </c>
    </row>
    <row r="239" spans="2:19" x14ac:dyDescent="0.25">
      <c r="B239" s="2">
        <v>719382456</v>
      </c>
      <c r="C239" s="15">
        <v>43497</v>
      </c>
      <c r="D239" s="7" t="s">
        <v>9</v>
      </c>
      <c r="E239" s="7" t="s">
        <v>33</v>
      </c>
      <c r="F239" s="13" t="s">
        <v>97</v>
      </c>
      <c r="G239" s="14" t="s">
        <v>101</v>
      </c>
      <c r="H239" s="14" t="s">
        <v>103</v>
      </c>
      <c r="I239" s="14" t="s">
        <v>8</v>
      </c>
      <c r="J239" s="6">
        <v>5908</v>
      </c>
      <c r="K239" s="8">
        <v>364.69</v>
      </c>
      <c r="L239" s="8">
        <v>421.89</v>
      </c>
      <c r="M239" s="8">
        <v>2154588.52</v>
      </c>
      <c r="N239" s="8">
        <v>2492526.12</v>
      </c>
      <c r="O239" s="8">
        <v>337937.6</v>
      </c>
      <c r="P239" s="5">
        <v>4</v>
      </c>
      <c r="Q239" s="1">
        <f t="shared" si="6"/>
        <v>1</v>
      </c>
      <c r="R239" s="16" t="str">
        <f>VLOOKUP(referances!A239,month,2)</f>
        <v>February</v>
      </c>
      <c r="S239" s="1">
        <f t="shared" si="7"/>
        <v>2019</v>
      </c>
    </row>
    <row r="240" spans="2:19" x14ac:dyDescent="0.25">
      <c r="B240" s="2">
        <v>456932178</v>
      </c>
      <c r="C240" s="15">
        <v>43498</v>
      </c>
      <c r="D240" s="7" t="s">
        <v>9</v>
      </c>
      <c r="E240" s="7" t="s">
        <v>34</v>
      </c>
      <c r="F240" s="13" t="s">
        <v>95</v>
      </c>
      <c r="G240" s="14" t="s">
        <v>102</v>
      </c>
      <c r="H240" s="14" t="s">
        <v>104</v>
      </c>
      <c r="I240" s="14" t="s">
        <v>106</v>
      </c>
      <c r="J240" s="6">
        <v>7450</v>
      </c>
      <c r="K240" s="8">
        <v>159.41999999999999</v>
      </c>
      <c r="L240" s="8">
        <v>255.28</v>
      </c>
      <c r="M240" s="8">
        <v>1187679</v>
      </c>
      <c r="N240" s="8">
        <v>1901836</v>
      </c>
      <c r="O240" s="8">
        <v>714157</v>
      </c>
      <c r="P240" s="5">
        <v>6.6</v>
      </c>
      <c r="Q240" s="1">
        <f t="shared" si="6"/>
        <v>2</v>
      </c>
      <c r="R240" s="16" t="str">
        <f>VLOOKUP(referances!A240,month,2)</f>
        <v>February</v>
      </c>
      <c r="S240" s="1">
        <f t="shared" si="7"/>
        <v>2019</v>
      </c>
    </row>
    <row r="241" spans="2:19" x14ac:dyDescent="0.25">
      <c r="B241" s="2">
        <v>458963712</v>
      </c>
      <c r="C241" s="15">
        <v>43499</v>
      </c>
      <c r="D241" s="7" t="s">
        <v>4</v>
      </c>
      <c r="E241" s="7" t="s">
        <v>35</v>
      </c>
      <c r="F241" s="13" t="s">
        <v>94</v>
      </c>
      <c r="G241" s="14" t="s">
        <v>102</v>
      </c>
      <c r="H241" s="14" t="s">
        <v>103</v>
      </c>
      <c r="I241" s="14" t="s">
        <v>8</v>
      </c>
      <c r="J241" s="6">
        <v>1273</v>
      </c>
      <c r="K241" s="8">
        <v>159.41999999999999</v>
      </c>
      <c r="L241" s="8">
        <v>255.28</v>
      </c>
      <c r="M241" s="8">
        <v>202941.66</v>
      </c>
      <c r="N241" s="8">
        <v>324971.44</v>
      </c>
      <c r="O241" s="8">
        <v>122029.78</v>
      </c>
      <c r="P241" s="5">
        <v>7.1</v>
      </c>
      <c r="Q241" s="1">
        <f t="shared" si="6"/>
        <v>3</v>
      </c>
      <c r="R241" s="16" t="str">
        <f>VLOOKUP(referances!A241,month,2)</f>
        <v>February</v>
      </c>
      <c r="S241" s="1">
        <f t="shared" si="7"/>
        <v>2019</v>
      </c>
    </row>
    <row r="242" spans="2:19" x14ac:dyDescent="0.25">
      <c r="B242" s="2">
        <v>456654478</v>
      </c>
      <c r="C242" s="15">
        <v>43500</v>
      </c>
      <c r="D242" s="7" t="s">
        <v>11</v>
      </c>
      <c r="E242" s="7" t="s">
        <v>36</v>
      </c>
      <c r="F242" s="13" t="s">
        <v>96</v>
      </c>
      <c r="G242" s="14" t="s">
        <v>101</v>
      </c>
      <c r="H242" s="14" t="s">
        <v>104</v>
      </c>
      <c r="I242" s="14" t="s">
        <v>106</v>
      </c>
      <c r="J242" s="6">
        <v>2225</v>
      </c>
      <c r="K242" s="8">
        <v>97.44</v>
      </c>
      <c r="L242" s="8">
        <v>152.58000000000001</v>
      </c>
      <c r="M242" s="8">
        <v>216804</v>
      </c>
      <c r="N242" s="8">
        <v>339490.5</v>
      </c>
      <c r="O242" s="8">
        <v>122686.5</v>
      </c>
      <c r="P242" s="5">
        <v>7.6</v>
      </c>
      <c r="Q242" s="1">
        <f t="shared" si="6"/>
        <v>4</v>
      </c>
      <c r="R242" s="16" t="str">
        <f>VLOOKUP(referances!A242,month,2)</f>
        <v>February</v>
      </c>
      <c r="S242" s="1">
        <f t="shared" si="7"/>
        <v>2019</v>
      </c>
    </row>
    <row r="243" spans="2:19" x14ac:dyDescent="0.25">
      <c r="B243" s="2">
        <v>456565452</v>
      </c>
      <c r="C243" s="15">
        <v>43506</v>
      </c>
      <c r="D243" s="7" t="s">
        <v>9</v>
      </c>
      <c r="E243" s="7" t="s">
        <v>30</v>
      </c>
      <c r="F243" s="13" t="s">
        <v>97</v>
      </c>
      <c r="G243" s="14" t="s">
        <v>101</v>
      </c>
      <c r="H243" s="14" t="s">
        <v>103</v>
      </c>
      <c r="I243" s="14" t="s">
        <v>106</v>
      </c>
      <c r="J243" s="6">
        <v>2187</v>
      </c>
      <c r="K243" s="8">
        <v>6.92</v>
      </c>
      <c r="L243" s="8">
        <v>9.33</v>
      </c>
      <c r="M243" s="8">
        <v>15134.04</v>
      </c>
      <c r="N243" s="8">
        <v>20404.71</v>
      </c>
      <c r="O243" s="8">
        <v>5270.67</v>
      </c>
      <c r="P243" s="5">
        <v>9</v>
      </c>
      <c r="Q243" s="1">
        <f t="shared" si="6"/>
        <v>10</v>
      </c>
      <c r="R243" s="16" t="str">
        <f>VLOOKUP(referances!A243,month,2)</f>
        <v>February</v>
      </c>
      <c r="S243" s="1">
        <f t="shared" si="7"/>
        <v>2019</v>
      </c>
    </row>
    <row r="244" spans="2:19" x14ac:dyDescent="0.25">
      <c r="B244" s="2">
        <v>789456123</v>
      </c>
      <c r="C244" s="15">
        <v>43507</v>
      </c>
      <c r="D244" s="7" t="s">
        <v>11</v>
      </c>
      <c r="E244" s="7" t="s">
        <v>37</v>
      </c>
      <c r="F244" s="13" t="s">
        <v>93</v>
      </c>
      <c r="G244" s="14" t="s">
        <v>102</v>
      </c>
      <c r="H244" s="14" t="s">
        <v>104</v>
      </c>
      <c r="I244" s="14" t="s">
        <v>8</v>
      </c>
      <c r="J244" s="6">
        <v>5070</v>
      </c>
      <c r="K244" s="8">
        <v>56.67</v>
      </c>
      <c r="L244" s="8">
        <v>81.73</v>
      </c>
      <c r="M244" s="8">
        <v>287316.90000000002</v>
      </c>
      <c r="N244" s="8">
        <v>414371.1</v>
      </c>
      <c r="O244" s="8">
        <v>127054.2</v>
      </c>
      <c r="P244" s="5">
        <v>5.3</v>
      </c>
      <c r="Q244" s="1">
        <f t="shared" si="6"/>
        <v>11</v>
      </c>
      <c r="R244" s="16" t="str">
        <f>VLOOKUP(referances!A244,month,2)</f>
        <v>February</v>
      </c>
      <c r="S244" s="1">
        <f t="shared" si="7"/>
        <v>2019</v>
      </c>
    </row>
    <row r="245" spans="2:19" x14ac:dyDescent="0.25">
      <c r="B245" s="2">
        <v>156324587</v>
      </c>
      <c r="C245" s="15">
        <v>43508</v>
      </c>
      <c r="D245" s="7" t="s">
        <v>9</v>
      </c>
      <c r="E245" s="7" t="s">
        <v>38</v>
      </c>
      <c r="F245" s="13" t="s">
        <v>98</v>
      </c>
      <c r="G245" s="14" t="s">
        <v>101</v>
      </c>
      <c r="H245" s="14" t="s">
        <v>103</v>
      </c>
      <c r="I245" s="14" t="s">
        <v>8</v>
      </c>
      <c r="J245" s="6">
        <v>1815</v>
      </c>
      <c r="K245" s="8">
        <v>263.33</v>
      </c>
      <c r="L245" s="8">
        <v>437.2</v>
      </c>
      <c r="M245" s="8">
        <v>477943.95</v>
      </c>
      <c r="N245" s="8">
        <v>793518</v>
      </c>
      <c r="O245" s="8">
        <v>315574.05</v>
      </c>
      <c r="P245" s="5">
        <v>9.1999999999999993</v>
      </c>
      <c r="Q245" s="1">
        <f t="shared" si="6"/>
        <v>12</v>
      </c>
      <c r="R245" s="16" t="str">
        <f>VLOOKUP(referances!A245,month,2)</f>
        <v>February</v>
      </c>
      <c r="S245" s="1">
        <f t="shared" si="7"/>
        <v>2019</v>
      </c>
    </row>
    <row r="246" spans="2:19" x14ac:dyDescent="0.25">
      <c r="B246" s="2">
        <v>789546421</v>
      </c>
      <c r="C246" s="15">
        <v>43509</v>
      </c>
      <c r="D246" s="7" t="s">
        <v>11</v>
      </c>
      <c r="E246" s="7" t="s">
        <v>39</v>
      </c>
      <c r="F246" s="13" t="s">
        <v>95</v>
      </c>
      <c r="G246" s="14" t="s">
        <v>101</v>
      </c>
      <c r="H246" s="14" t="s">
        <v>103</v>
      </c>
      <c r="I246" s="14" t="s">
        <v>8</v>
      </c>
      <c r="J246" s="6">
        <v>5398</v>
      </c>
      <c r="K246" s="8">
        <v>6.92</v>
      </c>
      <c r="L246" s="8">
        <v>9.33</v>
      </c>
      <c r="M246" s="8">
        <v>37354.160000000003</v>
      </c>
      <c r="N246" s="8">
        <v>50363.34</v>
      </c>
      <c r="O246" s="8">
        <v>13009.18</v>
      </c>
      <c r="P246" s="5">
        <v>4.7</v>
      </c>
      <c r="Q246" s="1">
        <f t="shared" si="6"/>
        <v>13</v>
      </c>
      <c r="R246" s="16" t="str">
        <f>VLOOKUP(referances!A246,month,2)</f>
        <v>February</v>
      </c>
      <c r="S246" s="1">
        <f t="shared" si="7"/>
        <v>2019</v>
      </c>
    </row>
    <row r="247" spans="2:19" x14ac:dyDescent="0.25">
      <c r="B247" s="2">
        <v>456321785</v>
      </c>
      <c r="C247" s="15">
        <v>43510</v>
      </c>
      <c r="D247" s="7" t="s">
        <v>4</v>
      </c>
      <c r="E247" s="7" t="s">
        <v>40</v>
      </c>
      <c r="F247" s="13" t="s">
        <v>92</v>
      </c>
      <c r="G247" s="14" t="s">
        <v>102</v>
      </c>
      <c r="H247" s="14" t="s">
        <v>104</v>
      </c>
      <c r="I247" s="14" t="s">
        <v>8</v>
      </c>
      <c r="J247" s="6">
        <v>5822</v>
      </c>
      <c r="K247" s="8">
        <v>6.92</v>
      </c>
      <c r="L247" s="8">
        <v>9.33</v>
      </c>
      <c r="M247" s="8">
        <v>40288.239999999998</v>
      </c>
      <c r="N247" s="8">
        <v>54319.26</v>
      </c>
      <c r="O247" s="8">
        <v>14031.02</v>
      </c>
      <c r="P247" s="5">
        <v>6.5</v>
      </c>
      <c r="Q247" s="1">
        <f t="shared" si="6"/>
        <v>14</v>
      </c>
      <c r="R247" s="16" t="str">
        <f>VLOOKUP(referances!A247,month,2)</f>
        <v>February</v>
      </c>
      <c r="S247" s="1">
        <f t="shared" si="7"/>
        <v>2019</v>
      </c>
    </row>
    <row r="248" spans="2:19" x14ac:dyDescent="0.25">
      <c r="B248" s="2">
        <v>416565441</v>
      </c>
      <c r="C248" s="15">
        <v>43511</v>
      </c>
      <c r="D248" s="7" t="s">
        <v>19</v>
      </c>
      <c r="E248" s="7" t="s">
        <v>41</v>
      </c>
      <c r="F248" s="13" t="s">
        <v>95</v>
      </c>
      <c r="G248" s="14" t="s">
        <v>101</v>
      </c>
      <c r="H248" s="14" t="s">
        <v>103</v>
      </c>
      <c r="I248" s="14" t="s">
        <v>8</v>
      </c>
      <c r="J248" s="6">
        <v>5124</v>
      </c>
      <c r="K248" s="8">
        <v>31.79</v>
      </c>
      <c r="L248" s="8">
        <v>47.45</v>
      </c>
      <c r="M248" s="8">
        <v>162891.96</v>
      </c>
      <c r="N248" s="8">
        <v>243133.8</v>
      </c>
      <c r="O248" s="8">
        <v>80241.84</v>
      </c>
      <c r="P248" s="5">
        <v>5.5</v>
      </c>
      <c r="Q248" s="1">
        <f t="shared" si="6"/>
        <v>15</v>
      </c>
      <c r="R248" s="16" t="str">
        <f>VLOOKUP(referances!A248,month,2)</f>
        <v>February</v>
      </c>
      <c r="S248" s="1">
        <f t="shared" si="7"/>
        <v>2019</v>
      </c>
    </row>
    <row r="249" spans="2:19" x14ac:dyDescent="0.25">
      <c r="B249" s="2">
        <v>456846421</v>
      </c>
      <c r="C249" s="15">
        <v>43516</v>
      </c>
      <c r="D249" s="7" t="s">
        <v>11</v>
      </c>
      <c r="E249" s="7" t="s">
        <v>42</v>
      </c>
      <c r="F249" s="13" t="s">
        <v>96</v>
      </c>
      <c r="G249" s="14" t="s">
        <v>101</v>
      </c>
      <c r="H249" s="14" t="s">
        <v>104</v>
      </c>
      <c r="I249" s="14" t="s">
        <v>106</v>
      </c>
      <c r="J249" s="6">
        <v>2370</v>
      </c>
      <c r="K249" s="8">
        <v>502.54</v>
      </c>
      <c r="L249" s="8">
        <v>668.27</v>
      </c>
      <c r="M249" s="8">
        <v>1191019.8</v>
      </c>
      <c r="N249" s="8">
        <v>1583799.9</v>
      </c>
      <c r="O249" s="8">
        <v>392780.1</v>
      </c>
      <c r="P249" s="5">
        <v>9.8000000000000007</v>
      </c>
      <c r="Q249" s="1">
        <f t="shared" si="6"/>
        <v>20</v>
      </c>
      <c r="R249" s="16" t="str">
        <f>VLOOKUP(referances!A249,month,2)</f>
        <v>February</v>
      </c>
      <c r="S249" s="1">
        <f t="shared" si="7"/>
        <v>2019</v>
      </c>
    </row>
    <row r="250" spans="2:19" x14ac:dyDescent="0.25">
      <c r="B250" s="2">
        <v>464647923</v>
      </c>
      <c r="C250" s="15">
        <v>43534</v>
      </c>
      <c r="D250" s="7" t="s">
        <v>6</v>
      </c>
      <c r="E250" s="7" t="s">
        <v>43</v>
      </c>
      <c r="F250" s="13" t="s">
        <v>95</v>
      </c>
      <c r="G250" s="14" t="s">
        <v>102</v>
      </c>
      <c r="H250" s="14" t="s">
        <v>104</v>
      </c>
      <c r="I250" s="14" t="s">
        <v>8</v>
      </c>
      <c r="J250" s="6">
        <v>8661</v>
      </c>
      <c r="K250" s="8">
        <v>263.33</v>
      </c>
      <c r="L250" s="8">
        <v>437.2</v>
      </c>
      <c r="M250" s="8">
        <v>2280701.13</v>
      </c>
      <c r="N250" s="8">
        <v>3786589.2</v>
      </c>
      <c r="O250" s="8">
        <v>1505888.07</v>
      </c>
      <c r="P250" s="5">
        <v>7.9</v>
      </c>
      <c r="Q250" s="1">
        <f t="shared" si="6"/>
        <v>10</v>
      </c>
      <c r="R250" s="16" t="str">
        <f>VLOOKUP(referances!A250,month,2)</f>
        <v>March</v>
      </c>
      <c r="S250" s="1">
        <f t="shared" si="7"/>
        <v>2019</v>
      </c>
    </row>
    <row r="251" spans="2:19" x14ac:dyDescent="0.25">
      <c r="B251" s="2">
        <v>456749845</v>
      </c>
      <c r="C251" s="15">
        <v>43539</v>
      </c>
      <c r="D251" s="7" t="s">
        <v>44</v>
      </c>
      <c r="E251" s="7" t="s">
        <v>45</v>
      </c>
      <c r="F251" s="13" t="s">
        <v>97</v>
      </c>
      <c r="G251" s="14" t="s">
        <v>101</v>
      </c>
      <c r="H251" s="14" t="s">
        <v>103</v>
      </c>
      <c r="I251" s="14" t="s">
        <v>106</v>
      </c>
      <c r="J251" s="6">
        <v>2125</v>
      </c>
      <c r="K251" s="8">
        <v>56.67</v>
      </c>
      <c r="L251" s="8">
        <v>81.73</v>
      </c>
      <c r="M251" s="8">
        <v>120423.75</v>
      </c>
      <c r="N251" s="8">
        <v>173676.25</v>
      </c>
      <c r="O251" s="8">
        <v>53252.5</v>
      </c>
      <c r="P251" s="5">
        <v>9.5</v>
      </c>
      <c r="Q251" s="1">
        <f t="shared" si="6"/>
        <v>15</v>
      </c>
      <c r="R251" s="16" t="str">
        <f>VLOOKUP(referances!A251,month,2)</f>
        <v>March</v>
      </c>
      <c r="S251" s="1">
        <f t="shared" si="7"/>
        <v>2019</v>
      </c>
    </row>
    <row r="252" spans="2:19" x14ac:dyDescent="0.25">
      <c r="B252" s="2">
        <v>874975646</v>
      </c>
      <c r="C252" s="15">
        <v>43647</v>
      </c>
      <c r="D252" s="7" t="s">
        <v>11</v>
      </c>
      <c r="E252" s="7" t="s">
        <v>37</v>
      </c>
      <c r="F252" s="13" t="s">
        <v>95</v>
      </c>
      <c r="G252" s="14" t="s">
        <v>102</v>
      </c>
      <c r="H252" s="14" t="s">
        <v>103</v>
      </c>
      <c r="I252" s="14" t="s">
        <v>106</v>
      </c>
      <c r="J252" s="6">
        <v>2924</v>
      </c>
      <c r="K252" s="8">
        <v>524.96</v>
      </c>
      <c r="L252" s="8">
        <v>651.21</v>
      </c>
      <c r="M252" s="8">
        <v>1534983.04</v>
      </c>
      <c r="N252" s="8">
        <v>1904138.04</v>
      </c>
      <c r="O252" s="8">
        <v>369155</v>
      </c>
      <c r="P252" s="5">
        <v>9.1999999999999993</v>
      </c>
      <c r="Q252" s="1">
        <f t="shared" si="6"/>
        <v>1</v>
      </c>
      <c r="R252" s="16" t="str">
        <f>VLOOKUP(referances!A252,month,2)</f>
        <v>July</v>
      </c>
      <c r="S252" s="1">
        <f t="shared" si="7"/>
        <v>2019</v>
      </c>
    </row>
    <row r="253" spans="2:19" x14ac:dyDescent="0.25">
      <c r="B253" s="2">
        <v>987446871</v>
      </c>
      <c r="C253" s="15">
        <v>43656</v>
      </c>
      <c r="D253" s="7" t="s">
        <v>19</v>
      </c>
      <c r="E253" s="7" t="s">
        <v>46</v>
      </c>
      <c r="F253" s="13" t="s">
        <v>98</v>
      </c>
      <c r="G253" s="14" t="s">
        <v>102</v>
      </c>
      <c r="H253" s="14" t="s">
        <v>104</v>
      </c>
      <c r="I253" s="14" t="s">
        <v>106</v>
      </c>
      <c r="J253" s="6">
        <v>8250</v>
      </c>
      <c r="K253" s="8">
        <v>502.54</v>
      </c>
      <c r="L253" s="8">
        <v>668.27</v>
      </c>
      <c r="M253" s="8">
        <v>4145955</v>
      </c>
      <c r="N253" s="8">
        <v>5513227.5</v>
      </c>
      <c r="O253" s="8">
        <v>1367272.5</v>
      </c>
      <c r="P253" s="5">
        <v>5.8</v>
      </c>
      <c r="Q253" s="1">
        <f t="shared" si="6"/>
        <v>10</v>
      </c>
      <c r="R253" s="16" t="str">
        <f>VLOOKUP(referances!A253,month,2)</f>
        <v>July</v>
      </c>
      <c r="S253" s="1">
        <f t="shared" si="7"/>
        <v>2019</v>
      </c>
    </row>
    <row r="254" spans="2:19" x14ac:dyDescent="0.25">
      <c r="B254" s="2">
        <v>974447468</v>
      </c>
      <c r="C254" s="15">
        <v>43682</v>
      </c>
      <c r="D254" s="7" t="s">
        <v>9</v>
      </c>
      <c r="E254" s="7" t="s">
        <v>25</v>
      </c>
      <c r="F254" s="13" t="s">
        <v>95</v>
      </c>
      <c r="G254" s="14" t="s">
        <v>102</v>
      </c>
      <c r="H254" s="14" t="s">
        <v>104</v>
      </c>
      <c r="I254" s="14" t="s">
        <v>106</v>
      </c>
      <c r="J254" s="6">
        <v>7327</v>
      </c>
      <c r="K254" s="8">
        <v>97.44</v>
      </c>
      <c r="L254" s="8">
        <v>152.58000000000001</v>
      </c>
      <c r="M254" s="8">
        <v>713942.88</v>
      </c>
      <c r="N254" s="8">
        <v>1117953.6599999999</v>
      </c>
      <c r="O254" s="8">
        <v>404010.78</v>
      </c>
      <c r="P254" s="5">
        <v>9.3000000000000007</v>
      </c>
      <c r="Q254" s="1">
        <f t="shared" si="6"/>
        <v>5</v>
      </c>
      <c r="R254" s="16" t="str">
        <f>VLOOKUP(referances!A254,month,2)</f>
        <v>August</v>
      </c>
      <c r="S254" s="1">
        <f t="shared" si="7"/>
        <v>2019</v>
      </c>
    </row>
    <row r="255" spans="2:19" x14ac:dyDescent="0.25">
      <c r="B255" s="2">
        <v>474684845</v>
      </c>
      <c r="C255" s="15">
        <v>43707</v>
      </c>
      <c r="D255" s="7" t="s">
        <v>11</v>
      </c>
      <c r="E255" s="7" t="s">
        <v>47</v>
      </c>
      <c r="F255" s="13" t="s">
        <v>92</v>
      </c>
      <c r="G255" s="14" t="s">
        <v>101</v>
      </c>
      <c r="H255" s="14" t="s">
        <v>103</v>
      </c>
      <c r="I255" s="14" t="s">
        <v>8</v>
      </c>
      <c r="J255" s="6">
        <v>6409</v>
      </c>
      <c r="K255" s="8">
        <v>56.67</v>
      </c>
      <c r="L255" s="8">
        <v>81.73</v>
      </c>
      <c r="M255" s="8">
        <v>363198.03</v>
      </c>
      <c r="N255" s="8">
        <v>523807.57</v>
      </c>
      <c r="O255" s="8">
        <v>160609.54</v>
      </c>
      <c r="P255" s="5">
        <v>4.5999999999999996</v>
      </c>
      <c r="Q255" s="1">
        <f t="shared" si="6"/>
        <v>30</v>
      </c>
      <c r="R255" s="16" t="str">
        <f>VLOOKUP(referances!A255,month,2)</f>
        <v>August</v>
      </c>
      <c r="S255" s="1">
        <f t="shared" si="7"/>
        <v>2019</v>
      </c>
    </row>
    <row r="256" spans="2:19" x14ac:dyDescent="0.25">
      <c r="B256" s="2">
        <v>684744584</v>
      </c>
      <c r="C256" s="15">
        <v>43743</v>
      </c>
      <c r="D256" s="7" t="s">
        <v>44</v>
      </c>
      <c r="E256" s="7" t="s">
        <v>48</v>
      </c>
      <c r="F256" s="13" t="s">
        <v>94</v>
      </c>
      <c r="G256" s="14" t="s">
        <v>101</v>
      </c>
      <c r="H256" s="14" t="s">
        <v>103</v>
      </c>
      <c r="I256" s="14" t="s">
        <v>8</v>
      </c>
      <c r="J256" s="6">
        <v>3784</v>
      </c>
      <c r="K256" s="8">
        <v>6.92</v>
      </c>
      <c r="L256" s="8">
        <v>9.33</v>
      </c>
      <c r="M256" s="8">
        <v>26185.279999999999</v>
      </c>
      <c r="N256" s="8">
        <v>35304.720000000001</v>
      </c>
      <c r="O256" s="8">
        <v>9119.44</v>
      </c>
      <c r="P256" s="5">
        <v>9.3000000000000007</v>
      </c>
      <c r="Q256" s="1">
        <f t="shared" si="6"/>
        <v>5</v>
      </c>
      <c r="R256" s="16" t="str">
        <f>VLOOKUP(referances!A256,month,2)</f>
        <v>October</v>
      </c>
      <c r="S256" s="1">
        <f t="shared" si="7"/>
        <v>2019</v>
      </c>
    </row>
    <row r="257" spans="2:19" x14ac:dyDescent="0.25">
      <c r="B257" s="2">
        <v>456416475</v>
      </c>
      <c r="C257" s="15">
        <v>43754</v>
      </c>
      <c r="D257" s="7" t="s">
        <v>11</v>
      </c>
      <c r="E257" s="7" t="s">
        <v>37</v>
      </c>
      <c r="F257" s="13" t="s">
        <v>92</v>
      </c>
      <c r="G257" s="14" t="s">
        <v>101</v>
      </c>
      <c r="H257" s="14" t="s">
        <v>103</v>
      </c>
      <c r="I257" s="14" t="s">
        <v>106</v>
      </c>
      <c r="J257" s="6">
        <v>4767</v>
      </c>
      <c r="K257" s="8">
        <v>364.69</v>
      </c>
      <c r="L257" s="8">
        <v>421.89</v>
      </c>
      <c r="M257" s="8">
        <v>1738477.23</v>
      </c>
      <c r="N257" s="8">
        <v>2011149.63</v>
      </c>
      <c r="O257" s="8">
        <v>272672.40000000002</v>
      </c>
      <c r="P257" s="5">
        <v>8.6</v>
      </c>
      <c r="Q257" s="1">
        <f t="shared" si="6"/>
        <v>16</v>
      </c>
      <c r="R257" s="16" t="str">
        <f>VLOOKUP(referances!A257,month,2)</f>
        <v>October</v>
      </c>
      <c r="S257" s="1">
        <f t="shared" si="7"/>
        <v>2019</v>
      </c>
    </row>
    <row r="258" spans="2:19" x14ac:dyDescent="0.25">
      <c r="B258" s="2">
        <v>464544556</v>
      </c>
      <c r="C258" s="15">
        <v>43789</v>
      </c>
      <c r="D258" s="7" t="s">
        <v>9</v>
      </c>
      <c r="E258" s="7" t="s">
        <v>49</v>
      </c>
      <c r="F258" s="13" t="s">
        <v>95</v>
      </c>
      <c r="G258" s="14" t="s">
        <v>101</v>
      </c>
      <c r="H258" s="14" t="s">
        <v>104</v>
      </c>
      <c r="I258" s="14" t="s">
        <v>106</v>
      </c>
      <c r="J258" s="6">
        <v>6708</v>
      </c>
      <c r="K258" s="8">
        <v>524.96</v>
      </c>
      <c r="L258" s="8">
        <v>651.21</v>
      </c>
      <c r="M258" s="8">
        <v>3521431.68</v>
      </c>
      <c r="N258" s="8">
        <v>4368316.68</v>
      </c>
      <c r="O258" s="8">
        <v>846885</v>
      </c>
      <c r="P258" s="5">
        <v>8</v>
      </c>
      <c r="Q258" s="1">
        <f t="shared" si="6"/>
        <v>20</v>
      </c>
      <c r="R258" s="16" t="str">
        <f>VLOOKUP(referances!A258,month,2)</f>
        <v>November</v>
      </c>
      <c r="S258" s="1">
        <f t="shared" si="7"/>
        <v>2019</v>
      </c>
    </row>
    <row r="259" spans="2:19" x14ac:dyDescent="0.25">
      <c r="B259" s="2">
        <v>465414915</v>
      </c>
      <c r="C259" s="15">
        <v>43797</v>
      </c>
      <c r="D259" s="7" t="s">
        <v>19</v>
      </c>
      <c r="E259" s="7" t="s">
        <v>41</v>
      </c>
      <c r="F259" s="13" t="s">
        <v>94</v>
      </c>
      <c r="G259" s="14" t="s">
        <v>102</v>
      </c>
      <c r="H259" s="14" t="s">
        <v>104</v>
      </c>
      <c r="I259" s="14" t="s">
        <v>8</v>
      </c>
      <c r="J259" s="6">
        <v>3987</v>
      </c>
      <c r="K259" s="8">
        <v>524.96</v>
      </c>
      <c r="L259" s="8">
        <v>651.21</v>
      </c>
      <c r="M259" s="8">
        <v>2093015.52</v>
      </c>
      <c r="N259" s="8">
        <v>2596374.27</v>
      </c>
      <c r="O259" s="8">
        <v>503358.75</v>
      </c>
      <c r="P259" s="5">
        <v>4.8</v>
      </c>
      <c r="Q259" s="1">
        <f t="shared" ref="Q259:Q297" si="8">DAY(C259)</f>
        <v>28</v>
      </c>
      <c r="R259" s="16" t="str">
        <f>VLOOKUP(referances!A259,month,2)</f>
        <v>November</v>
      </c>
      <c r="S259" s="1">
        <f t="shared" ref="S259:S297" si="9">YEAR(C259)</f>
        <v>2019</v>
      </c>
    </row>
    <row r="260" spans="2:19" x14ac:dyDescent="0.25">
      <c r="B260" s="2">
        <v>566548744</v>
      </c>
      <c r="C260" s="15">
        <v>43814</v>
      </c>
      <c r="D260" s="7" t="s">
        <v>11</v>
      </c>
      <c r="E260" s="7" t="s">
        <v>50</v>
      </c>
      <c r="F260" s="13" t="s">
        <v>96</v>
      </c>
      <c r="G260" s="14" t="s">
        <v>102</v>
      </c>
      <c r="H260" s="14" t="s">
        <v>103</v>
      </c>
      <c r="I260" s="14" t="s">
        <v>8</v>
      </c>
      <c r="J260" s="6">
        <v>3015</v>
      </c>
      <c r="K260" s="8">
        <v>56.67</v>
      </c>
      <c r="L260" s="8">
        <v>81.73</v>
      </c>
      <c r="M260" s="8">
        <v>170860.05</v>
      </c>
      <c r="N260" s="8">
        <v>246415.95</v>
      </c>
      <c r="O260" s="8">
        <v>75555.899999999994</v>
      </c>
      <c r="P260" s="5">
        <v>5.5</v>
      </c>
      <c r="Q260" s="1">
        <f t="shared" si="8"/>
        <v>15</v>
      </c>
      <c r="R260" s="16" t="str">
        <f>VLOOKUP(referances!A260,month,2)</f>
        <v>December</v>
      </c>
      <c r="S260" s="1">
        <f t="shared" si="9"/>
        <v>2019</v>
      </c>
    </row>
    <row r="261" spans="2:19" x14ac:dyDescent="0.25">
      <c r="B261" s="2">
        <v>498456497</v>
      </c>
      <c r="C261" s="15">
        <v>43824</v>
      </c>
      <c r="D261" s="7" t="s">
        <v>9</v>
      </c>
      <c r="E261" s="7" t="s">
        <v>51</v>
      </c>
      <c r="F261" s="13" t="s">
        <v>94</v>
      </c>
      <c r="G261" s="14" t="s">
        <v>102</v>
      </c>
      <c r="H261" s="14" t="s">
        <v>104</v>
      </c>
      <c r="I261" s="14" t="s">
        <v>8</v>
      </c>
      <c r="J261" s="6">
        <v>7234</v>
      </c>
      <c r="K261" s="8">
        <v>263.33</v>
      </c>
      <c r="L261" s="8">
        <v>437.2</v>
      </c>
      <c r="M261" s="8">
        <v>1904929.22</v>
      </c>
      <c r="N261" s="8">
        <v>3162704.8</v>
      </c>
      <c r="O261" s="8">
        <v>1257775.58</v>
      </c>
      <c r="P261" s="5">
        <v>4.5</v>
      </c>
      <c r="Q261" s="1">
        <f t="shared" si="8"/>
        <v>25</v>
      </c>
      <c r="R261" s="16" t="str">
        <f>VLOOKUP(referances!A261,month,2)</f>
        <v>December</v>
      </c>
      <c r="S261" s="1">
        <f t="shared" si="9"/>
        <v>2019</v>
      </c>
    </row>
    <row r="262" spans="2:19" x14ac:dyDescent="0.25">
      <c r="B262" s="2">
        <v>645644741</v>
      </c>
      <c r="C262" s="15">
        <v>43835</v>
      </c>
      <c r="D262" s="7" t="s">
        <v>9</v>
      </c>
      <c r="E262" s="7" t="s">
        <v>38</v>
      </c>
      <c r="F262" s="13" t="s">
        <v>91</v>
      </c>
      <c r="G262" s="14" t="s">
        <v>101</v>
      </c>
      <c r="H262" s="14" t="s">
        <v>103</v>
      </c>
      <c r="I262" s="14" t="s">
        <v>8</v>
      </c>
      <c r="J262" s="6">
        <v>2117</v>
      </c>
      <c r="K262" s="8">
        <v>117.11</v>
      </c>
      <c r="L262" s="8">
        <v>205.7</v>
      </c>
      <c r="M262" s="8">
        <v>247921.87</v>
      </c>
      <c r="N262" s="8">
        <v>435466.9</v>
      </c>
      <c r="O262" s="8">
        <v>187545.03</v>
      </c>
      <c r="P262" s="5">
        <v>8.8000000000000007</v>
      </c>
      <c r="Q262" s="1">
        <f t="shared" si="8"/>
        <v>5</v>
      </c>
      <c r="R262" s="16" t="str">
        <f>VLOOKUP(referances!A262,month,2)</f>
        <v>January</v>
      </c>
      <c r="S262" s="1">
        <f t="shared" si="9"/>
        <v>2020</v>
      </c>
    </row>
    <row r="263" spans="2:19" x14ac:dyDescent="0.25">
      <c r="B263" s="2">
        <v>476414585</v>
      </c>
      <c r="C263" s="15">
        <v>43845</v>
      </c>
      <c r="D263" s="7" t="s">
        <v>9</v>
      </c>
      <c r="E263" s="7" t="s">
        <v>52</v>
      </c>
      <c r="F263" s="13" t="s">
        <v>96</v>
      </c>
      <c r="G263" s="14" t="s">
        <v>102</v>
      </c>
      <c r="H263" s="14" t="s">
        <v>104</v>
      </c>
      <c r="I263" s="14" t="s">
        <v>8</v>
      </c>
      <c r="J263" s="6">
        <v>171</v>
      </c>
      <c r="K263" s="8">
        <v>90.93</v>
      </c>
      <c r="L263" s="8">
        <v>154.06</v>
      </c>
      <c r="M263" s="8">
        <v>15549.03</v>
      </c>
      <c r="N263" s="8">
        <v>26344.26</v>
      </c>
      <c r="O263" s="8">
        <v>10795.23</v>
      </c>
      <c r="P263" s="5">
        <v>8.4</v>
      </c>
      <c r="Q263" s="1">
        <f t="shared" si="8"/>
        <v>15</v>
      </c>
      <c r="R263" s="16" t="str">
        <f>VLOOKUP(referances!A263,month,2)</f>
        <v>January</v>
      </c>
      <c r="S263" s="1">
        <f t="shared" si="9"/>
        <v>2020</v>
      </c>
    </row>
    <row r="264" spans="2:19" x14ac:dyDescent="0.25">
      <c r="B264" s="2">
        <v>454145445</v>
      </c>
      <c r="C264" s="15">
        <v>43876</v>
      </c>
      <c r="D264" s="7" t="s">
        <v>19</v>
      </c>
      <c r="E264" s="7" t="s">
        <v>28</v>
      </c>
      <c r="F264" s="13" t="s">
        <v>92</v>
      </c>
      <c r="G264" s="14" t="s">
        <v>101</v>
      </c>
      <c r="H264" s="14" t="s">
        <v>103</v>
      </c>
      <c r="I264" s="14" t="s">
        <v>106</v>
      </c>
      <c r="J264" s="6">
        <v>5930</v>
      </c>
      <c r="K264" s="8">
        <v>35.840000000000003</v>
      </c>
      <c r="L264" s="8">
        <v>109.28</v>
      </c>
      <c r="M264" s="8">
        <v>212531.20000000001</v>
      </c>
      <c r="N264" s="8">
        <v>648030.4</v>
      </c>
      <c r="O264" s="8">
        <v>435499.2</v>
      </c>
      <c r="P264" s="5">
        <v>9.9</v>
      </c>
      <c r="Q264" s="1">
        <f t="shared" si="8"/>
        <v>15</v>
      </c>
      <c r="R264" s="16" t="str">
        <f>VLOOKUP(referances!A264,month,2)</f>
        <v>February</v>
      </c>
      <c r="S264" s="1">
        <f t="shared" si="9"/>
        <v>2020</v>
      </c>
    </row>
    <row r="265" spans="2:19" x14ac:dyDescent="0.25">
      <c r="B265" s="2">
        <v>444456845</v>
      </c>
      <c r="C265" s="15">
        <v>43878</v>
      </c>
      <c r="D265" s="7" t="s">
        <v>44</v>
      </c>
      <c r="E265" s="7" t="s">
        <v>63</v>
      </c>
      <c r="F265" s="13" t="s">
        <v>99</v>
      </c>
      <c r="G265" s="14" t="s">
        <v>102</v>
      </c>
      <c r="H265" s="14" t="s">
        <v>104</v>
      </c>
      <c r="I265" s="14" t="s">
        <v>8</v>
      </c>
      <c r="J265" s="6">
        <v>962</v>
      </c>
      <c r="K265" s="8">
        <v>117.11</v>
      </c>
      <c r="L265" s="8">
        <v>205.7</v>
      </c>
      <c r="M265" s="8">
        <v>112659.82</v>
      </c>
      <c r="N265" s="8">
        <v>197883.4</v>
      </c>
      <c r="O265" s="8">
        <v>85223.58</v>
      </c>
      <c r="P265" s="5">
        <v>9.6999999999999993</v>
      </c>
      <c r="Q265" s="1">
        <f t="shared" si="8"/>
        <v>17</v>
      </c>
      <c r="R265" s="16" t="str">
        <f>VLOOKUP(referances!A265,month,2)</f>
        <v>February</v>
      </c>
      <c r="S265" s="1">
        <f t="shared" si="9"/>
        <v>2020</v>
      </c>
    </row>
    <row r="266" spans="2:19" x14ac:dyDescent="0.25">
      <c r="B266" s="2">
        <v>412355458</v>
      </c>
      <c r="C266" s="15">
        <v>43886</v>
      </c>
      <c r="D266" s="7" t="s">
        <v>11</v>
      </c>
      <c r="E266" s="7" t="s">
        <v>69</v>
      </c>
      <c r="F266" s="13" t="s">
        <v>95</v>
      </c>
      <c r="G266" s="14" t="s">
        <v>101</v>
      </c>
      <c r="H266" s="14" t="s">
        <v>103</v>
      </c>
      <c r="I266" s="14" t="s">
        <v>106</v>
      </c>
      <c r="J266" s="6">
        <v>8867</v>
      </c>
      <c r="K266" s="8">
        <v>263.33</v>
      </c>
      <c r="L266" s="8">
        <v>437.2</v>
      </c>
      <c r="M266" s="8">
        <v>2334947.11</v>
      </c>
      <c r="N266" s="8">
        <v>3876652.4</v>
      </c>
      <c r="O266" s="8">
        <v>1541705.29</v>
      </c>
      <c r="P266" s="5">
        <v>5.8</v>
      </c>
      <c r="Q266" s="1">
        <f t="shared" si="8"/>
        <v>25</v>
      </c>
      <c r="R266" s="16" t="str">
        <f>VLOOKUP(referances!A266,month,2)</f>
        <v>February</v>
      </c>
      <c r="S266" s="1">
        <f t="shared" si="9"/>
        <v>2020</v>
      </c>
    </row>
    <row r="267" spans="2:19" x14ac:dyDescent="0.25">
      <c r="B267" s="2">
        <v>354854841</v>
      </c>
      <c r="C267" s="15">
        <v>43907</v>
      </c>
      <c r="D267" s="7" t="s">
        <v>11</v>
      </c>
      <c r="E267" s="7" t="s">
        <v>42</v>
      </c>
      <c r="F267" s="13" t="s">
        <v>93</v>
      </c>
      <c r="G267" s="14" t="s">
        <v>101</v>
      </c>
      <c r="H267" s="14" t="s">
        <v>103</v>
      </c>
      <c r="I267" s="14" t="s">
        <v>106</v>
      </c>
      <c r="J267" s="6">
        <v>273</v>
      </c>
      <c r="K267" s="8">
        <v>56.67</v>
      </c>
      <c r="L267" s="8">
        <v>81.73</v>
      </c>
      <c r="M267" s="8">
        <v>15470.91</v>
      </c>
      <c r="N267" s="8">
        <v>22312.29</v>
      </c>
      <c r="O267" s="8">
        <v>6841.38</v>
      </c>
      <c r="P267" s="5">
        <v>8.6999999999999993</v>
      </c>
      <c r="Q267" s="1">
        <f t="shared" si="8"/>
        <v>17</v>
      </c>
      <c r="R267" s="16" t="str">
        <f>VLOOKUP(referances!A267,month,2)</f>
        <v>March</v>
      </c>
      <c r="S267" s="1">
        <f t="shared" si="9"/>
        <v>2020</v>
      </c>
    </row>
    <row r="268" spans="2:19" x14ac:dyDescent="0.25">
      <c r="B268" s="2">
        <v>316545465</v>
      </c>
      <c r="C268" s="15">
        <v>43915</v>
      </c>
      <c r="D268" s="7" t="s">
        <v>44</v>
      </c>
      <c r="E268" s="7" t="s">
        <v>70</v>
      </c>
      <c r="F268" s="13" t="s">
        <v>99</v>
      </c>
      <c r="G268" s="14" t="s">
        <v>101</v>
      </c>
      <c r="H268" s="14" t="s">
        <v>104</v>
      </c>
      <c r="I268" s="14" t="s">
        <v>106</v>
      </c>
      <c r="J268" s="6">
        <v>7842</v>
      </c>
      <c r="K268" s="8">
        <v>35.840000000000003</v>
      </c>
      <c r="L268" s="8">
        <v>109.28</v>
      </c>
      <c r="M268" s="8">
        <v>281057.28000000003</v>
      </c>
      <c r="N268" s="8">
        <v>856973.76</v>
      </c>
      <c r="O268" s="8">
        <v>575916.48</v>
      </c>
      <c r="P268" s="5">
        <v>4.7</v>
      </c>
      <c r="Q268" s="1">
        <f t="shared" si="8"/>
        <v>25</v>
      </c>
      <c r="R268" s="16" t="str">
        <f>VLOOKUP(referances!A268,month,2)</f>
        <v>March</v>
      </c>
      <c r="S268" s="1">
        <f t="shared" si="9"/>
        <v>2020</v>
      </c>
    </row>
    <row r="269" spans="2:19" x14ac:dyDescent="0.25">
      <c r="B269" s="2">
        <v>985674138</v>
      </c>
      <c r="C269" s="15">
        <v>43931</v>
      </c>
      <c r="D269" s="7" t="s">
        <v>71</v>
      </c>
      <c r="E269" s="7" t="s">
        <v>72</v>
      </c>
      <c r="F269" s="13" t="s">
        <v>96</v>
      </c>
      <c r="G269" s="14" t="s">
        <v>101</v>
      </c>
      <c r="H269" s="14" t="s">
        <v>103</v>
      </c>
      <c r="I269" s="14" t="s">
        <v>106</v>
      </c>
      <c r="J269" s="6">
        <v>1266</v>
      </c>
      <c r="K269" s="8">
        <v>524.96</v>
      </c>
      <c r="L269" s="8">
        <v>651.21</v>
      </c>
      <c r="M269" s="8">
        <v>664599.36</v>
      </c>
      <c r="N269" s="8">
        <v>824431.86</v>
      </c>
      <c r="O269" s="8">
        <v>159832.5</v>
      </c>
      <c r="P269" s="5">
        <v>6</v>
      </c>
      <c r="Q269" s="1">
        <f t="shared" si="8"/>
        <v>10</v>
      </c>
      <c r="R269" s="16" t="str">
        <f>VLOOKUP(referances!A269,month,2)</f>
        <v>April</v>
      </c>
      <c r="S269" s="1">
        <f t="shared" si="9"/>
        <v>2020</v>
      </c>
    </row>
    <row r="270" spans="2:19" x14ac:dyDescent="0.25">
      <c r="B270" s="2">
        <v>548954834</v>
      </c>
      <c r="C270" s="15">
        <v>43948</v>
      </c>
      <c r="D270" s="7" t="s">
        <v>4</v>
      </c>
      <c r="E270" s="7" t="s">
        <v>73</v>
      </c>
      <c r="F270" s="13" t="s">
        <v>91</v>
      </c>
      <c r="G270" s="14" t="s">
        <v>101</v>
      </c>
      <c r="H270" s="14" t="s">
        <v>104</v>
      </c>
      <c r="I270" s="14" t="s">
        <v>8</v>
      </c>
      <c r="J270" s="6">
        <v>6409</v>
      </c>
      <c r="K270" s="8">
        <v>56.67</v>
      </c>
      <c r="L270" s="8">
        <v>81.73</v>
      </c>
      <c r="M270" s="8">
        <v>363198.03</v>
      </c>
      <c r="N270" s="8">
        <v>523807.57</v>
      </c>
      <c r="O270" s="8">
        <v>160609.54</v>
      </c>
      <c r="P270" s="5">
        <v>6.7</v>
      </c>
      <c r="Q270" s="1">
        <f t="shared" si="8"/>
        <v>27</v>
      </c>
      <c r="R270" s="16" t="str">
        <f>VLOOKUP(referances!A270,month,2)</f>
        <v>April</v>
      </c>
      <c r="S270" s="1">
        <f t="shared" si="9"/>
        <v>2020</v>
      </c>
    </row>
    <row r="271" spans="2:19" x14ac:dyDescent="0.25">
      <c r="B271" s="2">
        <v>465148475</v>
      </c>
      <c r="C271" s="15">
        <v>43960</v>
      </c>
      <c r="D271" s="7" t="s">
        <v>19</v>
      </c>
      <c r="E271" s="7" t="s">
        <v>74</v>
      </c>
      <c r="F271" s="13" t="s">
        <v>91</v>
      </c>
      <c r="G271" s="14" t="s">
        <v>101</v>
      </c>
      <c r="H271" s="14" t="s">
        <v>104</v>
      </c>
      <c r="I271" s="14" t="s">
        <v>106</v>
      </c>
      <c r="J271" s="6">
        <v>3784</v>
      </c>
      <c r="K271" s="8">
        <v>6.92</v>
      </c>
      <c r="L271" s="8">
        <v>9.33</v>
      </c>
      <c r="M271" s="8">
        <v>26185.279999999999</v>
      </c>
      <c r="N271" s="8">
        <v>35304.720000000001</v>
      </c>
      <c r="O271" s="8">
        <v>9119.44</v>
      </c>
      <c r="P271" s="5">
        <v>7.4</v>
      </c>
      <c r="Q271" s="1">
        <f t="shared" si="8"/>
        <v>9</v>
      </c>
      <c r="R271" s="16" t="str">
        <f>VLOOKUP(referances!A271,month,2)</f>
        <v>May</v>
      </c>
      <c r="S271" s="1">
        <f t="shared" si="9"/>
        <v>2020</v>
      </c>
    </row>
    <row r="272" spans="2:19" x14ac:dyDescent="0.25">
      <c r="B272" s="2">
        <v>795464416</v>
      </c>
      <c r="C272" s="15">
        <v>43968</v>
      </c>
      <c r="D272" s="7" t="s">
        <v>9</v>
      </c>
      <c r="E272" s="7" t="s">
        <v>75</v>
      </c>
      <c r="F272" s="13" t="s">
        <v>99</v>
      </c>
      <c r="G272" s="14" t="s">
        <v>102</v>
      </c>
      <c r="H272" s="14" t="s">
        <v>103</v>
      </c>
      <c r="I272" s="14" t="s">
        <v>106</v>
      </c>
      <c r="J272" s="6">
        <v>4767</v>
      </c>
      <c r="K272" s="8">
        <v>364.69</v>
      </c>
      <c r="L272" s="8">
        <v>421.89</v>
      </c>
      <c r="M272" s="8">
        <v>1738477.23</v>
      </c>
      <c r="N272" s="8">
        <v>2011149.63</v>
      </c>
      <c r="O272" s="8">
        <v>272672.40000000002</v>
      </c>
      <c r="P272" s="5">
        <v>7.4</v>
      </c>
      <c r="Q272" s="1">
        <f t="shared" si="8"/>
        <v>17</v>
      </c>
      <c r="R272" s="16" t="str">
        <f>VLOOKUP(referances!A272,month,2)</f>
        <v>May</v>
      </c>
      <c r="S272" s="1">
        <f t="shared" si="9"/>
        <v>2020</v>
      </c>
    </row>
    <row r="273" spans="2:19" x14ac:dyDescent="0.25">
      <c r="B273" s="2">
        <v>465154146</v>
      </c>
      <c r="C273" s="15">
        <v>43994</v>
      </c>
      <c r="D273" s="7" t="s">
        <v>4</v>
      </c>
      <c r="E273" s="7" t="s">
        <v>76</v>
      </c>
      <c r="F273" s="13" t="s">
        <v>94</v>
      </c>
      <c r="G273" s="14" t="s">
        <v>102</v>
      </c>
      <c r="H273" s="14" t="s">
        <v>103</v>
      </c>
      <c r="I273" s="14" t="s">
        <v>106</v>
      </c>
      <c r="J273" s="6">
        <v>6708</v>
      </c>
      <c r="K273" s="8">
        <v>524.96</v>
      </c>
      <c r="L273" s="8">
        <v>651.21</v>
      </c>
      <c r="M273" s="8">
        <v>3521431.68</v>
      </c>
      <c r="N273" s="8">
        <v>4368316.68</v>
      </c>
      <c r="O273" s="8">
        <v>846885</v>
      </c>
      <c r="P273" s="5">
        <v>4.8</v>
      </c>
      <c r="Q273" s="1">
        <f t="shared" si="8"/>
        <v>12</v>
      </c>
      <c r="R273" s="16" t="str">
        <f>VLOOKUP(referances!A273,month,2)</f>
        <v>June</v>
      </c>
      <c r="S273" s="1">
        <f t="shared" si="9"/>
        <v>2020</v>
      </c>
    </row>
    <row r="274" spans="2:19" x14ac:dyDescent="0.25">
      <c r="B274" s="2">
        <v>894789464</v>
      </c>
      <c r="C274" s="15">
        <v>44012</v>
      </c>
      <c r="D274" s="7" t="s">
        <v>9</v>
      </c>
      <c r="E274" s="7" t="s">
        <v>77</v>
      </c>
      <c r="F274" s="13" t="s">
        <v>96</v>
      </c>
      <c r="G274" s="14" t="s">
        <v>102</v>
      </c>
      <c r="H274" s="14" t="s">
        <v>104</v>
      </c>
      <c r="I274" s="14" t="s">
        <v>8</v>
      </c>
      <c r="J274" s="6">
        <v>3987</v>
      </c>
      <c r="K274" s="8">
        <v>524.96</v>
      </c>
      <c r="L274" s="8">
        <v>651.21</v>
      </c>
      <c r="M274" s="8">
        <v>2093015.52</v>
      </c>
      <c r="N274" s="8">
        <v>2596374.27</v>
      </c>
      <c r="O274" s="8">
        <v>503358.75</v>
      </c>
      <c r="P274" s="5">
        <v>6</v>
      </c>
      <c r="Q274" s="1">
        <f t="shared" si="8"/>
        <v>30</v>
      </c>
      <c r="R274" s="16" t="str">
        <f>VLOOKUP(referances!A274,month,2)</f>
        <v>June</v>
      </c>
      <c r="S274" s="1">
        <f t="shared" si="9"/>
        <v>2020</v>
      </c>
    </row>
    <row r="275" spans="2:19" x14ac:dyDescent="0.25">
      <c r="B275" s="2">
        <v>465145544</v>
      </c>
      <c r="C275" s="15">
        <v>44017</v>
      </c>
      <c r="D275" s="7" t="s">
        <v>44</v>
      </c>
      <c r="E275" s="7" t="s">
        <v>78</v>
      </c>
      <c r="F275" s="13" t="s">
        <v>92</v>
      </c>
      <c r="G275" s="14" t="s">
        <v>102</v>
      </c>
      <c r="H275" s="14" t="s">
        <v>104</v>
      </c>
      <c r="I275" s="14" t="s">
        <v>106</v>
      </c>
      <c r="J275" s="6">
        <v>3015</v>
      </c>
      <c r="K275" s="8">
        <v>56.67</v>
      </c>
      <c r="L275" s="8">
        <v>81.73</v>
      </c>
      <c r="M275" s="8">
        <v>170860.05</v>
      </c>
      <c r="N275" s="8">
        <v>246415.95</v>
      </c>
      <c r="O275" s="8">
        <v>75555.899999999994</v>
      </c>
      <c r="P275" s="5">
        <v>6.7</v>
      </c>
      <c r="Q275" s="1">
        <f t="shared" si="8"/>
        <v>5</v>
      </c>
      <c r="R275" s="16" t="str">
        <f>VLOOKUP(referances!A275,month,2)</f>
        <v>July</v>
      </c>
      <c r="S275" s="1">
        <f t="shared" si="9"/>
        <v>2020</v>
      </c>
    </row>
    <row r="276" spans="2:19" x14ac:dyDescent="0.25">
      <c r="B276" s="2">
        <v>416514524</v>
      </c>
      <c r="C276" s="15">
        <v>44027</v>
      </c>
      <c r="D276" s="7" t="s">
        <v>44</v>
      </c>
      <c r="E276" s="7" t="s">
        <v>79</v>
      </c>
      <c r="F276" s="13" t="s">
        <v>94</v>
      </c>
      <c r="G276" s="14" t="s">
        <v>101</v>
      </c>
      <c r="H276" s="14" t="s">
        <v>103</v>
      </c>
      <c r="I276" s="14" t="s">
        <v>8</v>
      </c>
      <c r="J276" s="6">
        <v>7234</v>
      </c>
      <c r="K276" s="8">
        <v>263.33</v>
      </c>
      <c r="L276" s="8">
        <v>437.2</v>
      </c>
      <c r="M276" s="8">
        <v>1904929.22</v>
      </c>
      <c r="N276" s="8">
        <v>3162704.8</v>
      </c>
      <c r="O276" s="8">
        <v>1257775.58</v>
      </c>
      <c r="P276" s="5">
        <v>7.7</v>
      </c>
      <c r="Q276" s="1">
        <f t="shared" si="8"/>
        <v>15</v>
      </c>
      <c r="R276" s="16" t="str">
        <f>VLOOKUP(referances!A276,month,2)</f>
        <v>July</v>
      </c>
      <c r="S276" s="1">
        <f t="shared" si="9"/>
        <v>2020</v>
      </c>
    </row>
    <row r="277" spans="2:19" x14ac:dyDescent="0.25">
      <c r="B277" s="2">
        <v>465144414</v>
      </c>
      <c r="C277" s="15">
        <v>44035</v>
      </c>
      <c r="D277" s="7" t="s">
        <v>11</v>
      </c>
      <c r="E277" s="7" t="s">
        <v>80</v>
      </c>
      <c r="F277" s="13" t="s">
        <v>97</v>
      </c>
      <c r="G277" s="14" t="s">
        <v>102</v>
      </c>
      <c r="H277" s="14" t="s">
        <v>103</v>
      </c>
      <c r="I277" s="14" t="s">
        <v>106</v>
      </c>
      <c r="J277" s="6">
        <v>2117</v>
      </c>
      <c r="K277" s="8">
        <v>117.11</v>
      </c>
      <c r="L277" s="8">
        <v>205.7</v>
      </c>
      <c r="M277" s="8">
        <v>247921.87</v>
      </c>
      <c r="N277" s="8">
        <v>435466.9</v>
      </c>
      <c r="O277" s="8">
        <v>187545.03</v>
      </c>
      <c r="P277" s="5">
        <v>9.3000000000000007</v>
      </c>
      <c r="Q277" s="1">
        <f t="shared" si="8"/>
        <v>23</v>
      </c>
      <c r="R277" s="16" t="str">
        <f>VLOOKUP(referances!A277,month,2)</f>
        <v>July</v>
      </c>
      <c r="S277" s="1">
        <f t="shared" si="9"/>
        <v>2020</v>
      </c>
    </row>
    <row r="278" spans="2:19" x14ac:dyDescent="0.25">
      <c r="B278" s="2">
        <v>485414356</v>
      </c>
      <c r="C278" s="15">
        <v>44042</v>
      </c>
      <c r="D278" s="7" t="s">
        <v>11</v>
      </c>
      <c r="E278" s="7" t="s">
        <v>81</v>
      </c>
      <c r="F278" s="13" t="s">
        <v>94</v>
      </c>
      <c r="G278" s="14" t="s">
        <v>101</v>
      </c>
      <c r="H278" s="14" t="s">
        <v>103</v>
      </c>
      <c r="I278" s="14" t="s">
        <v>8</v>
      </c>
      <c r="J278" s="6">
        <v>171</v>
      </c>
      <c r="K278" s="8">
        <v>90.93</v>
      </c>
      <c r="L278" s="8">
        <v>154.06</v>
      </c>
      <c r="M278" s="8">
        <v>15549.03</v>
      </c>
      <c r="N278" s="8">
        <v>26344.26</v>
      </c>
      <c r="O278" s="8">
        <v>10795.23</v>
      </c>
      <c r="P278" s="5">
        <v>6.3</v>
      </c>
      <c r="Q278" s="1">
        <f t="shared" si="8"/>
        <v>30</v>
      </c>
      <c r="R278" s="16" t="str">
        <f>VLOOKUP(referances!A278,month,2)</f>
        <v>July</v>
      </c>
      <c r="S278" s="1">
        <f t="shared" si="9"/>
        <v>2020</v>
      </c>
    </row>
    <row r="279" spans="2:19" x14ac:dyDescent="0.25">
      <c r="B279" s="2">
        <v>749465445</v>
      </c>
      <c r="C279" s="15">
        <v>44043</v>
      </c>
      <c r="D279" s="7" t="s">
        <v>71</v>
      </c>
      <c r="E279" s="7" t="s">
        <v>72</v>
      </c>
      <c r="F279" s="13" t="s">
        <v>93</v>
      </c>
      <c r="G279" s="14" t="s">
        <v>102</v>
      </c>
      <c r="H279" s="14" t="s">
        <v>104</v>
      </c>
      <c r="I279" s="14" t="s">
        <v>106</v>
      </c>
      <c r="J279" s="6">
        <v>5930</v>
      </c>
      <c r="K279" s="8">
        <v>35.840000000000003</v>
      </c>
      <c r="L279" s="8">
        <v>109.28</v>
      </c>
      <c r="M279" s="8">
        <v>212531.20000000001</v>
      </c>
      <c r="N279" s="8">
        <v>648030.4</v>
      </c>
      <c r="O279" s="8">
        <v>435499.2</v>
      </c>
      <c r="P279" s="5">
        <v>7.7</v>
      </c>
      <c r="Q279" s="1">
        <f t="shared" si="8"/>
        <v>31</v>
      </c>
      <c r="R279" s="16" t="str">
        <f>VLOOKUP(referances!A279,month,2)</f>
        <v>July</v>
      </c>
      <c r="S279" s="1">
        <f t="shared" si="9"/>
        <v>2020</v>
      </c>
    </row>
    <row r="280" spans="2:19" x14ac:dyDescent="0.25">
      <c r="B280" s="2">
        <v>484514648</v>
      </c>
      <c r="C280" s="15">
        <v>44053</v>
      </c>
      <c r="D280" s="7" t="s">
        <v>11</v>
      </c>
      <c r="E280" s="7" t="s">
        <v>12</v>
      </c>
      <c r="F280" s="13" t="s">
        <v>97</v>
      </c>
      <c r="G280" s="14" t="s">
        <v>101</v>
      </c>
      <c r="H280" s="14" t="s">
        <v>104</v>
      </c>
      <c r="I280" s="14" t="s">
        <v>106</v>
      </c>
      <c r="J280" s="6">
        <v>962</v>
      </c>
      <c r="K280" s="8">
        <v>117.11</v>
      </c>
      <c r="L280" s="8">
        <v>205.7</v>
      </c>
      <c r="M280" s="8">
        <v>112659.82</v>
      </c>
      <c r="N280" s="8">
        <v>197883.4</v>
      </c>
      <c r="O280" s="8">
        <v>85223.58</v>
      </c>
      <c r="P280" s="5">
        <v>4.0999999999999996</v>
      </c>
      <c r="Q280" s="1">
        <f t="shared" si="8"/>
        <v>10</v>
      </c>
      <c r="R280" s="16" t="str">
        <f>VLOOKUP(referances!A280,month,2)</f>
        <v>August</v>
      </c>
      <c r="S280" s="1">
        <f t="shared" si="9"/>
        <v>2020</v>
      </c>
    </row>
    <row r="281" spans="2:19" x14ac:dyDescent="0.25">
      <c r="B281" s="2">
        <v>468746541</v>
      </c>
      <c r="C281" s="15">
        <v>44058</v>
      </c>
      <c r="D281" s="7" t="s">
        <v>11</v>
      </c>
      <c r="E281" s="7" t="s">
        <v>37</v>
      </c>
      <c r="F281" s="13" t="s">
        <v>95</v>
      </c>
      <c r="G281" s="14" t="s">
        <v>101</v>
      </c>
      <c r="H281" s="14" t="s">
        <v>103</v>
      </c>
      <c r="I281" s="14" t="s">
        <v>106</v>
      </c>
      <c r="J281" s="6">
        <v>8867</v>
      </c>
      <c r="K281" s="8">
        <v>263.33</v>
      </c>
      <c r="L281" s="8">
        <v>437.2</v>
      </c>
      <c r="M281" s="8">
        <v>2334947.11</v>
      </c>
      <c r="N281" s="8">
        <v>3876652.4</v>
      </c>
      <c r="O281" s="8">
        <v>1541705.29</v>
      </c>
      <c r="P281" s="5">
        <v>7.3</v>
      </c>
      <c r="Q281" s="1">
        <f t="shared" si="8"/>
        <v>15</v>
      </c>
      <c r="R281" s="16" t="str">
        <f>VLOOKUP(referances!A281,month,2)</f>
        <v>August</v>
      </c>
      <c r="S281" s="1">
        <f t="shared" si="9"/>
        <v>2020</v>
      </c>
    </row>
    <row r="282" spans="2:19" x14ac:dyDescent="0.25">
      <c r="B282" s="2">
        <v>835145148</v>
      </c>
      <c r="C282" s="15">
        <v>44063</v>
      </c>
      <c r="D282" s="7" t="s">
        <v>44</v>
      </c>
      <c r="E282" s="7" t="s">
        <v>82</v>
      </c>
      <c r="F282" s="13" t="s">
        <v>94</v>
      </c>
      <c r="G282" s="14" t="s">
        <v>102</v>
      </c>
      <c r="H282" s="14" t="s">
        <v>104</v>
      </c>
      <c r="I282" s="14" t="s">
        <v>106</v>
      </c>
      <c r="J282" s="6">
        <v>273</v>
      </c>
      <c r="K282" s="8">
        <v>56.67</v>
      </c>
      <c r="L282" s="8">
        <v>81.73</v>
      </c>
      <c r="M282" s="8">
        <v>15470.91</v>
      </c>
      <c r="N282" s="8">
        <v>22312.29</v>
      </c>
      <c r="O282" s="8">
        <v>6841.38</v>
      </c>
      <c r="P282" s="5">
        <v>6.9</v>
      </c>
      <c r="Q282" s="1">
        <f t="shared" si="8"/>
        <v>20</v>
      </c>
      <c r="R282" s="16" t="str">
        <f>VLOOKUP(referances!A282,month,2)</f>
        <v>August</v>
      </c>
      <c r="S282" s="1">
        <f t="shared" si="9"/>
        <v>2020</v>
      </c>
    </row>
    <row r="283" spans="2:19" x14ac:dyDescent="0.25">
      <c r="B283" s="2">
        <v>214547444</v>
      </c>
      <c r="C283" s="15">
        <v>44072</v>
      </c>
      <c r="D283" s="7" t="s">
        <v>9</v>
      </c>
      <c r="E283" s="7" t="s">
        <v>83</v>
      </c>
      <c r="F283" s="13" t="s">
        <v>96</v>
      </c>
      <c r="G283" s="14" t="s">
        <v>102</v>
      </c>
      <c r="H283" s="14" t="s">
        <v>103</v>
      </c>
      <c r="I283" s="14" t="s">
        <v>8</v>
      </c>
      <c r="J283" s="6">
        <v>7842</v>
      </c>
      <c r="K283" s="8">
        <v>35.840000000000003</v>
      </c>
      <c r="L283" s="8">
        <v>109.28</v>
      </c>
      <c r="M283" s="8">
        <v>281057.28000000003</v>
      </c>
      <c r="N283" s="8">
        <v>856973.76</v>
      </c>
      <c r="O283" s="8">
        <v>575916.48</v>
      </c>
      <c r="P283" s="5">
        <v>9.1</v>
      </c>
      <c r="Q283" s="1">
        <f t="shared" si="8"/>
        <v>29</v>
      </c>
      <c r="R283" s="16" t="str">
        <f>VLOOKUP(referances!A283,month,2)</f>
        <v>August</v>
      </c>
      <c r="S283" s="1">
        <f t="shared" si="9"/>
        <v>2020</v>
      </c>
    </row>
    <row r="284" spans="2:19" x14ac:dyDescent="0.25">
      <c r="B284" s="2">
        <v>541481465</v>
      </c>
      <c r="C284" s="15">
        <v>44082</v>
      </c>
      <c r="D284" s="7" t="s">
        <v>11</v>
      </c>
      <c r="E284" s="7" t="s">
        <v>57</v>
      </c>
      <c r="F284" s="13" t="s">
        <v>97</v>
      </c>
      <c r="G284" s="14" t="s">
        <v>101</v>
      </c>
      <c r="H284" s="14" t="s">
        <v>104</v>
      </c>
      <c r="I284" s="14" t="s">
        <v>106</v>
      </c>
      <c r="J284" s="6">
        <v>1266</v>
      </c>
      <c r="K284" s="8">
        <v>524.96</v>
      </c>
      <c r="L284" s="8">
        <v>651.21</v>
      </c>
      <c r="M284" s="8">
        <v>664599.36</v>
      </c>
      <c r="N284" s="8">
        <v>824431.86</v>
      </c>
      <c r="O284" s="8">
        <v>159832.5</v>
      </c>
      <c r="P284" s="5">
        <v>7.5</v>
      </c>
      <c r="Q284" s="1">
        <f t="shared" si="8"/>
        <v>8</v>
      </c>
      <c r="R284" s="16" t="str">
        <f>VLOOKUP(referances!A284,month,2)</f>
        <v>September</v>
      </c>
      <c r="S284" s="1">
        <f t="shared" si="9"/>
        <v>2020</v>
      </c>
    </row>
    <row r="285" spans="2:19" x14ac:dyDescent="0.25">
      <c r="B285" s="2">
        <v>465132184</v>
      </c>
      <c r="C285" s="15">
        <v>44089</v>
      </c>
      <c r="D285" s="7" t="s">
        <v>4</v>
      </c>
      <c r="E285" s="7" t="s">
        <v>40</v>
      </c>
      <c r="F285" s="13" t="s">
        <v>93</v>
      </c>
      <c r="G285" s="14" t="s">
        <v>101</v>
      </c>
      <c r="H285" s="14" t="s">
        <v>103</v>
      </c>
      <c r="I285" s="14" t="s">
        <v>106</v>
      </c>
      <c r="J285" s="6">
        <v>2269</v>
      </c>
      <c r="K285" s="8">
        <v>35.840000000000003</v>
      </c>
      <c r="L285" s="8">
        <v>109.28</v>
      </c>
      <c r="M285" s="8">
        <v>81320.960000000006</v>
      </c>
      <c r="N285" s="8">
        <v>247956.32</v>
      </c>
      <c r="O285" s="8">
        <v>166635.35999999999</v>
      </c>
      <c r="P285" s="5">
        <v>8.6999999999999993</v>
      </c>
      <c r="Q285" s="1">
        <f t="shared" si="8"/>
        <v>15</v>
      </c>
      <c r="R285" s="16" t="str">
        <f>VLOOKUP(referances!A285,month,2)</f>
        <v>September</v>
      </c>
      <c r="S285" s="1">
        <f t="shared" si="9"/>
        <v>2020</v>
      </c>
    </row>
    <row r="286" spans="2:19" x14ac:dyDescent="0.25">
      <c r="B286" s="2">
        <v>544541846</v>
      </c>
      <c r="C286" s="15">
        <v>44096</v>
      </c>
      <c r="D286" s="7" t="s">
        <v>44</v>
      </c>
      <c r="E286" s="7" t="s">
        <v>48</v>
      </c>
      <c r="F286" s="13" t="s">
        <v>95</v>
      </c>
      <c r="G286" s="14" t="s">
        <v>102</v>
      </c>
      <c r="H286" s="14" t="s">
        <v>104</v>
      </c>
      <c r="I286" s="14" t="s">
        <v>106</v>
      </c>
      <c r="J286" s="6">
        <v>9606</v>
      </c>
      <c r="K286" s="8">
        <v>6.92</v>
      </c>
      <c r="L286" s="8">
        <v>9.33</v>
      </c>
      <c r="M286" s="8">
        <v>66473.52</v>
      </c>
      <c r="N286" s="8">
        <v>89623.98</v>
      </c>
      <c r="O286" s="8">
        <v>23150.46</v>
      </c>
      <c r="P286" s="5">
        <v>6.4</v>
      </c>
      <c r="Q286" s="1">
        <f t="shared" si="8"/>
        <v>22</v>
      </c>
      <c r="R286" s="16" t="str">
        <f>VLOOKUP(referances!A286,month,2)</f>
        <v>September</v>
      </c>
      <c r="S286" s="1">
        <f t="shared" si="9"/>
        <v>2020</v>
      </c>
    </row>
    <row r="287" spans="2:19" x14ac:dyDescent="0.25">
      <c r="B287" s="2">
        <v>797498543</v>
      </c>
      <c r="C287" s="15">
        <v>44109</v>
      </c>
      <c r="D287" s="7" t="s">
        <v>9</v>
      </c>
      <c r="E287" s="7" t="s">
        <v>84</v>
      </c>
      <c r="F287" s="13" t="s">
        <v>95</v>
      </c>
      <c r="G287" s="14" t="s">
        <v>101</v>
      </c>
      <c r="H287" s="14" t="s">
        <v>103</v>
      </c>
      <c r="I287" s="14" t="s">
        <v>8</v>
      </c>
      <c r="J287" s="6">
        <v>8974</v>
      </c>
      <c r="K287" s="8">
        <v>502.54</v>
      </c>
      <c r="L287" s="8">
        <v>668.27</v>
      </c>
      <c r="M287" s="8">
        <v>4509793.96</v>
      </c>
      <c r="N287" s="8">
        <v>5997054.9800000004</v>
      </c>
      <c r="O287" s="8">
        <v>1487261.02</v>
      </c>
      <c r="P287" s="5">
        <v>5.5</v>
      </c>
      <c r="Q287" s="1">
        <f t="shared" si="8"/>
        <v>5</v>
      </c>
      <c r="R287" s="16" t="str">
        <f>VLOOKUP(referances!A287,month,2)</f>
        <v>October</v>
      </c>
      <c r="S287" s="1">
        <f t="shared" si="9"/>
        <v>2020</v>
      </c>
    </row>
    <row r="288" spans="2:19" x14ac:dyDescent="0.25">
      <c r="B288" s="2">
        <v>748465848</v>
      </c>
      <c r="C288" s="15">
        <v>44114</v>
      </c>
      <c r="D288" s="7" t="s">
        <v>6</v>
      </c>
      <c r="E288" s="7" t="s">
        <v>85</v>
      </c>
      <c r="F288" s="13" t="s">
        <v>92</v>
      </c>
      <c r="G288" s="14" t="s">
        <v>102</v>
      </c>
      <c r="H288" s="14" t="s">
        <v>103</v>
      </c>
      <c r="I288" s="14" t="s">
        <v>106</v>
      </c>
      <c r="J288" s="6">
        <v>4901</v>
      </c>
      <c r="K288" s="8">
        <v>56.67</v>
      </c>
      <c r="L288" s="8">
        <v>81.73</v>
      </c>
      <c r="M288" s="8">
        <v>277739.67</v>
      </c>
      <c r="N288" s="8">
        <v>400558.73</v>
      </c>
      <c r="O288" s="8">
        <v>122819.06</v>
      </c>
      <c r="P288" s="5">
        <v>5.7</v>
      </c>
      <c r="Q288" s="1">
        <f t="shared" si="8"/>
        <v>10</v>
      </c>
      <c r="R288" s="16" t="str">
        <f>VLOOKUP(referances!A288,month,2)</f>
        <v>October</v>
      </c>
      <c r="S288" s="1">
        <f t="shared" si="9"/>
        <v>2020</v>
      </c>
    </row>
    <row r="289" spans="2:19" x14ac:dyDescent="0.25">
      <c r="B289" s="2">
        <v>456418454</v>
      </c>
      <c r="C289" s="15">
        <v>44119</v>
      </c>
      <c r="D289" s="7" t="s">
        <v>11</v>
      </c>
      <c r="E289" s="7" t="s">
        <v>36</v>
      </c>
      <c r="F289" s="13" t="s">
        <v>95</v>
      </c>
      <c r="G289" s="14" t="s">
        <v>102</v>
      </c>
      <c r="H289" s="14" t="s">
        <v>104</v>
      </c>
      <c r="I289" s="14" t="s">
        <v>8</v>
      </c>
      <c r="J289" s="6">
        <v>1673</v>
      </c>
      <c r="K289" s="8">
        <v>35.840000000000003</v>
      </c>
      <c r="L289" s="8">
        <v>109.28</v>
      </c>
      <c r="M289" s="8">
        <v>59960.32</v>
      </c>
      <c r="N289" s="8">
        <v>182825.44</v>
      </c>
      <c r="O289" s="8">
        <v>122865.12</v>
      </c>
      <c r="P289" s="5">
        <v>9.1999999999999993</v>
      </c>
      <c r="Q289" s="1">
        <f t="shared" si="8"/>
        <v>15</v>
      </c>
      <c r="R289" s="16" t="str">
        <f>VLOOKUP(referances!A289,month,2)</f>
        <v>October</v>
      </c>
      <c r="S289" s="1">
        <f t="shared" si="9"/>
        <v>2020</v>
      </c>
    </row>
    <row r="290" spans="2:19" x14ac:dyDescent="0.25">
      <c r="B290" s="2">
        <v>165484654</v>
      </c>
      <c r="C290" s="15">
        <v>44126</v>
      </c>
      <c r="D290" s="7" t="s">
        <v>19</v>
      </c>
      <c r="E290" s="7" t="s">
        <v>86</v>
      </c>
      <c r="F290" s="13" t="s">
        <v>96</v>
      </c>
      <c r="G290" s="14" t="s">
        <v>101</v>
      </c>
      <c r="H290" s="14" t="s">
        <v>103</v>
      </c>
      <c r="I290" s="14" t="s">
        <v>8</v>
      </c>
      <c r="J290" s="6">
        <v>6952</v>
      </c>
      <c r="K290" s="8">
        <v>263.33</v>
      </c>
      <c r="L290" s="8">
        <v>437.2</v>
      </c>
      <c r="M290" s="8">
        <v>1830670.16</v>
      </c>
      <c r="N290" s="8">
        <v>3039414.4</v>
      </c>
      <c r="O290" s="8">
        <v>1208744.24</v>
      </c>
      <c r="P290" s="5">
        <v>9.1999999999999993</v>
      </c>
      <c r="Q290" s="1">
        <f t="shared" si="8"/>
        <v>22</v>
      </c>
      <c r="R290" s="16" t="str">
        <f>VLOOKUP(referances!A290,month,2)</f>
        <v>October</v>
      </c>
      <c r="S290" s="1">
        <f t="shared" si="9"/>
        <v>2020</v>
      </c>
    </row>
    <row r="291" spans="2:19" x14ac:dyDescent="0.25">
      <c r="B291" s="2">
        <v>148441351</v>
      </c>
      <c r="C291" s="15">
        <v>44134</v>
      </c>
      <c r="D291" s="7" t="s">
        <v>11</v>
      </c>
      <c r="E291" s="7" t="s">
        <v>57</v>
      </c>
      <c r="F291" s="13" t="s">
        <v>95</v>
      </c>
      <c r="G291" s="14" t="s">
        <v>101</v>
      </c>
      <c r="H291" s="14" t="s">
        <v>104</v>
      </c>
      <c r="I291" s="14" t="s">
        <v>106</v>
      </c>
      <c r="J291" s="6">
        <v>5430</v>
      </c>
      <c r="K291" s="8">
        <v>31.79</v>
      </c>
      <c r="L291" s="8">
        <v>47.45</v>
      </c>
      <c r="M291" s="8">
        <v>172619.7</v>
      </c>
      <c r="N291" s="8">
        <v>257653.5</v>
      </c>
      <c r="O291" s="8">
        <v>85033.8</v>
      </c>
      <c r="P291" s="5">
        <v>6.9</v>
      </c>
      <c r="Q291" s="1">
        <f t="shared" si="8"/>
        <v>30</v>
      </c>
      <c r="R291" s="16" t="str">
        <f>VLOOKUP(referances!A291,month,2)</f>
        <v>October</v>
      </c>
      <c r="S291" s="1">
        <f t="shared" si="9"/>
        <v>2020</v>
      </c>
    </row>
    <row r="292" spans="2:19" x14ac:dyDescent="0.25">
      <c r="B292" s="2">
        <v>132484735</v>
      </c>
      <c r="C292" s="15">
        <v>44147</v>
      </c>
      <c r="D292" s="7" t="s">
        <v>71</v>
      </c>
      <c r="E292" s="7" t="s">
        <v>72</v>
      </c>
      <c r="F292" s="13" t="s">
        <v>99</v>
      </c>
      <c r="G292" s="14" t="s">
        <v>101</v>
      </c>
      <c r="H292" s="14" t="s">
        <v>104</v>
      </c>
      <c r="I292" s="14" t="s">
        <v>8</v>
      </c>
      <c r="J292" s="6">
        <v>3830</v>
      </c>
      <c r="K292" s="8">
        <v>502.54</v>
      </c>
      <c r="L292" s="8">
        <v>668.27</v>
      </c>
      <c r="M292" s="8">
        <v>1924728.2</v>
      </c>
      <c r="N292" s="8">
        <v>2559474.1</v>
      </c>
      <c r="O292" s="8">
        <v>634745.9</v>
      </c>
      <c r="P292" s="5">
        <v>4.9000000000000004</v>
      </c>
      <c r="Q292" s="1">
        <f t="shared" si="8"/>
        <v>12</v>
      </c>
      <c r="R292" s="16" t="str">
        <f>VLOOKUP(referances!A292,month,2)</f>
        <v>November</v>
      </c>
      <c r="S292" s="1">
        <f t="shared" si="9"/>
        <v>2020</v>
      </c>
    </row>
    <row r="293" spans="2:19" x14ac:dyDescent="0.25">
      <c r="B293" s="2">
        <v>498475466</v>
      </c>
      <c r="C293" s="15">
        <v>44153</v>
      </c>
      <c r="D293" s="7" t="s">
        <v>11</v>
      </c>
      <c r="E293" s="7" t="s">
        <v>87</v>
      </c>
      <c r="F293" s="13" t="s">
        <v>95</v>
      </c>
      <c r="G293" s="14" t="s">
        <v>101</v>
      </c>
      <c r="H293" s="14" t="s">
        <v>103</v>
      </c>
      <c r="I293" s="14" t="s">
        <v>106</v>
      </c>
      <c r="J293" s="6">
        <v>5908</v>
      </c>
      <c r="K293" s="8">
        <v>364.69</v>
      </c>
      <c r="L293" s="8">
        <v>421.89</v>
      </c>
      <c r="M293" s="8">
        <v>2154588.52</v>
      </c>
      <c r="N293" s="8">
        <v>2492526.12</v>
      </c>
      <c r="O293" s="8">
        <v>337937.6</v>
      </c>
      <c r="P293" s="5">
        <v>7.2</v>
      </c>
      <c r="Q293" s="1">
        <f t="shared" si="8"/>
        <v>18</v>
      </c>
      <c r="R293" s="16" t="str">
        <f>VLOOKUP(referances!A293,month,2)</f>
        <v>November</v>
      </c>
      <c r="S293" s="1">
        <f t="shared" si="9"/>
        <v>2020</v>
      </c>
    </row>
    <row r="294" spans="2:19" x14ac:dyDescent="0.25">
      <c r="B294" s="2">
        <v>847464897</v>
      </c>
      <c r="C294" s="15">
        <v>44170</v>
      </c>
      <c r="D294" s="7" t="s">
        <v>4</v>
      </c>
      <c r="E294" s="7" t="s">
        <v>5</v>
      </c>
      <c r="F294" s="13" t="s">
        <v>97</v>
      </c>
      <c r="G294" s="14" t="s">
        <v>101</v>
      </c>
      <c r="H294" s="14" t="s">
        <v>103</v>
      </c>
      <c r="I294" s="14" t="s">
        <v>106</v>
      </c>
      <c r="J294" s="6">
        <v>7450</v>
      </c>
      <c r="K294" s="8">
        <v>159.41999999999999</v>
      </c>
      <c r="L294" s="8">
        <v>255.28</v>
      </c>
      <c r="M294" s="8">
        <v>1187679</v>
      </c>
      <c r="N294" s="8">
        <v>1901836</v>
      </c>
      <c r="O294" s="8">
        <v>714157</v>
      </c>
      <c r="P294" s="5">
        <v>4.4000000000000004</v>
      </c>
      <c r="Q294" s="1">
        <f t="shared" si="8"/>
        <v>5</v>
      </c>
      <c r="R294" s="16" t="str">
        <f>VLOOKUP(referances!A294,month,2)</f>
        <v>December</v>
      </c>
      <c r="S294" s="1">
        <f t="shared" si="9"/>
        <v>2020</v>
      </c>
    </row>
    <row r="295" spans="2:19" x14ac:dyDescent="0.25">
      <c r="B295" s="2">
        <v>231542179</v>
      </c>
      <c r="C295" s="15">
        <v>44185</v>
      </c>
      <c r="D295" s="7" t="s">
        <v>6</v>
      </c>
      <c r="E295" s="7" t="s">
        <v>7</v>
      </c>
      <c r="F295" s="13" t="s">
        <v>95</v>
      </c>
      <c r="G295" s="14" t="s">
        <v>102</v>
      </c>
      <c r="H295" s="14" t="s">
        <v>104</v>
      </c>
      <c r="I295" s="14" t="s">
        <v>8</v>
      </c>
      <c r="J295" s="6">
        <v>1273</v>
      </c>
      <c r="K295" s="8">
        <v>159.41999999999999</v>
      </c>
      <c r="L295" s="8">
        <v>255.28</v>
      </c>
      <c r="M295" s="8">
        <v>202941.66</v>
      </c>
      <c r="N295" s="8">
        <v>324971.44</v>
      </c>
      <c r="O295" s="8">
        <v>122029.78</v>
      </c>
      <c r="P295" s="5">
        <v>9.9</v>
      </c>
      <c r="Q295" s="1">
        <f t="shared" si="8"/>
        <v>20</v>
      </c>
      <c r="R295" s="16" t="str">
        <f>VLOOKUP(referances!A295,month,2)</f>
        <v>December</v>
      </c>
      <c r="S295" s="1">
        <f t="shared" si="9"/>
        <v>2020</v>
      </c>
    </row>
    <row r="296" spans="2:19" x14ac:dyDescent="0.25">
      <c r="B296" s="2">
        <v>548515614</v>
      </c>
      <c r="C296" s="15">
        <v>44190</v>
      </c>
      <c r="D296" s="7" t="s">
        <v>9</v>
      </c>
      <c r="E296" s="7" t="s">
        <v>10</v>
      </c>
      <c r="F296" s="13" t="s">
        <v>92</v>
      </c>
      <c r="G296" s="14" t="s">
        <v>102</v>
      </c>
      <c r="H296" s="14" t="s">
        <v>104</v>
      </c>
      <c r="I296" s="14" t="s">
        <v>8</v>
      </c>
      <c r="J296" s="6">
        <v>2225</v>
      </c>
      <c r="K296" s="8">
        <v>97.44</v>
      </c>
      <c r="L296" s="8">
        <v>152.58000000000001</v>
      </c>
      <c r="M296" s="8">
        <v>216804</v>
      </c>
      <c r="N296" s="8">
        <v>339490.5</v>
      </c>
      <c r="O296" s="8">
        <v>122686.5</v>
      </c>
      <c r="P296" s="5">
        <v>9.1999999999999993</v>
      </c>
      <c r="Q296" s="1">
        <f t="shared" si="8"/>
        <v>25</v>
      </c>
      <c r="R296" s="16" t="str">
        <f>VLOOKUP(referances!A296,month,2)</f>
        <v>December</v>
      </c>
      <c r="S296" s="1">
        <f t="shared" si="9"/>
        <v>2020</v>
      </c>
    </row>
    <row r="297" spans="2:19" x14ac:dyDescent="0.25">
      <c r="B297" s="2">
        <v>753951246</v>
      </c>
      <c r="C297" s="15">
        <v>44196</v>
      </c>
      <c r="D297" s="7" t="s">
        <v>11</v>
      </c>
      <c r="E297" s="7" t="s">
        <v>12</v>
      </c>
      <c r="F297" s="13" t="s">
        <v>94</v>
      </c>
      <c r="G297" s="14" t="s">
        <v>102</v>
      </c>
      <c r="H297" s="14" t="s">
        <v>103</v>
      </c>
      <c r="I297" s="14" t="s">
        <v>106</v>
      </c>
      <c r="J297" s="6">
        <v>2187</v>
      </c>
      <c r="K297" s="8">
        <v>6.92</v>
      </c>
      <c r="L297" s="8">
        <v>9.33</v>
      </c>
      <c r="M297" s="8">
        <v>15134.04</v>
      </c>
      <c r="N297" s="8">
        <v>20404.71</v>
      </c>
      <c r="O297" s="8">
        <v>5270.67</v>
      </c>
      <c r="P297" s="5">
        <v>5.0999999999999996</v>
      </c>
      <c r="Q297" s="1">
        <f t="shared" si="8"/>
        <v>31</v>
      </c>
      <c r="R297" s="16" t="str">
        <f>VLOOKUP(referances!A297,month,2)</f>
        <v>December</v>
      </c>
      <c r="S297" s="1">
        <f t="shared" si="9"/>
        <v>2020</v>
      </c>
    </row>
    <row r="298" spans="2:19" x14ac:dyDescent="0.25">
      <c r="B298" s="19"/>
      <c r="C298" s="19"/>
      <c r="D298" s="20"/>
      <c r="E298" s="20"/>
      <c r="F298" s="21"/>
      <c r="G298" s="22"/>
      <c r="H298" s="22"/>
      <c r="I298" s="22"/>
      <c r="J298" s="23"/>
      <c r="K298" s="24"/>
      <c r="L298" s="24"/>
      <c r="M298" s="24"/>
      <c r="N298" s="24"/>
      <c r="O298" s="24"/>
      <c r="P298" s="25"/>
      <c r="R298" s="26"/>
    </row>
    <row r="299" spans="2:19" x14ac:dyDescent="0.25">
      <c r="B299" s="19"/>
      <c r="C299" s="19"/>
      <c r="D299" s="20"/>
      <c r="E299" s="20"/>
      <c r="F299" s="21"/>
      <c r="G299" s="22"/>
      <c r="H299" s="22"/>
      <c r="I299" s="22"/>
      <c r="J299" s="23"/>
      <c r="K299" s="24"/>
      <c r="L299" s="24"/>
      <c r="M299" s="24"/>
      <c r="N299" s="24"/>
      <c r="O299" s="24"/>
      <c r="P299" s="25"/>
      <c r="R299" s="26"/>
    </row>
    <row r="300" spans="2:19" x14ac:dyDescent="0.25">
      <c r="B300" s="19"/>
      <c r="C300" s="19"/>
      <c r="D300" s="20"/>
      <c r="E300" s="20"/>
      <c r="F300" s="21"/>
      <c r="G300" s="22"/>
      <c r="H300" s="22"/>
      <c r="I300" s="22"/>
      <c r="J300" s="23"/>
      <c r="K300" s="24"/>
      <c r="L300" s="24"/>
      <c r="M300" s="24"/>
      <c r="N300" s="24"/>
      <c r="O300" s="24"/>
      <c r="P300" s="25"/>
      <c r="R300" s="26"/>
    </row>
    <row r="301" spans="2:19" x14ac:dyDescent="0.25">
      <c r="B301" s="19"/>
      <c r="C301" s="19"/>
      <c r="D301" s="20"/>
      <c r="E301" s="20"/>
      <c r="F301" s="21"/>
      <c r="G301" s="22"/>
      <c r="H301" s="22"/>
      <c r="I301" s="22"/>
      <c r="J301" s="23"/>
      <c r="K301" s="24"/>
      <c r="L301" s="24"/>
      <c r="M301" s="24"/>
      <c r="N301" s="24"/>
      <c r="O301" s="24"/>
      <c r="P301" s="25"/>
      <c r="R301" s="26"/>
    </row>
    <row r="302" spans="2:19" x14ac:dyDescent="0.25">
      <c r="B302" s="19"/>
      <c r="C302" s="19"/>
      <c r="D302" s="20"/>
      <c r="E302" s="20"/>
      <c r="F302" s="21"/>
      <c r="G302" s="22"/>
      <c r="H302" s="22"/>
      <c r="I302" s="22"/>
      <c r="J302" s="23"/>
      <c r="K302" s="24"/>
      <c r="L302" s="24"/>
      <c r="M302" s="24"/>
      <c r="N302" s="24"/>
      <c r="O302" s="24"/>
      <c r="P302" s="25"/>
      <c r="R302" s="26"/>
    </row>
    <row r="303" spans="2:19" x14ac:dyDescent="0.25">
      <c r="B303" s="19"/>
      <c r="C303" s="19"/>
      <c r="D303" s="20"/>
      <c r="E303" s="20"/>
      <c r="F303" s="21"/>
      <c r="G303" s="22"/>
      <c r="H303" s="22"/>
      <c r="I303" s="22"/>
      <c r="J303" s="23"/>
      <c r="K303" s="24"/>
      <c r="L303" s="24"/>
      <c r="M303" s="24"/>
      <c r="N303" s="24"/>
      <c r="O303" s="24"/>
      <c r="P303" s="25"/>
      <c r="R303" s="26"/>
    </row>
    <row r="304" spans="2:19" x14ac:dyDescent="0.25">
      <c r="B304" s="19"/>
      <c r="C304" s="19"/>
      <c r="D304" s="20"/>
      <c r="E304" s="20"/>
      <c r="F304" s="21"/>
      <c r="G304" s="22"/>
      <c r="H304" s="22"/>
      <c r="I304" s="22"/>
      <c r="J304" s="23"/>
      <c r="K304" s="24"/>
      <c r="L304" s="24"/>
      <c r="M304" s="24"/>
      <c r="N304" s="24"/>
      <c r="O304" s="24"/>
      <c r="P304" s="25"/>
      <c r="R304" s="26"/>
    </row>
    <row r="305" spans="2:18" x14ac:dyDescent="0.25">
      <c r="B305" s="19"/>
      <c r="C305" s="19"/>
      <c r="D305" s="20"/>
      <c r="E305" s="20"/>
      <c r="F305" s="21"/>
      <c r="G305" s="22"/>
      <c r="H305" s="22"/>
      <c r="I305" s="22"/>
      <c r="J305" s="23"/>
      <c r="K305" s="24"/>
      <c r="L305" s="24"/>
      <c r="M305" s="24"/>
      <c r="N305" s="24"/>
      <c r="O305" s="24"/>
      <c r="P305" s="25"/>
      <c r="R305" s="26"/>
    </row>
    <row r="306" spans="2:18" x14ac:dyDescent="0.25">
      <c r="B306" s="19"/>
      <c r="C306" s="19"/>
      <c r="D306" s="20"/>
      <c r="E306" s="20"/>
      <c r="F306" s="21"/>
      <c r="G306" s="22"/>
      <c r="H306" s="22"/>
      <c r="I306" s="22"/>
      <c r="J306" s="23"/>
      <c r="K306" s="24"/>
      <c r="L306" s="24"/>
      <c r="M306" s="24"/>
      <c r="N306" s="24"/>
      <c r="O306" s="24"/>
      <c r="P306" s="25"/>
      <c r="R306" s="26"/>
    </row>
    <row r="307" spans="2:18" x14ac:dyDescent="0.25">
      <c r="B307" s="19"/>
      <c r="C307" s="19"/>
      <c r="D307" s="20"/>
      <c r="E307" s="20"/>
      <c r="F307" s="21"/>
      <c r="G307" s="22"/>
      <c r="H307" s="22"/>
      <c r="I307" s="22"/>
      <c r="J307" s="23"/>
      <c r="K307" s="24"/>
      <c r="L307" s="24"/>
      <c r="M307" s="24"/>
      <c r="N307" s="24"/>
      <c r="O307" s="24"/>
      <c r="P307" s="25"/>
      <c r="R307" s="26"/>
    </row>
    <row r="308" spans="2:18" x14ac:dyDescent="0.25">
      <c r="B308" s="19"/>
      <c r="C308" s="19"/>
      <c r="D308" s="20"/>
      <c r="E308" s="20"/>
      <c r="F308" s="21"/>
      <c r="G308" s="22"/>
      <c r="H308" s="22"/>
      <c r="I308" s="22"/>
      <c r="J308" s="23"/>
      <c r="K308" s="24"/>
      <c r="L308" s="24"/>
      <c r="M308" s="24"/>
      <c r="N308" s="24"/>
      <c r="O308" s="24"/>
      <c r="P308" s="25"/>
      <c r="R308" s="26"/>
    </row>
    <row r="309" spans="2:18" x14ac:dyDescent="0.25">
      <c r="B309" s="19"/>
      <c r="C309" s="19"/>
      <c r="D309" s="20"/>
      <c r="E309" s="20"/>
      <c r="F309" s="21"/>
      <c r="G309" s="22"/>
      <c r="H309" s="22"/>
      <c r="I309" s="22"/>
      <c r="J309" s="23"/>
      <c r="K309" s="24"/>
      <c r="L309" s="24"/>
      <c r="M309" s="24"/>
      <c r="N309" s="24"/>
      <c r="O309" s="24"/>
      <c r="P309" s="25"/>
      <c r="R309" s="26"/>
    </row>
    <row r="310" spans="2:18" x14ac:dyDescent="0.25">
      <c r="B310" s="19"/>
      <c r="C310" s="19"/>
      <c r="D310" s="20"/>
      <c r="E310" s="20"/>
      <c r="F310" s="21"/>
      <c r="G310" s="22"/>
      <c r="H310" s="22"/>
      <c r="I310" s="22"/>
      <c r="J310" s="23"/>
      <c r="K310" s="24"/>
      <c r="L310" s="24"/>
      <c r="M310" s="24"/>
      <c r="N310" s="24"/>
      <c r="O310" s="24"/>
      <c r="P310" s="25"/>
      <c r="R310" s="26"/>
    </row>
    <row r="311" spans="2:18" x14ac:dyDescent="0.25">
      <c r="B311" s="19"/>
      <c r="C311" s="19"/>
      <c r="D311" s="20"/>
      <c r="E311" s="20"/>
      <c r="F311" s="21"/>
      <c r="G311" s="22"/>
      <c r="H311" s="22"/>
      <c r="I311" s="22"/>
      <c r="J311" s="23"/>
      <c r="K311" s="24"/>
      <c r="L311" s="24"/>
      <c r="M311" s="24"/>
      <c r="N311" s="24"/>
      <c r="O311" s="24"/>
      <c r="P311" s="25"/>
      <c r="R311" s="26"/>
    </row>
    <row r="312" spans="2:18" x14ac:dyDescent="0.25">
      <c r="B312" s="19"/>
      <c r="C312" s="19"/>
      <c r="D312" s="20"/>
      <c r="E312" s="20"/>
      <c r="F312" s="21"/>
      <c r="G312" s="22"/>
      <c r="H312" s="22"/>
      <c r="I312" s="22"/>
      <c r="J312" s="23"/>
      <c r="K312" s="24"/>
      <c r="L312" s="24"/>
      <c r="M312" s="24"/>
      <c r="N312" s="24"/>
      <c r="O312" s="24"/>
      <c r="P312" s="25"/>
      <c r="R312" s="26"/>
    </row>
    <row r="313" spans="2:18" x14ac:dyDescent="0.25">
      <c r="B313" s="19"/>
      <c r="C313" s="19"/>
      <c r="D313" s="20"/>
      <c r="E313" s="20"/>
      <c r="F313" s="21"/>
      <c r="G313" s="22"/>
      <c r="H313" s="22"/>
      <c r="I313" s="22"/>
      <c r="J313" s="23"/>
      <c r="K313" s="24"/>
      <c r="L313" s="24"/>
      <c r="M313" s="24"/>
      <c r="N313" s="24"/>
      <c r="O313" s="24"/>
      <c r="P313" s="25"/>
      <c r="R313" s="26"/>
    </row>
    <row r="314" spans="2:18" x14ac:dyDescent="0.25">
      <c r="B314" s="19"/>
      <c r="C314" s="19"/>
      <c r="D314" s="20"/>
      <c r="E314" s="20"/>
      <c r="F314" s="21"/>
      <c r="G314" s="22"/>
      <c r="H314" s="22"/>
      <c r="I314" s="22"/>
      <c r="J314" s="23"/>
      <c r="K314" s="24"/>
      <c r="L314" s="24"/>
      <c r="M314" s="24"/>
      <c r="N314" s="24"/>
      <c r="O314" s="24"/>
      <c r="P314" s="25"/>
      <c r="R314" s="26"/>
    </row>
    <row r="315" spans="2:18" x14ac:dyDescent="0.25">
      <c r="B315" s="19"/>
      <c r="C315" s="19"/>
      <c r="D315" s="20"/>
      <c r="E315" s="20"/>
      <c r="F315" s="21"/>
      <c r="G315" s="22"/>
      <c r="H315" s="22"/>
      <c r="I315" s="22"/>
      <c r="J315" s="23"/>
      <c r="K315" s="24"/>
      <c r="L315" s="24"/>
      <c r="M315" s="24"/>
      <c r="N315" s="24"/>
      <c r="O315" s="24"/>
      <c r="P315" s="25"/>
      <c r="R315" s="26"/>
    </row>
    <row r="316" spans="2:18" x14ac:dyDescent="0.25">
      <c r="B316" s="19"/>
      <c r="C316" s="19"/>
      <c r="D316" s="20"/>
      <c r="E316" s="20"/>
      <c r="F316" s="21"/>
      <c r="G316" s="22"/>
      <c r="H316" s="22"/>
      <c r="I316" s="22"/>
      <c r="J316" s="23"/>
      <c r="K316" s="24"/>
      <c r="L316" s="24"/>
      <c r="M316" s="24"/>
      <c r="N316" s="24"/>
      <c r="O316" s="24"/>
      <c r="P316" s="25"/>
      <c r="R316" s="26"/>
    </row>
    <row r="317" spans="2:18" x14ac:dyDescent="0.25">
      <c r="B317" s="19"/>
      <c r="C317" s="19"/>
      <c r="D317" s="20"/>
      <c r="E317" s="20"/>
      <c r="F317" s="21"/>
      <c r="G317" s="22"/>
      <c r="H317" s="22"/>
      <c r="I317" s="22"/>
      <c r="J317" s="23"/>
      <c r="K317" s="24"/>
      <c r="L317" s="24"/>
      <c r="M317" s="24"/>
      <c r="N317" s="24"/>
      <c r="O317" s="24"/>
      <c r="P317" s="25"/>
      <c r="R317" s="26"/>
    </row>
    <row r="318" spans="2:18" x14ac:dyDescent="0.25">
      <c r="B318" s="19"/>
      <c r="C318" s="19"/>
      <c r="D318" s="20"/>
      <c r="E318" s="20"/>
      <c r="F318" s="21"/>
      <c r="G318" s="22"/>
      <c r="H318" s="22"/>
      <c r="I318" s="22"/>
      <c r="J318" s="23"/>
      <c r="K318" s="24"/>
      <c r="L318" s="24"/>
      <c r="M318" s="24"/>
      <c r="N318" s="24"/>
      <c r="O318" s="24"/>
      <c r="P318" s="25"/>
      <c r="R318" s="26"/>
    </row>
    <row r="319" spans="2:18" x14ac:dyDescent="0.25">
      <c r="B319" s="19"/>
      <c r="C319" s="19"/>
      <c r="D319" s="20"/>
      <c r="E319" s="20"/>
      <c r="F319" s="21"/>
      <c r="G319" s="22"/>
      <c r="H319" s="22"/>
      <c r="I319" s="22"/>
      <c r="J319" s="23"/>
      <c r="K319" s="24"/>
      <c r="L319" s="24"/>
      <c r="M319" s="24"/>
      <c r="N319" s="24"/>
      <c r="O319" s="24"/>
      <c r="P319" s="25"/>
      <c r="R319" s="26"/>
    </row>
    <row r="320" spans="2:18" x14ac:dyDescent="0.25">
      <c r="B320" s="19"/>
      <c r="C320" s="19"/>
      <c r="D320" s="20"/>
      <c r="E320" s="20"/>
      <c r="F320" s="21"/>
      <c r="G320" s="22"/>
      <c r="H320" s="22"/>
      <c r="I320" s="22"/>
      <c r="J320" s="23"/>
      <c r="K320" s="24"/>
      <c r="L320" s="24"/>
      <c r="M320" s="24"/>
      <c r="N320" s="24"/>
      <c r="O320" s="24"/>
      <c r="P320" s="25"/>
      <c r="R320" s="26"/>
    </row>
    <row r="321" spans="2:18" x14ac:dyDescent="0.25">
      <c r="B321" s="19"/>
      <c r="C321" s="19"/>
      <c r="D321" s="20"/>
      <c r="E321" s="20"/>
      <c r="F321" s="21"/>
      <c r="G321" s="22"/>
      <c r="H321" s="22"/>
      <c r="I321" s="22"/>
      <c r="J321" s="23"/>
      <c r="K321" s="24"/>
      <c r="L321" s="24"/>
      <c r="M321" s="24"/>
      <c r="N321" s="24"/>
      <c r="O321" s="24"/>
      <c r="P321" s="25"/>
      <c r="R321" s="26"/>
    </row>
    <row r="322" spans="2:18" x14ac:dyDescent="0.25">
      <c r="B322" s="19"/>
      <c r="C322" s="19"/>
      <c r="D322" s="20"/>
      <c r="E322" s="20"/>
      <c r="F322" s="21"/>
      <c r="G322" s="22"/>
      <c r="H322" s="22"/>
      <c r="I322" s="22"/>
      <c r="J322" s="23"/>
      <c r="K322" s="24"/>
      <c r="L322" s="24"/>
      <c r="M322" s="24"/>
      <c r="N322" s="24"/>
      <c r="O322" s="24"/>
      <c r="P322" s="25"/>
      <c r="R322" s="26"/>
    </row>
    <row r="323" spans="2:18" x14ac:dyDescent="0.25">
      <c r="B323" s="19"/>
      <c r="C323" s="19"/>
      <c r="D323" s="20"/>
      <c r="E323" s="20"/>
      <c r="F323" s="21"/>
      <c r="G323" s="22"/>
      <c r="H323" s="22"/>
      <c r="I323" s="22"/>
      <c r="J323" s="23"/>
      <c r="K323" s="24"/>
      <c r="L323" s="24"/>
      <c r="M323" s="24"/>
      <c r="N323" s="24"/>
      <c r="O323" s="24"/>
      <c r="P323" s="25"/>
      <c r="R323" s="26"/>
    </row>
    <row r="324" spans="2:18" x14ac:dyDescent="0.25">
      <c r="B324" s="19"/>
      <c r="C324" s="19"/>
      <c r="D324" s="20"/>
      <c r="E324" s="20"/>
      <c r="F324" s="21"/>
      <c r="G324" s="22"/>
      <c r="H324" s="22"/>
      <c r="I324" s="22"/>
      <c r="J324" s="23"/>
      <c r="K324" s="24"/>
      <c r="L324" s="24"/>
      <c r="M324" s="24"/>
      <c r="N324" s="24"/>
      <c r="O324" s="24"/>
      <c r="P324" s="25"/>
      <c r="R324" s="26"/>
    </row>
    <row r="325" spans="2:18" x14ac:dyDescent="0.25">
      <c r="B325" s="19"/>
      <c r="C325" s="19"/>
      <c r="D325" s="20"/>
      <c r="E325" s="20"/>
      <c r="F325" s="21"/>
      <c r="G325" s="22"/>
      <c r="H325" s="22"/>
      <c r="I325" s="22"/>
      <c r="J325" s="23"/>
      <c r="K325" s="24"/>
      <c r="L325" s="24"/>
      <c r="M325" s="24"/>
      <c r="N325" s="24"/>
      <c r="O325" s="24"/>
      <c r="P325" s="25"/>
      <c r="R325" s="26"/>
    </row>
    <row r="326" spans="2:18" x14ac:dyDescent="0.25">
      <c r="B326" s="19"/>
      <c r="C326" s="19"/>
      <c r="D326" s="20"/>
      <c r="E326" s="20"/>
      <c r="F326" s="21"/>
      <c r="G326" s="22"/>
      <c r="H326" s="22"/>
      <c r="I326" s="22"/>
      <c r="J326" s="23"/>
      <c r="K326" s="24"/>
      <c r="L326" s="24"/>
      <c r="M326" s="24"/>
      <c r="N326" s="24"/>
      <c r="O326" s="24"/>
      <c r="P326" s="25"/>
      <c r="R326" s="26"/>
    </row>
    <row r="327" spans="2:18" x14ac:dyDescent="0.25">
      <c r="B327" s="19"/>
      <c r="C327" s="19"/>
      <c r="D327" s="20"/>
      <c r="E327" s="20"/>
      <c r="F327" s="21"/>
      <c r="G327" s="22"/>
      <c r="H327" s="22"/>
      <c r="I327" s="22"/>
      <c r="J327" s="23"/>
      <c r="K327" s="24"/>
      <c r="L327" s="24"/>
      <c r="M327" s="24"/>
      <c r="N327" s="24"/>
      <c r="O327" s="24"/>
      <c r="P327" s="25"/>
      <c r="R327" s="26"/>
    </row>
    <row r="328" spans="2:18" x14ac:dyDescent="0.25">
      <c r="B328" s="19"/>
      <c r="C328" s="19"/>
      <c r="D328" s="20"/>
      <c r="E328" s="20"/>
      <c r="F328" s="21"/>
      <c r="G328" s="22"/>
      <c r="H328" s="22"/>
      <c r="I328" s="22"/>
      <c r="J328" s="23"/>
      <c r="K328" s="24"/>
      <c r="L328" s="24"/>
      <c r="M328" s="24"/>
      <c r="N328" s="24"/>
      <c r="O328" s="24"/>
      <c r="P328" s="25"/>
      <c r="R328" s="26"/>
    </row>
    <row r="329" spans="2:18" x14ac:dyDescent="0.25">
      <c r="B329" s="19"/>
      <c r="C329" s="19"/>
      <c r="D329" s="20"/>
      <c r="E329" s="20"/>
      <c r="F329" s="21"/>
      <c r="G329" s="22"/>
      <c r="H329" s="22"/>
      <c r="I329" s="22"/>
      <c r="J329" s="23"/>
      <c r="K329" s="24"/>
      <c r="L329" s="24"/>
      <c r="M329" s="24"/>
      <c r="N329" s="24"/>
      <c r="O329" s="24"/>
      <c r="P329" s="25"/>
      <c r="R329" s="26"/>
    </row>
    <row r="330" spans="2:18" x14ac:dyDescent="0.25">
      <c r="B330" s="19"/>
      <c r="C330" s="19"/>
      <c r="D330" s="20"/>
      <c r="E330" s="20"/>
      <c r="F330" s="21"/>
      <c r="G330" s="22"/>
      <c r="H330" s="22"/>
      <c r="I330" s="22"/>
      <c r="J330" s="23"/>
      <c r="K330" s="24"/>
      <c r="L330" s="24"/>
      <c r="M330" s="24"/>
      <c r="N330" s="24"/>
      <c r="O330" s="24"/>
      <c r="P330" s="25"/>
      <c r="R330" s="26"/>
    </row>
    <row r="331" spans="2:18" x14ac:dyDescent="0.25">
      <c r="B331" s="19"/>
      <c r="C331" s="19"/>
      <c r="D331" s="20"/>
      <c r="E331" s="20"/>
      <c r="F331" s="21"/>
      <c r="G331" s="22"/>
      <c r="H331" s="22"/>
      <c r="I331" s="22"/>
      <c r="J331" s="23"/>
      <c r="K331" s="24"/>
      <c r="L331" s="24"/>
      <c r="M331" s="24"/>
      <c r="N331" s="24"/>
      <c r="O331" s="24"/>
      <c r="P331" s="25"/>
      <c r="R331" s="26"/>
    </row>
    <row r="332" spans="2:18" x14ac:dyDescent="0.25">
      <c r="B332" s="19"/>
      <c r="C332" s="19"/>
      <c r="D332" s="20"/>
      <c r="E332" s="20"/>
      <c r="F332" s="21"/>
      <c r="G332" s="22"/>
      <c r="H332" s="22"/>
      <c r="I332" s="22"/>
      <c r="J332" s="23"/>
      <c r="K332" s="24"/>
      <c r="L332" s="24"/>
      <c r="M332" s="24"/>
      <c r="N332" s="24"/>
      <c r="O332" s="24"/>
      <c r="P332" s="25"/>
      <c r="R332" s="26"/>
    </row>
    <row r="333" spans="2:18" x14ac:dyDescent="0.25">
      <c r="B333" s="19"/>
      <c r="C333" s="19"/>
      <c r="D333" s="20"/>
      <c r="E333" s="20"/>
      <c r="F333" s="21"/>
      <c r="G333" s="22"/>
      <c r="H333" s="22"/>
      <c r="I333" s="22"/>
      <c r="J333" s="23"/>
      <c r="K333" s="24"/>
      <c r="L333" s="24"/>
      <c r="M333" s="24"/>
      <c r="N333" s="24"/>
      <c r="O333" s="24"/>
      <c r="P333" s="25"/>
      <c r="R333" s="26"/>
    </row>
    <row r="334" spans="2:18" x14ac:dyDescent="0.25">
      <c r="B334" s="19"/>
      <c r="C334" s="19"/>
      <c r="D334" s="20"/>
      <c r="E334" s="20"/>
      <c r="F334" s="21"/>
      <c r="G334" s="22"/>
      <c r="H334" s="22"/>
      <c r="I334" s="22"/>
      <c r="J334" s="23"/>
      <c r="K334" s="24"/>
      <c r="L334" s="24"/>
      <c r="M334" s="24"/>
      <c r="N334" s="24"/>
      <c r="O334" s="24"/>
      <c r="P334" s="25"/>
      <c r="R334" s="26"/>
    </row>
    <row r="335" spans="2:18" x14ac:dyDescent="0.25">
      <c r="B335" s="19"/>
      <c r="C335" s="19"/>
      <c r="D335" s="20"/>
      <c r="E335" s="20"/>
      <c r="F335" s="21"/>
      <c r="G335" s="22"/>
      <c r="H335" s="22"/>
      <c r="I335" s="22"/>
      <c r="J335" s="23"/>
      <c r="K335" s="24"/>
      <c r="L335" s="24"/>
      <c r="M335" s="24"/>
      <c r="N335" s="24"/>
      <c r="O335" s="24"/>
      <c r="P335" s="25"/>
      <c r="R335" s="26"/>
    </row>
    <row r="336" spans="2:18" x14ac:dyDescent="0.25">
      <c r="B336" s="19"/>
      <c r="C336" s="19"/>
      <c r="D336" s="20"/>
      <c r="E336" s="20"/>
      <c r="F336" s="21"/>
      <c r="G336" s="22"/>
      <c r="H336" s="22"/>
      <c r="I336" s="22"/>
      <c r="J336" s="23"/>
      <c r="K336" s="24"/>
      <c r="L336" s="24"/>
      <c r="M336" s="24"/>
      <c r="N336" s="24"/>
      <c r="O336" s="24"/>
      <c r="P336" s="25"/>
      <c r="R336" s="26"/>
    </row>
    <row r="337" spans="2:18" x14ac:dyDescent="0.25">
      <c r="B337" s="19"/>
      <c r="C337" s="19"/>
      <c r="D337" s="20"/>
      <c r="E337" s="20"/>
      <c r="F337" s="21"/>
      <c r="G337" s="22"/>
      <c r="H337" s="22"/>
      <c r="I337" s="22"/>
      <c r="J337" s="23"/>
      <c r="K337" s="24"/>
      <c r="L337" s="24"/>
      <c r="M337" s="24"/>
      <c r="N337" s="24"/>
      <c r="O337" s="24"/>
      <c r="P337" s="25"/>
      <c r="R337" s="26"/>
    </row>
    <row r="338" spans="2:18" x14ac:dyDescent="0.25">
      <c r="B338" s="19"/>
      <c r="C338" s="19"/>
      <c r="D338" s="20"/>
      <c r="E338" s="20"/>
      <c r="F338" s="21"/>
      <c r="G338" s="22"/>
      <c r="H338" s="22"/>
      <c r="I338" s="22"/>
      <c r="J338" s="23"/>
      <c r="K338" s="24"/>
      <c r="L338" s="24"/>
      <c r="M338" s="24"/>
      <c r="N338" s="24"/>
      <c r="O338" s="24"/>
      <c r="P338" s="25"/>
      <c r="R338" s="26"/>
    </row>
    <row r="339" spans="2:18" x14ac:dyDescent="0.25">
      <c r="B339" s="19"/>
      <c r="C339" s="19"/>
      <c r="D339" s="20"/>
      <c r="E339" s="20"/>
      <c r="F339" s="21"/>
      <c r="G339" s="22"/>
      <c r="H339" s="22"/>
      <c r="I339" s="22"/>
      <c r="J339" s="23"/>
      <c r="K339" s="24"/>
      <c r="L339" s="24"/>
      <c r="M339" s="24"/>
      <c r="N339" s="24"/>
      <c r="O339" s="24"/>
      <c r="P339" s="25"/>
      <c r="R339" s="26"/>
    </row>
    <row r="340" spans="2:18" x14ac:dyDescent="0.25">
      <c r="B340" s="19"/>
      <c r="C340" s="19"/>
      <c r="D340" s="20"/>
      <c r="E340" s="20"/>
      <c r="F340" s="21"/>
      <c r="G340" s="22"/>
      <c r="H340" s="22"/>
      <c r="I340" s="22"/>
      <c r="J340" s="23"/>
      <c r="K340" s="24"/>
      <c r="L340" s="24"/>
      <c r="M340" s="24"/>
      <c r="N340" s="24"/>
      <c r="O340" s="24"/>
      <c r="P340" s="25"/>
      <c r="R340" s="26"/>
    </row>
    <row r="341" spans="2:18" x14ac:dyDescent="0.25">
      <c r="B341" s="19"/>
      <c r="C341" s="19"/>
      <c r="D341" s="20"/>
      <c r="E341" s="20"/>
      <c r="F341" s="21"/>
      <c r="G341" s="22"/>
      <c r="H341" s="22"/>
      <c r="I341" s="22"/>
      <c r="J341" s="23"/>
      <c r="K341" s="24"/>
      <c r="L341" s="24"/>
      <c r="M341" s="24"/>
      <c r="N341" s="24"/>
      <c r="O341" s="24"/>
      <c r="P341" s="25"/>
      <c r="R341" s="26"/>
    </row>
    <row r="342" spans="2:18" x14ac:dyDescent="0.25">
      <c r="B342" s="19"/>
      <c r="C342" s="19"/>
      <c r="D342" s="20"/>
      <c r="E342" s="20"/>
      <c r="F342" s="21"/>
      <c r="G342" s="22"/>
      <c r="H342" s="22"/>
      <c r="I342" s="22"/>
      <c r="J342" s="23"/>
      <c r="K342" s="24"/>
      <c r="L342" s="24"/>
      <c r="M342" s="24"/>
      <c r="N342" s="24"/>
      <c r="O342" s="24"/>
      <c r="P342" s="25"/>
      <c r="R342" s="26"/>
    </row>
    <row r="343" spans="2:18" x14ac:dyDescent="0.25">
      <c r="B343" s="19"/>
      <c r="C343" s="19"/>
      <c r="D343" s="20"/>
      <c r="E343" s="20"/>
      <c r="F343" s="21"/>
      <c r="G343" s="22"/>
      <c r="H343" s="22"/>
      <c r="I343" s="22"/>
      <c r="J343" s="23"/>
      <c r="K343" s="24"/>
      <c r="L343" s="24"/>
      <c r="M343" s="24"/>
      <c r="N343" s="24"/>
      <c r="O343" s="24"/>
      <c r="P343" s="25"/>
      <c r="R343" s="26"/>
    </row>
    <row r="344" spans="2:18" x14ac:dyDescent="0.25">
      <c r="B344" s="19"/>
      <c r="C344" s="19"/>
      <c r="D344" s="20"/>
      <c r="E344" s="20"/>
      <c r="F344" s="21"/>
      <c r="G344" s="22"/>
      <c r="H344" s="22"/>
      <c r="I344" s="22"/>
      <c r="J344" s="23"/>
      <c r="K344" s="24"/>
      <c r="L344" s="24"/>
      <c r="M344" s="24"/>
      <c r="N344" s="24"/>
      <c r="O344" s="24"/>
      <c r="P344" s="25"/>
      <c r="R344" s="26"/>
    </row>
    <row r="345" spans="2:18" x14ac:dyDescent="0.25">
      <c r="B345" s="19"/>
      <c r="C345" s="19"/>
      <c r="D345" s="20"/>
      <c r="E345" s="20"/>
      <c r="F345" s="21"/>
      <c r="G345" s="22"/>
      <c r="H345" s="22"/>
      <c r="I345" s="22"/>
      <c r="J345" s="23"/>
      <c r="K345" s="24"/>
      <c r="L345" s="24"/>
      <c r="M345" s="24"/>
      <c r="N345" s="24"/>
      <c r="O345" s="24"/>
      <c r="P345" s="25"/>
      <c r="R345" s="26"/>
    </row>
    <row r="346" spans="2:18" x14ac:dyDescent="0.25">
      <c r="B346" s="19"/>
      <c r="C346" s="19"/>
      <c r="D346" s="20"/>
      <c r="E346" s="20"/>
      <c r="F346" s="21"/>
      <c r="G346" s="22"/>
      <c r="H346" s="22"/>
      <c r="I346" s="22"/>
      <c r="J346" s="23"/>
      <c r="K346" s="24"/>
      <c r="L346" s="24"/>
      <c r="M346" s="24"/>
      <c r="N346" s="24"/>
      <c r="O346" s="24"/>
      <c r="P346" s="25"/>
      <c r="R346" s="26"/>
    </row>
    <row r="347" spans="2:18" x14ac:dyDescent="0.25">
      <c r="B347" s="19"/>
      <c r="C347" s="19"/>
      <c r="D347" s="20"/>
      <c r="E347" s="20"/>
      <c r="F347" s="21"/>
      <c r="G347" s="22"/>
      <c r="H347" s="22"/>
      <c r="I347" s="22"/>
      <c r="J347" s="23"/>
      <c r="K347" s="24"/>
      <c r="L347" s="24"/>
      <c r="M347" s="24"/>
      <c r="N347" s="24"/>
      <c r="O347" s="24"/>
      <c r="P347" s="25"/>
      <c r="R347" s="26"/>
    </row>
    <row r="348" spans="2:18" x14ac:dyDescent="0.25">
      <c r="B348" s="19"/>
      <c r="C348" s="19"/>
      <c r="D348" s="20"/>
      <c r="E348" s="20"/>
      <c r="F348" s="21"/>
      <c r="G348" s="22"/>
      <c r="H348" s="22"/>
      <c r="I348" s="22"/>
      <c r="J348" s="23"/>
      <c r="K348" s="24"/>
      <c r="L348" s="24"/>
      <c r="M348" s="24"/>
      <c r="N348" s="24"/>
      <c r="O348" s="24"/>
      <c r="P348" s="25"/>
      <c r="R348" s="26"/>
    </row>
    <row r="349" spans="2:18" x14ac:dyDescent="0.25">
      <c r="B349" s="19"/>
      <c r="C349" s="19"/>
      <c r="D349" s="20"/>
      <c r="E349" s="20"/>
      <c r="F349" s="21"/>
      <c r="G349" s="22"/>
      <c r="H349" s="22"/>
      <c r="I349" s="22"/>
      <c r="J349" s="23"/>
      <c r="K349" s="24"/>
      <c r="L349" s="24"/>
      <c r="M349" s="24"/>
      <c r="N349" s="24"/>
      <c r="O349" s="24"/>
      <c r="P349" s="25"/>
      <c r="R349" s="26"/>
    </row>
    <row r="350" spans="2:18" x14ac:dyDescent="0.25">
      <c r="B350" s="19"/>
      <c r="C350" s="19"/>
      <c r="D350" s="20"/>
      <c r="E350" s="20"/>
      <c r="F350" s="21"/>
      <c r="G350" s="22"/>
      <c r="H350" s="22"/>
      <c r="I350" s="22"/>
      <c r="J350" s="23"/>
      <c r="K350" s="24"/>
      <c r="L350" s="24"/>
      <c r="M350" s="24"/>
      <c r="N350" s="24"/>
      <c r="O350" s="24"/>
      <c r="P350" s="25"/>
      <c r="R350" s="26"/>
    </row>
    <row r="351" spans="2:18" x14ac:dyDescent="0.25">
      <c r="B351" s="19"/>
      <c r="C351" s="19"/>
      <c r="D351" s="20"/>
      <c r="E351" s="20"/>
      <c r="F351" s="21"/>
      <c r="G351" s="22"/>
      <c r="H351" s="22"/>
      <c r="I351" s="22"/>
      <c r="J351" s="23"/>
      <c r="K351" s="24"/>
      <c r="L351" s="24"/>
      <c r="M351" s="24"/>
      <c r="N351" s="24"/>
      <c r="O351" s="24"/>
      <c r="P351" s="25"/>
      <c r="R351" s="26"/>
    </row>
    <row r="352" spans="2:18" x14ac:dyDescent="0.25">
      <c r="B352" s="19"/>
      <c r="C352" s="19"/>
      <c r="D352" s="20"/>
      <c r="E352" s="20"/>
      <c r="F352" s="21"/>
      <c r="G352" s="22"/>
      <c r="H352" s="22"/>
      <c r="I352" s="22"/>
      <c r="J352" s="23"/>
      <c r="K352" s="24"/>
      <c r="L352" s="24"/>
      <c r="M352" s="24"/>
      <c r="N352" s="24"/>
      <c r="O352" s="24"/>
      <c r="P352" s="25"/>
      <c r="R352" s="26"/>
    </row>
    <row r="353" spans="2:18" x14ac:dyDescent="0.25">
      <c r="B353" s="19"/>
      <c r="C353" s="19"/>
      <c r="D353" s="20"/>
      <c r="E353" s="20"/>
      <c r="F353" s="21"/>
      <c r="G353" s="22"/>
      <c r="H353" s="22"/>
      <c r="I353" s="22"/>
      <c r="J353" s="23"/>
      <c r="K353" s="24"/>
      <c r="L353" s="24"/>
      <c r="M353" s="24"/>
      <c r="N353" s="24"/>
      <c r="O353" s="24"/>
      <c r="P353" s="25"/>
      <c r="R353" s="26"/>
    </row>
    <row r="354" spans="2:18" x14ac:dyDescent="0.25">
      <c r="B354" s="19"/>
      <c r="C354" s="19"/>
      <c r="D354" s="20"/>
      <c r="E354" s="20"/>
      <c r="F354" s="21"/>
      <c r="G354" s="22"/>
      <c r="H354" s="22"/>
      <c r="I354" s="22"/>
      <c r="J354" s="23"/>
      <c r="K354" s="24"/>
      <c r="L354" s="24"/>
      <c r="M354" s="24"/>
      <c r="N354" s="24"/>
      <c r="O354" s="24"/>
      <c r="P354" s="25"/>
      <c r="R354" s="26"/>
    </row>
    <row r="355" spans="2:18" x14ac:dyDescent="0.25">
      <c r="B355" s="19"/>
      <c r="C355" s="19"/>
      <c r="D355" s="20"/>
      <c r="E355" s="20"/>
      <c r="F355" s="21"/>
      <c r="G355" s="22"/>
      <c r="H355" s="22"/>
      <c r="I355" s="22"/>
      <c r="J355" s="23"/>
      <c r="K355" s="24"/>
      <c r="L355" s="24"/>
      <c r="M355" s="24"/>
      <c r="N355" s="24"/>
      <c r="O355" s="24"/>
      <c r="P355" s="25"/>
      <c r="R355" s="26"/>
    </row>
    <row r="356" spans="2:18" x14ac:dyDescent="0.25">
      <c r="B356" s="19"/>
      <c r="C356" s="19"/>
      <c r="D356" s="20"/>
      <c r="E356" s="20"/>
      <c r="F356" s="21"/>
      <c r="G356" s="22"/>
      <c r="H356" s="22"/>
      <c r="I356" s="22"/>
      <c r="J356" s="23"/>
      <c r="K356" s="24"/>
      <c r="L356" s="24"/>
      <c r="M356" s="24"/>
      <c r="N356" s="24"/>
      <c r="O356" s="24"/>
      <c r="P356" s="25"/>
      <c r="R356" s="26"/>
    </row>
    <row r="357" spans="2:18" x14ac:dyDescent="0.25">
      <c r="B357" s="19"/>
      <c r="C357" s="19"/>
      <c r="D357" s="20"/>
      <c r="E357" s="20"/>
      <c r="F357" s="21"/>
      <c r="G357" s="22"/>
      <c r="H357" s="22"/>
      <c r="I357" s="22"/>
      <c r="J357" s="23"/>
      <c r="K357" s="24"/>
      <c r="L357" s="24"/>
      <c r="M357" s="24"/>
      <c r="N357" s="24"/>
      <c r="O357" s="24"/>
      <c r="P357" s="25"/>
      <c r="R357" s="26"/>
    </row>
    <row r="358" spans="2:18" x14ac:dyDescent="0.25">
      <c r="B358" s="19"/>
      <c r="C358" s="19"/>
      <c r="D358" s="20"/>
      <c r="E358" s="20"/>
      <c r="F358" s="21"/>
      <c r="G358" s="22"/>
      <c r="H358" s="22"/>
      <c r="I358" s="22"/>
      <c r="J358" s="23"/>
      <c r="K358" s="24"/>
      <c r="L358" s="24"/>
      <c r="M358" s="24"/>
      <c r="N358" s="24"/>
      <c r="O358" s="24"/>
      <c r="P358" s="25"/>
      <c r="R358" s="26"/>
    </row>
    <row r="359" spans="2:18" x14ac:dyDescent="0.25">
      <c r="B359" s="19"/>
      <c r="C359" s="19"/>
      <c r="D359" s="20"/>
      <c r="E359" s="20"/>
      <c r="F359" s="21"/>
      <c r="G359" s="22"/>
      <c r="H359" s="22"/>
      <c r="I359" s="22"/>
      <c r="J359" s="23"/>
      <c r="K359" s="24"/>
      <c r="L359" s="24"/>
      <c r="M359" s="24"/>
      <c r="N359" s="24"/>
      <c r="O359" s="24"/>
      <c r="P359" s="25"/>
      <c r="R359" s="26"/>
    </row>
    <row r="360" spans="2:18" x14ac:dyDescent="0.25">
      <c r="B360" s="19"/>
      <c r="C360" s="19"/>
      <c r="D360" s="20"/>
      <c r="E360" s="20"/>
      <c r="F360" s="21"/>
      <c r="G360" s="22"/>
      <c r="H360" s="22"/>
      <c r="I360" s="22"/>
      <c r="J360" s="23"/>
      <c r="K360" s="24"/>
      <c r="L360" s="24"/>
      <c r="M360" s="24"/>
      <c r="N360" s="24"/>
      <c r="O360" s="24"/>
      <c r="P360" s="25"/>
      <c r="R360" s="26"/>
    </row>
    <row r="361" spans="2:18" x14ac:dyDescent="0.25">
      <c r="B361" s="19"/>
      <c r="C361" s="19"/>
      <c r="D361" s="20"/>
      <c r="E361" s="20"/>
      <c r="F361" s="21"/>
      <c r="G361" s="22"/>
      <c r="H361" s="22"/>
      <c r="I361" s="22"/>
      <c r="J361" s="23"/>
      <c r="K361" s="24"/>
      <c r="L361" s="24"/>
      <c r="M361" s="24"/>
      <c r="N361" s="24"/>
      <c r="O361" s="24"/>
      <c r="P361" s="25"/>
      <c r="R361" s="26"/>
    </row>
    <row r="362" spans="2:18" x14ac:dyDescent="0.25">
      <c r="B362" s="19"/>
      <c r="C362" s="19"/>
      <c r="D362" s="20"/>
      <c r="E362" s="20"/>
      <c r="F362" s="21"/>
      <c r="G362" s="22"/>
      <c r="H362" s="22"/>
      <c r="I362" s="22"/>
      <c r="J362" s="23"/>
      <c r="K362" s="24"/>
      <c r="L362" s="24"/>
      <c r="M362" s="24"/>
      <c r="N362" s="24"/>
      <c r="O362" s="24"/>
      <c r="P362" s="25"/>
      <c r="R362" s="26"/>
    </row>
    <row r="363" spans="2:18" x14ac:dyDescent="0.25">
      <c r="B363" s="19"/>
      <c r="C363" s="19"/>
      <c r="D363" s="20"/>
      <c r="E363" s="20"/>
      <c r="F363" s="21"/>
      <c r="G363" s="22"/>
      <c r="H363" s="22"/>
      <c r="I363" s="22"/>
      <c r="J363" s="23"/>
      <c r="K363" s="24"/>
      <c r="L363" s="24"/>
      <c r="M363" s="24"/>
      <c r="N363" s="24"/>
      <c r="O363" s="24"/>
      <c r="P363" s="25"/>
      <c r="R363" s="26"/>
    </row>
    <row r="364" spans="2:18" x14ac:dyDescent="0.25">
      <c r="B364" s="19"/>
      <c r="C364" s="19"/>
      <c r="D364" s="20"/>
      <c r="E364" s="20"/>
      <c r="F364" s="21"/>
      <c r="G364" s="22"/>
      <c r="H364" s="22"/>
      <c r="I364" s="22"/>
      <c r="J364" s="23"/>
      <c r="K364" s="24"/>
      <c r="L364" s="24"/>
      <c r="M364" s="24"/>
      <c r="N364" s="24"/>
      <c r="O364" s="24"/>
      <c r="P364" s="25"/>
      <c r="R364" s="26"/>
    </row>
    <row r="365" spans="2:18" x14ac:dyDescent="0.25">
      <c r="B365" s="19"/>
      <c r="C365" s="19"/>
      <c r="D365" s="20"/>
      <c r="E365" s="20"/>
      <c r="F365" s="21"/>
      <c r="G365" s="22"/>
      <c r="H365" s="22"/>
      <c r="I365" s="22"/>
      <c r="J365" s="23"/>
      <c r="K365" s="24"/>
      <c r="L365" s="24"/>
      <c r="M365" s="24"/>
      <c r="N365" s="24"/>
      <c r="O365" s="24"/>
      <c r="P365" s="25"/>
      <c r="R365" s="26"/>
    </row>
    <row r="366" spans="2:18" x14ac:dyDescent="0.25">
      <c r="B366" s="19"/>
      <c r="C366" s="19"/>
      <c r="D366" s="20"/>
      <c r="E366" s="20"/>
      <c r="F366" s="21"/>
      <c r="G366" s="22"/>
      <c r="H366" s="22"/>
      <c r="I366" s="22"/>
      <c r="J366" s="23"/>
      <c r="K366" s="24"/>
      <c r="L366" s="24"/>
      <c r="M366" s="24"/>
      <c r="N366" s="24"/>
      <c r="O366" s="24"/>
      <c r="P366" s="25"/>
      <c r="R366" s="26"/>
    </row>
    <row r="367" spans="2:18" x14ac:dyDescent="0.25">
      <c r="B367" s="19"/>
      <c r="C367" s="19"/>
      <c r="D367" s="20"/>
      <c r="E367" s="20"/>
      <c r="F367" s="21"/>
      <c r="G367" s="22"/>
      <c r="H367" s="22"/>
      <c r="I367" s="22"/>
      <c r="J367" s="23"/>
      <c r="K367" s="24"/>
      <c r="L367" s="24"/>
      <c r="M367" s="24"/>
      <c r="N367" s="24"/>
      <c r="O367" s="24"/>
      <c r="P367" s="25"/>
      <c r="R367" s="26"/>
    </row>
    <row r="368" spans="2:18" x14ac:dyDescent="0.25">
      <c r="B368" s="19"/>
      <c r="C368" s="19"/>
      <c r="D368" s="20"/>
      <c r="E368" s="20"/>
      <c r="F368" s="21"/>
      <c r="G368" s="22"/>
      <c r="H368" s="22"/>
      <c r="I368" s="22"/>
      <c r="J368" s="23"/>
      <c r="K368" s="24"/>
      <c r="L368" s="24"/>
      <c r="M368" s="24"/>
      <c r="N368" s="24"/>
      <c r="O368" s="24"/>
      <c r="P368" s="25"/>
      <c r="R368" s="26"/>
    </row>
    <row r="369" spans="2:18" x14ac:dyDescent="0.25">
      <c r="B369" s="19"/>
      <c r="C369" s="19"/>
      <c r="D369" s="20"/>
      <c r="E369" s="20"/>
      <c r="F369" s="21"/>
      <c r="G369" s="22"/>
      <c r="H369" s="22"/>
      <c r="I369" s="22"/>
      <c r="J369" s="23"/>
      <c r="K369" s="24"/>
      <c r="L369" s="24"/>
      <c r="M369" s="24"/>
      <c r="N369" s="24"/>
      <c r="O369" s="24"/>
      <c r="P369" s="25"/>
      <c r="R369" s="26"/>
    </row>
    <row r="370" spans="2:18" x14ac:dyDescent="0.25">
      <c r="B370" s="19"/>
      <c r="C370" s="19"/>
      <c r="D370" s="20"/>
      <c r="E370" s="20"/>
      <c r="F370" s="21"/>
      <c r="G370" s="22"/>
      <c r="H370" s="22"/>
      <c r="I370" s="22"/>
      <c r="J370" s="23"/>
      <c r="K370" s="24"/>
      <c r="L370" s="24"/>
      <c r="M370" s="24"/>
      <c r="N370" s="24"/>
      <c r="O370" s="24"/>
      <c r="P370" s="25"/>
      <c r="R370" s="26"/>
    </row>
    <row r="371" spans="2:18" x14ac:dyDescent="0.25">
      <c r="B371" s="19"/>
      <c r="C371" s="19"/>
      <c r="D371" s="20"/>
      <c r="E371" s="20"/>
      <c r="F371" s="21"/>
      <c r="G371" s="22"/>
      <c r="H371" s="22"/>
      <c r="I371" s="22"/>
      <c r="J371" s="23"/>
      <c r="K371" s="24"/>
      <c r="L371" s="24"/>
      <c r="M371" s="24"/>
      <c r="N371" s="24"/>
      <c r="O371" s="24"/>
      <c r="P371" s="25"/>
      <c r="R371" s="26"/>
    </row>
    <row r="372" spans="2:18" x14ac:dyDescent="0.25">
      <c r="B372" s="19"/>
      <c r="C372" s="19"/>
      <c r="D372" s="20"/>
      <c r="E372" s="20"/>
      <c r="F372" s="21"/>
      <c r="G372" s="22"/>
      <c r="H372" s="22"/>
      <c r="I372" s="22"/>
      <c r="J372" s="23"/>
      <c r="K372" s="24"/>
      <c r="L372" s="24"/>
      <c r="M372" s="24"/>
      <c r="N372" s="24"/>
      <c r="O372" s="24"/>
      <c r="P372" s="25"/>
      <c r="R372" s="26"/>
    </row>
    <row r="373" spans="2:18" x14ac:dyDescent="0.25">
      <c r="B373" s="19"/>
      <c r="C373" s="19"/>
      <c r="D373" s="20"/>
      <c r="E373" s="20"/>
      <c r="F373" s="21"/>
      <c r="G373" s="22"/>
      <c r="H373" s="22"/>
      <c r="I373" s="22"/>
      <c r="J373" s="23"/>
      <c r="K373" s="24"/>
      <c r="L373" s="24"/>
      <c r="M373" s="24"/>
      <c r="N373" s="24"/>
      <c r="O373" s="24"/>
      <c r="P373" s="25"/>
      <c r="R373" s="26"/>
    </row>
    <row r="374" spans="2:18" x14ac:dyDescent="0.25">
      <c r="B374" s="19"/>
      <c r="C374" s="19"/>
      <c r="D374" s="20"/>
      <c r="E374" s="20"/>
      <c r="F374" s="21"/>
      <c r="G374" s="22"/>
      <c r="H374" s="22"/>
      <c r="I374" s="22"/>
      <c r="J374" s="23"/>
      <c r="K374" s="24"/>
      <c r="L374" s="24"/>
      <c r="M374" s="24"/>
      <c r="N374" s="24"/>
      <c r="O374" s="24"/>
      <c r="P374" s="25"/>
      <c r="R374" s="26"/>
    </row>
    <row r="375" spans="2:18" x14ac:dyDescent="0.25">
      <c r="B375" s="19"/>
      <c r="C375" s="19"/>
      <c r="D375" s="20"/>
      <c r="E375" s="20"/>
      <c r="F375" s="21"/>
      <c r="G375" s="22"/>
      <c r="H375" s="22"/>
      <c r="I375" s="22"/>
      <c r="J375" s="23"/>
      <c r="K375" s="24"/>
      <c r="L375" s="24"/>
      <c r="M375" s="24"/>
      <c r="N375" s="24"/>
      <c r="O375" s="24"/>
      <c r="P375" s="25"/>
      <c r="R375" s="26"/>
    </row>
    <row r="376" spans="2:18" x14ac:dyDescent="0.25">
      <c r="B376" s="19"/>
      <c r="C376" s="19"/>
      <c r="D376" s="20"/>
      <c r="E376" s="20"/>
      <c r="F376" s="21"/>
      <c r="G376" s="22"/>
      <c r="H376" s="22"/>
      <c r="I376" s="22"/>
      <c r="J376" s="23"/>
      <c r="K376" s="24"/>
      <c r="L376" s="24"/>
      <c r="M376" s="24"/>
      <c r="N376" s="24"/>
      <c r="O376" s="24"/>
      <c r="P376" s="25"/>
      <c r="R376" s="26"/>
    </row>
  </sheetData>
  <autoFilter ref="B2:S2"/>
  <conditionalFormatting sqref="B298:C376 B3:B297">
    <cfRule type="duplicateValues" dxfId="239" priority="5"/>
    <cfRule type="duplicateValues" dxfId="238" priority="6"/>
  </conditionalFormatting>
  <conditionalFormatting sqref="C2:C297">
    <cfRule type="cellIs" dxfId="237" priority="3" operator="equal">
      <formula>2120</formula>
    </cfRule>
  </conditionalFormatting>
  <conditionalFormatting sqref="S3:S376">
    <cfRule type="cellIs" dxfId="236" priority="1" operator="equal">
      <formula>2120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referances!$G$8:$G$16</xm:f>
          </x14:formula1>
          <xm:sqref>F3:F376</xm:sqref>
        </x14:dataValidation>
        <x14:dataValidation type="list" allowBlank="1" showInputMessage="1" showErrorMessage="1">
          <x14:formula1>
            <xm:f>referances!$K$8:$K$9</xm:f>
          </x14:formula1>
          <xm:sqref>G3:G376</xm:sqref>
        </x14:dataValidation>
        <x14:dataValidation type="list" allowBlank="1" showInputMessage="1" showErrorMessage="1">
          <x14:formula1>
            <xm:f>referances!$M$8:$M$9</xm:f>
          </x14:formula1>
          <xm:sqref>H3:H376</xm:sqref>
        </x14:dataValidation>
        <x14:dataValidation type="list" allowBlank="1" showInputMessage="1" showErrorMessage="1">
          <x14:formula1>
            <xm:f>referances!$O$8:$O$9</xm:f>
          </x14:formula1>
          <xm:sqref>I3:I376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3"/>
  <sheetViews>
    <sheetView zoomScale="115" zoomScaleNormal="115" workbookViewId="0">
      <selection sqref="A1:C5"/>
    </sheetView>
  </sheetViews>
  <sheetFormatPr defaultRowHeight="15" x14ac:dyDescent="0.25"/>
  <cols>
    <col min="1" max="1" width="13.140625" customWidth="1"/>
    <col min="2" max="2" width="23.7109375" customWidth="1"/>
    <col min="3" max="3" width="24.140625" customWidth="1"/>
  </cols>
  <sheetData>
    <row r="1" spans="1:3" x14ac:dyDescent="0.25">
      <c r="A1" s="27" t="s">
        <v>130</v>
      </c>
      <c r="B1" t="s">
        <v>133</v>
      </c>
      <c r="C1" t="s">
        <v>132</v>
      </c>
    </row>
    <row r="2" spans="1:3" x14ac:dyDescent="0.25">
      <c r="A2" s="28">
        <v>2019</v>
      </c>
      <c r="B2" s="29">
        <v>46824821.809999995</v>
      </c>
      <c r="C2" s="29">
        <v>65706010.489999995</v>
      </c>
    </row>
    <row r="3" spans="1:3" x14ac:dyDescent="0.25">
      <c r="A3" s="28" t="s">
        <v>131</v>
      </c>
      <c r="B3" s="29">
        <v>46824821.809999995</v>
      </c>
      <c r="C3" s="29">
        <v>65706010.489999995</v>
      </c>
    </row>
  </sheetData>
  <pageMargins left="0.7" right="0.7" top="0.75" bottom="0.75" header="0.3" footer="0.3"/>
  <drawing r:id="rId2"/>
  <legacy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1"/>
  <sheetViews>
    <sheetView workbookViewId="0">
      <selection activeCell="A15" sqref="A15"/>
    </sheetView>
  </sheetViews>
  <sheetFormatPr defaultRowHeight="15" x14ac:dyDescent="0.25"/>
  <cols>
    <col min="1" max="1" width="15" customWidth="1"/>
    <col min="2" max="2" width="20.7109375" customWidth="1"/>
    <col min="3" max="61" width="3.5703125" customWidth="1"/>
    <col min="62" max="62" width="4.5703125" customWidth="1"/>
    <col min="63" max="63" width="11.28515625" customWidth="1"/>
    <col min="64" max="82" width="11.7109375" customWidth="1"/>
    <col min="83" max="83" width="14.85546875" customWidth="1"/>
    <col min="84" max="85" width="17.5703125" bestFit="1" customWidth="1"/>
    <col min="86" max="102" width="17.5703125" customWidth="1"/>
    <col min="103" max="103" width="20.7109375" customWidth="1"/>
    <col min="104" max="104" width="11.28515625" customWidth="1"/>
    <col min="105" max="105" width="11.28515625" bestFit="1" customWidth="1"/>
    <col min="106" max="128" width="11.28515625" customWidth="1"/>
    <col min="129" max="129" width="14.42578125" customWidth="1"/>
    <col min="130" max="131" width="18.42578125" bestFit="1" customWidth="1"/>
    <col min="132" max="160" width="18.42578125" customWidth="1"/>
    <col min="161" max="161" width="21.7109375" customWidth="1"/>
    <col min="162" max="174" width="6.5703125" customWidth="1"/>
    <col min="175" max="175" width="9.5703125" customWidth="1"/>
    <col min="176" max="177" width="19.7109375" bestFit="1" customWidth="1"/>
    <col min="178" max="209" width="19.7109375" customWidth="1"/>
    <col min="210" max="210" width="22.85546875" customWidth="1"/>
    <col min="211" max="211" width="12" customWidth="1"/>
    <col min="212" max="212" width="12" bestFit="1" customWidth="1"/>
    <col min="213" max="238" width="12" customWidth="1"/>
    <col min="239" max="239" width="15.140625" customWidth="1"/>
    <col min="240" max="240" width="11.28515625" customWidth="1"/>
    <col min="241" max="241" width="11.28515625" bestFit="1" customWidth="1"/>
  </cols>
  <sheetData>
    <row r="3" spans="1:2" x14ac:dyDescent="0.25">
      <c r="A3" s="27" t="s">
        <v>130</v>
      </c>
      <c r="B3" t="s">
        <v>144</v>
      </c>
    </row>
    <row r="4" spans="1:2" x14ac:dyDescent="0.25">
      <c r="A4" s="28" t="s">
        <v>93</v>
      </c>
      <c r="B4" s="30">
        <v>10.7</v>
      </c>
    </row>
    <row r="5" spans="1:2" x14ac:dyDescent="0.25">
      <c r="A5" s="28" t="s">
        <v>96</v>
      </c>
      <c r="B5" s="30">
        <v>7.2</v>
      </c>
    </row>
    <row r="6" spans="1:2" x14ac:dyDescent="0.25">
      <c r="A6" s="28" t="s">
        <v>99</v>
      </c>
      <c r="B6" s="30">
        <v>6.2</v>
      </c>
    </row>
    <row r="9" spans="1:2" x14ac:dyDescent="0.25">
      <c r="A9" s="28"/>
      <c r="B9" s="30"/>
    </row>
    <row r="10" spans="1:2" x14ac:dyDescent="0.25">
      <c r="A10" s="28"/>
      <c r="B10" s="30"/>
    </row>
    <row r="11" spans="1:2" x14ac:dyDescent="0.25">
      <c r="A11" s="28"/>
      <c r="B11" s="30"/>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
  <sheetViews>
    <sheetView workbookViewId="0">
      <selection sqref="A1:D5"/>
    </sheetView>
  </sheetViews>
  <sheetFormatPr defaultRowHeight="15" x14ac:dyDescent="0.25"/>
  <cols>
    <col min="1" max="1" width="13.140625" bestFit="1" customWidth="1"/>
    <col min="2" max="2" width="12.7109375" customWidth="1"/>
    <col min="3" max="3" width="12.28515625" customWidth="1"/>
    <col min="4" max="4" width="11.28515625" customWidth="1"/>
  </cols>
  <sheetData>
    <row r="1" spans="1:4" x14ac:dyDescent="0.25">
      <c r="A1" s="27" t="s">
        <v>130</v>
      </c>
      <c r="B1" t="s">
        <v>136</v>
      </c>
      <c r="C1" t="s">
        <v>135</v>
      </c>
      <c r="D1" t="s">
        <v>134</v>
      </c>
    </row>
    <row r="2" spans="1:4" x14ac:dyDescent="0.25">
      <c r="A2" s="28">
        <v>2019</v>
      </c>
      <c r="B2" s="29">
        <v>46824821.809999995</v>
      </c>
      <c r="C2" s="29">
        <v>65706010.489999995</v>
      </c>
      <c r="D2" s="29">
        <v>18881188.68</v>
      </c>
    </row>
    <row r="3" spans="1:4" x14ac:dyDescent="0.25">
      <c r="A3" s="28" t="s">
        <v>131</v>
      </c>
      <c r="B3" s="29">
        <v>46824821.809999995</v>
      </c>
      <c r="C3" s="29">
        <v>65706010.489999995</v>
      </c>
      <c r="D3" s="29">
        <v>18881188.68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
  <sheetViews>
    <sheetView workbookViewId="0">
      <selection sqref="A1:B14"/>
    </sheetView>
  </sheetViews>
  <sheetFormatPr defaultRowHeight="15" x14ac:dyDescent="0.25"/>
  <cols>
    <col min="1" max="1" width="13.140625" bestFit="1" customWidth="1"/>
    <col min="2" max="2" width="24.140625" bestFit="1" customWidth="1"/>
  </cols>
  <sheetData>
    <row r="1" spans="1:2" x14ac:dyDescent="0.25">
      <c r="A1" s="27" t="s">
        <v>130</v>
      </c>
      <c r="B1" t="s">
        <v>132</v>
      </c>
    </row>
    <row r="2" spans="1:2" x14ac:dyDescent="0.25">
      <c r="A2" s="28" t="s">
        <v>113</v>
      </c>
      <c r="B2" s="29">
        <v>32047618.049999993</v>
      </c>
    </row>
    <row r="3" spans="1:2" x14ac:dyDescent="0.25">
      <c r="A3" s="28" t="s">
        <v>114</v>
      </c>
      <c r="B3" s="29">
        <v>8218734.1699999999</v>
      </c>
    </row>
    <row r="4" spans="1:2" x14ac:dyDescent="0.25">
      <c r="A4" s="28" t="s">
        <v>115</v>
      </c>
      <c r="B4" s="29">
        <v>3960265.45</v>
      </c>
    </row>
    <row r="5" spans="1:2" x14ac:dyDescent="0.25">
      <c r="A5" s="28" t="s">
        <v>119</v>
      </c>
      <c r="B5" s="29">
        <v>7417365.54</v>
      </c>
    </row>
    <row r="6" spans="1:2" x14ac:dyDescent="0.25">
      <c r="A6" s="28" t="s">
        <v>120</v>
      </c>
      <c r="B6" s="29">
        <v>1641761.23</v>
      </c>
    </row>
    <row r="7" spans="1:2" x14ac:dyDescent="0.25">
      <c r="A7" s="28" t="s">
        <v>122</v>
      </c>
      <c r="B7" s="29">
        <v>2046454.3499999999</v>
      </c>
    </row>
    <row r="8" spans="1:2" x14ac:dyDescent="0.25">
      <c r="A8" s="28" t="s">
        <v>123</v>
      </c>
      <c r="B8" s="29">
        <v>6964690.9499999993</v>
      </c>
    </row>
    <row r="9" spans="1:2" x14ac:dyDescent="0.25">
      <c r="A9" s="28" t="s">
        <v>124</v>
      </c>
      <c r="B9" s="29">
        <v>3409120.75</v>
      </c>
    </row>
    <row r="10" spans="1:2" x14ac:dyDescent="0.25">
      <c r="A10" s="28" t="s">
        <v>131</v>
      </c>
      <c r="B10" s="31">
        <v>65706010.489999995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
  <sheetViews>
    <sheetView topLeftCell="H1" workbookViewId="0">
      <selection activeCell="P14" sqref="P14"/>
    </sheetView>
  </sheetViews>
  <sheetFormatPr defaultRowHeight="15" x14ac:dyDescent="0.25"/>
  <cols>
    <col min="1" max="1" width="13.28515625" customWidth="1"/>
    <col min="2" max="2" width="24.140625" customWidth="1"/>
    <col min="18" max="18" width="9.42578125" customWidth="1"/>
    <col min="19" max="19" width="7.140625" customWidth="1"/>
  </cols>
  <sheetData>
    <row r="1" spans="1:18" x14ac:dyDescent="0.25">
      <c r="A1" s="27" t="s">
        <v>0</v>
      </c>
      <c r="B1" t="s">
        <v>19</v>
      </c>
    </row>
    <row r="3" spans="1:18" x14ac:dyDescent="0.25">
      <c r="A3" s="27" t="s">
        <v>130</v>
      </c>
      <c r="B3" t="s">
        <v>132</v>
      </c>
    </row>
    <row r="4" spans="1:18" x14ac:dyDescent="0.25">
      <c r="A4" s="28" t="s">
        <v>46</v>
      </c>
      <c r="B4" s="30">
        <v>8109601.7699999996</v>
      </c>
      <c r="R4" s="27" t="s">
        <v>0</v>
      </c>
    </row>
    <row r="5" spans="1:18" x14ac:dyDescent="0.25">
      <c r="A5" s="28" t="s">
        <v>41</v>
      </c>
      <c r="B5" s="30">
        <v>3037391.4699999997</v>
      </c>
      <c r="R5" s="28" t="s">
        <v>19</v>
      </c>
    </row>
    <row r="6" spans="1:18" x14ac:dyDescent="0.25">
      <c r="A6" s="28" t="s">
        <v>26</v>
      </c>
      <c r="B6" s="30">
        <v>247956.32</v>
      </c>
    </row>
    <row r="7" spans="1:18" x14ac:dyDescent="0.25">
      <c r="A7" s="28" t="s">
        <v>28</v>
      </c>
      <c r="B7" s="30">
        <v>5997054.9800000004</v>
      </c>
    </row>
    <row r="8" spans="1:18" x14ac:dyDescent="0.25">
      <c r="A8" s="28" t="s">
        <v>131</v>
      </c>
      <c r="B8" s="30">
        <v>17392004.539999999</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7"/>
  <sheetViews>
    <sheetView workbookViewId="0">
      <selection sqref="A1:B8"/>
    </sheetView>
  </sheetViews>
  <sheetFormatPr defaultRowHeight="15" x14ac:dyDescent="0.25"/>
  <cols>
    <col min="1" max="1" width="32.42578125" customWidth="1"/>
    <col min="2" max="2" width="17.7109375" bestFit="1" customWidth="1"/>
  </cols>
  <sheetData>
    <row r="1" spans="1:2" x14ac:dyDescent="0.25">
      <c r="A1" s="27" t="s">
        <v>0</v>
      </c>
      <c r="B1" t="s">
        <v>138</v>
      </c>
    </row>
    <row r="2" spans="1:2" x14ac:dyDescent="0.25">
      <c r="A2" s="28" t="s">
        <v>19</v>
      </c>
      <c r="B2" s="31">
        <v>4193351.8000000003</v>
      </c>
    </row>
    <row r="3" spans="1:2" x14ac:dyDescent="0.25">
      <c r="A3" s="28" t="s">
        <v>4</v>
      </c>
      <c r="B3" s="31">
        <v>893625.76</v>
      </c>
    </row>
    <row r="4" spans="1:2" x14ac:dyDescent="0.25">
      <c r="A4" s="28" t="s">
        <v>6</v>
      </c>
      <c r="B4" s="31">
        <v>1590921.87</v>
      </c>
    </row>
    <row r="5" spans="1:2" x14ac:dyDescent="0.25">
      <c r="A5" s="28" t="s">
        <v>9</v>
      </c>
      <c r="B5" s="31">
        <v>6466865.5</v>
      </c>
    </row>
    <row r="6" spans="1:2" x14ac:dyDescent="0.25">
      <c r="A6" s="28" t="s">
        <v>44</v>
      </c>
      <c r="B6" s="31">
        <v>522589.37</v>
      </c>
    </row>
    <row r="7" spans="1:2" x14ac:dyDescent="0.25">
      <c r="A7" s="28" t="s">
        <v>11</v>
      </c>
      <c r="B7" s="31">
        <v>5213834.38</v>
      </c>
    </row>
    <row r="11" spans="1:2" x14ac:dyDescent="0.25">
      <c r="A11" s="28" t="s">
        <v>19</v>
      </c>
      <c r="B11" s="31">
        <f>GETPIVOTDATA("Total Profit",$A$1,"Region","Asia")</f>
        <v>4193351.8000000003</v>
      </c>
    </row>
    <row r="12" spans="1:2" x14ac:dyDescent="0.25">
      <c r="A12" s="28" t="s">
        <v>4</v>
      </c>
      <c r="B12" s="31">
        <f>GETPIVOTDATA("Total Profit",$A$1,"Region","Australia and Oceania")</f>
        <v>893625.76</v>
      </c>
    </row>
    <row r="13" spans="1:2" x14ac:dyDescent="0.25">
      <c r="A13" s="28" t="s">
        <v>6</v>
      </c>
      <c r="B13" s="31">
        <f>GETPIVOTDATA("Total Profit",$A$1,"Region","Central America and the Caribbean")</f>
        <v>1590921.87</v>
      </c>
    </row>
    <row r="14" spans="1:2" x14ac:dyDescent="0.25">
      <c r="A14" s="28" t="s">
        <v>9</v>
      </c>
      <c r="B14" s="31">
        <f>GETPIVOTDATA("Total Profit",$A$1,"Region","Europe")</f>
        <v>6466865.5</v>
      </c>
    </row>
    <row r="15" spans="1:2" x14ac:dyDescent="0.25">
      <c r="A15" s="28" t="s">
        <v>44</v>
      </c>
      <c r="B15" s="31">
        <f>GETPIVOTDATA("Total Profit",$A$1,"Region","Middle East and North Africa")</f>
        <v>522589.37</v>
      </c>
    </row>
    <row r="16" spans="1:2" x14ac:dyDescent="0.25">
      <c r="A16" s="28" t="s">
        <v>71</v>
      </c>
      <c r="B16" s="31" t="e">
        <f>GETPIVOTDATA("Total Profit",$A$1,"Region","North America")</f>
        <v>#REF!</v>
      </c>
    </row>
    <row r="17" spans="1:2" x14ac:dyDescent="0.25">
      <c r="A17" s="28" t="s">
        <v>11</v>
      </c>
      <c r="B17" s="31">
        <f>GETPIVOTDATA("Total Profit",$A$1,"Region","Sub-Saharan Africa")</f>
        <v>5213834.38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0"/>
  <sheetViews>
    <sheetView workbookViewId="0">
      <selection activeCell="F20" sqref="F20"/>
    </sheetView>
  </sheetViews>
  <sheetFormatPr defaultRowHeight="15" x14ac:dyDescent="0.25"/>
  <cols>
    <col min="1" max="1" width="17.85546875" customWidth="1"/>
    <col min="2" max="2" width="24.140625" customWidth="1"/>
    <col min="3" max="3" width="20.42578125" bestFit="1" customWidth="1"/>
    <col min="4" max="4" width="32.42578125" bestFit="1" customWidth="1"/>
    <col min="5" max="5" width="7.28515625" customWidth="1"/>
    <col min="6" max="6" width="26.85546875" bestFit="1" customWidth="1"/>
    <col min="7" max="7" width="14" bestFit="1" customWidth="1"/>
    <col min="8" max="8" width="17.85546875" bestFit="1" customWidth="1"/>
    <col min="9" max="9" width="11.28515625" bestFit="1" customWidth="1"/>
  </cols>
  <sheetData>
    <row r="1" spans="1:2" x14ac:dyDescent="0.25">
      <c r="A1" s="27" t="s">
        <v>145</v>
      </c>
      <c r="B1" t="s">
        <v>132</v>
      </c>
    </row>
    <row r="2" spans="1:2" x14ac:dyDescent="0.25">
      <c r="A2" s="28" t="s">
        <v>96</v>
      </c>
      <c r="B2" s="31">
        <v>5997054.9800000004</v>
      </c>
    </row>
    <row r="3" spans="1:2" x14ac:dyDescent="0.25">
      <c r="A3" s="28" t="s">
        <v>98</v>
      </c>
      <c r="B3" s="31">
        <v>5513227.5</v>
      </c>
    </row>
    <row r="4" spans="1:2" x14ac:dyDescent="0.25">
      <c r="A4" s="28" t="s">
        <v>93</v>
      </c>
      <c r="B4" s="31">
        <v>2794257.67</v>
      </c>
    </row>
    <row r="5" spans="1:2" x14ac:dyDescent="0.25">
      <c r="A5" s="28" t="s">
        <v>94</v>
      </c>
      <c r="B5" s="31">
        <v>2596374.27</v>
      </c>
    </row>
    <row r="6" spans="1:2" x14ac:dyDescent="0.25">
      <c r="A6" s="28" t="s">
        <v>99</v>
      </c>
      <c r="B6" s="31">
        <v>247956.32</v>
      </c>
    </row>
    <row r="7" spans="1:2" x14ac:dyDescent="0.25">
      <c r="A7" s="28" t="s">
        <v>95</v>
      </c>
      <c r="B7" s="31">
        <v>243133.8</v>
      </c>
    </row>
    <row r="8" spans="1:2" x14ac:dyDescent="0.25">
      <c r="A8" s="28" t="s">
        <v>131</v>
      </c>
      <c r="B8" s="32">
        <v>17392004.539999999</v>
      </c>
    </row>
    <row r="13" spans="1:2" x14ac:dyDescent="0.25">
      <c r="A13" s="28" t="s">
        <v>95</v>
      </c>
      <c r="B13" s="29">
        <f>GETPIVOTDATA("Total Selling Price ",$A$1,"Product Type","Kitchen appliances")</f>
        <v>243133.8</v>
      </c>
    </row>
    <row r="14" spans="1:2" x14ac:dyDescent="0.25">
      <c r="A14" s="28" t="s">
        <v>94</v>
      </c>
      <c r="B14" s="29">
        <f>GETPIVOTDATA("Total Selling Price ",$A$1,"Product Type","Home Appliances")</f>
        <v>2596374.27</v>
      </c>
    </row>
    <row r="15" spans="1:2" x14ac:dyDescent="0.25">
      <c r="A15" s="28" t="s">
        <v>96</v>
      </c>
      <c r="B15" s="29">
        <f>GETPIVOTDATA("Total Selling Price ",$A$1,"Product Type","Stationery")</f>
        <v>5997054.9800000004</v>
      </c>
    </row>
    <row r="16" spans="1:2" x14ac:dyDescent="0.25">
      <c r="A16" s="28" t="s">
        <v>99</v>
      </c>
      <c r="B16" s="29">
        <f>GETPIVOTDATA("Total Selling Price ",$A$1,"Product Type","Bags &amp; Watches")</f>
        <v>247956.32</v>
      </c>
    </row>
    <row r="17" spans="1:2" x14ac:dyDescent="0.25">
      <c r="A17" s="28" t="s">
        <v>97</v>
      </c>
      <c r="B17" s="29" t="e">
        <f>GETPIVOTDATA("Total Selling Price ",$A$1,"Product Type","Cosmatics")</f>
        <v>#REF!</v>
      </c>
    </row>
    <row r="18" spans="1:2" x14ac:dyDescent="0.25">
      <c r="A18" s="28" t="s">
        <v>92</v>
      </c>
      <c r="B18" s="29" t="e">
        <f>GETPIVOTDATA("Total Selling Price ",$A$1,"Product Type","Cloths")</f>
        <v>#REF!</v>
      </c>
    </row>
    <row r="19" spans="1:2" x14ac:dyDescent="0.25">
      <c r="A19" s="28" t="s">
        <v>91</v>
      </c>
      <c r="B19" s="29" t="e">
        <f>GETPIVOTDATA("Total Selling Price ",$A$1,"Product Type","Electronic Items ")</f>
        <v>#REF!</v>
      </c>
    </row>
    <row r="20" spans="1:2" x14ac:dyDescent="0.25">
      <c r="A20" s="28" t="s">
        <v>93</v>
      </c>
      <c r="B20" s="29">
        <f>GETPIVOTDATA("Total Selling Price ",$A$1,"Product Type","Footwear")</f>
        <v>2794257.67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topLeftCell="B1" workbookViewId="0">
      <selection activeCell="N17" sqref="N17"/>
    </sheetView>
  </sheetViews>
  <sheetFormatPr defaultRowHeight="15" x14ac:dyDescent="0.25"/>
  <cols>
    <col min="1" max="1" width="13.140625" customWidth="1"/>
    <col min="2" max="2" width="19.140625" customWidth="1"/>
    <col min="3" max="3" width="7" customWidth="1"/>
    <col min="4" max="4" width="11.28515625" bestFit="1" customWidth="1"/>
  </cols>
  <sheetData>
    <row r="1" spans="1:2" x14ac:dyDescent="0.25">
      <c r="A1" s="27" t="s">
        <v>130</v>
      </c>
      <c r="B1" t="s">
        <v>137</v>
      </c>
    </row>
    <row r="2" spans="1:2" x14ac:dyDescent="0.25">
      <c r="A2" s="28" t="s">
        <v>103</v>
      </c>
      <c r="B2" s="29">
        <v>3087464.39</v>
      </c>
    </row>
    <row r="3" spans="1:2" x14ac:dyDescent="0.25">
      <c r="A3" s="28" t="s">
        <v>104</v>
      </c>
      <c r="B3" s="29">
        <v>14304540.15</v>
      </c>
    </row>
    <row r="4" spans="1:2" x14ac:dyDescent="0.25">
      <c r="A4" s="28" t="s">
        <v>131</v>
      </c>
      <c r="B4" s="29">
        <v>17392004.539999999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workbookViewId="0">
      <selection activeCell="B18" sqref="B18"/>
    </sheetView>
  </sheetViews>
  <sheetFormatPr defaultRowHeight="15" x14ac:dyDescent="0.25"/>
  <cols>
    <col min="1" max="1" width="13.140625" customWidth="1"/>
    <col min="2" max="2" width="24.140625" customWidth="1"/>
    <col min="3" max="3" width="12.140625" bestFit="1" customWidth="1"/>
    <col min="4" max="4" width="10.140625" bestFit="1" customWidth="1"/>
    <col min="5" max="5" width="11.28515625" bestFit="1" customWidth="1"/>
    <col min="6" max="6" width="8.85546875" customWidth="1"/>
    <col min="7" max="7" width="12.42578125" bestFit="1" customWidth="1"/>
    <col min="8" max="8" width="31.5703125" bestFit="1" customWidth="1"/>
    <col min="9" max="9" width="8.140625" customWidth="1"/>
    <col min="10" max="10" width="6.85546875" customWidth="1"/>
    <col min="11" max="11" width="6.42578125" customWidth="1"/>
    <col min="12" max="12" width="8" customWidth="1"/>
    <col min="13" max="13" width="11.42578125" bestFit="1" customWidth="1"/>
    <col min="14" max="14" width="5" customWidth="1"/>
    <col min="15" max="15" width="10.7109375" bestFit="1" customWidth="1"/>
    <col min="16" max="16" width="12.7109375" bestFit="1" customWidth="1"/>
    <col min="17" max="17" width="5.85546875" customWidth="1"/>
    <col min="18" max="18" width="20.7109375" bestFit="1" customWidth="1"/>
    <col min="19" max="19" width="8" customWidth="1"/>
    <col min="20" max="20" width="21.42578125" bestFit="1" customWidth="1"/>
    <col min="21" max="21" width="8" customWidth="1"/>
    <col min="22" max="23" width="12" bestFit="1" customWidth="1"/>
    <col min="24" max="24" width="11.5703125" bestFit="1" customWidth="1"/>
    <col min="25" max="25" width="7.42578125" customWidth="1"/>
    <col min="26" max="26" width="11.28515625" bestFit="1" customWidth="1"/>
  </cols>
  <sheetData>
    <row r="1" spans="1:2" x14ac:dyDescent="0.25">
      <c r="A1" s="27" t="s">
        <v>130</v>
      </c>
      <c r="B1" t="s">
        <v>132</v>
      </c>
    </row>
    <row r="2" spans="1:2" x14ac:dyDescent="0.25">
      <c r="A2" s="28" t="s">
        <v>106</v>
      </c>
      <c r="B2" s="29">
        <v>8555441.4900000002</v>
      </c>
    </row>
    <row r="3" spans="1:2" x14ac:dyDescent="0.25">
      <c r="A3" s="28" t="s">
        <v>8</v>
      </c>
      <c r="B3" s="29">
        <v>8836563.0500000007</v>
      </c>
    </row>
    <row r="4" spans="1:2" x14ac:dyDescent="0.25">
      <c r="A4" s="28" t="s">
        <v>131</v>
      </c>
      <c r="B4" s="29">
        <v>17392004.539999999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workbookViewId="0">
      <selection activeCell="B12" sqref="B12"/>
    </sheetView>
  </sheetViews>
  <sheetFormatPr defaultRowHeight="15" x14ac:dyDescent="0.25"/>
  <cols>
    <col min="1" max="1" width="13.140625" customWidth="1"/>
    <col min="2" max="2" width="24.140625" bestFit="1" customWidth="1"/>
  </cols>
  <sheetData>
    <row r="1" spans="1:2" x14ac:dyDescent="0.25">
      <c r="A1" s="27" t="s">
        <v>130</v>
      </c>
      <c r="B1" t="s">
        <v>132</v>
      </c>
    </row>
    <row r="2" spans="1:2" x14ac:dyDescent="0.25">
      <c r="A2" s="28" t="s">
        <v>102</v>
      </c>
      <c r="B2" s="29">
        <v>8555441.4900000002</v>
      </c>
    </row>
    <row r="3" spans="1:2" x14ac:dyDescent="0.25">
      <c r="A3" s="28" t="s">
        <v>101</v>
      </c>
      <c r="B3" s="29">
        <v>8836563.0500000007</v>
      </c>
    </row>
    <row r="4" spans="1:2" x14ac:dyDescent="0.25">
      <c r="A4" s="28" t="s">
        <v>131</v>
      </c>
      <c r="B4" s="29">
        <v>17392004.539999999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1"/>
  <sheetViews>
    <sheetView workbookViewId="0">
      <selection sqref="A1:C10"/>
    </sheetView>
  </sheetViews>
  <sheetFormatPr defaultRowHeight="15" x14ac:dyDescent="0.25"/>
  <cols>
    <col min="1" max="1" width="17.85546875" customWidth="1"/>
    <col min="2" max="2" width="23.7109375" customWidth="1"/>
    <col min="3" max="3" width="24.140625" bestFit="1" customWidth="1"/>
  </cols>
  <sheetData>
    <row r="1" spans="1:3" x14ac:dyDescent="0.25">
      <c r="A1" s="27" t="s">
        <v>130</v>
      </c>
      <c r="B1" t="s">
        <v>133</v>
      </c>
      <c r="C1" t="s">
        <v>132</v>
      </c>
    </row>
    <row r="2" spans="1:3" x14ac:dyDescent="0.25">
      <c r="A2" s="28" t="s">
        <v>95</v>
      </c>
      <c r="B2" s="29">
        <v>9651515.0500000007</v>
      </c>
      <c r="C2" s="29">
        <v>14020361.120000001</v>
      </c>
    </row>
    <row r="3" spans="1:3" x14ac:dyDescent="0.25">
      <c r="A3" s="28" t="s">
        <v>96</v>
      </c>
      <c r="B3" s="29">
        <v>8008877.9400000004</v>
      </c>
      <c r="C3" s="29">
        <v>11351778.42</v>
      </c>
    </row>
    <row r="4" spans="1:3" x14ac:dyDescent="0.25">
      <c r="A4" s="28" t="s">
        <v>93</v>
      </c>
      <c r="B4" s="29">
        <v>7939152.1199999992</v>
      </c>
      <c r="C4" s="29">
        <v>10136419.550000001</v>
      </c>
    </row>
    <row r="5" spans="1:3" x14ac:dyDescent="0.25">
      <c r="A5" s="28" t="s">
        <v>94</v>
      </c>
      <c r="B5" s="29">
        <v>6264602.4499999993</v>
      </c>
      <c r="C5" s="29">
        <v>8660607.7800000012</v>
      </c>
    </row>
    <row r="6" spans="1:3" x14ac:dyDescent="0.25">
      <c r="A6" s="28" t="s">
        <v>98</v>
      </c>
      <c r="B6" s="29">
        <v>4623898.95</v>
      </c>
      <c r="C6" s="29">
        <v>6306745.5</v>
      </c>
    </row>
    <row r="7" spans="1:3" x14ac:dyDescent="0.25">
      <c r="A7" s="28" t="s">
        <v>97</v>
      </c>
      <c r="B7" s="29">
        <v>4120816.4699999997</v>
      </c>
      <c r="C7" s="29">
        <v>5726021.4800000004</v>
      </c>
    </row>
    <row r="8" spans="1:3" x14ac:dyDescent="0.25">
      <c r="A8" s="28" t="s">
        <v>92</v>
      </c>
      <c r="B8" s="29">
        <v>2667625.04</v>
      </c>
      <c r="C8" s="29">
        <v>3425302.0899999994</v>
      </c>
    </row>
    <row r="9" spans="1:3" x14ac:dyDescent="0.25">
      <c r="A9" s="28" t="s">
        <v>99</v>
      </c>
      <c r="B9" s="29">
        <v>2602677.1499999994</v>
      </c>
      <c r="C9" s="29">
        <v>4397368.93</v>
      </c>
    </row>
    <row r="10" spans="1:3" x14ac:dyDescent="0.25">
      <c r="A10" s="28" t="s">
        <v>91</v>
      </c>
      <c r="B10" s="29">
        <v>945656.64</v>
      </c>
      <c r="C10" s="29">
        <v>1681405.62</v>
      </c>
    </row>
    <row r="13" spans="1:3" x14ac:dyDescent="0.25">
      <c r="A13" s="28" t="s">
        <v>95</v>
      </c>
      <c r="B13" s="29">
        <f>GETPIVOTDATA("Sum of Total Buying Prise",$A$1,"Product Type","Kitchen appliances")</f>
        <v>9651515.0500000007</v>
      </c>
      <c r="C13" s="29">
        <f>GETPIVOTDATA("Sum of Total Selling Price ",$A$1,"Product Type","Kitchen appliances")</f>
        <v>14020361.120000001</v>
      </c>
    </row>
    <row r="14" spans="1:3" x14ac:dyDescent="0.25">
      <c r="A14" s="28" t="s">
        <v>94</v>
      </c>
      <c r="B14" s="29">
        <f>GETPIVOTDATA("Sum of Total Buying Prise",$A$1,"Product Type","Home Appliances")</f>
        <v>6264602.4499999993</v>
      </c>
      <c r="C14" s="29">
        <f>GETPIVOTDATA("Sum of Total Selling Price ",$A$1,"Product Type","Home Appliances")</f>
        <v>8660607.7800000012</v>
      </c>
    </row>
    <row r="15" spans="1:3" x14ac:dyDescent="0.25">
      <c r="A15" s="28" t="s">
        <v>96</v>
      </c>
      <c r="B15" s="29">
        <f>GETPIVOTDATA("Sum of Total Buying Prise",$A$1,"Product Type","Stationery")</f>
        <v>8008877.9400000004</v>
      </c>
      <c r="C15" s="29">
        <f>GETPIVOTDATA("Sum of Total Selling Price ",$A$1,"Product Type","Stationery")</f>
        <v>11351778.42</v>
      </c>
    </row>
    <row r="16" spans="1:3" x14ac:dyDescent="0.25">
      <c r="A16" s="28" t="s">
        <v>92</v>
      </c>
      <c r="B16" s="29">
        <f>GETPIVOTDATA("Sum of Total Buying Prise",$A$1,"Product Type","Cloths")</f>
        <v>2667625.04</v>
      </c>
      <c r="C16" s="29">
        <f>GETPIVOTDATA("Sum of Total Selling Price ",$A$1,"Product Type","Cloths")</f>
        <v>3425302.0899999994</v>
      </c>
    </row>
    <row r="17" spans="1:3" x14ac:dyDescent="0.25">
      <c r="A17" s="28" t="s">
        <v>97</v>
      </c>
      <c r="B17" s="29">
        <f>GETPIVOTDATA("Sum of Total Buying Prise",$A$1,"Product Type","Cosmatics")</f>
        <v>4120816.4699999997</v>
      </c>
      <c r="C17" s="29">
        <f>GETPIVOTDATA("Sum of Total Selling Price ",$A$1,"Product Type","Cosmatics")</f>
        <v>5726021.4800000004</v>
      </c>
    </row>
    <row r="18" spans="1:3" x14ac:dyDescent="0.25">
      <c r="A18" s="28" t="s">
        <v>93</v>
      </c>
      <c r="B18" s="29">
        <f>GETPIVOTDATA("Sum of Total Buying Prise",$A$1,"Product Type","Footwear")</f>
        <v>7939152.1199999992</v>
      </c>
      <c r="C18" s="29">
        <f>GETPIVOTDATA("Sum of Total Selling Price ",$A$1,"Product Type","Footwear")</f>
        <v>10136419.550000001</v>
      </c>
    </row>
    <row r="19" spans="1:3" x14ac:dyDescent="0.25">
      <c r="A19" s="28" t="s">
        <v>91</v>
      </c>
      <c r="B19" s="29">
        <f>GETPIVOTDATA("Sum of Total Buying Prise",$A$1,"Product Type","Electronic Items ")</f>
        <v>945656.64</v>
      </c>
      <c r="C19" s="29">
        <f>GETPIVOTDATA("Sum of Total Selling Price ",$A$1,"Product Type","Electronic Items ")</f>
        <v>1681405.62</v>
      </c>
    </row>
    <row r="20" spans="1:3" x14ac:dyDescent="0.25">
      <c r="A20" s="28" t="s">
        <v>99</v>
      </c>
      <c r="B20" s="29">
        <f>GETPIVOTDATA("Sum of Total Buying Prise",$A$1,"Product Type","Bags &amp; Watches")</f>
        <v>2602677.1499999994</v>
      </c>
      <c r="C20" s="29">
        <f>GETPIVOTDATA("Sum of Total Selling Price ",$A$1,"Product Type","Bags &amp; Watches")</f>
        <v>4397368.93</v>
      </c>
    </row>
    <row r="21" spans="1:3" x14ac:dyDescent="0.25">
      <c r="A21" s="28" t="s">
        <v>98</v>
      </c>
      <c r="B21" s="29">
        <f>GETPIVOTDATA("Sum of Total Buying Prise",$A$1,"Product Type","Kids")</f>
        <v>4623898.95</v>
      </c>
      <c r="C21" s="29">
        <f>GETPIVOTDATA("Sum of Total Selling Price ",$A$1,"Product Type","Kids")</f>
        <v>6306745.5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election activeCell="C3" sqref="B3:C3"/>
    </sheetView>
  </sheetViews>
  <sheetFormatPr defaultRowHeight="15" x14ac:dyDescent="0.25"/>
  <cols>
    <col min="1" max="1" width="5.42578125" customWidth="1"/>
    <col min="2" max="2" width="23.7109375" customWidth="1"/>
    <col min="3" max="3" width="24.140625" customWidth="1"/>
  </cols>
  <sheetData>
    <row r="1" spans="1:4" x14ac:dyDescent="0.25">
      <c r="B1" s="27" t="s">
        <v>140</v>
      </c>
    </row>
    <row r="2" spans="1:4" x14ac:dyDescent="0.25">
      <c r="B2" t="s">
        <v>133</v>
      </c>
      <c r="C2" t="s">
        <v>132</v>
      </c>
    </row>
    <row r="3" spans="1:4" ht="15.75" x14ac:dyDescent="0.25">
      <c r="A3" t="s">
        <v>139</v>
      </c>
      <c r="B3" s="34">
        <v>13198652.74</v>
      </c>
      <c r="C3" s="34">
        <v>17392004.540000003</v>
      </c>
    </row>
    <row r="4" spans="1:4" x14ac:dyDescent="0.25">
      <c r="D4" s="33"/>
    </row>
    <row r="5" spans="1:4" ht="15.75" x14ac:dyDescent="0.25">
      <c r="B5" t="s">
        <v>141</v>
      </c>
      <c r="C5" s="34">
        <f>GETPIVOTDATA("Sum of Total Selling Price ",$A$1)</f>
        <v>17392004.540000003</v>
      </c>
    </row>
    <row r="6" spans="1:4" ht="15.75" x14ac:dyDescent="0.25">
      <c r="B6" t="s">
        <v>142</v>
      </c>
      <c r="C6" s="34">
        <f>GETPIVOTDATA("Sum of Total Selling Price ",$A$1)-GETPIVOTDATA("Sum of Total Buying Prise",$A$1)</f>
        <v>4193351.8000000026</v>
      </c>
    </row>
    <row r="7" spans="1:4" ht="15.75" x14ac:dyDescent="0.25">
      <c r="B7" t="s">
        <v>143</v>
      </c>
      <c r="C7" s="35">
        <f>C6/GETPIVOTDATA("Sum of Total Buying Prise",$A$1)</f>
        <v>0.3177105938465658</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tabSelected="1" topLeftCell="J1" zoomScale="55" zoomScaleNormal="55" workbookViewId="0">
      <selection activeCell="AU20" sqref="AU20"/>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640E9ABF-54A2-442A-922D-61286A563A78}">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E125B7DB-1BD1-4D28-935D-4D92B34A7FA2}">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45D7270A-816A-4A58-9A1E-6F9FC4A4E402}">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referances</vt:lpstr>
      <vt:lpstr>Input data</vt:lpstr>
      <vt:lpstr>year wise buy sale</vt:lpstr>
      <vt:lpstr>3 most ordered populer product</vt:lpstr>
      <vt:lpstr>profite on sale</vt:lpstr>
      <vt:lpstr>month wise sale</vt:lpstr>
      <vt:lpstr>region &amp; country sale</vt:lpstr>
      <vt:lpstr>region wise profit</vt:lpstr>
      <vt:lpstr>year &amp; region product salling</vt:lpstr>
      <vt:lpstr>total sales on type of sale</vt:lpstr>
      <vt:lpstr>payment based on total sale</vt:lpstr>
      <vt:lpstr>mode of sale on total sale </vt:lpstr>
      <vt:lpstr>product based buy &amp; sale price</vt:lpstr>
      <vt:lpstr>total sale,profit,profit%</vt:lpstr>
      <vt:lpstr>db</vt:lpstr>
      <vt:lpstr>month</vt:lpstr>
      <vt:lpstr>monthlist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patel</dc:creator>
  <cp:lastModifiedBy>DELL</cp:lastModifiedBy>
  <dcterms:created xsi:type="dcterms:W3CDTF">2020-01-07T09:43:14Z</dcterms:created>
  <dcterms:modified xsi:type="dcterms:W3CDTF">2022-06-01T08:11:51Z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