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it0\Desktop\Python\projects\UF\STA3032\P5_1\"/>
    </mc:Choice>
  </mc:AlternateContent>
  <xr:revisionPtr revIDLastSave="0" documentId="13_ncr:1_{178D6815-18BB-4A45-8A13-FC54C4C7FC23}" xr6:coauthVersionLast="47" xr6:coauthVersionMax="47" xr10:uidLastSave="{00000000-0000-0000-0000-000000000000}"/>
  <bookViews>
    <workbookView xWindow="0" yWindow="0" windowWidth="25800" windowHeight="21000" activeTab="1" xr2:uid="{C8CDD6E0-A76B-490C-B9A6-B828E86EDBE6}"/>
  </bookViews>
  <sheets>
    <sheet name="11.20" sheetId="1" r:id="rId1"/>
    <sheet name="11.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8" i="2"/>
  <c r="J10" i="2" s="1"/>
  <c r="J9" i="2"/>
  <c r="J7" i="2"/>
  <c r="P5" i="2"/>
  <c r="P2" i="2"/>
  <c r="P3" i="2" s="1"/>
  <c r="L3" i="2"/>
  <c r="M3" i="2"/>
  <c r="L4" i="2"/>
  <c r="M4" i="2"/>
  <c r="L5" i="2"/>
  <c r="M5" i="2" s="1"/>
  <c r="L6" i="2"/>
  <c r="M6" i="2"/>
  <c r="L7" i="2"/>
  <c r="M7" i="2"/>
  <c r="L8" i="2"/>
  <c r="M8" i="2"/>
  <c r="L9" i="2"/>
  <c r="M9" i="2" s="1"/>
  <c r="L10" i="2"/>
  <c r="M10" i="2"/>
  <c r="L11" i="2"/>
  <c r="M11" i="2"/>
  <c r="L12" i="2"/>
  <c r="M12" i="2"/>
  <c r="L13" i="2"/>
  <c r="M13" i="2" s="1"/>
  <c r="M2" i="2"/>
  <c r="L2" i="2"/>
  <c r="J5" i="2"/>
  <c r="J4" i="2"/>
  <c r="J2" i="2"/>
  <c r="D3" i="2"/>
  <c r="E3" i="2" s="1"/>
  <c r="F3" i="2"/>
  <c r="D4" i="2"/>
  <c r="E4" i="2"/>
  <c r="F4" i="2"/>
  <c r="G4" i="2"/>
  <c r="D5" i="2"/>
  <c r="E5" i="2" s="1"/>
  <c r="F5" i="2"/>
  <c r="D6" i="2"/>
  <c r="E6" i="2"/>
  <c r="F6" i="2"/>
  <c r="G6" i="2"/>
  <c r="D7" i="2"/>
  <c r="E7" i="2" s="1"/>
  <c r="F7" i="2"/>
  <c r="D8" i="2"/>
  <c r="E8" i="2"/>
  <c r="F8" i="2"/>
  <c r="G8" i="2"/>
  <c r="D9" i="2"/>
  <c r="E9" i="2" s="1"/>
  <c r="F9" i="2"/>
  <c r="D10" i="2"/>
  <c r="E10" i="2"/>
  <c r="F10" i="2"/>
  <c r="G10" i="2"/>
  <c r="D11" i="2"/>
  <c r="E11" i="2" s="1"/>
  <c r="F11" i="2"/>
  <c r="D12" i="2"/>
  <c r="E12" i="2"/>
  <c r="F12" i="2"/>
  <c r="G12" i="2"/>
  <c r="D13" i="2"/>
  <c r="E13" i="2" s="1"/>
  <c r="F13" i="2"/>
  <c r="F2" i="2"/>
  <c r="G2" i="2" s="1"/>
  <c r="D2" i="2"/>
  <c r="C14" i="2"/>
  <c r="B14" i="2"/>
  <c r="R5" i="1"/>
  <c r="U5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J2" i="1"/>
  <c r="C22" i="1"/>
  <c r="F3" i="1" s="1"/>
  <c r="B22" i="1"/>
  <c r="D3" i="1" s="1"/>
  <c r="E3" i="1" s="1"/>
  <c r="G13" i="2" l="1"/>
  <c r="G11" i="2"/>
  <c r="G9" i="2"/>
  <c r="G7" i="2"/>
  <c r="G5" i="2"/>
  <c r="G3" i="2"/>
  <c r="E2" i="2"/>
  <c r="G3" i="1"/>
  <c r="D18" i="1"/>
  <c r="D5" i="1"/>
  <c r="F6" i="1"/>
  <c r="D17" i="1"/>
  <c r="D6" i="1"/>
  <c r="F14" i="1"/>
  <c r="D14" i="1"/>
  <c r="D2" i="1"/>
  <c r="E2" i="1" s="1"/>
  <c r="D13" i="1"/>
  <c r="F2" i="1"/>
  <c r="F10" i="1"/>
  <c r="D21" i="1"/>
  <c r="D10" i="1"/>
  <c r="F18" i="1"/>
  <c r="D9" i="1"/>
  <c r="F21" i="1"/>
  <c r="F17" i="1"/>
  <c r="F5" i="1"/>
  <c r="F13" i="1"/>
  <c r="F20" i="1"/>
  <c r="F16" i="1"/>
  <c r="F12" i="1"/>
  <c r="F8" i="1"/>
  <c r="F4" i="1"/>
  <c r="F9" i="1"/>
  <c r="D20" i="1"/>
  <c r="D16" i="1"/>
  <c r="D12" i="1"/>
  <c r="D8" i="1"/>
  <c r="D4" i="1"/>
  <c r="F19" i="1"/>
  <c r="F15" i="1"/>
  <c r="F11" i="1"/>
  <c r="F7" i="1"/>
  <c r="D19" i="1"/>
  <c r="D15" i="1"/>
  <c r="D11" i="1"/>
  <c r="D7" i="1"/>
  <c r="G2" i="1" l="1"/>
  <c r="E6" i="1"/>
  <c r="G6" i="1"/>
  <c r="E14" i="1"/>
  <c r="G14" i="1"/>
  <c r="E4" i="1"/>
  <c r="G4" i="1"/>
  <c r="E11" i="1"/>
  <c r="G11" i="1"/>
  <c r="E15" i="1"/>
  <c r="G15" i="1"/>
  <c r="E12" i="1"/>
  <c r="G12" i="1"/>
  <c r="E21" i="1"/>
  <c r="G21" i="1"/>
  <c r="E17" i="1"/>
  <c r="G17" i="1"/>
  <c r="E9" i="1"/>
  <c r="G9" i="1"/>
  <c r="E7" i="1"/>
  <c r="G7" i="1"/>
  <c r="E8" i="1"/>
  <c r="G8" i="1"/>
  <c r="E10" i="1"/>
  <c r="G10" i="1"/>
  <c r="E19" i="1"/>
  <c r="G19" i="1"/>
  <c r="E16" i="1"/>
  <c r="G16" i="1"/>
  <c r="E20" i="1"/>
  <c r="G20" i="1"/>
  <c r="E5" i="1"/>
  <c r="G5" i="1"/>
  <c r="E13" i="1"/>
  <c r="G13" i="1"/>
  <c r="E18" i="1"/>
  <c r="G18" i="1"/>
  <c r="J4" i="1" l="1"/>
  <c r="J5" i="1" s="1"/>
  <c r="L3" i="1" l="1"/>
  <c r="M3" i="1" s="1"/>
  <c r="N3" i="1" s="1"/>
  <c r="L11" i="1"/>
  <c r="M11" i="1" s="1"/>
  <c r="N11" i="1" s="1"/>
  <c r="L19" i="1"/>
  <c r="M19" i="1" s="1"/>
  <c r="N19" i="1" s="1"/>
  <c r="L8" i="1"/>
  <c r="M8" i="1" s="1"/>
  <c r="N8" i="1" s="1"/>
  <c r="L9" i="1"/>
  <c r="M9" i="1" s="1"/>
  <c r="N9" i="1" s="1"/>
  <c r="L10" i="1"/>
  <c r="M10" i="1" s="1"/>
  <c r="N10" i="1" s="1"/>
  <c r="L4" i="1"/>
  <c r="M4" i="1" s="1"/>
  <c r="N4" i="1" s="1"/>
  <c r="L12" i="1"/>
  <c r="M12" i="1" s="1"/>
  <c r="N12" i="1" s="1"/>
  <c r="L20" i="1"/>
  <c r="M20" i="1" s="1"/>
  <c r="N20" i="1" s="1"/>
  <c r="L5" i="1"/>
  <c r="M5" i="1" s="1"/>
  <c r="N5" i="1" s="1"/>
  <c r="L13" i="1"/>
  <c r="M13" i="1" s="1"/>
  <c r="N13" i="1" s="1"/>
  <c r="L21" i="1"/>
  <c r="M21" i="1" s="1"/>
  <c r="N21" i="1" s="1"/>
  <c r="L15" i="1"/>
  <c r="M15" i="1" s="1"/>
  <c r="N15" i="1" s="1"/>
  <c r="L6" i="1"/>
  <c r="M6" i="1" s="1"/>
  <c r="N6" i="1" s="1"/>
  <c r="L14" i="1"/>
  <c r="M14" i="1" s="1"/>
  <c r="N14" i="1" s="1"/>
  <c r="L2" i="1"/>
  <c r="L7" i="1"/>
  <c r="M7" i="1" s="1"/>
  <c r="N7" i="1" s="1"/>
  <c r="L16" i="1"/>
  <c r="M16" i="1" s="1"/>
  <c r="N16" i="1" s="1"/>
  <c r="L17" i="1"/>
  <c r="M17" i="1" s="1"/>
  <c r="N17" i="1" s="1"/>
  <c r="L18" i="1"/>
  <c r="M18" i="1" s="1"/>
  <c r="N18" i="1" s="1"/>
  <c r="M2" i="1" l="1"/>
  <c r="N2" i="1" s="1"/>
  <c r="R2" i="1" s="1"/>
  <c r="R3" i="1" s="1"/>
</calcChain>
</file>

<file path=xl/sharedStrings.xml><?xml version="1.0" encoding="utf-8"?>
<sst xmlns="http://schemas.openxmlformats.org/spreadsheetml/2006/main" count="41" uniqueCount="26">
  <si>
    <t>xi^2</t>
  </si>
  <si>
    <t>Placement Test (X)</t>
  </si>
  <si>
    <t>Course Grade (Y)</t>
  </si>
  <si>
    <t>n</t>
  </si>
  <si>
    <t>B1</t>
  </si>
  <si>
    <t>xi-xBar</t>
  </si>
  <si>
    <t>yi-yBar</t>
  </si>
  <si>
    <t>(xi-xBar)^2</t>
  </si>
  <si>
    <t>B0</t>
  </si>
  <si>
    <t>(xi-xBar)* (yi-yBar)</t>
  </si>
  <si>
    <t>Avg</t>
  </si>
  <si>
    <t>s^2</t>
  </si>
  <si>
    <t>yHat</t>
  </si>
  <si>
    <t>yi-yHat</t>
  </si>
  <si>
    <t>(yi-yHat)^2</t>
  </si>
  <si>
    <t>t</t>
  </si>
  <si>
    <t>Ha</t>
  </si>
  <si>
    <t>pval</t>
  </si>
  <si>
    <t>Normal Stress, X</t>
  </si>
  <si>
    <t>Shear Resistance, Y</t>
  </si>
  <si>
    <t>s</t>
  </si>
  <si>
    <t>x</t>
  </si>
  <si>
    <t>L</t>
  </si>
  <si>
    <t>U</t>
  </si>
  <si>
    <t>e_c</t>
  </si>
  <si>
    <t>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</si>
</sst>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8" xfId="0" applyBorder="1" applyAlignment="1">
      <alignment wrapText="1"/>
    </xf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C5B1-BDB2-4E0A-A4F5-BE6537BC5572}">
  <dimension ref="A1:U22"/>
  <sheetViews>
    <sheetView workbookViewId="0">
      <selection activeCell="I2" sqref="I2:J5"/>
    </sheetView>
  </sheetViews>
  <sheetFormatPr defaultRowHeight="15" x14ac:dyDescent="0.25"/>
  <cols>
    <col min="1" max="1" width="4" bestFit="1" customWidth="1"/>
    <col min="2" max="2" width="10.7109375" customWidth="1"/>
    <col min="3" max="3" width="9.140625" bestFit="1" customWidth="1"/>
    <col min="4" max="4" width="7" bestFit="1" customWidth="1"/>
    <col min="5" max="5" width="10.5703125" bestFit="1" customWidth="1"/>
    <col min="6" max="6" width="7" bestFit="1" customWidth="1"/>
    <col min="7" max="7" width="9.42578125" bestFit="1" customWidth="1"/>
    <col min="8" max="8" width="5" customWidth="1"/>
    <col min="9" max="9" width="3.140625" bestFit="1" customWidth="1"/>
    <col min="10" max="10" width="7.42578125" customWidth="1"/>
    <col min="14" max="15" width="11.42578125" customWidth="1"/>
  </cols>
  <sheetData>
    <row r="1" spans="2:21" s="20" customFormat="1" ht="30.75" thickBot="1" x14ac:dyDescent="0.3">
      <c r="B1" s="16" t="s">
        <v>1</v>
      </c>
      <c r="C1" s="17" t="s">
        <v>2</v>
      </c>
      <c r="D1" s="18" t="s">
        <v>5</v>
      </c>
      <c r="E1" s="19" t="s">
        <v>7</v>
      </c>
      <c r="F1" s="19" t="s">
        <v>6</v>
      </c>
      <c r="G1" s="19" t="s">
        <v>9</v>
      </c>
      <c r="L1" s="19" t="s">
        <v>12</v>
      </c>
      <c r="M1" s="21" t="s">
        <v>13</v>
      </c>
      <c r="N1" s="21" t="s">
        <v>14</v>
      </c>
      <c r="O1" s="21" t="s">
        <v>0</v>
      </c>
    </row>
    <row r="2" spans="2:21" x14ac:dyDescent="0.25">
      <c r="B2" s="6">
        <v>50</v>
      </c>
      <c r="C2" s="7">
        <v>53</v>
      </c>
      <c r="D2" s="10">
        <f>B2-$B$22</f>
        <v>-5.5</v>
      </c>
      <c r="E2" s="1">
        <f>D2*D2</f>
        <v>30.25</v>
      </c>
      <c r="F2" s="1">
        <f>C2-$C$22</f>
        <v>-5.6499999999999986</v>
      </c>
      <c r="G2" s="1">
        <f>D2*F2</f>
        <v>31.074999999999992</v>
      </c>
      <c r="I2" s="2" t="s">
        <v>3</v>
      </c>
      <c r="J2" s="3">
        <f>COUNT(B2:B21)</f>
        <v>20</v>
      </c>
      <c r="L2">
        <f>$J$5+$J$4*B2</f>
        <v>56.059144676979074</v>
      </c>
      <c r="M2">
        <f>C2-L2</f>
        <v>-3.0591446769790736</v>
      </c>
      <c r="N2">
        <f>M2*M2</f>
        <v>9.358366154689401</v>
      </c>
      <c r="O2">
        <f>B2*B2</f>
        <v>2500</v>
      </c>
      <c r="Q2" t="s">
        <v>11</v>
      </c>
      <c r="R2">
        <f>SUM(N2:N21)/(J2-2)</f>
        <v>261.62218178141745</v>
      </c>
    </row>
    <row r="3" spans="2:21" x14ac:dyDescent="0.25">
      <c r="B3" s="6">
        <v>35</v>
      </c>
      <c r="C3" s="7">
        <v>41</v>
      </c>
      <c r="D3" s="10">
        <f t="shared" ref="D3:D21" si="0">B3-$B$22</f>
        <v>-20.5</v>
      </c>
      <c r="E3" s="1">
        <f t="shared" ref="E3:E21" si="1">D3*D3</f>
        <v>420.25</v>
      </c>
      <c r="F3" s="1">
        <f t="shared" ref="F3:F21" si="2">C3-$C$22</f>
        <v>-17.649999999999999</v>
      </c>
      <c r="G3" s="1">
        <f t="shared" ref="G3:G21" si="3">D3*F3</f>
        <v>361.82499999999999</v>
      </c>
      <c r="I3" s="4"/>
      <c r="J3" s="5"/>
      <c r="L3">
        <f t="shared" ref="L3:L21" si="4">$J$5+$J$4*B3</f>
        <v>48.993175614194726</v>
      </c>
      <c r="M3">
        <f t="shared" ref="M3:M21" si="5">C3-L3</f>
        <v>-7.9931756141947261</v>
      </c>
      <c r="N3">
        <f t="shared" ref="N3:N21" si="6">M3*M3</f>
        <v>63.89085639935724</v>
      </c>
      <c r="O3">
        <f t="shared" ref="O3:O21" si="7">B3*B3</f>
        <v>1225</v>
      </c>
      <c r="R3">
        <f>SQRT(R2)</f>
        <v>16.174739001956645</v>
      </c>
    </row>
    <row r="4" spans="2:21" x14ac:dyDescent="0.25">
      <c r="B4" s="6">
        <v>35</v>
      </c>
      <c r="C4" s="7">
        <v>61</v>
      </c>
      <c r="D4" s="10">
        <f t="shared" si="0"/>
        <v>-20.5</v>
      </c>
      <c r="E4" s="1">
        <f t="shared" si="1"/>
        <v>420.25</v>
      </c>
      <c r="F4" s="1">
        <f t="shared" si="2"/>
        <v>2.3500000000000014</v>
      </c>
      <c r="G4" s="1">
        <f t="shared" si="3"/>
        <v>-48.175000000000026</v>
      </c>
      <c r="I4" s="6" t="s">
        <v>4</v>
      </c>
      <c r="J4" s="7">
        <f>SUM(G2:G21)/SUM(E2:E21)</f>
        <v>0.47106460418562307</v>
      </c>
      <c r="L4">
        <f t="shared" si="4"/>
        <v>48.993175614194726</v>
      </c>
      <c r="M4">
        <f t="shared" si="5"/>
        <v>12.006824385805274</v>
      </c>
      <c r="N4">
        <f t="shared" si="6"/>
        <v>144.16383183156819</v>
      </c>
      <c r="O4">
        <f t="shared" si="7"/>
        <v>1225</v>
      </c>
      <c r="Q4" t="s">
        <v>16</v>
      </c>
      <c r="R4">
        <v>10</v>
      </c>
    </row>
    <row r="5" spans="2:21" ht="15.75" thickBot="1" x14ac:dyDescent="0.3">
      <c r="B5" s="6">
        <v>40</v>
      </c>
      <c r="C5" s="7">
        <v>56</v>
      </c>
      <c r="D5" s="10">
        <f t="shared" si="0"/>
        <v>-15.5</v>
      </c>
      <c r="E5" s="1">
        <f t="shared" si="1"/>
        <v>240.25</v>
      </c>
      <c r="F5" s="1">
        <f t="shared" si="2"/>
        <v>-2.6499999999999986</v>
      </c>
      <c r="G5" s="1">
        <f t="shared" si="3"/>
        <v>41.074999999999974</v>
      </c>
      <c r="I5" s="8" t="s">
        <v>8</v>
      </c>
      <c r="J5" s="9">
        <f>C22-J4*B22</f>
        <v>32.50591446769792</v>
      </c>
      <c r="L5">
        <f t="shared" si="4"/>
        <v>51.348498635122844</v>
      </c>
      <c r="M5">
        <f t="shared" si="5"/>
        <v>4.6515013648771557</v>
      </c>
      <c r="N5">
        <f t="shared" si="6"/>
        <v>21.636464947454041</v>
      </c>
      <c r="O5">
        <f t="shared" si="7"/>
        <v>1600</v>
      </c>
      <c r="Q5" t="s">
        <v>15</v>
      </c>
      <c r="R5">
        <f>($J$5-$R$4)/($R$3*SQRT(SUM(O2:O21)/J2/SUM(E2:E21)))</f>
        <v>1.7807254620976467</v>
      </c>
      <c r="T5" t="s">
        <v>17</v>
      </c>
      <c r="U5">
        <f>1-_xlfn.T.DIST(R5,J2-2,TRUE)</f>
        <v>4.5920712528353502E-2</v>
      </c>
    </row>
    <row r="6" spans="2:21" x14ac:dyDescent="0.25">
      <c r="B6" s="6">
        <v>55</v>
      </c>
      <c r="C6" s="7">
        <v>68</v>
      </c>
      <c r="D6" s="10">
        <f t="shared" si="0"/>
        <v>-0.5</v>
      </c>
      <c r="E6" s="1">
        <f t="shared" si="1"/>
        <v>0.25</v>
      </c>
      <c r="F6" s="1">
        <f t="shared" si="2"/>
        <v>9.3500000000000014</v>
      </c>
      <c r="G6" s="1">
        <f t="shared" si="3"/>
        <v>-4.6750000000000007</v>
      </c>
      <c r="L6">
        <f t="shared" si="4"/>
        <v>58.414467697907185</v>
      </c>
      <c r="M6">
        <f t="shared" si="5"/>
        <v>9.5855323020928154</v>
      </c>
      <c r="N6">
        <f t="shared" si="6"/>
        <v>91.882429514464789</v>
      </c>
      <c r="O6">
        <f t="shared" si="7"/>
        <v>3025</v>
      </c>
    </row>
    <row r="7" spans="2:21" x14ac:dyDescent="0.25">
      <c r="B7" s="6">
        <v>65</v>
      </c>
      <c r="C7" s="7">
        <v>36</v>
      </c>
      <c r="D7" s="10">
        <f t="shared" si="0"/>
        <v>9.5</v>
      </c>
      <c r="E7" s="1">
        <f t="shared" si="1"/>
        <v>90.25</v>
      </c>
      <c r="F7" s="1">
        <f t="shared" si="2"/>
        <v>-22.65</v>
      </c>
      <c r="G7" s="1">
        <f t="shared" si="3"/>
        <v>-215.17499999999998</v>
      </c>
      <c r="L7">
        <f t="shared" si="4"/>
        <v>63.125113739763421</v>
      </c>
      <c r="M7">
        <f t="shared" si="5"/>
        <v>-27.125113739763421</v>
      </c>
      <c r="N7">
        <f t="shared" si="6"/>
        <v>735.77179539510234</v>
      </c>
      <c r="O7">
        <f t="shared" si="7"/>
        <v>4225</v>
      </c>
    </row>
    <row r="8" spans="2:21" x14ac:dyDescent="0.25">
      <c r="B8" s="6">
        <v>35</v>
      </c>
      <c r="C8" s="7">
        <v>11</v>
      </c>
      <c r="D8" s="10">
        <f t="shared" si="0"/>
        <v>-20.5</v>
      </c>
      <c r="E8" s="1">
        <f t="shared" si="1"/>
        <v>420.25</v>
      </c>
      <c r="F8" s="1">
        <f t="shared" si="2"/>
        <v>-47.65</v>
      </c>
      <c r="G8" s="1">
        <f t="shared" si="3"/>
        <v>976.82499999999993</v>
      </c>
      <c r="L8">
        <f t="shared" si="4"/>
        <v>48.993175614194726</v>
      </c>
      <c r="M8">
        <f t="shared" si="5"/>
        <v>-37.993175614194726</v>
      </c>
      <c r="N8">
        <f t="shared" si="6"/>
        <v>1443.4813932510408</v>
      </c>
      <c r="O8">
        <f t="shared" si="7"/>
        <v>1225</v>
      </c>
    </row>
    <row r="9" spans="2:21" x14ac:dyDescent="0.25">
      <c r="B9" s="6">
        <v>60</v>
      </c>
      <c r="C9" s="7">
        <v>70</v>
      </c>
      <c r="D9" s="10">
        <f t="shared" si="0"/>
        <v>4.5</v>
      </c>
      <c r="E9" s="1">
        <f t="shared" si="1"/>
        <v>20.25</v>
      </c>
      <c r="F9" s="1">
        <f t="shared" si="2"/>
        <v>11.350000000000001</v>
      </c>
      <c r="G9" s="1">
        <f t="shared" si="3"/>
        <v>51.075000000000003</v>
      </c>
      <c r="L9">
        <f t="shared" si="4"/>
        <v>60.769790718835303</v>
      </c>
      <c r="M9">
        <f t="shared" si="5"/>
        <v>9.2302092811646972</v>
      </c>
      <c r="N9">
        <f t="shared" si="6"/>
        <v>85.196763374098921</v>
      </c>
      <c r="O9">
        <f t="shared" si="7"/>
        <v>3600</v>
      </c>
    </row>
    <row r="10" spans="2:21" x14ac:dyDescent="0.25">
      <c r="B10" s="6">
        <v>90</v>
      </c>
      <c r="C10" s="7">
        <v>79</v>
      </c>
      <c r="D10" s="10">
        <f t="shared" si="0"/>
        <v>34.5</v>
      </c>
      <c r="E10" s="1">
        <f t="shared" si="1"/>
        <v>1190.25</v>
      </c>
      <c r="F10" s="1">
        <f t="shared" si="2"/>
        <v>20.350000000000001</v>
      </c>
      <c r="G10" s="1">
        <f t="shared" si="3"/>
        <v>702.07500000000005</v>
      </c>
      <c r="L10">
        <f t="shared" si="4"/>
        <v>74.901728844404005</v>
      </c>
      <c r="M10">
        <f t="shared" si="5"/>
        <v>4.0982711555959952</v>
      </c>
      <c r="N10">
        <f t="shared" si="6"/>
        <v>16.795826464790135</v>
      </c>
      <c r="O10">
        <f t="shared" si="7"/>
        <v>8100</v>
      </c>
    </row>
    <row r="11" spans="2:21" x14ac:dyDescent="0.25">
      <c r="B11" s="6">
        <v>35</v>
      </c>
      <c r="C11" s="7">
        <v>59</v>
      </c>
      <c r="D11" s="10">
        <f t="shared" si="0"/>
        <v>-20.5</v>
      </c>
      <c r="E11" s="1">
        <f t="shared" si="1"/>
        <v>420.25</v>
      </c>
      <c r="F11" s="1">
        <f t="shared" si="2"/>
        <v>0.35000000000000142</v>
      </c>
      <c r="G11" s="1">
        <f t="shared" si="3"/>
        <v>-7.1750000000000291</v>
      </c>
      <c r="L11">
        <f t="shared" si="4"/>
        <v>48.993175614194726</v>
      </c>
      <c r="M11">
        <f t="shared" si="5"/>
        <v>10.006824385805274</v>
      </c>
      <c r="N11">
        <f t="shared" si="6"/>
        <v>100.13653428834709</v>
      </c>
      <c r="O11">
        <f t="shared" si="7"/>
        <v>1225</v>
      </c>
    </row>
    <row r="12" spans="2:21" x14ac:dyDescent="0.25">
      <c r="B12" s="6">
        <v>90</v>
      </c>
      <c r="C12" s="7">
        <v>54</v>
      </c>
      <c r="D12" s="10">
        <f t="shared" si="0"/>
        <v>34.5</v>
      </c>
      <c r="E12" s="1">
        <f t="shared" si="1"/>
        <v>1190.25</v>
      </c>
      <c r="F12" s="1">
        <f t="shared" si="2"/>
        <v>-4.6499999999999986</v>
      </c>
      <c r="G12" s="1">
        <f t="shared" si="3"/>
        <v>-160.42499999999995</v>
      </c>
      <c r="L12">
        <f t="shared" si="4"/>
        <v>74.901728844404005</v>
      </c>
      <c r="M12">
        <f t="shared" si="5"/>
        <v>-20.901728844404005</v>
      </c>
      <c r="N12">
        <f t="shared" si="6"/>
        <v>436.88226868499038</v>
      </c>
      <c r="O12">
        <f t="shared" si="7"/>
        <v>8100</v>
      </c>
    </row>
    <row r="13" spans="2:21" x14ac:dyDescent="0.25">
      <c r="B13" s="6">
        <v>80</v>
      </c>
      <c r="C13" s="7">
        <v>91</v>
      </c>
      <c r="D13" s="10">
        <f t="shared" si="0"/>
        <v>24.5</v>
      </c>
      <c r="E13" s="1">
        <f t="shared" si="1"/>
        <v>600.25</v>
      </c>
      <c r="F13" s="1">
        <f t="shared" si="2"/>
        <v>32.35</v>
      </c>
      <c r="G13" s="1">
        <f t="shared" si="3"/>
        <v>792.57500000000005</v>
      </c>
      <c r="L13">
        <f t="shared" si="4"/>
        <v>70.191082802547768</v>
      </c>
      <c r="M13">
        <f t="shared" si="5"/>
        <v>20.808917197452232</v>
      </c>
      <c r="N13">
        <f t="shared" si="6"/>
        <v>433.01103493042325</v>
      </c>
      <c r="O13">
        <f t="shared" si="7"/>
        <v>6400</v>
      </c>
    </row>
    <row r="14" spans="2:21" x14ac:dyDescent="0.25">
      <c r="B14" s="6">
        <v>60</v>
      </c>
      <c r="C14" s="7">
        <v>48</v>
      </c>
      <c r="D14" s="10">
        <f t="shared" si="0"/>
        <v>4.5</v>
      </c>
      <c r="E14" s="1">
        <f t="shared" si="1"/>
        <v>20.25</v>
      </c>
      <c r="F14" s="1">
        <f t="shared" si="2"/>
        <v>-10.649999999999999</v>
      </c>
      <c r="G14" s="1">
        <f t="shared" si="3"/>
        <v>-47.924999999999997</v>
      </c>
      <c r="L14">
        <f t="shared" si="4"/>
        <v>60.769790718835303</v>
      </c>
      <c r="M14">
        <f t="shared" si="5"/>
        <v>-12.769790718835303</v>
      </c>
      <c r="N14">
        <f t="shared" si="6"/>
        <v>163.06755500285223</v>
      </c>
      <c r="O14">
        <f t="shared" si="7"/>
        <v>3600</v>
      </c>
    </row>
    <row r="15" spans="2:21" x14ac:dyDescent="0.25">
      <c r="B15" s="6">
        <v>60</v>
      </c>
      <c r="C15" s="7">
        <v>71</v>
      </c>
      <c r="D15" s="10">
        <f t="shared" si="0"/>
        <v>4.5</v>
      </c>
      <c r="E15" s="1">
        <f t="shared" si="1"/>
        <v>20.25</v>
      </c>
      <c r="F15" s="1">
        <f t="shared" si="2"/>
        <v>12.350000000000001</v>
      </c>
      <c r="G15" s="1">
        <f t="shared" si="3"/>
        <v>55.575000000000003</v>
      </c>
      <c r="L15">
        <f t="shared" si="4"/>
        <v>60.769790718835303</v>
      </c>
      <c r="M15">
        <f t="shared" si="5"/>
        <v>10.230209281164697</v>
      </c>
      <c r="N15">
        <f t="shared" si="6"/>
        <v>104.65718193642832</v>
      </c>
      <c r="O15">
        <f t="shared" si="7"/>
        <v>3600</v>
      </c>
    </row>
    <row r="16" spans="2:21" x14ac:dyDescent="0.25">
      <c r="B16" s="6">
        <v>60</v>
      </c>
      <c r="C16" s="7">
        <v>71</v>
      </c>
      <c r="D16" s="10">
        <f t="shared" si="0"/>
        <v>4.5</v>
      </c>
      <c r="E16" s="1">
        <f t="shared" si="1"/>
        <v>20.25</v>
      </c>
      <c r="F16" s="1">
        <f t="shared" si="2"/>
        <v>12.350000000000001</v>
      </c>
      <c r="G16" s="1">
        <f t="shared" si="3"/>
        <v>55.575000000000003</v>
      </c>
      <c r="L16">
        <f t="shared" si="4"/>
        <v>60.769790718835303</v>
      </c>
      <c r="M16">
        <f t="shared" si="5"/>
        <v>10.230209281164697</v>
      </c>
      <c r="N16">
        <f t="shared" si="6"/>
        <v>104.65718193642832</v>
      </c>
      <c r="O16">
        <f t="shared" si="7"/>
        <v>3600</v>
      </c>
    </row>
    <row r="17" spans="1:15" x14ac:dyDescent="0.25">
      <c r="B17" s="6">
        <v>40</v>
      </c>
      <c r="C17" s="7">
        <v>47</v>
      </c>
      <c r="D17" s="10">
        <f t="shared" si="0"/>
        <v>-15.5</v>
      </c>
      <c r="E17" s="1">
        <f t="shared" si="1"/>
        <v>240.25</v>
      </c>
      <c r="F17" s="1">
        <f t="shared" si="2"/>
        <v>-11.649999999999999</v>
      </c>
      <c r="G17" s="1">
        <f t="shared" si="3"/>
        <v>180.57499999999999</v>
      </c>
      <c r="L17">
        <f t="shared" si="4"/>
        <v>51.348498635122844</v>
      </c>
      <c r="M17">
        <f t="shared" si="5"/>
        <v>-4.3484986351228443</v>
      </c>
      <c r="N17">
        <f t="shared" si="6"/>
        <v>18.909440379665238</v>
      </c>
      <c r="O17">
        <f t="shared" si="7"/>
        <v>1600</v>
      </c>
    </row>
    <row r="18" spans="1:15" x14ac:dyDescent="0.25">
      <c r="B18" s="6">
        <v>55</v>
      </c>
      <c r="C18" s="7">
        <v>53</v>
      </c>
      <c r="D18" s="10">
        <f t="shared" si="0"/>
        <v>-0.5</v>
      </c>
      <c r="E18" s="1">
        <f t="shared" si="1"/>
        <v>0.25</v>
      </c>
      <c r="F18" s="1">
        <f t="shared" si="2"/>
        <v>-5.6499999999999986</v>
      </c>
      <c r="G18" s="1">
        <f t="shared" si="3"/>
        <v>2.8249999999999993</v>
      </c>
      <c r="L18">
        <f t="shared" si="4"/>
        <v>58.414467697907185</v>
      </c>
      <c r="M18">
        <f t="shared" si="5"/>
        <v>-5.4144676979071846</v>
      </c>
      <c r="N18">
        <f t="shared" si="6"/>
        <v>29.316460451680328</v>
      </c>
      <c r="O18">
        <f t="shared" si="7"/>
        <v>3025</v>
      </c>
    </row>
    <row r="19" spans="1:15" x14ac:dyDescent="0.25">
      <c r="B19" s="6">
        <v>50</v>
      </c>
      <c r="C19" s="7">
        <v>68</v>
      </c>
      <c r="D19" s="10">
        <f t="shared" si="0"/>
        <v>-5.5</v>
      </c>
      <c r="E19" s="1">
        <f t="shared" si="1"/>
        <v>30.25</v>
      </c>
      <c r="F19" s="1">
        <f t="shared" si="2"/>
        <v>9.3500000000000014</v>
      </c>
      <c r="G19" s="1">
        <f t="shared" si="3"/>
        <v>-51.425000000000011</v>
      </c>
      <c r="L19">
        <f t="shared" si="4"/>
        <v>56.059144676979074</v>
      </c>
      <c r="M19">
        <f t="shared" si="5"/>
        <v>11.940855323020926</v>
      </c>
      <c r="N19">
        <f t="shared" si="6"/>
        <v>142.5840258453172</v>
      </c>
      <c r="O19">
        <f t="shared" si="7"/>
        <v>2500</v>
      </c>
    </row>
    <row r="20" spans="1:15" x14ac:dyDescent="0.25">
      <c r="B20" s="6">
        <v>65</v>
      </c>
      <c r="C20" s="7">
        <v>57</v>
      </c>
      <c r="D20" s="10">
        <f t="shared" si="0"/>
        <v>9.5</v>
      </c>
      <c r="E20" s="1">
        <f t="shared" si="1"/>
        <v>90.25</v>
      </c>
      <c r="F20" s="1">
        <f t="shared" si="2"/>
        <v>-1.6499999999999986</v>
      </c>
      <c r="G20" s="1">
        <f t="shared" si="3"/>
        <v>-15.674999999999986</v>
      </c>
      <c r="L20">
        <f t="shared" si="4"/>
        <v>63.125113739763421</v>
      </c>
      <c r="M20">
        <f t="shared" si="5"/>
        <v>-6.125113739763421</v>
      </c>
      <c r="N20">
        <f t="shared" si="6"/>
        <v>37.517018325038642</v>
      </c>
      <c r="O20">
        <f t="shared" si="7"/>
        <v>4225</v>
      </c>
    </row>
    <row r="21" spans="1:15" ht="15.75" thickBot="1" x14ac:dyDescent="0.3">
      <c r="B21" s="11">
        <v>50</v>
      </c>
      <c r="C21" s="12">
        <v>79</v>
      </c>
      <c r="D21" s="10">
        <f t="shared" si="0"/>
        <v>-5.5</v>
      </c>
      <c r="E21" s="1">
        <f t="shared" si="1"/>
        <v>30.25</v>
      </c>
      <c r="F21" s="1">
        <f t="shared" si="2"/>
        <v>20.350000000000001</v>
      </c>
      <c r="G21" s="1">
        <f t="shared" si="3"/>
        <v>-111.92500000000001</v>
      </c>
      <c r="L21">
        <f t="shared" si="4"/>
        <v>56.059144676979074</v>
      </c>
      <c r="M21">
        <f t="shared" si="5"/>
        <v>22.940855323020926</v>
      </c>
      <c r="N21">
        <f t="shared" si="6"/>
        <v>526.28284295177752</v>
      </c>
      <c r="O21">
        <f t="shared" si="7"/>
        <v>2500</v>
      </c>
    </row>
    <row r="22" spans="1:15" ht="15.75" thickBot="1" x14ac:dyDescent="0.3">
      <c r="A22" s="13" t="s">
        <v>10</v>
      </c>
      <c r="B22" s="14">
        <f>AVERAGE(B2:B21)</f>
        <v>55.5</v>
      </c>
      <c r="C22" s="15">
        <f>AVERAGE(C2:C21)</f>
        <v>58.65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832A-8401-4C7F-A920-6BB7C76071C3}">
  <dimension ref="A1:P14"/>
  <sheetViews>
    <sheetView tabSelected="1" workbookViewId="0">
      <selection activeCell="J14" sqref="J14"/>
    </sheetView>
  </sheetViews>
  <sheetFormatPr defaultRowHeight="15" x14ac:dyDescent="0.25"/>
  <cols>
    <col min="1" max="1" width="4" bestFit="1" customWidth="1"/>
    <col min="2" max="2" width="9.140625" customWidth="1"/>
    <col min="3" max="3" width="12.7109375" customWidth="1"/>
    <col min="4" max="4" width="7" bestFit="1" customWidth="1"/>
    <col min="5" max="5" width="7.7109375" bestFit="1" customWidth="1"/>
    <col min="6" max="6" width="7" bestFit="1" customWidth="1"/>
    <col min="8" max="8" width="3.7109375" customWidth="1"/>
    <col min="9" max="9" width="4.7109375" bestFit="1" customWidth="1"/>
    <col min="11" max="11" width="3.28515625" customWidth="1"/>
    <col min="13" max="13" width="10.5703125" bestFit="1" customWidth="1"/>
    <col min="14" max="14" width="4.140625" customWidth="1"/>
    <col min="15" max="15" width="4.140625" bestFit="1" customWidth="1"/>
  </cols>
  <sheetData>
    <row r="1" spans="1:16" ht="45.75" thickBot="1" x14ac:dyDescent="0.3">
      <c r="B1" s="16" t="s">
        <v>18</v>
      </c>
      <c r="C1" s="17" t="s">
        <v>19</v>
      </c>
      <c r="D1" s="25" t="s">
        <v>5</v>
      </c>
      <c r="E1" s="23" t="s">
        <v>7</v>
      </c>
      <c r="F1" s="23" t="s">
        <v>6</v>
      </c>
      <c r="G1" s="17" t="s">
        <v>9</v>
      </c>
      <c r="L1" s="2" t="s">
        <v>13</v>
      </c>
      <c r="M1" s="3" t="s">
        <v>14</v>
      </c>
    </row>
    <row r="2" spans="1:16" x14ac:dyDescent="0.25">
      <c r="B2" s="6">
        <v>26.8</v>
      </c>
      <c r="C2" s="7">
        <v>26.5</v>
      </c>
      <c r="D2" s="10">
        <f>B2-$B$14</f>
        <v>0.83333333333333215</v>
      </c>
      <c r="E2" s="1">
        <f>D2*D2</f>
        <v>0.69444444444444242</v>
      </c>
      <c r="F2" s="1">
        <f>C2-$C$14</f>
        <v>1.7333333333333343</v>
      </c>
      <c r="G2" s="7">
        <f>D2*F2</f>
        <v>1.4444444444444431</v>
      </c>
      <c r="I2" s="2" t="s">
        <v>3</v>
      </c>
      <c r="J2" s="3">
        <f>COUNT(B2:B13)</f>
        <v>12</v>
      </c>
      <c r="L2" s="6">
        <f>C2-($J$5+$J$4*B2)</f>
        <v>2.3050642713334319</v>
      </c>
      <c r="M2" s="7">
        <f>L2*L2</f>
        <v>5.3133212949779258</v>
      </c>
      <c r="O2" s="2" t="s">
        <v>11</v>
      </c>
      <c r="P2" s="3">
        <f>SUM(M2:M13)/(J2-2)</f>
        <v>2.6884522223943033</v>
      </c>
    </row>
    <row r="3" spans="1:16" ht="15.75" thickBot="1" x14ac:dyDescent="0.3">
      <c r="B3" s="6">
        <v>25.4</v>
      </c>
      <c r="C3" s="7">
        <v>27.3</v>
      </c>
      <c r="D3" s="10">
        <f t="shared" ref="D3:D13" si="0">B3-$B$14</f>
        <v>-0.56666666666666998</v>
      </c>
      <c r="E3" s="1">
        <f t="shared" ref="E3:E13" si="1">D3*D3</f>
        <v>0.32111111111111484</v>
      </c>
      <c r="F3" s="1">
        <f t="shared" ref="F3:F13" si="2">C3-$C$14</f>
        <v>2.533333333333335</v>
      </c>
      <c r="G3" s="7">
        <f t="shared" ref="G3:G13" si="3">D3*F3</f>
        <v>-1.4355555555555648</v>
      </c>
      <c r="I3" s="4"/>
      <c r="J3" s="5"/>
      <c r="L3" s="6">
        <f t="shared" ref="L3:L13" si="4">C3-($J$5+$J$4*B3)</f>
        <v>2.1445562954932598</v>
      </c>
      <c r="M3" s="7">
        <f t="shared" ref="M3:M13" si="5">L3*L3</f>
        <v>4.5991217045397734</v>
      </c>
      <c r="O3" s="8" t="s">
        <v>20</v>
      </c>
      <c r="P3" s="9">
        <f>SQRT(P2)</f>
        <v>1.6396500304620811</v>
      </c>
    </row>
    <row r="4" spans="1:16" x14ac:dyDescent="0.25">
      <c r="B4" s="6">
        <v>28.9</v>
      </c>
      <c r="C4" s="7">
        <v>24.2</v>
      </c>
      <c r="D4" s="10">
        <f t="shared" si="0"/>
        <v>2.93333333333333</v>
      </c>
      <c r="E4" s="1">
        <f t="shared" si="1"/>
        <v>8.6044444444444252</v>
      </c>
      <c r="F4" s="1">
        <f t="shared" si="2"/>
        <v>-0.56666666666666643</v>
      </c>
      <c r="G4" s="7">
        <f t="shared" si="3"/>
        <v>-1.6622222222222196</v>
      </c>
      <c r="I4" s="6" t="s">
        <v>4</v>
      </c>
      <c r="J4" s="7">
        <f>SUM(G2:G13)/SUM(E2:E13)</f>
        <v>-0.68607712560012424</v>
      </c>
      <c r="L4" s="6">
        <f t="shared" si="4"/>
        <v>1.4458262350936941</v>
      </c>
      <c r="M4" s="7">
        <f t="shared" si="5"/>
        <v>2.0904135020852062</v>
      </c>
    </row>
    <row r="5" spans="1:16" ht="15.75" thickBot="1" x14ac:dyDescent="0.3">
      <c r="B5" s="6">
        <v>23.6</v>
      </c>
      <c r="C5" s="7">
        <v>27.1</v>
      </c>
      <c r="D5" s="10">
        <f t="shared" si="0"/>
        <v>-2.3666666666666671</v>
      </c>
      <c r="E5" s="1">
        <f t="shared" si="1"/>
        <v>5.6011111111111136</v>
      </c>
      <c r="F5" s="1">
        <f t="shared" si="2"/>
        <v>2.3333333333333357</v>
      </c>
      <c r="G5" s="7">
        <f t="shared" si="3"/>
        <v>-5.5222222222222292</v>
      </c>
      <c r="I5" s="8" t="s">
        <v>8</v>
      </c>
      <c r="J5" s="9">
        <f>C14-J4*B14</f>
        <v>42.581802694749896</v>
      </c>
      <c r="L5" s="6">
        <f t="shared" si="4"/>
        <v>0.70961746941303971</v>
      </c>
      <c r="M5" s="7">
        <f t="shared" si="5"/>
        <v>0.50355695289616631</v>
      </c>
      <c r="O5" t="s">
        <v>15</v>
      </c>
      <c r="P5">
        <f>_xlfn.T.INV(0.975,J2-2)</f>
        <v>2.2281388519862744</v>
      </c>
    </row>
    <row r="6" spans="1:16" x14ac:dyDescent="0.25">
      <c r="B6" s="6">
        <v>27.7</v>
      </c>
      <c r="C6" s="7">
        <v>23.6</v>
      </c>
      <c r="D6" s="10">
        <f t="shared" si="0"/>
        <v>1.7333333333333307</v>
      </c>
      <c r="E6" s="1">
        <f t="shared" si="1"/>
        <v>3.0044444444444354</v>
      </c>
      <c r="F6" s="1">
        <f t="shared" si="2"/>
        <v>-1.1666666666666643</v>
      </c>
      <c r="G6" s="7">
        <f t="shared" si="3"/>
        <v>-2.022222222222215</v>
      </c>
      <c r="I6" s="22" t="s">
        <v>21</v>
      </c>
      <c r="J6">
        <v>24.5</v>
      </c>
      <c r="L6" s="6">
        <f t="shared" si="4"/>
        <v>2.2533684373545526E-2</v>
      </c>
      <c r="M6" s="7">
        <f t="shared" si="5"/>
        <v>5.0776693144656982E-4</v>
      </c>
    </row>
    <row r="7" spans="1:16" x14ac:dyDescent="0.25">
      <c r="B7" s="6">
        <v>23.9</v>
      </c>
      <c r="C7" s="7">
        <v>25.9</v>
      </c>
      <c r="D7" s="10">
        <f t="shared" si="0"/>
        <v>-2.06666666666667</v>
      </c>
      <c r="E7" s="1">
        <f t="shared" si="1"/>
        <v>4.2711111111111251</v>
      </c>
      <c r="F7" s="1">
        <f t="shared" si="2"/>
        <v>1.1333333333333329</v>
      </c>
      <c r="G7" s="7">
        <f t="shared" si="3"/>
        <v>-2.3422222222222251</v>
      </c>
      <c r="I7" s="22" t="s">
        <v>12</v>
      </c>
      <c r="J7">
        <f>J5+J4*J6</f>
        <v>25.772913117546853</v>
      </c>
      <c r="L7" s="6">
        <f t="shared" si="4"/>
        <v>-0.28455939290692811</v>
      </c>
      <c r="M7" s="7">
        <f t="shared" si="5"/>
        <v>8.0974048091559489E-2</v>
      </c>
    </row>
    <row r="8" spans="1:16" x14ac:dyDescent="0.25">
      <c r="B8" s="6">
        <v>24.7</v>
      </c>
      <c r="C8" s="7">
        <v>26.3</v>
      </c>
      <c r="D8" s="10">
        <f t="shared" si="0"/>
        <v>-1.2666666666666693</v>
      </c>
      <c r="E8" s="1">
        <f t="shared" si="1"/>
        <v>1.604444444444451</v>
      </c>
      <c r="F8" s="1">
        <f t="shared" si="2"/>
        <v>1.533333333333335</v>
      </c>
      <c r="G8" s="7">
        <f t="shared" si="3"/>
        <v>-1.9422222222222283</v>
      </c>
      <c r="I8" s="22" t="s">
        <v>24</v>
      </c>
      <c r="J8">
        <f>$P$3*$P$5*SQRT(1/$J$2+(POWER($J$6-$B$14,2))/SUM($E$2:$E$13))</f>
        <v>1.333879307525704</v>
      </c>
      <c r="L8" s="6">
        <f t="shared" si="4"/>
        <v>0.66430230757317332</v>
      </c>
      <c r="M8" s="7">
        <f t="shared" si="5"/>
        <v>0.44129755584704294</v>
      </c>
    </row>
    <row r="9" spans="1:16" x14ac:dyDescent="0.25">
      <c r="B9" s="6">
        <v>28.1</v>
      </c>
      <c r="C9" s="7">
        <v>22.5</v>
      </c>
      <c r="D9" s="10">
        <f t="shared" si="0"/>
        <v>2.1333333333333329</v>
      </c>
      <c r="E9" s="1">
        <f t="shared" si="1"/>
        <v>4.5511111111111093</v>
      </c>
      <c r="F9" s="1">
        <f t="shared" si="2"/>
        <v>-2.2666666666666657</v>
      </c>
      <c r="G9" s="7">
        <f t="shared" si="3"/>
        <v>-4.8355555555555521</v>
      </c>
      <c r="I9" s="22" t="s">
        <v>22</v>
      </c>
      <c r="J9">
        <f>J7-J8</f>
        <v>24.439033810021151</v>
      </c>
      <c r="L9" s="6">
        <f t="shared" si="4"/>
        <v>-0.80303546538640447</v>
      </c>
      <c r="M9" s="7">
        <f t="shared" si="5"/>
        <v>0.64486595866835916</v>
      </c>
    </row>
    <row r="10" spans="1:16" x14ac:dyDescent="0.25">
      <c r="B10" s="6">
        <v>26.9</v>
      </c>
      <c r="C10" s="7">
        <v>21.7</v>
      </c>
      <c r="D10" s="10">
        <f t="shared" si="0"/>
        <v>0.93333333333333002</v>
      </c>
      <c r="E10" s="1">
        <f t="shared" si="1"/>
        <v>0.87111111111110495</v>
      </c>
      <c r="F10" s="1">
        <f t="shared" si="2"/>
        <v>-3.0666666666666664</v>
      </c>
      <c r="G10" s="7">
        <f t="shared" si="3"/>
        <v>-2.8622222222222118</v>
      </c>
      <c r="I10" s="22" t="s">
        <v>23</v>
      </c>
      <c r="J10">
        <f>J7+J8</f>
        <v>27.106792425072555</v>
      </c>
      <c r="L10" s="6">
        <f t="shared" si="4"/>
        <v>-2.4263280161065559</v>
      </c>
      <c r="M10" s="7">
        <f t="shared" si="5"/>
        <v>5.8870676417435757</v>
      </c>
    </row>
    <row r="11" spans="1:16" x14ac:dyDescent="0.25">
      <c r="B11" s="6">
        <v>27.4</v>
      </c>
      <c r="C11" s="7">
        <v>21.4</v>
      </c>
      <c r="D11" s="10">
        <f t="shared" si="0"/>
        <v>1.43333333333333</v>
      </c>
      <c r="E11" s="1">
        <f t="shared" si="1"/>
        <v>2.0544444444444347</v>
      </c>
      <c r="F11" s="1">
        <f t="shared" si="2"/>
        <v>-3.3666666666666671</v>
      </c>
      <c r="G11" s="7">
        <f t="shared" si="3"/>
        <v>-4.8255555555555452</v>
      </c>
      <c r="I11" s="22" t="s">
        <v>25</v>
      </c>
      <c r="J11">
        <f>$P$3*$P$5*SQRT(1+1/$J$2+(POWER($J$6-$B$14,2))/SUM($E$2:$E$13))</f>
        <v>3.8892584494647489</v>
      </c>
      <c r="L11" s="6">
        <f t="shared" si="4"/>
        <v>-2.3832894533064959</v>
      </c>
      <c r="M11" s="7">
        <f t="shared" si="5"/>
        <v>5.6800686182419762</v>
      </c>
    </row>
    <row r="12" spans="1:16" x14ac:dyDescent="0.25">
      <c r="B12" s="6">
        <v>22.6</v>
      </c>
      <c r="C12" s="7">
        <v>25.8</v>
      </c>
      <c r="D12" s="10">
        <f t="shared" si="0"/>
        <v>-3.3666666666666671</v>
      </c>
      <c r="E12" s="1">
        <f t="shared" si="1"/>
        <v>11.334444444444447</v>
      </c>
      <c r="F12" s="1">
        <f t="shared" si="2"/>
        <v>1.033333333333335</v>
      </c>
      <c r="G12" s="7">
        <f t="shared" si="3"/>
        <v>-3.4788888888888949</v>
      </c>
      <c r="I12" s="22" t="s">
        <v>22</v>
      </c>
      <c r="J12">
        <f>J7-J11</f>
        <v>21.883654668082105</v>
      </c>
      <c r="L12" s="6">
        <f t="shared" si="4"/>
        <v>-1.2764596561870896</v>
      </c>
      <c r="M12" s="7">
        <f t="shared" si="5"/>
        <v>1.6293492538732628</v>
      </c>
    </row>
    <row r="13" spans="1:16" ht="15.75" thickBot="1" x14ac:dyDescent="0.3">
      <c r="B13" s="11">
        <v>25.6</v>
      </c>
      <c r="C13" s="12">
        <v>24.9</v>
      </c>
      <c r="D13" s="26">
        <f t="shared" si="0"/>
        <v>-0.36666666666666714</v>
      </c>
      <c r="E13" s="24">
        <f t="shared" si="1"/>
        <v>0.13444444444444478</v>
      </c>
      <c r="F13" s="24">
        <f t="shared" si="2"/>
        <v>0.13333333333333286</v>
      </c>
      <c r="G13" s="9">
        <f t="shared" si="3"/>
        <v>-4.888888888888878E-2</v>
      </c>
      <c r="I13" s="22" t="s">
        <v>23</v>
      </c>
      <c r="J13">
        <f>J7+J11</f>
        <v>29.662171567011601</v>
      </c>
      <c r="L13" s="8">
        <f t="shared" si="4"/>
        <v>-0.11822827938671665</v>
      </c>
      <c r="M13" s="9">
        <f t="shared" si="5"/>
        <v>1.3977926046743529E-2</v>
      </c>
    </row>
    <row r="14" spans="1:16" ht="15.75" thickBot="1" x14ac:dyDescent="0.3">
      <c r="A14" s="13" t="s">
        <v>10</v>
      </c>
      <c r="B14" s="14">
        <f>AVERAGE(B2:B13)</f>
        <v>25.966666666666669</v>
      </c>
      <c r="C14" s="15">
        <f>AVERAGE(C2:C13)</f>
        <v>24.766666666666666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11.20</vt:lpstr>
      <vt:lpstr>11.23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Lund, Kyle</dc:creator>
  <cp:lastModifiedBy>Lund, Kyle</cp:lastModifiedBy>
  <dcterms:created xsi:type="dcterms:W3CDTF">2025-04-06T17:56:08Z</dcterms:created>
  <dcterms:modified xsi:type="dcterms:W3CDTF">2025-04-06T19:44:12Z</dcterms:modified>
</cp:coreProperties>
</file>