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GoogleDrive\iSpindel\SharedFiles\"/>
    </mc:Choice>
  </mc:AlternateContent>
  <xr:revisionPtr revIDLastSave="0" documentId="8_{1DF37F6A-CF05-472E-8008-0EF49DAA9856}" xr6:coauthVersionLast="45" xr6:coauthVersionMax="45" xr10:uidLastSave="{00000000-0000-0000-0000-000000000000}"/>
  <bookViews>
    <workbookView xWindow="-19320" yWindow="-120" windowWidth="19440" windowHeight="15150" xr2:uid="{89D55D84-C979-452E-9C5C-B7A48A1DAC89}"/>
  </bookViews>
  <sheets>
    <sheet name="Sheet1" sheetId="1" r:id="rId1"/>
  </sheets>
  <definedNames>
    <definedName name="CurveMix">Sheet1!$G$1</definedName>
    <definedName name="GeneratedKnown">Sheet1!$D$5</definedName>
    <definedName name="KnownAngle">Sheet1!$G$3</definedName>
    <definedName name="KnownSG">Sheet1!$G$4</definedName>
    <definedName name="Offset">Sheet1!$G$2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1" l="1"/>
  <c r="A16" i="1"/>
  <c r="A17" i="1" s="1"/>
  <c r="B34" i="1"/>
  <c r="C34" i="1"/>
  <c r="A18" i="1" l="1"/>
  <c r="A5" i="1"/>
  <c r="A19" i="1" l="1"/>
  <c r="A3" i="1"/>
  <c r="A20" i="1" l="1"/>
  <c r="A6" i="1"/>
  <c r="A4" i="1"/>
  <c r="B2" i="1"/>
  <c r="A21" i="1" l="1"/>
  <c r="A7" i="1"/>
  <c r="C2" i="1"/>
  <c r="A22" i="1" l="1"/>
  <c r="A8" i="1"/>
  <c r="B7" i="1"/>
  <c r="C3" i="1"/>
  <c r="A23" i="1" l="1"/>
  <c r="A9" i="1"/>
  <c r="B3" i="1"/>
  <c r="A24" i="1" l="1"/>
  <c r="A10" i="1"/>
  <c r="C8" i="1"/>
  <c r="B8" i="1"/>
  <c r="C4" i="1"/>
  <c r="B4" i="1"/>
  <c r="A25" i="1" l="1"/>
  <c r="A11" i="1"/>
  <c r="C5" i="1"/>
  <c r="B5" i="1"/>
  <c r="A12" i="1" l="1"/>
  <c r="A26" i="1"/>
  <c r="G2" i="1"/>
  <c r="D5" i="1" s="1"/>
  <c r="C6" i="1"/>
  <c r="B6" i="1"/>
  <c r="D6" i="1" l="1"/>
  <c r="D3" i="1"/>
  <c r="D4" i="1"/>
  <c r="D34" i="1"/>
  <c r="D2" i="1"/>
  <c r="D8" i="1"/>
  <c r="A13" i="1"/>
  <c r="A27" i="1"/>
  <c r="C7" i="1"/>
  <c r="D7" i="1" s="1"/>
  <c r="A28" i="1" l="1"/>
  <c r="C9" i="1"/>
  <c r="B9" i="1"/>
  <c r="D9" i="1" s="1"/>
  <c r="A29" i="1" l="1"/>
  <c r="C10" i="1"/>
  <c r="B10" i="1"/>
  <c r="D10" i="1" s="1"/>
  <c r="A30" i="1" l="1"/>
  <c r="C11" i="1"/>
  <c r="B11" i="1"/>
  <c r="D11" i="1" s="1"/>
  <c r="A31" i="1" l="1"/>
  <c r="C12" i="1"/>
  <c r="B12" i="1"/>
  <c r="D12" i="1" s="1"/>
  <c r="A32" i="1" l="1"/>
  <c r="C13" i="1"/>
  <c r="B13" i="1"/>
  <c r="D13" i="1" s="1"/>
  <c r="A33" i="1" l="1"/>
  <c r="C14" i="1"/>
  <c r="B14" i="1"/>
  <c r="D14" i="1" s="1"/>
  <c r="C15" i="1" l="1"/>
  <c r="B15" i="1"/>
  <c r="D15" i="1" s="1"/>
  <c r="C16" i="1" l="1"/>
  <c r="B16" i="1"/>
  <c r="D16" i="1" s="1"/>
  <c r="C17" i="1" l="1"/>
  <c r="B17" i="1"/>
  <c r="D17" i="1" s="1"/>
  <c r="C18" i="1" l="1"/>
  <c r="B18" i="1"/>
  <c r="D18" i="1" s="1"/>
  <c r="C19" i="1" l="1"/>
  <c r="B19" i="1"/>
  <c r="D19" i="1" s="1"/>
  <c r="C20" i="1" l="1"/>
  <c r="B20" i="1"/>
  <c r="D20" i="1" s="1"/>
  <c r="C21" i="1" l="1"/>
  <c r="B21" i="1"/>
  <c r="D21" i="1" l="1"/>
  <c r="C22" i="1"/>
  <c r="B22" i="1"/>
  <c r="D22" i="1" s="1"/>
  <c r="C23" i="1" l="1"/>
  <c r="B23" i="1"/>
  <c r="D23" i="1" s="1"/>
  <c r="C24" i="1" l="1"/>
  <c r="B24" i="1"/>
  <c r="D24" i="1" s="1"/>
  <c r="C25" i="1" l="1"/>
  <c r="B25" i="1"/>
  <c r="D25" i="1" s="1"/>
  <c r="C26" i="1" l="1"/>
  <c r="B26" i="1"/>
  <c r="D26" i="1" s="1"/>
  <c r="C27" i="1" l="1"/>
  <c r="B27" i="1"/>
  <c r="D27" i="1" s="1"/>
  <c r="C28" i="1" l="1"/>
  <c r="B28" i="1"/>
  <c r="D28" i="1" s="1"/>
  <c r="C29" i="1" l="1"/>
  <c r="B29" i="1"/>
  <c r="D29" i="1" s="1"/>
  <c r="C30" i="1" l="1"/>
  <c r="B30" i="1"/>
  <c r="D30" i="1" s="1"/>
  <c r="C31" i="1" l="1"/>
  <c r="B31" i="1"/>
  <c r="D31" i="1" s="1"/>
  <c r="C32" i="1" l="1"/>
  <c r="B32" i="1"/>
  <c r="D32" i="1" s="1"/>
  <c r="C33" i="1" l="1"/>
  <c r="B33" i="1"/>
  <c r="D33" i="1" s="1"/>
  <c r="I6" i="1" l="1" a="1"/>
  <c r="I6" i="1" s="1"/>
  <c r="I7" i="1" s="1"/>
  <c r="H6" i="1" a="1"/>
  <c r="H6" i="1" s="1"/>
  <c r="H7" i="1" s="1"/>
  <c r="G6" i="1" a="1"/>
  <c r="G6" i="1" s="1"/>
  <c r="G7" i="1" s="1"/>
  <c r="F6" i="1" a="1"/>
  <c r="F6" i="1" s="1"/>
  <c r="F7" i="1" s="1"/>
  <c r="J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<sst xmlns="http://schemas.openxmlformats.org/spreadsheetml/2006/main" count="9" uniqueCount="9">
  <si>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Angle</t>
  </si>
  <si>
    <t>SG Curve Generated</t>
  </si>
  <si>
    <t>curve mix (0 to 1)</t>
  </si>
  <si>
    <t>offset</t>
  </si>
  <si>
    <t>Known Angle</t>
  </si>
  <si>
    <t>Known SG</t>
  </si>
  <si>
    <t>Poly for iSpindel</t>
  </si>
  <si>
    <t>Data Set 1</t>
  </si>
  <si>
    <t>Data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</si>
</sst>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rgb="FFFFCC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1" fontId="0" fillId="0" borderId="0" xfId="0" applyNumberFormat="1" applyProtection="1">
      <protection locked="0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FF99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Data Set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19.71</c:v>
                </c:pt>
                <c:pt idx="4">
                  <c:v>21.71</c:v>
                </c:pt>
                <c:pt idx="5">
                  <c:v>23.71</c:v>
                </c:pt>
                <c:pt idx="6">
                  <c:v>25.71</c:v>
                </c:pt>
                <c:pt idx="7">
                  <c:v>27.71</c:v>
                </c:pt>
                <c:pt idx="8">
                  <c:v>29.71</c:v>
                </c:pt>
                <c:pt idx="9">
                  <c:v>31.71</c:v>
                </c:pt>
                <c:pt idx="10">
                  <c:v>33.71</c:v>
                </c:pt>
                <c:pt idx="11">
                  <c:v>35.71</c:v>
                </c:pt>
                <c:pt idx="12">
                  <c:v>39.299999999999997</c:v>
                </c:pt>
                <c:pt idx="13">
                  <c:v>41.3</c:v>
                </c:pt>
                <c:pt idx="14">
                  <c:v>43.3</c:v>
                </c:pt>
                <c:pt idx="15">
                  <c:v>45.3</c:v>
                </c:pt>
                <c:pt idx="16">
                  <c:v>47.3</c:v>
                </c:pt>
                <c:pt idx="17">
                  <c:v>49.3</c:v>
                </c:pt>
                <c:pt idx="18">
                  <c:v>51.3</c:v>
                </c:pt>
                <c:pt idx="19">
                  <c:v>53.3</c:v>
                </c:pt>
                <c:pt idx="20">
                  <c:v>55.3</c:v>
                </c:pt>
                <c:pt idx="21">
                  <c:v>57.3</c:v>
                </c:pt>
                <c:pt idx="22">
                  <c:v>59.3</c:v>
                </c:pt>
                <c:pt idx="23">
                  <c:v>61.3</c:v>
                </c:pt>
                <c:pt idx="24">
                  <c:v>63.3</c:v>
                </c:pt>
                <c:pt idx="25">
                  <c:v>65.3</c:v>
                </c:pt>
                <c:pt idx="26">
                  <c:v>67.3</c:v>
                </c:pt>
                <c:pt idx="27">
                  <c:v>69.3</c:v>
                </c:pt>
                <c:pt idx="28">
                  <c:v>71.3</c:v>
                </c:pt>
                <c:pt idx="29">
                  <c:v>73.3</c:v>
                </c:pt>
                <c:pt idx="30">
                  <c:v>75.3</c:v>
                </c:pt>
                <c:pt idx="31">
                  <c:v>77.3</c:v>
                </c:pt>
              </c:numCache>
            </c:numRef>
          </c:xVal>
          <c:yVal>
            <c:numRef>
              <c:f>Sheet1!$B$2:$B$33</c:f>
            </c:numRef>
          </c:yVal>
          <c:smooth val="1"/>
          <c:extLst>
            <c:ext xmlns:c16="http://schemas.microsoft.com/office/drawing/2014/chart" uri="{C3380CC4-5D6E-409C-BE32-E72D297353CC}">
              <c16:uniqueId val="{00000000-C991-4986-88FF-480C5789113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Data Set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19.71</c:v>
                </c:pt>
                <c:pt idx="4">
                  <c:v>21.71</c:v>
                </c:pt>
                <c:pt idx="5">
                  <c:v>23.71</c:v>
                </c:pt>
                <c:pt idx="6">
                  <c:v>25.71</c:v>
                </c:pt>
                <c:pt idx="7">
                  <c:v>27.71</c:v>
                </c:pt>
                <c:pt idx="8">
                  <c:v>29.71</c:v>
                </c:pt>
                <c:pt idx="9">
                  <c:v>31.71</c:v>
                </c:pt>
                <c:pt idx="10">
                  <c:v>33.71</c:v>
                </c:pt>
                <c:pt idx="11">
                  <c:v>35.71</c:v>
                </c:pt>
                <c:pt idx="12">
                  <c:v>39.299999999999997</c:v>
                </c:pt>
                <c:pt idx="13">
                  <c:v>41.3</c:v>
                </c:pt>
                <c:pt idx="14">
                  <c:v>43.3</c:v>
                </c:pt>
                <c:pt idx="15">
                  <c:v>45.3</c:v>
                </c:pt>
                <c:pt idx="16">
                  <c:v>47.3</c:v>
                </c:pt>
                <c:pt idx="17">
                  <c:v>49.3</c:v>
                </c:pt>
                <c:pt idx="18">
                  <c:v>51.3</c:v>
                </c:pt>
                <c:pt idx="19">
                  <c:v>53.3</c:v>
                </c:pt>
                <c:pt idx="20">
                  <c:v>55.3</c:v>
                </c:pt>
                <c:pt idx="21">
                  <c:v>57.3</c:v>
                </c:pt>
                <c:pt idx="22">
                  <c:v>59.3</c:v>
                </c:pt>
                <c:pt idx="23">
                  <c:v>61.3</c:v>
                </c:pt>
                <c:pt idx="24">
                  <c:v>63.3</c:v>
                </c:pt>
                <c:pt idx="25">
                  <c:v>65.3</c:v>
                </c:pt>
                <c:pt idx="26">
                  <c:v>67.3</c:v>
                </c:pt>
                <c:pt idx="27">
                  <c:v>69.3</c:v>
                </c:pt>
                <c:pt idx="28">
                  <c:v>71.3</c:v>
                </c:pt>
                <c:pt idx="29">
                  <c:v>73.3</c:v>
                </c:pt>
                <c:pt idx="30">
                  <c:v>75.3</c:v>
                </c:pt>
                <c:pt idx="31">
                  <c:v>77.3</c:v>
                </c:pt>
              </c:numCache>
            </c:numRef>
          </c:xVal>
          <c:yVal>
            <c:numRef>
              <c:f>Sheet1!$C$2:$C$33</c:f>
            </c:numRef>
          </c:yVal>
          <c:smooth val="1"/>
          <c:extLst>
            <c:ext xmlns:c16="http://schemas.microsoft.com/office/drawing/2014/chart" uri="{C3380CC4-5D6E-409C-BE32-E72D297353CC}">
              <c16:uniqueId val="{00000001-C991-4986-88FF-480C5789113D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SG Curve Generated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Sheet1!$A$2:$A$33</c:f>
              <c:numCache>
                <c:formatCode>General</c:formatCode>
                <c:ptCount val="32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19.71</c:v>
                </c:pt>
                <c:pt idx="4">
                  <c:v>21.71</c:v>
                </c:pt>
                <c:pt idx="5">
                  <c:v>23.71</c:v>
                </c:pt>
                <c:pt idx="6">
                  <c:v>25.71</c:v>
                </c:pt>
                <c:pt idx="7">
                  <c:v>27.71</c:v>
                </c:pt>
                <c:pt idx="8">
                  <c:v>29.71</c:v>
                </c:pt>
                <c:pt idx="9">
                  <c:v>31.71</c:v>
                </c:pt>
                <c:pt idx="10">
                  <c:v>33.71</c:v>
                </c:pt>
                <c:pt idx="11">
                  <c:v>35.71</c:v>
                </c:pt>
                <c:pt idx="12">
                  <c:v>39.299999999999997</c:v>
                </c:pt>
                <c:pt idx="13">
                  <c:v>41.3</c:v>
                </c:pt>
                <c:pt idx="14">
                  <c:v>43.3</c:v>
                </c:pt>
                <c:pt idx="15">
                  <c:v>45.3</c:v>
                </c:pt>
                <c:pt idx="16">
                  <c:v>47.3</c:v>
                </c:pt>
                <c:pt idx="17">
                  <c:v>49.3</c:v>
                </c:pt>
                <c:pt idx="18">
                  <c:v>51.3</c:v>
                </c:pt>
                <c:pt idx="19">
                  <c:v>53.3</c:v>
                </c:pt>
                <c:pt idx="20">
                  <c:v>55.3</c:v>
                </c:pt>
                <c:pt idx="21">
                  <c:v>57.3</c:v>
                </c:pt>
                <c:pt idx="22">
                  <c:v>59.3</c:v>
                </c:pt>
                <c:pt idx="23">
                  <c:v>61.3</c:v>
                </c:pt>
                <c:pt idx="24">
                  <c:v>63.3</c:v>
                </c:pt>
                <c:pt idx="25">
                  <c:v>65.3</c:v>
                </c:pt>
                <c:pt idx="26">
                  <c:v>67.3</c:v>
                </c:pt>
                <c:pt idx="27">
                  <c:v>69.3</c:v>
                </c:pt>
                <c:pt idx="28">
                  <c:v>71.3</c:v>
                </c:pt>
                <c:pt idx="29">
                  <c:v>73.3</c:v>
                </c:pt>
                <c:pt idx="30">
                  <c:v>75.3</c:v>
                </c:pt>
                <c:pt idx="31">
                  <c:v>77.3</c:v>
                </c:pt>
              </c:numCache>
            </c:numRef>
          </c:xVal>
          <c:yVal>
            <c:numRef>
              <c:f>Sheet1!$D$2:$D$33</c:f>
              <c:numCache>
                <c:formatCode>General</c:formatCode>
                <c:ptCount val="32"/>
                <c:pt idx="0">
                  <c:v>0.98537632113829987</c:v>
                </c:pt>
                <c:pt idx="1">
                  <c:v>0.99244235313829987</c:v>
                </c:pt>
                <c:pt idx="2">
                  <c:v>0.99886540113829991</c:v>
                </c:pt>
                <c:pt idx="3">
                  <c:v>1.0009999999999999</c:v>
                </c:pt>
                <c:pt idx="4">
                  <c:v>1.0066283892799999</c:v>
                </c:pt>
                <c:pt idx="5">
                  <c:v>1.0117268345600001</c:v>
                </c:pt>
                <c:pt idx="6">
                  <c:v>1.0163433358399998</c:v>
                </c:pt>
                <c:pt idx="7">
                  <c:v>1.0205258931199999</c:v>
                </c:pt>
                <c:pt idx="8">
                  <c:v>1.0243225063999999</c:v>
                </c:pt>
                <c:pt idx="9">
                  <c:v>1.0277811756799999</c:v>
                </c:pt>
                <c:pt idx="10">
                  <c:v>1.0309499009600001</c:v>
                </c:pt>
                <c:pt idx="11">
                  <c:v>1.0338766822399998</c:v>
                </c:pt>
                <c:pt idx="12">
                  <c:v>1.0386756519682998</c:v>
                </c:pt>
                <c:pt idx="13">
                  <c:v>1.0411807683682999</c:v>
                </c:pt>
                <c:pt idx="14">
                  <c:v>1.0436261007683001</c:v>
                </c:pt>
                <c:pt idx="15">
                  <c:v>1.0460596491683001</c:v>
                </c:pt>
                <c:pt idx="16">
                  <c:v>1.0485294135682999</c:v>
                </c:pt>
                <c:pt idx="17">
                  <c:v>1.0510833939683</c:v>
                </c:pt>
                <c:pt idx="18">
                  <c:v>1.0537695903683</c:v>
                </c:pt>
                <c:pt idx="19">
                  <c:v>1.0566360027682999</c:v>
                </c:pt>
                <c:pt idx="20">
                  <c:v>1.0597306311682999</c:v>
                </c:pt>
                <c:pt idx="21">
                  <c:v>1.0631014755682999</c:v>
                </c:pt>
                <c:pt idx="22">
                  <c:v>1.0667965359683</c:v>
                </c:pt>
                <c:pt idx="23">
                  <c:v>1.0708638123682999</c:v>
                </c:pt>
                <c:pt idx="24">
                  <c:v>1.0753513047682999</c:v>
                </c:pt>
                <c:pt idx="25">
                  <c:v>1.0803070131683001</c:v>
                </c:pt>
                <c:pt idx="26">
                  <c:v>1.0857789375682998</c:v>
                </c:pt>
                <c:pt idx="27">
                  <c:v>1.0918150779682998</c:v>
                </c:pt>
                <c:pt idx="28">
                  <c:v>1.0984634343682997</c:v>
                </c:pt>
                <c:pt idx="29">
                  <c:v>1.1057720067682997</c:v>
                </c:pt>
                <c:pt idx="30">
                  <c:v>1.1137887951683001</c:v>
                </c:pt>
                <c:pt idx="31">
                  <c:v>1.1225617995682997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78-4A40-A19D-3CD40FDFA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9568224"/>
        <c:axId val="380924832"/>
      </c:scatterChart>
      <c:valAx>
        <c:axId val="38956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924832"/>
        <c:crosses val="autoZero"/>
        <c:crossBetween val="midCat"/>
      </c:valAx>
      <c:valAx>
        <c:axId val="380924832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568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752476</xdr:colOff>
      <xdr:row>4</xdr:row>
      <xdr:rowOff>133350</xdr:rowOff>
    </xdr:from>
    <xdr:to>
      <xdr:col>10</xdr:col>
      <xdr:colOff>1</xdr:colOff>
      <xdr:row>32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400049</xdr:colOff>
      <xdr:row>7</xdr:row>
      <xdr:rowOff>1</xdr:rowOff>
    </xdr:from>
    <xdr:to>
      <xdr:col>8</xdr:col>
      <xdr:colOff>990600</xdr:colOff>
      <xdr:row>9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076574" y="1333501"/>
          <a:ext cx="3228976" cy="5048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C00000"/>
              </a:solidFill>
            </a:rPr>
            <a:t>Update Blue cells with reading taken in water</a:t>
          </a:r>
        </a:p>
        <a:p>
          <a:r>
            <a:rPr lang="en-GB" sz="1100" b="1" baseline="0">
              <a:solidFill>
                <a:srgbClr val="C00000"/>
              </a:solidFill>
            </a:rPr>
            <a:t>Text in green cell to be entered into iSpindel config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36668-FC1F-4E52-A9FE-51C80CA5454E}">
  <sheetPr codeName="Sheet1"/>
  <dimension ref="A1:Q53"/>
  <sheetViews>
    <sheetView tabSelected="1" workbookViewId="0">
      <selection activeCell="D11" sqref="D11"/>
    </sheetView>
  </sheetViews>
  <sheetFormatPr defaultRowHeight="15" outlineLevelCol="1" x14ac:dyDescent="0.25"/>
  <cols>
    <col min="2" max="2" width="9.140625" style="6" hidden="1" customWidth="1" outlineLevel="1"/>
    <col min="3" max="3" width="9.140625" style="7" hidden="1" customWidth="1" outlineLevel="1"/>
    <col min="4" max="4" width="19" style="8" bestFit="1" customWidth="1" collapsed="1"/>
    <col min="5" max="5" width="12" style="1" bestFit="1" customWidth="1"/>
    <col min="6" max="6" width="17.7109375" bestFit="1" customWidth="1"/>
    <col min="8" max="8" width="12.7109375" bestFit="1" customWidth="1"/>
    <col min="9" max="9" width="18" bestFit="1" customWidth="1"/>
    <col min="10" max="10" width="70" customWidth="1"/>
  </cols>
  <sheetData>
    <row r="1" spans="1:17" x14ac:dyDescent="0.25">
      <c r="A1" t="s">
        <v>0</v>
      </c>
      <c r="B1" s="6" t="s">
        <v>7</v>
      </c>
      <c r="C1" s="7" t="s">
        <v>8</v>
      </c>
      <c r="D1" s="8" t="s">
        <v>1</v>
      </c>
      <c r="F1" t="s">
        <v>2</v>
      </c>
      <c r="G1">
        <v>0.5</v>
      </c>
      <c r="Q1" s="4"/>
    </row>
    <row r="2" spans="1:17" x14ac:dyDescent="0.25">
      <c r="A2">
        <v>15</v>
      </c>
      <c r="B2" s="6">
        <f>(0.000000952*(A2^3)) - (0.000123172*(A2^2)) + (0.006441652*A2) + (0.906134194)</f>
        <v>0.97825827399999998</v>
      </c>
      <c r="C2" s="7">
        <f t="shared" ref="C2:C33" si="0">(0.000001048*(A2^3))-(0.000139574*(A2^2))+(0.007494252*A2)+0.885841716</f>
        <v>0.9703883459999999</v>
      </c>
      <c r="D2" s="8">
        <f>(((B2-C2)*$G$1)+C2)-$G$2</f>
        <v>0.98537632113829987</v>
      </c>
      <c r="F2" t="s">
        <v>3</v>
      </c>
      <c r="G2" s="3">
        <f>(((B5-C5)*CurveMix)+C5)-KnownSG</f>
        <v>-1.1053011138299929E-2</v>
      </c>
      <c r="I2" t="s">
        <v>6</v>
      </c>
      <c r="J2" s="5" t="str">
        <f>"("&amp;F7&amp;"*(tilt^3))+("&amp;G7&amp;"*(tilt^2))+("&amp;H7&amp;"*tilt)+("&amp;I7&amp;")"</f>
        <v>(1.0000E-6*(tilt^3))+(-1.3137E-4*(tilt^2))+(6.9680E-3*tilt)+(9.0704E-1)</v>
      </c>
    </row>
    <row r="3" spans="1:17" x14ac:dyDescent="0.25">
      <c r="A3">
        <f>A2+2</f>
        <v>17</v>
      </c>
      <c r="B3" s="6">
        <f t="shared" ref="B3:B33" si="1">(0.000000952*(A3^3)) - (0.000123172*(A3^2)) + (0.006441652*A3) + (0.906134194)</f>
        <v>0.98472274599999998</v>
      </c>
      <c r="C3" s="7">
        <f t="shared" si="0"/>
        <v>0.9780559379999999</v>
      </c>
      <c r="D3" s="8">
        <f>(((B3-C3)*$G$1)+C3)-$G$2</f>
        <v>0.99244235313829987</v>
      </c>
      <c r="F3" t="s">
        <v>4</v>
      </c>
      <c r="G3" s="2">
        <v>19.71</v>
      </c>
    </row>
    <row r="4" spans="1:17" x14ac:dyDescent="0.25">
      <c r="A4" s="3">
        <f>A3+2</f>
        <v>19</v>
      </c>
      <c r="B4" s="6">
        <f t="shared" si="1"/>
        <v>0.99059025799999989</v>
      </c>
      <c r="C4" s="7">
        <f t="shared" si="0"/>
        <v>0.98503452199999997</v>
      </c>
      <c r="D4" s="8">
        <f>(((B4-C4)*$G$1)+C4)-$G$2</f>
        <v>0.99886540113829991</v>
      </c>
      <c r="F4" t="s">
        <v>5</v>
      </c>
      <c r="G4" s="2">
        <v>1.0009999999999999</v>
      </c>
    </row>
    <row r="5" spans="1:17" x14ac:dyDescent="0.25">
      <c r="A5">
        <f>KnownAngle</f>
        <v>19.71</v>
      </c>
      <c r="B5" s="6">
        <f t="shared" si="1"/>
        <v>0.99253827592847199</v>
      </c>
      <c r="C5" s="7">
        <f t="shared" si="0"/>
        <v>0.98735570179492793</v>
      </c>
      <c r="D5" s="8">
        <f>(((B5-C5)*$G$1)+C5)-$G$2</f>
        <v>1.0009999999999999</v>
      </c>
    </row>
    <row r="6" spans="1:17" x14ac:dyDescent="0.25">
      <c r="A6">
        <f t="shared" ref="A6:A33" si="2">A5+2</f>
        <v>21.71</v>
      </c>
      <c r="B6" s="6">
        <f t="shared" si="1"/>
        <v>0.99766981566767199</v>
      </c>
      <c r="C6" s="7">
        <f t="shared" si="0"/>
        <v>0.99348094061572789</v>
      </c>
      <c r="D6" s="8">
        <f>(((B6-C6)*$G$1)+C6)-$G$2</f>
        <v>1.0066283892799999</v>
      </c>
      <c r="F6" cm="1">
        <f t="array" ref="F6">INDEX(LINEST($D$2:$D$33,$A$2:$A$33^{1,2,3}),1)</f>
        <v>1.0000000000000002E-6</v>
      </c>
      <c r="G6" cm="1">
        <f t="array" ref="G6">INDEX(LINEST($D$2:$D$33,$A$2:$A$33^{1,2,3}),2)</f>
        <v>-1.3137300000000011E-4</v>
      </c>
      <c r="H6" cm="1">
        <f t="array" ref="H6">INDEX(LINEST($D$2:$D$33,$A$2:$A$33^{1,2,3}),3)</f>
        <v>6.9679520000000099E-3</v>
      </c>
      <c r="I6" cm="1">
        <f t="array" ref="I6">INDEX(LINEST($D$2:$D$33,$A$2:$A$33^{1,2,3}),4)</f>
        <v>0.9070409661383001</v>
      </c>
    </row>
    <row r="7" spans="1:17" x14ac:dyDescent="0.25">
      <c r="A7">
        <f t="shared" si="2"/>
        <v>23.71</v>
      </c>
      <c r="B7" s="6">
        <f>(0.000000952*(A7^3)) - (0.000123172*(A7^2)) + (0.006441652*A7) + (0.906134194)</f>
        <v>1.002312009486872</v>
      </c>
      <c r="C7" s="7">
        <f t="shared" si="0"/>
        <v>0.99903563735652789</v>
      </c>
      <c r="D7" s="8">
        <f>(((B7-C7)*$G$1)+C7)-$G$2</f>
        <v>1.0117268345600001</v>
      </c>
      <c r="F7" t="str">
        <f>TEXT(F6,"0.0000E-0")</f>
        <v>1.0000E-6</v>
      </c>
      <c r="G7" t="str">
        <f t="shared" ref="G7:I7" si="3">TEXT(G6,"0.0000E-0")</f>
        <v>-1.3137E-4</v>
      </c>
      <c r="H7" t="str">
        <f t="shared" si="3"/>
        <v>6.9680E-3</v>
      </c>
      <c r="I7" t="str">
        <f t="shared" si="3"/>
        <v>9.0704E-1</v>
      </c>
    </row>
    <row r="8" spans="1:17" x14ac:dyDescent="0.25">
      <c r="A8">
        <f t="shared" si="2"/>
        <v>25.71</v>
      </c>
      <c r="B8" s="6">
        <f t="shared" ref="B8" si="4">(0.000000952*(A8^3)) - (0.000123172*(A8^2)) + (0.006441652*A8) + (0.906134194)</f>
        <v>1.0065105533860719</v>
      </c>
      <c r="C8" s="7">
        <f t="shared" si="0"/>
        <v>1.0040700960173279</v>
      </c>
      <c r="D8" s="8">
        <f>(((B8-C8)*$G$1)+C8)-$G$2</f>
        <v>1.0163433358399998</v>
      </c>
    </row>
    <row r="9" spans="1:17" x14ac:dyDescent="0.25">
      <c r="A9">
        <f t="shared" si="2"/>
        <v>27.71</v>
      </c>
      <c r="B9" s="6">
        <f t="shared" si="1"/>
        <v>1.0103111433652718</v>
      </c>
      <c r="C9" s="7">
        <f t="shared" si="0"/>
        <v>1.008634620598128</v>
      </c>
      <c r="D9" s="8">
        <f>(((B9-C9)*$G$1)+C9)-$G$2</f>
        <v>1.0205258931199999</v>
      </c>
    </row>
    <row r="10" spans="1:17" x14ac:dyDescent="0.25">
      <c r="A10">
        <f t="shared" si="2"/>
        <v>29.71</v>
      </c>
      <c r="B10" s="6">
        <f t="shared" si="1"/>
        <v>1.0137594754244719</v>
      </c>
      <c r="C10" s="7">
        <f t="shared" si="0"/>
        <v>1.0127795150989281</v>
      </c>
      <c r="D10" s="8">
        <f>(((B10-C10)*$G$1)+C10)-$G$2</f>
        <v>1.0243225063999999</v>
      </c>
    </row>
    <row r="11" spans="1:17" x14ac:dyDescent="0.25">
      <c r="A11">
        <f t="shared" si="2"/>
        <v>31.71</v>
      </c>
      <c r="B11" s="6">
        <f t="shared" si="1"/>
        <v>1.0169012455636719</v>
      </c>
      <c r="C11" s="7">
        <f t="shared" si="0"/>
        <v>1.0165550835197279</v>
      </c>
      <c r="D11" s="8">
        <f>(((B11-C11)*$G$1)+C11)-$G$2</f>
        <v>1.0277811756799999</v>
      </c>
    </row>
    <row r="12" spans="1:17" x14ac:dyDescent="0.25">
      <c r="A12">
        <f t="shared" si="2"/>
        <v>33.71</v>
      </c>
      <c r="B12" s="6">
        <f t="shared" si="1"/>
        <v>1.0197821497828721</v>
      </c>
      <c r="C12" s="7">
        <f t="shared" si="0"/>
        <v>1.020011629860528</v>
      </c>
      <c r="D12" s="8">
        <f>(((B12-C12)*$G$1)+C12)-$G$2</f>
        <v>1.0309499009600001</v>
      </c>
    </row>
    <row r="13" spans="1:17" x14ac:dyDescent="0.25">
      <c r="A13">
        <f t="shared" si="2"/>
        <v>35.71</v>
      </c>
      <c r="B13" s="6">
        <f t="shared" si="1"/>
        <v>1.0224478840820719</v>
      </c>
      <c r="C13" s="7">
        <f t="shared" si="0"/>
        <v>1.023199458121328</v>
      </c>
      <c r="D13" s="8">
        <f>(((B13-C13)*$G$1)+C13)-$G$2</f>
        <v>1.0338766822399998</v>
      </c>
    </row>
    <row r="14" spans="1:17" x14ac:dyDescent="0.25">
      <c r="A14">
        <v>39.299999999999997</v>
      </c>
      <c r="B14" s="6">
        <f t="shared" si="1"/>
        <v>1.0268381263839998</v>
      </c>
      <c r="C14" s="7">
        <f t="shared" si="0"/>
        <v>1.0284071552759999</v>
      </c>
      <c r="D14" s="8">
        <f>(((B14-C14)*$G$1)+C14)-$G$2</f>
        <v>1.0386756519682998</v>
      </c>
    </row>
    <row r="15" spans="1:17" x14ac:dyDescent="0.25">
      <c r="A15">
        <f t="shared" si="2"/>
        <v>41.3</v>
      </c>
      <c r="B15" s="6">
        <f t="shared" si="1"/>
        <v>1.0291448100639999</v>
      </c>
      <c r="C15" s="7">
        <f t="shared" si="0"/>
        <v>1.0311107043959999</v>
      </c>
      <c r="D15" s="8">
        <f>(((B15-C15)*$G$1)+C15)-$G$2</f>
        <v>1.0411807683682999</v>
      </c>
    </row>
    <row r="16" spans="1:17" x14ac:dyDescent="0.25">
      <c r="A16">
        <f t="shared" si="2"/>
        <v>43.3</v>
      </c>
      <c r="B16" s="6">
        <f t="shared" si="1"/>
        <v>1.0314097401439999</v>
      </c>
      <c r="C16" s="7">
        <f t="shared" si="0"/>
        <v>1.033736439116</v>
      </c>
      <c r="D16" s="8">
        <f>(((B16-C16)*$G$1)+C16)-$G$2</f>
        <v>1.0436261007683001</v>
      </c>
    </row>
    <row r="17" spans="1:4" x14ac:dyDescent="0.25">
      <c r="A17">
        <f t="shared" si="2"/>
        <v>45.3</v>
      </c>
      <c r="B17" s="6">
        <f t="shared" si="1"/>
        <v>1.0336786126239998</v>
      </c>
      <c r="C17" s="7">
        <f t="shared" si="0"/>
        <v>1.036334663436</v>
      </c>
      <c r="D17" s="8">
        <f>(((B17-C17)*$G$1)+C17)-$G$2</f>
        <v>1.0460596491683001</v>
      </c>
    </row>
    <row r="18" spans="1:4" x14ac:dyDescent="0.25">
      <c r="A18">
        <f t="shared" si="2"/>
        <v>47.3</v>
      </c>
      <c r="B18" s="6">
        <f t="shared" si="1"/>
        <v>1.035997123504</v>
      </c>
      <c r="C18" s="7">
        <f t="shared" si="0"/>
        <v>1.0389556813559999</v>
      </c>
      <c r="D18" s="8">
        <f>(((B18-C18)*$G$1)+C18)-$G$2</f>
        <v>1.0485294135682999</v>
      </c>
    </row>
    <row r="19" spans="1:4" x14ac:dyDescent="0.25">
      <c r="A19">
        <f t="shared" si="2"/>
        <v>49.3</v>
      </c>
      <c r="B19" s="6">
        <f t="shared" si="1"/>
        <v>1.038410968784</v>
      </c>
      <c r="C19" s="7">
        <f t="shared" si="0"/>
        <v>1.0416497968759999</v>
      </c>
      <c r="D19" s="8">
        <f>(((B19-C19)*$G$1)+C19)-$G$2</f>
        <v>1.0510833939683</v>
      </c>
    </row>
    <row r="20" spans="1:4" x14ac:dyDescent="0.25">
      <c r="A20">
        <f t="shared" si="2"/>
        <v>51.3</v>
      </c>
      <c r="B20" s="6">
        <f t="shared" si="1"/>
        <v>1.040965844464</v>
      </c>
      <c r="C20" s="7">
        <f t="shared" si="0"/>
        <v>1.0444673139959999</v>
      </c>
      <c r="D20" s="8">
        <f>(((B20-C20)*$G$1)+C20)-$G$2</f>
        <v>1.0537695903683</v>
      </c>
    </row>
    <row r="21" spans="1:4" x14ac:dyDescent="0.25">
      <c r="A21">
        <f t="shared" si="2"/>
        <v>53.3</v>
      </c>
      <c r="B21" s="6">
        <f t="shared" si="1"/>
        <v>1.0437074465439999</v>
      </c>
      <c r="C21" s="7">
        <f t="shared" si="0"/>
        <v>1.0474585367159999</v>
      </c>
      <c r="D21" s="8">
        <f>(((B21-C21)*$G$1)+C21)-$G$2</f>
        <v>1.0566360027682999</v>
      </c>
    </row>
    <row r="22" spans="1:4" x14ac:dyDescent="0.25">
      <c r="A22">
        <f t="shared" si="2"/>
        <v>55.3</v>
      </c>
      <c r="B22" s="6">
        <f t="shared" si="1"/>
        <v>1.046681471024</v>
      </c>
      <c r="C22" s="7">
        <f t="shared" si="0"/>
        <v>1.050673769036</v>
      </c>
      <c r="D22" s="8">
        <f>(((B22-C22)*$G$1)+C22)-$G$2</f>
        <v>1.0597306311682999</v>
      </c>
    </row>
    <row r="23" spans="1:4" x14ac:dyDescent="0.25">
      <c r="A23">
        <f t="shared" si="2"/>
        <v>57.3</v>
      </c>
      <c r="B23" s="6">
        <f t="shared" si="1"/>
        <v>1.0499336139039999</v>
      </c>
      <c r="C23" s="7">
        <f t="shared" si="0"/>
        <v>1.0541633149559999</v>
      </c>
      <c r="D23" s="8">
        <f>(((B23-C23)*$G$1)+C23)-$G$2</f>
        <v>1.0631014755682999</v>
      </c>
    </row>
    <row r="24" spans="1:4" x14ac:dyDescent="0.25">
      <c r="A24">
        <f t="shared" si="2"/>
        <v>59.3</v>
      </c>
      <c r="B24" s="6">
        <f t="shared" si="1"/>
        <v>1.0535095711839999</v>
      </c>
      <c r="C24" s="7">
        <f t="shared" si="0"/>
        <v>1.0579774784759999</v>
      </c>
      <c r="D24" s="8">
        <f>(((B24-C24)*$G$1)+C24)-$G$2</f>
        <v>1.0667965359683</v>
      </c>
    </row>
    <row r="25" spans="1:4" x14ac:dyDescent="0.25">
      <c r="A25">
        <f t="shared" si="2"/>
        <v>61.3</v>
      </c>
      <c r="B25" s="6">
        <f t="shared" si="1"/>
        <v>1.0574550388639998</v>
      </c>
      <c r="C25" s="7">
        <f t="shared" si="0"/>
        <v>1.062166563596</v>
      </c>
      <c r="D25" s="8">
        <f>(((B25-C25)*$G$1)+C25)-$G$2</f>
        <v>1.0708638123682999</v>
      </c>
    </row>
    <row r="26" spans="1:4" x14ac:dyDescent="0.25">
      <c r="A26">
        <f t="shared" si="2"/>
        <v>63.3</v>
      </c>
      <c r="B26" s="6">
        <f t="shared" si="1"/>
        <v>1.061815712944</v>
      </c>
      <c r="C26" s="7">
        <f t="shared" si="0"/>
        <v>1.0667808743159999</v>
      </c>
      <c r="D26" s="8">
        <f>(((B26-C26)*$G$1)+C26)-$G$2</f>
        <v>1.0753513047682999</v>
      </c>
    </row>
    <row r="27" spans="1:4" x14ac:dyDescent="0.25">
      <c r="A27">
        <f t="shared" si="2"/>
        <v>65.3</v>
      </c>
      <c r="B27" s="6">
        <f t="shared" si="1"/>
        <v>1.0666372894239999</v>
      </c>
      <c r="C27" s="7">
        <f t="shared" si="0"/>
        <v>1.071870714636</v>
      </c>
      <c r="D27" s="8">
        <f>(((B27-C27)*$G$1)+C27)-$G$2</f>
        <v>1.0803070131683001</v>
      </c>
    </row>
    <row r="28" spans="1:4" x14ac:dyDescent="0.25">
      <c r="A28">
        <f t="shared" si="2"/>
        <v>67.3</v>
      </c>
      <c r="B28" s="6">
        <f t="shared" si="1"/>
        <v>1.071965464304</v>
      </c>
      <c r="C28" s="7">
        <f t="shared" si="0"/>
        <v>1.077486388556</v>
      </c>
      <c r="D28" s="8">
        <f>(((B28-C28)*$G$1)+C28)-$G$2</f>
        <v>1.0857789375682998</v>
      </c>
    </row>
    <row r="29" spans="1:4" x14ac:dyDescent="0.25">
      <c r="A29">
        <f t="shared" si="2"/>
        <v>69.3</v>
      </c>
      <c r="B29" s="6">
        <f t="shared" si="1"/>
        <v>1.0778459335839998</v>
      </c>
      <c r="C29" s="7">
        <f t="shared" si="0"/>
        <v>1.0836782000759999</v>
      </c>
      <c r="D29" s="8">
        <f>(((B29-C29)*$G$1)+C29)-$G$2</f>
        <v>1.0918150779682998</v>
      </c>
    </row>
    <row r="30" spans="1:4" x14ac:dyDescent="0.25">
      <c r="A30">
        <f t="shared" si="2"/>
        <v>71.3</v>
      </c>
      <c r="B30" s="6">
        <f t="shared" si="1"/>
        <v>1.0843243932639999</v>
      </c>
      <c r="C30" s="7">
        <f t="shared" si="0"/>
        <v>1.0904964531959997</v>
      </c>
      <c r="D30" s="8">
        <f>(((B30-C30)*$G$1)+C30)-$G$2</f>
        <v>1.0984634343682997</v>
      </c>
    </row>
    <row r="31" spans="1:4" x14ac:dyDescent="0.25">
      <c r="A31">
        <f t="shared" si="2"/>
        <v>73.3</v>
      </c>
      <c r="B31" s="6">
        <f t="shared" si="1"/>
        <v>1.0914465393439998</v>
      </c>
      <c r="C31" s="7">
        <f t="shared" si="0"/>
        <v>1.0979914519159999</v>
      </c>
      <c r="D31" s="8">
        <f>(((B31-C31)*$G$1)+C31)-$G$2</f>
        <v>1.1057720067682997</v>
      </c>
    </row>
    <row r="32" spans="1:4" x14ac:dyDescent="0.25">
      <c r="A32">
        <f t="shared" si="2"/>
        <v>75.3</v>
      </c>
      <c r="B32" s="6">
        <f t="shared" si="1"/>
        <v>1.0992580678239998</v>
      </c>
      <c r="C32" s="7">
        <f t="shared" si="0"/>
        <v>1.1062135002360001</v>
      </c>
      <c r="D32" s="8">
        <f>(((B32-C32)*$G$1)+C32)-$G$2</f>
        <v>1.1137887951683001</v>
      </c>
    </row>
    <row r="33" spans="1:4" x14ac:dyDescent="0.25">
      <c r="A33">
        <f t="shared" si="2"/>
        <v>77.3</v>
      </c>
      <c r="B33" s="6">
        <f t="shared" si="1"/>
        <v>1.1078046747039998</v>
      </c>
      <c r="C33" s="7">
        <f t="shared" si="0"/>
        <v>1.115212902156</v>
      </c>
      <c r="D33" s="8">
        <f>(((B33-C33)*$G$1)+C33)-$G$2</f>
        <v>1.1225617995682997</v>
      </c>
    </row>
    <row r="34" spans="1:4" x14ac:dyDescent="0.25">
      <c r="A34">
        <v>41.2</v>
      </c>
      <c r="B34" s="6">
        <f t="shared" ref="B34" si="5">(0.000000952*(A34^3)) - (0.000123172*(A34^2)) + (0.006441652*A34) + (0.906134194)</f>
        <v>1.0290308473759999</v>
      </c>
      <c r="C34" s="7">
        <f t="shared" ref="C34" si="6">(0.000001048*(A34^3))-(0.000139574*(A34^2))+(0.007494252*A34)+0.885841716</f>
        <v>1.0309777931839998</v>
      </c>
      <c r="D34" s="8">
        <f>(((B34-C34)*$G$1)+C34)-$G$2</f>
        <v>1.0410573314182998</v>
      </c>
    </row>
    <row r="36" spans="1:4" x14ac:dyDescent="0.25">
      <c r="D36" s="9"/>
    </row>
    <row r="37" spans="1:4" x14ac:dyDescent="0.25">
      <c r="D37" s="9"/>
    </row>
    <row r="38" spans="1:4" x14ac:dyDescent="0.25">
      <c r="D38" s="9"/>
    </row>
    <row r="39" spans="1:4" x14ac:dyDescent="0.25">
      <c r="D39" s="9"/>
    </row>
    <row r="40" spans="1:4" x14ac:dyDescent="0.25">
      <c r="D40" s="9"/>
    </row>
    <row r="41" spans="1:4" x14ac:dyDescent="0.25">
      <c r="D41" s="9"/>
    </row>
    <row r="42" spans="1:4" x14ac:dyDescent="0.25">
      <c r="D42" s="9"/>
    </row>
    <row r="43" spans="1:4" x14ac:dyDescent="0.25">
      <c r="D43" s="9"/>
    </row>
    <row r="44" spans="1:4" x14ac:dyDescent="0.25">
      <c r="D44" s="9"/>
    </row>
    <row r="45" spans="1:4" x14ac:dyDescent="0.25">
      <c r="D45" s="9"/>
    </row>
    <row r="46" spans="1:4" x14ac:dyDescent="0.25">
      <c r="D46" s="9"/>
    </row>
    <row r="47" spans="1:4" x14ac:dyDescent="0.25">
      <c r="D47" s="9"/>
    </row>
    <row r="48" spans="1:4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CurveMix</vt:lpstr>
      <vt:lpstr>GeneratedKnown</vt:lpstr>
      <vt:lpstr>KnownAngle</vt:lpstr>
      <vt:lpstr>KnownSG</vt:lpstr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Osborn</dc:creator>
  <cp:lastModifiedBy>Martin Osborn</cp:lastModifiedBy>
  <dcterms:created xsi:type="dcterms:W3CDTF">2019-11-18T17:34:48Z</dcterms:created>
  <dcterms:modified xsi:type="dcterms:W3CDTF">2020-06-24T20:17:37Z</dcterms:modified>
</cp:coreProperties>
</file>