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CNN_Gating\MoRS\Analisis_Resultados\Acc_Redes_time\Mors_Grafics\"/>
    </mc:Choice>
  </mc:AlternateContent>
  <workbookProtection workbookAlgorithmName="SHA-512" workbookHashValue="SaBWMZAxzQzwSb/BE9JUhF7JspaqA9RpZTt2dXt7MVqzsrE8H+oE2LbqtLoyHuc5enP86Dt8D9CAeEJeupm4Vw==" workbookSaltValue="eGRTDf3O5AdS6AXZz56veg==" workbookSpinCount="100000" lockStructure="1"/>
  <bookViews>
    <workbookView xWindow="0" yWindow="0" windowWidth="19070" windowHeight="8120" tabRatio="601"/>
  </bookViews>
  <sheets>
    <sheet name="graf_tesis_less_VBW" sheetId="11" r:id="rId1"/>
    <sheet name="tesis_less_VBW" sheetId="10" r:id="rId2"/>
    <sheet name="graf_tesis_low-vdd" sheetId="9" r:id="rId3"/>
    <sheet name="tesis_low-vdd" sheetId="8" r:id="rId4"/>
    <sheet name="graf_tesis_ultra-vdd" sheetId="7" r:id="rId5"/>
    <sheet name="tesis_ultra-vdd" sheetId="6" r:id="rId6"/>
    <sheet name="less_VBW" sheetId="3" r:id="rId7"/>
    <sheet name="grafic_less_VBW" sheetId="4" r:id="rId8"/>
    <sheet name="xsiacaso" sheetId="2" r:id="rId9"/>
    <sheet name="Hoja1" sheetId="1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xlnm._FilterDatabase" localSheetId="2" hidden="1">'graf_tesis_low-vdd'!$A$1:$E$34</definedName>
    <definedName name="_xlnm._FilterDatabase" localSheetId="4" hidden="1">'graf_tesis_ultra-vdd'!$A$1:$E$34</definedName>
    <definedName name="_xlnm._FilterDatabase" localSheetId="9" hidden="1">Hoja1!$A$1:$B$23</definedName>
    <definedName name="_xlnm._FilterDatabase" localSheetId="3" hidden="1">'tesis_low-vdd'!$A$1:$E$34</definedName>
    <definedName name="_xlnm._FilterDatabase" localSheetId="5" hidden="1">'tesis_ultra-vdd'!$A$1:$E$34</definedName>
    <definedName name="_xlnm._FilterDatabase" localSheetId="8" hidden="1">xsiacaso!$A$1:$F$23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I23" i="1"/>
  <c r="H23" i="1"/>
  <c r="F23" i="1"/>
  <c r="E23" i="1"/>
  <c r="D23" i="1"/>
  <c r="C23" i="1"/>
  <c r="J22" i="1"/>
  <c r="I22" i="1"/>
  <c r="H22" i="1"/>
  <c r="F22" i="1"/>
  <c r="E22" i="1"/>
  <c r="D22" i="1"/>
  <c r="C22" i="1"/>
  <c r="J21" i="1"/>
  <c r="I21" i="1"/>
  <c r="H21" i="1"/>
  <c r="F21" i="1"/>
  <c r="E21" i="1"/>
  <c r="D21" i="1"/>
  <c r="C21" i="1"/>
  <c r="J20" i="1"/>
  <c r="I20" i="1"/>
  <c r="H20" i="1"/>
  <c r="F20" i="1"/>
  <c r="E20" i="1"/>
  <c r="D20" i="1"/>
  <c r="C20" i="1"/>
  <c r="J19" i="1"/>
  <c r="I19" i="1"/>
  <c r="H19" i="1"/>
  <c r="F19" i="1"/>
  <c r="E19" i="1"/>
  <c r="D19" i="1"/>
  <c r="C19" i="1"/>
  <c r="J18" i="1"/>
  <c r="I18" i="1"/>
  <c r="H18" i="1"/>
  <c r="F18" i="1"/>
  <c r="E18" i="1"/>
  <c r="D18" i="1"/>
  <c r="C18" i="1"/>
  <c r="J17" i="1"/>
  <c r="I17" i="1"/>
  <c r="H17" i="1"/>
  <c r="F17" i="1"/>
  <c r="E17" i="1"/>
  <c r="D17" i="1"/>
  <c r="C17" i="1"/>
  <c r="J16" i="1"/>
  <c r="I16" i="1"/>
  <c r="H16" i="1"/>
  <c r="F16" i="1"/>
  <c r="E16" i="1"/>
  <c r="D16" i="1"/>
  <c r="C16" i="1"/>
  <c r="J15" i="1"/>
  <c r="I15" i="1"/>
  <c r="H15" i="1"/>
  <c r="F15" i="1"/>
  <c r="E15" i="1"/>
  <c r="D15" i="1"/>
  <c r="C15" i="1"/>
  <c r="J14" i="1"/>
  <c r="I14" i="1"/>
  <c r="H14" i="1"/>
  <c r="F14" i="1"/>
  <c r="E14" i="1"/>
  <c r="D14" i="1"/>
  <c r="C14" i="1"/>
  <c r="J13" i="1"/>
  <c r="I13" i="1"/>
  <c r="H13" i="1"/>
  <c r="F13" i="1"/>
  <c r="E13" i="1"/>
  <c r="D13" i="1"/>
  <c r="C13" i="1"/>
  <c r="J12" i="1"/>
  <c r="I12" i="1"/>
  <c r="H12" i="1"/>
  <c r="F12" i="1"/>
  <c r="E12" i="1"/>
  <c r="D12" i="1"/>
  <c r="C12" i="1"/>
  <c r="J11" i="1"/>
  <c r="I11" i="1"/>
  <c r="H11" i="1"/>
  <c r="F11" i="1"/>
  <c r="E11" i="1"/>
  <c r="D11" i="1"/>
  <c r="C11" i="1"/>
  <c r="J10" i="1"/>
  <c r="I10" i="1"/>
  <c r="H10" i="1"/>
  <c r="F10" i="1"/>
  <c r="E10" i="1"/>
  <c r="D10" i="1"/>
  <c r="C10" i="1"/>
  <c r="J9" i="1"/>
  <c r="I9" i="1"/>
  <c r="H9" i="1"/>
  <c r="F9" i="1"/>
  <c r="E9" i="1"/>
  <c r="D9" i="1"/>
  <c r="C9" i="1"/>
  <c r="J8" i="1"/>
  <c r="I8" i="1"/>
  <c r="H8" i="1"/>
  <c r="F8" i="1"/>
  <c r="E8" i="1"/>
  <c r="D8" i="1"/>
  <c r="C8" i="1"/>
  <c r="J7" i="1"/>
  <c r="I7" i="1"/>
  <c r="H7" i="1"/>
  <c r="F7" i="1"/>
  <c r="E7" i="1"/>
  <c r="D7" i="1"/>
  <c r="C7" i="1"/>
  <c r="J6" i="1"/>
  <c r="I6" i="1"/>
  <c r="H6" i="1"/>
  <c r="F6" i="1"/>
  <c r="E6" i="1"/>
  <c r="D6" i="1"/>
  <c r="C6" i="1"/>
  <c r="J5" i="1"/>
  <c r="I5" i="1"/>
  <c r="H5" i="1"/>
  <c r="F5" i="1"/>
  <c r="E5" i="1"/>
  <c r="D5" i="1"/>
  <c r="C5" i="1"/>
  <c r="J4" i="1"/>
  <c r="I4" i="1"/>
  <c r="H4" i="1"/>
  <c r="F4" i="1"/>
  <c r="E4" i="1"/>
  <c r="D4" i="1"/>
  <c r="C4" i="1"/>
  <c r="J3" i="1"/>
  <c r="I3" i="1"/>
  <c r="H3" i="1"/>
  <c r="F3" i="1"/>
  <c r="E3" i="1"/>
  <c r="D3" i="1"/>
  <c r="C3" i="1"/>
  <c r="J2" i="1"/>
  <c r="I2" i="1"/>
  <c r="H2" i="1"/>
  <c r="F2" i="1"/>
  <c r="E2" i="1"/>
  <c r="D2" i="1"/>
  <c r="C2" i="1"/>
  <c r="L15" i="4"/>
  <c r="K15" i="4"/>
  <c r="J15" i="4"/>
  <c r="H15" i="4"/>
  <c r="G15" i="4"/>
  <c r="L14" i="4"/>
  <c r="K14" i="4"/>
  <c r="J14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L19" i="3"/>
  <c r="J19" i="3"/>
  <c r="I19" i="3"/>
  <c r="H19" i="3"/>
  <c r="J18" i="3"/>
  <c r="I18" i="3"/>
  <c r="H18" i="3"/>
  <c r="J15" i="3"/>
  <c r="I15" i="3"/>
  <c r="H15" i="3"/>
  <c r="F15" i="3"/>
  <c r="D15" i="3"/>
  <c r="C15" i="3"/>
  <c r="J14" i="3"/>
  <c r="I14" i="3"/>
  <c r="H14" i="3"/>
  <c r="F14" i="3"/>
  <c r="D14" i="3"/>
  <c r="C14" i="3"/>
  <c r="J13" i="3"/>
  <c r="I13" i="3"/>
  <c r="H13" i="3"/>
  <c r="F13" i="3"/>
  <c r="D13" i="3"/>
  <c r="C13" i="3"/>
  <c r="J12" i="3"/>
  <c r="I12" i="3"/>
  <c r="H12" i="3"/>
  <c r="F12" i="3"/>
  <c r="D12" i="3"/>
  <c r="C12" i="3"/>
  <c r="J11" i="3"/>
  <c r="I11" i="3"/>
  <c r="H11" i="3"/>
  <c r="F11" i="3"/>
  <c r="D11" i="3"/>
  <c r="C11" i="3"/>
  <c r="J10" i="3"/>
  <c r="I10" i="3"/>
  <c r="H10" i="3"/>
  <c r="F10" i="3"/>
  <c r="D10" i="3"/>
  <c r="C10" i="3"/>
  <c r="J9" i="3"/>
  <c r="I9" i="3"/>
  <c r="H9" i="3"/>
  <c r="F9" i="3"/>
  <c r="D9" i="3"/>
  <c r="C9" i="3"/>
  <c r="J8" i="3"/>
  <c r="I8" i="3"/>
  <c r="H8" i="3"/>
  <c r="F8" i="3"/>
  <c r="D8" i="3"/>
  <c r="C8" i="3"/>
  <c r="J7" i="3"/>
  <c r="I7" i="3"/>
  <c r="H7" i="3"/>
  <c r="F7" i="3"/>
  <c r="D7" i="3"/>
  <c r="C7" i="3"/>
  <c r="J6" i="3"/>
  <c r="I6" i="3"/>
  <c r="H6" i="3"/>
  <c r="F6" i="3"/>
  <c r="D6" i="3"/>
  <c r="C6" i="3"/>
  <c r="J5" i="3"/>
  <c r="I5" i="3"/>
  <c r="H5" i="3"/>
  <c r="D5" i="3"/>
  <c r="C5" i="3"/>
  <c r="J4" i="3"/>
  <c r="I4" i="3"/>
  <c r="H4" i="3"/>
  <c r="F4" i="3"/>
  <c r="D4" i="3"/>
  <c r="C4" i="3"/>
  <c r="J3" i="3"/>
  <c r="I3" i="3"/>
  <c r="H3" i="3"/>
  <c r="F3" i="3"/>
  <c r="D3" i="3"/>
  <c r="C3" i="3"/>
  <c r="J2" i="3"/>
  <c r="I2" i="3"/>
  <c r="H2" i="3"/>
  <c r="F2" i="3"/>
  <c r="D2" i="3"/>
  <c r="C2" i="3"/>
  <c r="H37" i="6"/>
  <c r="G37" i="6"/>
  <c r="F37" i="6"/>
  <c r="H36" i="6"/>
  <c r="G36" i="6"/>
  <c r="F36" i="6"/>
  <c r="E34" i="6"/>
  <c r="D34" i="6"/>
  <c r="C34" i="6"/>
  <c r="E33" i="6"/>
  <c r="D33" i="6"/>
  <c r="C33" i="6"/>
  <c r="E32" i="6"/>
  <c r="D32" i="6"/>
  <c r="C32" i="6"/>
  <c r="E34" i="7"/>
  <c r="D34" i="7"/>
  <c r="C34" i="7"/>
  <c r="E33" i="7"/>
  <c r="D33" i="7"/>
  <c r="C33" i="7"/>
  <c r="E32" i="7"/>
  <c r="D32" i="7"/>
  <c r="C32" i="7"/>
  <c r="E31" i="7"/>
  <c r="D31" i="7"/>
  <c r="C31" i="7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E23" i="7"/>
  <c r="D23" i="7"/>
  <c r="C23" i="7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E14" i="7"/>
  <c r="D14" i="7"/>
  <c r="C14" i="7"/>
  <c r="E13" i="7"/>
  <c r="D13" i="7"/>
  <c r="C13" i="7"/>
  <c r="E12" i="7"/>
  <c r="D12" i="7"/>
  <c r="C12" i="7"/>
  <c r="E11" i="7"/>
  <c r="D11" i="7"/>
  <c r="C11" i="7"/>
  <c r="E10" i="7"/>
  <c r="D10" i="7"/>
  <c r="C10" i="7"/>
  <c r="E9" i="7"/>
  <c r="D9" i="7"/>
  <c r="C9" i="7"/>
  <c r="E8" i="7"/>
  <c r="D8" i="7"/>
  <c r="C8" i="7"/>
  <c r="E7" i="7"/>
  <c r="D7" i="7"/>
  <c r="C7" i="7"/>
  <c r="E6" i="7"/>
  <c r="D6" i="7"/>
  <c r="C6" i="7"/>
  <c r="E5" i="7"/>
  <c r="D5" i="7"/>
  <c r="C5" i="7"/>
  <c r="E4" i="7"/>
  <c r="D4" i="7"/>
  <c r="C4" i="7"/>
  <c r="E3" i="7"/>
  <c r="D3" i="7"/>
  <c r="C3" i="7"/>
  <c r="E2" i="7"/>
  <c r="D2" i="7"/>
  <c r="C2" i="7"/>
  <c r="E34" i="8"/>
  <c r="D34" i="8"/>
  <c r="C34" i="8"/>
  <c r="E33" i="8"/>
  <c r="D33" i="8"/>
  <c r="C33" i="8"/>
  <c r="E32" i="8"/>
  <c r="D32" i="8"/>
  <c r="C32" i="8"/>
  <c r="E34" i="9"/>
  <c r="D34" i="9"/>
  <c r="C34" i="9"/>
  <c r="E33" i="9"/>
  <c r="D33" i="9"/>
  <c r="C33" i="9"/>
  <c r="E32" i="9"/>
  <c r="D32" i="9"/>
  <c r="C32" i="9"/>
  <c r="E31" i="9"/>
  <c r="D31" i="9"/>
  <c r="C31" i="9"/>
  <c r="E30" i="9"/>
  <c r="D30" i="9"/>
  <c r="C30" i="9"/>
  <c r="E29" i="9"/>
  <c r="D29" i="9"/>
  <c r="C29" i="9"/>
  <c r="E28" i="9"/>
  <c r="D28" i="9"/>
  <c r="C28" i="9"/>
  <c r="E27" i="9"/>
  <c r="D27" i="9"/>
  <c r="C27" i="9"/>
  <c r="E26" i="9"/>
  <c r="D26" i="9"/>
  <c r="C26" i="9"/>
  <c r="E25" i="9"/>
  <c r="D25" i="9"/>
  <c r="C25" i="9"/>
  <c r="E24" i="9"/>
  <c r="D24" i="9"/>
  <c r="C24" i="9"/>
  <c r="E23" i="9"/>
  <c r="D23" i="9"/>
  <c r="C23" i="9"/>
  <c r="E22" i="9"/>
  <c r="D22" i="9"/>
  <c r="C22" i="9"/>
  <c r="E21" i="9"/>
  <c r="D21" i="9"/>
  <c r="C21" i="9"/>
  <c r="E20" i="9"/>
  <c r="D20" i="9"/>
  <c r="C20" i="9"/>
  <c r="E19" i="9"/>
  <c r="D19" i="9"/>
  <c r="C19" i="9"/>
  <c r="E18" i="9"/>
  <c r="D18" i="9"/>
  <c r="C18" i="9"/>
  <c r="E17" i="9"/>
  <c r="D17" i="9"/>
  <c r="C17" i="9"/>
  <c r="E16" i="9"/>
  <c r="D16" i="9"/>
  <c r="C16" i="9"/>
  <c r="E15" i="9"/>
  <c r="D15" i="9"/>
  <c r="C15" i="9"/>
  <c r="E14" i="9"/>
  <c r="D14" i="9"/>
  <c r="C14" i="9"/>
  <c r="E13" i="9"/>
  <c r="D13" i="9"/>
  <c r="C13" i="9"/>
  <c r="E12" i="9"/>
  <c r="D12" i="9"/>
  <c r="C12" i="9"/>
  <c r="E11" i="9"/>
  <c r="D11" i="9"/>
  <c r="C11" i="9"/>
  <c r="E10" i="9"/>
  <c r="D10" i="9"/>
  <c r="C10" i="9"/>
  <c r="E9" i="9"/>
  <c r="D9" i="9"/>
  <c r="C9" i="9"/>
  <c r="E8" i="9"/>
  <c r="D8" i="9"/>
  <c r="C8" i="9"/>
  <c r="E7" i="9"/>
  <c r="D7" i="9"/>
  <c r="C7" i="9"/>
  <c r="E6" i="9"/>
  <c r="D6" i="9"/>
  <c r="C6" i="9"/>
  <c r="E5" i="9"/>
  <c r="D5" i="9"/>
  <c r="C5" i="9"/>
  <c r="E4" i="9"/>
  <c r="D4" i="9"/>
  <c r="C4" i="9"/>
  <c r="E3" i="9"/>
  <c r="D3" i="9"/>
  <c r="C3" i="9"/>
  <c r="E2" i="9"/>
  <c r="D2" i="9"/>
  <c r="C2" i="9"/>
  <c r="L27" i="10"/>
  <c r="J27" i="10"/>
  <c r="I27" i="10"/>
  <c r="H27" i="10"/>
  <c r="J26" i="10"/>
  <c r="I26" i="10"/>
  <c r="H26" i="10"/>
  <c r="J23" i="10"/>
  <c r="I23" i="10"/>
  <c r="H23" i="10"/>
  <c r="F23" i="10"/>
  <c r="E23" i="10"/>
  <c r="D23" i="10"/>
  <c r="C23" i="10"/>
  <c r="J22" i="10"/>
  <c r="I22" i="10"/>
  <c r="H22" i="10"/>
  <c r="F22" i="10"/>
  <c r="E22" i="10"/>
  <c r="D22" i="10"/>
  <c r="C22" i="10"/>
  <c r="J21" i="10"/>
  <c r="I21" i="10"/>
  <c r="H21" i="10"/>
  <c r="F21" i="10"/>
  <c r="J20" i="10"/>
  <c r="I20" i="10"/>
  <c r="H20" i="10"/>
  <c r="F20" i="10"/>
  <c r="D20" i="10"/>
  <c r="C20" i="10"/>
  <c r="J15" i="10"/>
  <c r="I15" i="10"/>
  <c r="H15" i="10"/>
  <c r="F15" i="10"/>
  <c r="J14" i="10"/>
  <c r="I14" i="10"/>
  <c r="H14" i="10"/>
  <c r="F14" i="10"/>
  <c r="D14" i="10"/>
  <c r="C14" i="10"/>
  <c r="J13" i="10"/>
  <c r="I13" i="10"/>
  <c r="H13" i="10"/>
  <c r="F13" i="10"/>
  <c r="D13" i="10"/>
  <c r="J12" i="10"/>
  <c r="I12" i="10"/>
  <c r="H12" i="10"/>
  <c r="F12" i="10"/>
  <c r="C12" i="10"/>
  <c r="J9" i="10"/>
  <c r="I9" i="10"/>
  <c r="H9" i="10"/>
  <c r="F9" i="10"/>
  <c r="J8" i="10"/>
  <c r="I8" i="10"/>
  <c r="H8" i="10"/>
  <c r="F8" i="10"/>
  <c r="D8" i="10"/>
  <c r="C8" i="10"/>
  <c r="J5" i="10"/>
  <c r="I5" i="10"/>
  <c r="H5" i="10"/>
  <c r="J4" i="10"/>
  <c r="I4" i="10"/>
  <c r="H4" i="10"/>
  <c r="F4" i="10"/>
  <c r="D4" i="10"/>
  <c r="C4" i="10"/>
  <c r="J3" i="10"/>
  <c r="I3" i="10"/>
  <c r="H3" i="10"/>
  <c r="F3" i="10"/>
  <c r="J2" i="10"/>
  <c r="I2" i="10"/>
  <c r="H2" i="10"/>
  <c r="F2" i="10"/>
  <c r="D2" i="10"/>
  <c r="C2" i="10"/>
  <c r="E26" i="11"/>
  <c r="D26" i="11"/>
  <c r="C26" i="11"/>
  <c r="E25" i="11"/>
  <c r="D25" i="11"/>
  <c r="C25" i="11"/>
  <c r="G23" i="11"/>
  <c r="F23" i="11"/>
  <c r="E23" i="11"/>
  <c r="D23" i="11"/>
  <c r="C23" i="11"/>
  <c r="G22" i="11"/>
  <c r="F22" i="11"/>
  <c r="E22" i="11"/>
  <c r="D22" i="11"/>
  <c r="C22" i="11"/>
  <c r="G21" i="11"/>
  <c r="F21" i="11"/>
  <c r="E21" i="11"/>
  <c r="D21" i="11"/>
  <c r="C21" i="11"/>
  <c r="G20" i="11"/>
  <c r="F20" i="11"/>
  <c r="E20" i="11"/>
  <c r="D20" i="11"/>
  <c r="C20" i="11"/>
  <c r="G19" i="11"/>
  <c r="E19" i="11"/>
  <c r="D19" i="11"/>
  <c r="C19" i="11"/>
  <c r="G18" i="11"/>
  <c r="E18" i="11"/>
  <c r="D18" i="11"/>
  <c r="C18" i="11"/>
  <c r="G17" i="11"/>
  <c r="E17" i="11"/>
  <c r="D17" i="11"/>
  <c r="C17" i="11"/>
  <c r="G16" i="11"/>
  <c r="E16" i="11"/>
  <c r="D16" i="11"/>
  <c r="C16" i="11"/>
  <c r="G15" i="11"/>
  <c r="F15" i="11"/>
  <c r="E15" i="11"/>
  <c r="D15" i="11"/>
  <c r="C15" i="11"/>
  <c r="G14" i="11"/>
  <c r="F14" i="11"/>
  <c r="E14" i="11"/>
  <c r="D14" i="11"/>
  <c r="C14" i="11"/>
  <c r="G13" i="11"/>
  <c r="F13" i="11"/>
  <c r="E13" i="11"/>
  <c r="D13" i="11"/>
  <c r="C13" i="11"/>
  <c r="G12" i="11"/>
  <c r="F12" i="11"/>
  <c r="E12" i="11"/>
  <c r="D12" i="11"/>
  <c r="C12" i="11"/>
  <c r="G11" i="11"/>
  <c r="E11" i="11"/>
  <c r="D11" i="11"/>
  <c r="C11" i="11"/>
  <c r="G10" i="11"/>
  <c r="E10" i="11"/>
  <c r="D10" i="11"/>
  <c r="C10" i="11"/>
  <c r="G9" i="11"/>
  <c r="F9" i="11"/>
  <c r="E9" i="11"/>
  <c r="D9" i="11"/>
  <c r="C9" i="11"/>
  <c r="G8" i="11"/>
  <c r="F8" i="11"/>
  <c r="E8" i="11"/>
  <c r="D8" i="11"/>
  <c r="C8" i="11"/>
  <c r="G7" i="11"/>
  <c r="E7" i="11"/>
  <c r="D7" i="11"/>
  <c r="C7" i="11"/>
  <c r="G6" i="11"/>
  <c r="E6" i="11"/>
  <c r="D6" i="11"/>
  <c r="C6" i="11"/>
  <c r="G5" i="11"/>
  <c r="E5" i="11"/>
  <c r="D5" i="11"/>
  <c r="C5" i="11"/>
  <c r="G4" i="11"/>
  <c r="F4" i="11"/>
  <c r="E4" i="11"/>
  <c r="D4" i="11"/>
  <c r="C4" i="11"/>
  <c r="G3" i="11"/>
  <c r="F3" i="11"/>
  <c r="E3" i="11"/>
  <c r="D3" i="11"/>
  <c r="C3" i="11"/>
  <c r="G2" i="11"/>
  <c r="F2" i="11"/>
  <c r="E2" i="11"/>
  <c r="D2" i="11"/>
  <c r="C2" i="11"/>
</calcChain>
</file>

<file path=xl/comments1.xml><?xml version="1.0" encoding="utf-8"?>
<comments xmlns="http://schemas.openxmlformats.org/spreadsheetml/2006/main">
  <authors>
    <author>usuario</author>
  </authors>
  <commentList>
    <comment ref="C1" authorId="0" shapeId="0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En esta quitamos 2/3 d elas LHO, eran demasiadas en el modelo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En est eexperimento quitamos 2/3 de la LHO ya que aunqu eenviamo las que van a la Scratch, eran demasiadas y el acc iba tan masl como a 0.52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En este experimento colocamos el acc para VBWGoToScratch
</t>
        </r>
      </text>
    </comment>
  </commentList>
</comments>
</file>

<file path=xl/sharedStrings.xml><?xml version="1.0" encoding="utf-8"?>
<sst xmlns="http://schemas.openxmlformats.org/spreadsheetml/2006/main" count="523" uniqueCount="31">
  <si>
    <t>Redes</t>
  </si>
  <si>
    <t>Tecnic</t>
  </si>
  <si>
    <t>0.54 V</t>
  </si>
  <si>
    <t>Alex</t>
  </si>
  <si>
    <t>Dense</t>
  </si>
  <si>
    <t>Inception</t>
  </si>
  <si>
    <t>Mobile</t>
  </si>
  <si>
    <t>Res</t>
  </si>
  <si>
    <t>Squeeze</t>
  </si>
  <si>
    <t>VGG16</t>
  </si>
  <si>
    <t>VGG19</t>
  </si>
  <si>
    <t>Xception</t>
  </si>
  <si>
    <t>ZF</t>
  </si>
  <si>
    <t>Avg</t>
  </si>
  <si>
    <t>0.51 V</t>
  </si>
  <si>
    <t>0.52 V</t>
  </si>
  <si>
    <t>0.53 V</t>
  </si>
  <si>
    <t>L&amp;H</t>
  </si>
  <si>
    <t>L+f(H)</t>
  </si>
  <si>
    <t>VGG17</t>
  </si>
  <si>
    <t>degradación</t>
  </si>
  <si>
    <t>0.56 V</t>
  </si>
  <si>
    <t>LO</t>
  </si>
  <si>
    <t>L&amp;HO</t>
  </si>
  <si>
    <t>HO</t>
  </si>
  <si>
    <t>0.58V</t>
  </si>
  <si>
    <t>comparación con ultra-faulty (avg)</t>
  </si>
  <si>
    <t>disminución</t>
  </si>
  <si>
    <t>0.58 V</t>
  </si>
  <si>
    <t>ReesNet</t>
  </si>
  <si>
    <t>degrad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</si>
</sst>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"/>
    <numFmt numFmtId="165" formatCode="0.000"/>
    <numFmt numFmtId="166" formatCode="0.0000000"/>
    <numFmt numFmtId="167" formatCode="0.000000"/>
    <numFmt numFmtId="168" formatCode="0.00000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9">
    <xf numFmtId="0" fontId="0" fillId="0" borderId="0" xfId="0"/>
    <xf numFmtId="2" fontId="0" fillId="0" borderId="0" xfId="0" applyNumberFormat="1"/>
    <xf numFmtId="0" fontId="0" fillId="2" borderId="0" xfId="0" applyFill="1"/>
    <xf numFmtId="164" fontId="0" fillId="0" borderId="0" xfId="0" applyNumberFormat="1"/>
    <xf numFmtId="0" fontId="0" fillId="4" borderId="1" xfId="0" applyFont="1" applyFill="1" applyBorder="1"/>
    <xf numFmtId="164" fontId="1" fillId="0" borderId="0" xfId="0" applyNumberFormat="1" applyFont="1"/>
    <xf numFmtId="2" fontId="1" fillId="0" borderId="0" xfId="0" applyNumberFormat="1" applyFont="1"/>
    <xf numFmtId="2" fontId="1" fillId="3" borderId="0" xfId="0" applyNumberFormat="1" applyFont="1" applyFill="1"/>
    <xf numFmtId="2" fontId="0" fillId="5" borderId="0" xfId="0" applyNumberFormat="1" applyFill="1"/>
    <xf numFmtId="164" fontId="0" fillId="5" borderId="0" xfId="0" applyNumberFormat="1" applyFill="1"/>
    <xf numFmtId="165" fontId="0" fillId="0" borderId="0" xfId="0" applyNumberFormat="1"/>
    <xf numFmtId="166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3" borderId="0" xfId="0" applyFill="1"/>
    <xf numFmtId="164" fontId="0" fillId="0" borderId="0" xfId="0" applyNumberFormat="1" applyAlignment="1">
      <alignment horizontal="center"/>
    </xf>
    <xf numFmtId="164" fontId="2" fillId="1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5" borderId="0" xfId="0" applyNumberFormat="1" applyFill="1" applyAlignment="1">
      <alignment horizontal="center"/>
    </xf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externalLink" Target="externalLinks/externalLink1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externalLink" Target="externalLinks/externalLink1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externalLink" Target="externalLinks/externalLink1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'graf_tesis_low-vdd'!$C$1</c:f>
              <c:strCache>
                <c:ptCount val="1"/>
                <c:pt idx="0">
                  <c:v>0.54 V</c:v>
                </c:pt>
              </c:strCache>
            </c:strRef>
          </c:tx>
          <c:invertIfNegative val="0"/>
          <c:cat>
            <c:multiLvlStrRef>
              <c:f>'graf_tesis_low-vdd'!$A$2:$B$35</c:f>
              <c:multiLvlStrCache>
                <c:ptCount val="33"/>
                <c:lvl>
                  <c:pt idx="0">
                    <c:v>LO</c:v>
                  </c:pt>
                  <c:pt idx="1">
                    <c:v>L&amp;HO</c:v>
                  </c:pt>
                  <c:pt idx="2">
                    <c:v>HO</c:v>
                  </c:pt>
                  <c:pt idx="3">
                    <c:v>LO</c:v>
                  </c:pt>
                  <c:pt idx="4">
                    <c:v>L&amp;HO</c:v>
                  </c:pt>
                  <c:pt idx="5">
                    <c:v>HO</c:v>
                  </c:pt>
                  <c:pt idx="6">
                    <c:v>LO</c:v>
                  </c:pt>
                  <c:pt idx="7">
                    <c:v>L&amp;HO</c:v>
                  </c:pt>
                  <c:pt idx="8">
                    <c:v>HO</c:v>
                  </c:pt>
                  <c:pt idx="9">
                    <c:v>LO</c:v>
                  </c:pt>
                  <c:pt idx="10">
                    <c:v>L&amp;HO</c:v>
                  </c:pt>
                  <c:pt idx="11">
                    <c:v>HO</c:v>
                  </c:pt>
                  <c:pt idx="12">
                    <c:v>LO</c:v>
                  </c:pt>
                  <c:pt idx="13">
                    <c:v>L&amp;HO</c:v>
                  </c:pt>
                  <c:pt idx="14">
                    <c:v>HO</c:v>
                  </c:pt>
                  <c:pt idx="15">
                    <c:v>LO</c:v>
                  </c:pt>
                  <c:pt idx="16">
                    <c:v>L&amp;HO</c:v>
                  </c:pt>
                  <c:pt idx="17">
                    <c:v>HO</c:v>
                  </c:pt>
                  <c:pt idx="18">
                    <c:v>LO</c:v>
                  </c:pt>
                  <c:pt idx="19">
                    <c:v>L&amp;HO</c:v>
                  </c:pt>
                  <c:pt idx="20">
                    <c:v>HO</c:v>
                  </c:pt>
                  <c:pt idx="21">
                    <c:v>LO</c:v>
                  </c:pt>
                  <c:pt idx="22">
                    <c:v>L&amp;HO</c:v>
                  </c:pt>
                  <c:pt idx="23">
                    <c:v>HO</c:v>
                  </c:pt>
                  <c:pt idx="24">
                    <c:v>LO</c:v>
                  </c:pt>
                  <c:pt idx="25">
                    <c:v>L&amp;HO</c:v>
                  </c:pt>
                  <c:pt idx="26">
                    <c:v>HO</c:v>
                  </c:pt>
                  <c:pt idx="27">
                    <c:v>LO</c:v>
                  </c:pt>
                  <c:pt idx="28">
                    <c:v>L&amp;HO</c:v>
                  </c:pt>
                  <c:pt idx="29">
                    <c:v>HO</c:v>
                  </c:pt>
                  <c:pt idx="30">
                    <c:v>LO</c:v>
                  </c:pt>
                  <c:pt idx="31">
                    <c:v>L&amp;HO</c:v>
                  </c:pt>
                  <c:pt idx="32">
                    <c:v>HO</c:v>
                  </c:pt>
                </c:lvl>
                <c:lvl>
                  <c:pt idx="0">
                    <c:v>Alex</c:v>
                  </c:pt>
                  <c:pt idx="1">
                    <c:v>Alex</c:v>
                  </c:pt>
                  <c:pt idx="2">
                    <c:v>Alex</c:v>
                  </c:pt>
                  <c:pt idx="3">
                    <c:v>Dense</c:v>
                  </c:pt>
                  <c:pt idx="4">
                    <c:v>Dense</c:v>
                  </c:pt>
                  <c:pt idx="5">
                    <c:v>Dense</c:v>
                  </c:pt>
                  <c:pt idx="6">
                    <c:v>Inception</c:v>
                  </c:pt>
                  <c:pt idx="7">
                    <c:v>Inception</c:v>
                  </c:pt>
                  <c:pt idx="8">
                    <c:v>Inception</c:v>
                  </c:pt>
                  <c:pt idx="9">
                    <c:v>Mobile</c:v>
                  </c:pt>
                  <c:pt idx="10">
                    <c:v>Mobile</c:v>
                  </c:pt>
                  <c:pt idx="11">
                    <c:v>Mobile</c:v>
                  </c:pt>
                  <c:pt idx="12">
                    <c:v>Res</c:v>
                  </c:pt>
                  <c:pt idx="13">
                    <c:v>Res</c:v>
                  </c:pt>
                  <c:pt idx="14">
                    <c:v>Res</c:v>
                  </c:pt>
                  <c:pt idx="15">
                    <c:v>Squeeze</c:v>
                  </c:pt>
                  <c:pt idx="16">
                    <c:v>Squeeze</c:v>
                  </c:pt>
                  <c:pt idx="17">
                    <c:v>Squeeze</c:v>
                  </c:pt>
                  <c:pt idx="18">
                    <c:v>VGG16</c:v>
                  </c:pt>
                  <c:pt idx="19">
                    <c:v>VGG16</c:v>
                  </c:pt>
                  <c:pt idx="20">
                    <c:v>VGG16</c:v>
                  </c:pt>
                  <c:pt idx="21">
                    <c:v>VGG19</c:v>
                  </c:pt>
                  <c:pt idx="22">
                    <c:v>VGG19</c:v>
                  </c:pt>
                  <c:pt idx="23">
                    <c:v>VGG19</c:v>
                  </c:pt>
                  <c:pt idx="24">
                    <c:v>Xception</c:v>
                  </c:pt>
                  <c:pt idx="25">
                    <c:v>Xception</c:v>
                  </c:pt>
                  <c:pt idx="26">
                    <c:v>Xception</c:v>
                  </c:pt>
                  <c:pt idx="27">
                    <c:v>ZF</c:v>
                  </c:pt>
                  <c:pt idx="28">
                    <c:v>ZF</c:v>
                  </c:pt>
                  <c:pt idx="29">
                    <c:v>ZF</c:v>
                  </c:pt>
                  <c:pt idx="30">
                    <c:v>Avg</c:v>
                  </c:pt>
                  <c:pt idx="31">
                    <c:v>Avg</c:v>
                  </c:pt>
                  <c:pt idx="32">
                    <c:v>Avg</c:v>
                  </c:pt>
                </c:lvl>
              </c:multiLvlStrCache>
            </c:multiLvlStrRef>
          </c:cat>
          <c:val>
            <c:numRef>
              <c:f>'graf_tesis_low-vdd'!$C$2:$C$35</c:f>
              <c:numCache>
                <c:formatCode>0.0000</c:formatCode>
                <c:ptCount val="34"/>
                <c:pt idx="0">
                  <c:v>1.0004491094002081</c:v>
                </c:pt>
                <c:pt idx="1">
                  <c:v>0.90883233764354698</c:v>
                </c:pt>
                <c:pt idx="2">
                  <c:v>0.39715569400251594</c:v>
                </c:pt>
                <c:pt idx="3">
                  <c:v>1.0030656734618799</c:v>
                </c:pt>
                <c:pt idx="4">
                  <c:v>1.0010218759264971</c:v>
                </c:pt>
                <c:pt idx="5">
                  <c:v>0.52364962363257139</c:v>
                </c:pt>
                <c:pt idx="6">
                  <c:v>0.94114581506942652</c:v>
                </c:pt>
                <c:pt idx="7">
                  <c:v>0.171874997502108</c:v>
                </c:pt>
                <c:pt idx="8">
                  <c:v>0.17187499750210838</c:v>
                </c:pt>
                <c:pt idx="9">
                  <c:v>0.99046897402463985</c:v>
                </c:pt>
                <c:pt idx="10">
                  <c:v>0.72012100373859156</c:v>
                </c:pt>
                <c:pt idx="11">
                  <c:v>0.13948562252135774</c:v>
                </c:pt>
                <c:pt idx="12">
                  <c:v>1.0019705419637019</c:v>
                </c:pt>
                <c:pt idx="13">
                  <c:v>0.96256170035807342</c:v>
                </c:pt>
                <c:pt idx="14">
                  <c:v>0.62216756627359737</c:v>
                </c:pt>
                <c:pt idx="15">
                  <c:v>0.99083092502393377</c:v>
                </c:pt>
                <c:pt idx="16">
                  <c:v>0.18624641635619738</c:v>
                </c:pt>
                <c:pt idx="17">
                  <c:v>0.13180515256952802</c:v>
                </c:pt>
                <c:pt idx="18">
                  <c:v>0.9961920772547268</c:v>
                </c:pt>
                <c:pt idx="19">
                  <c:v>0.24619206060193846</c:v>
                </c:pt>
                <c:pt idx="20">
                  <c:v>0.14569536344191966</c:v>
                </c:pt>
                <c:pt idx="21">
                  <c:v>1.0016949186788087</c:v>
                </c:pt>
                <c:pt idx="22">
                  <c:v>0.84618642665863253</c:v>
                </c:pt>
                <c:pt idx="23">
                  <c:v>0.4906779646302003</c:v>
                </c:pt>
                <c:pt idx="24">
                  <c:v>0.98672568962058127</c:v>
                </c:pt>
                <c:pt idx="25">
                  <c:v>0.1460177009082162</c:v>
                </c:pt>
                <c:pt idx="26">
                  <c:v>0.1460177009082162</c:v>
                </c:pt>
                <c:pt idx="27">
                  <c:v>0.99776001924896351</c:v>
                </c:pt>
                <c:pt idx="28">
                  <c:v>0.6894400176868446</c:v>
                </c:pt>
                <c:pt idx="29">
                  <c:v>0.17840000309705753</c:v>
                </c:pt>
                <c:pt idx="30">
                  <c:v>0.99103037437468688</c:v>
                </c:pt>
                <c:pt idx="31">
                  <c:v>0.58784945373806452</c:v>
                </c:pt>
                <c:pt idx="32">
                  <c:v>0.2946929688579073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8-4615-B24B-652040F75D4C}"/>
            </c:ext>
          </c:extLst>
        </c:ser>
        <c:ser>
          <c:idx val="1"/>
          <c:order val="1"/>
          <c:tx>
            <c:strRef>
              <c:f>'graf_tesis_low-vdd'!$D$1</c:f>
              <c:strCache>
                <c:ptCount val="1"/>
                <c:pt idx="0">
                  <c:v>0.56 V</c:v>
                </c:pt>
              </c:strCache>
            </c:strRef>
          </c:tx>
          <c:invertIfNegative val="0"/>
          <c:cat>
            <c:multiLvlStrRef>
              <c:f>'graf_tesis_low-vdd'!$A$2:$B$35</c:f>
              <c:multiLvlStrCache>
                <c:ptCount val="33"/>
                <c:lvl>
                  <c:pt idx="0">
                    <c:v>LO</c:v>
                  </c:pt>
                  <c:pt idx="1">
                    <c:v>L&amp;HO</c:v>
                  </c:pt>
                  <c:pt idx="2">
                    <c:v>HO</c:v>
                  </c:pt>
                  <c:pt idx="3">
                    <c:v>LO</c:v>
                  </c:pt>
                  <c:pt idx="4">
                    <c:v>L&amp;HO</c:v>
                  </c:pt>
                  <c:pt idx="5">
                    <c:v>HO</c:v>
                  </c:pt>
                  <c:pt idx="6">
                    <c:v>LO</c:v>
                  </c:pt>
                  <c:pt idx="7">
                    <c:v>L&amp;HO</c:v>
                  </c:pt>
                  <c:pt idx="8">
                    <c:v>HO</c:v>
                  </c:pt>
                  <c:pt idx="9">
                    <c:v>LO</c:v>
                  </c:pt>
                  <c:pt idx="10">
                    <c:v>L&amp;HO</c:v>
                  </c:pt>
                  <c:pt idx="11">
                    <c:v>HO</c:v>
                  </c:pt>
                  <c:pt idx="12">
                    <c:v>LO</c:v>
                  </c:pt>
                  <c:pt idx="13">
                    <c:v>L&amp;HO</c:v>
                  </c:pt>
                  <c:pt idx="14">
                    <c:v>HO</c:v>
                  </c:pt>
                  <c:pt idx="15">
                    <c:v>LO</c:v>
                  </c:pt>
                  <c:pt idx="16">
                    <c:v>L&amp;HO</c:v>
                  </c:pt>
                  <c:pt idx="17">
                    <c:v>HO</c:v>
                  </c:pt>
                  <c:pt idx="18">
                    <c:v>LO</c:v>
                  </c:pt>
                  <c:pt idx="19">
                    <c:v>L&amp;HO</c:v>
                  </c:pt>
                  <c:pt idx="20">
                    <c:v>HO</c:v>
                  </c:pt>
                  <c:pt idx="21">
                    <c:v>LO</c:v>
                  </c:pt>
                  <c:pt idx="22">
                    <c:v>L&amp;HO</c:v>
                  </c:pt>
                  <c:pt idx="23">
                    <c:v>HO</c:v>
                  </c:pt>
                  <c:pt idx="24">
                    <c:v>LO</c:v>
                  </c:pt>
                  <c:pt idx="25">
                    <c:v>L&amp;HO</c:v>
                  </c:pt>
                  <c:pt idx="26">
                    <c:v>HO</c:v>
                  </c:pt>
                  <c:pt idx="27">
                    <c:v>LO</c:v>
                  </c:pt>
                  <c:pt idx="28">
                    <c:v>L&amp;HO</c:v>
                  </c:pt>
                  <c:pt idx="29">
                    <c:v>HO</c:v>
                  </c:pt>
                  <c:pt idx="30">
                    <c:v>LO</c:v>
                  </c:pt>
                  <c:pt idx="31">
                    <c:v>L&amp;HO</c:v>
                  </c:pt>
                  <c:pt idx="32">
                    <c:v>HO</c:v>
                  </c:pt>
                </c:lvl>
                <c:lvl>
                  <c:pt idx="0">
                    <c:v>Alex</c:v>
                  </c:pt>
                  <c:pt idx="1">
                    <c:v>Alex</c:v>
                  </c:pt>
                  <c:pt idx="2">
                    <c:v>Alex</c:v>
                  </c:pt>
                  <c:pt idx="3">
                    <c:v>Dense</c:v>
                  </c:pt>
                  <c:pt idx="4">
                    <c:v>Dense</c:v>
                  </c:pt>
                  <c:pt idx="5">
                    <c:v>Dense</c:v>
                  </c:pt>
                  <c:pt idx="6">
                    <c:v>Inception</c:v>
                  </c:pt>
                  <c:pt idx="7">
                    <c:v>Inception</c:v>
                  </c:pt>
                  <c:pt idx="8">
                    <c:v>Inception</c:v>
                  </c:pt>
                  <c:pt idx="9">
                    <c:v>Mobile</c:v>
                  </c:pt>
                  <c:pt idx="10">
                    <c:v>Mobile</c:v>
                  </c:pt>
                  <c:pt idx="11">
                    <c:v>Mobile</c:v>
                  </c:pt>
                  <c:pt idx="12">
                    <c:v>Res</c:v>
                  </c:pt>
                  <c:pt idx="13">
                    <c:v>Res</c:v>
                  </c:pt>
                  <c:pt idx="14">
                    <c:v>Res</c:v>
                  </c:pt>
                  <c:pt idx="15">
                    <c:v>Squeeze</c:v>
                  </c:pt>
                  <c:pt idx="16">
                    <c:v>Squeeze</c:v>
                  </c:pt>
                  <c:pt idx="17">
                    <c:v>Squeeze</c:v>
                  </c:pt>
                  <c:pt idx="18">
                    <c:v>VGG16</c:v>
                  </c:pt>
                  <c:pt idx="19">
                    <c:v>VGG16</c:v>
                  </c:pt>
                  <c:pt idx="20">
                    <c:v>VGG16</c:v>
                  </c:pt>
                  <c:pt idx="21">
                    <c:v>VGG19</c:v>
                  </c:pt>
                  <c:pt idx="22">
                    <c:v>VGG19</c:v>
                  </c:pt>
                  <c:pt idx="23">
                    <c:v>VGG19</c:v>
                  </c:pt>
                  <c:pt idx="24">
                    <c:v>Xception</c:v>
                  </c:pt>
                  <c:pt idx="25">
                    <c:v>Xception</c:v>
                  </c:pt>
                  <c:pt idx="26">
                    <c:v>Xception</c:v>
                  </c:pt>
                  <c:pt idx="27">
                    <c:v>ZF</c:v>
                  </c:pt>
                  <c:pt idx="28">
                    <c:v>ZF</c:v>
                  </c:pt>
                  <c:pt idx="29">
                    <c:v>ZF</c:v>
                  </c:pt>
                  <c:pt idx="30">
                    <c:v>Avg</c:v>
                  </c:pt>
                  <c:pt idx="31">
                    <c:v>Avg</c:v>
                  </c:pt>
                  <c:pt idx="32">
                    <c:v>Avg</c:v>
                  </c:pt>
                </c:lvl>
              </c:multiLvlStrCache>
            </c:multiLvlStrRef>
          </c:cat>
          <c:val>
            <c:numRef>
              <c:f>'graf_tesis_low-vdd'!$D$2:$D$35</c:f>
              <c:numCache>
                <c:formatCode>0.0000</c:formatCode>
                <c:ptCount val="34"/>
                <c:pt idx="0">
                  <c:v>-4.4910940019904366E-4</c:v>
                </c:pt>
                <c:pt idx="1">
                  <c:v>9.1916171331322127E-2</c:v>
                </c:pt>
                <c:pt idx="2">
                  <c:v>0.46092813801223953</c:v>
                </c:pt>
                <c:pt idx="3">
                  <c:v>-1.4598134291987641E-4</c:v>
                </c:pt>
                <c:pt idx="4">
                  <c:v>2.0437910093267231E-3</c:v>
                </c:pt>
                <c:pt idx="5">
                  <c:v>0.47372261430403151</c:v>
                </c:pt>
                <c:pt idx="6">
                  <c:v>7.239584745046046E-2</c:v>
                </c:pt>
                <c:pt idx="7">
                  <c:v>0.73802082825191795</c:v>
                </c:pt>
                <c:pt idx="8">
                  <c:v>0</c:v>
                </c:pt>
                <c:pt idx="9">
                  <c:v>6.6565649870965471E-3</c:v>
                </c:pt>
                <c:pt idx="10">
                  <c:v>0.27549167067938507</c:v>
                </c:pt>
                <c:pt idx="11">
                  <c:v>0.50983358604439832</c:v>
                </c:pt>
                <c:pt idx="12">
                  <c:v>-2.9556493570324083E-3</c:v>
                </c:pt>
                <c:pt idx="13">
                  <c:v>3.4482737322484192E-2</c:v>
                </c:pt>
                <c:pt idx="14">
                  <c:v>0.34039412674400171</c:v>
                </c:pt>
                <c:pt idx="15">
                  <c:v>8.882524371083278E-3</c:v>
                </c:pt>
                <c:pt idx="16">
                  <c:v>0.67965615592574768</c:v>
                </c:pt>
                <c:pt idx="17">
                  <c:v>2.9656162330258029E-2</c:v>
                </c:pt>
                <c:pt idx="18">
                  <c:v>3.8079227452731956E-3</c:v>
                </c:pt>
                <c:pt idx="19">
                  <c:v>0.64668875406133763</c:v>
                </c:pt>
                <c:pt idx="20">
                  <c:v>6.5066231653900991E-2</c:v>
                </c:pt>
                <c:pt idx="21">
                  <c:v>-1.6949186788073334E-3</c:v>
                </c:pt>
                <c:pt idx="22">
                  <c:v>0.15423730301107064</c:v>
                </c:pt>
                <c:pt idx="23">
                  <c:v>0.29788135638702939</c:v>
                </c:pt>
                <c:pt idx="24">
                  <c:v>1.1052116883880858E-2</c:v>
                </c:pt>
                <c:pt idx="25">
                  <c:v>0.67664897601371821</c:v>
                </c:pt>
                <c:pt idx="26">
                  <c:v>6.4896887483306687E-4</c:v>
                </c:pt>
                <c:pt idx="27">
                  <c:v>1.91999678420951E-3</c:v>
                </c:pt>
                <c:pt idx="28">
                  <c:v>0.28016000342750569</c:v>
                </c:pt>
                <c:pt idx="29">
                  <c:v>0.24448000745725659</c:v>
                </c:pt>
                <c:pt idx="30">
                  <c:v>9.9469314443048074E-3</c:v>
                </c:pt>
                <c:pt idx="31">
                  <c:v>0.35793463910338175</c:v>
                </c:pt>
                <c:pt idx="32">
                  <c:v>0.24226111918079485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18-4615-B24B-652040F75D4C}"/>
            </c:ext>
          </c:extLst>
        </c:ser>
        <c:ser>
          <c:idx val="2"/>
          <c:order val="2"/>
          <c:tx>
            <c:strRef>
              <c:f>'graf_tesis_low-vdd'!$E$1</c:f>
              <c:strCache>
                <c:ptCount val="1"/>
                <c:pt idx="0">
                  <c:v>0.58 V</c:v>
                </c:pt>
              </c:strCache>
            </c:strRef>
          </c:tx>
          <c:invertIfNegative val="0"/>
          <c:cat>
            <c:multiLvlStrRef>
              <c:f>'graf_tesis_low-vdd'!$A$2:$B$35</c:f>
              <c:multiLvlStrCache>
                <c:ptCount val="33"/>
                <c:lvl>
                  <c:pt idx="0">
                    <c:v>LO</c:v>
                  </c:pt>
                  <c:pt idx="1">
                    <c:v>L&amp;HO</c:v>
                  </c:pt>
                  <c:pt idx="2">
                    <c:v>HO</c:v>
                  </c:pt>
                  <c:pt idx="3">
                    <c:v>LO</c:v>
                  </c:pt>
                  <c:pt idx="4">
                    <c:v>L&amp;HO</c:v>
                  </c:pt>
                  <c:pt idx="5">
                    <c:v>HO</c:v>
                  </c:pt>
                  <c:pt idx="6">
                    <c:v>LO</c:v>
                  </c:pt>
                  <c:pt idx="7">
                    <c:v>L&amp;HO</c:v>
                  </c:pt>
                  <c:pt idx="8">
                    <c:v>HO</c:v>
                  </c:pt>
                  <c:pt idx="9">
                    <c:v>LO</c:v>
                  </c:pt>
                  <c:pt idx="10">
                    <c:v>L&amp;HO</c:v>
                  </c:pt>
                  <c:pt idx="11">
                    <c:v>HO</c:v>
                  </c:pt>
                  <c:pt idx="12">
                    <c:v>LO</c:v>
                  </c:pt>
                  <c:pt idx="13">
                    <c:v>L&amp;HO</c:v>
                  </c:pt>
                  <c:pt idx="14">
                    <c:v>HO</c:v>
                  </c:pt>
                  <c:pt idx="15">
                    <c:v>LO</c:v>
                  </c:pt>
                  <c:pt idx="16">
                    <c:v>L&amp;HO</c:v>
                  </c:pt>
                  <c:pt idx="17">
                    <c:v>HO</c:v>
                  </c:pt>
                  <c:pt idx="18">
                    <c:v>LO</c:v>
                  </c:pt>
                  <c:pt idx="19">
                    <c:v>L&amp;HO</c:v>
                  </c:pt>
                  <c:pt idx="20">
                    <c:v>HO</c:v>
                  </c:pt>
                  <c:pt idx="21">
                    <c:v>LO</c:v>
                  </c:pt>
                  <c:pt idx="22">
                    <c:v>L&amp;HO</c:v>
                  </c:pt>
                  <c:pt idx="23">
                    <c:v>HO</c:v>
                  </c:pt>
                  <c:pt idx="24">
                    <c:v>LO</c:v>
                  </c:pt>
                  <c:pt idx="25">
                    <c:v>L&amp;HO</c:v>
                  </c:pt>
                  <c:pt idx="26">
                    <c:v>HO</c:v>
                  </c:pt>
                  <c:pt idx="27">
                    <c:v>LO</c:v>
                  </c:pt>
                  <c:pt idx="28">
                    <c:v>L&amp;HO</c:v>
                  </c:pt>
                  <c:pt idx="29">
                    <c:v>HO</c:v>
                  </c:pt>
                  <c:pt idx="30">
                    <c:v>LO</c:v>
                  </c:pt>
                  <c:pt idx="31">
                    <c:v>L&amp;HO</c:v>
                  </c:pt>
                  <c:pt idx="32">
                    <c:v>HO</c:v>
                  </c:pt>
                </c:lvl>
                <c:lvl>
                  <c:pt idx="0">
                    <c:v>Alex</c:v>
                  </c:pt>
                  <c:pt idx="1">
                    <c:v>Alex</c:v>
                  </c:pt>
                  <c:pt idx="2">
                    <c:v>Alex</c:v>
                  </c:pt>
                  <c:pt idx="3">
                    <c:v>Dense</c:v>
                  </c:pt>
                  <c:pt idx="4">
                    <c:v>Dense</c:v>
                  </c:pt>
                  <c:pt idx="5">
                    <c:v>Dense</c:v>
                  </c:pt>
                  <c:pt idx="6">
                    <c:v>Inception</c:v>
                  </c:pt>
                  <c:pt idx="7">
                    <c:v>Inception</c:v>
                  </c:pt>
                  <c:pt idx="8">
                    <c:v>Inception</c:v>
                  </c:pt>
                  <c:pt idx="9">
                    <c:v>Mobile</c:v>
                  </c:pt>
                  <c:pt idx="10">
                    <c:v>Mobile</c:v>
                  </c:pt>
                  <c:pt idx="11">
                    <c:v>Mobile</c:v>
                  </c:pt>
                  <c:pt idx="12">
                    <c:v>Res</c:v>
                  </c:pt>
                  <c:pt idx="13">
                    <c:v>Res</c:v>
                  </c:pt>
                  <c:pt idx="14">
                    <c:v>Res</c:v>
                  </c:pt>
                  <c:pt idx="15">
                    <c:v>Squeeze</c:v>
                  </c:pt>
                  <c:pt idx="16">
                    <c:v>Squeeze</c:v>
                  </c:pt>
                  <c:pt idx="17">
                    <c:v>Squeeze</c:v>
                  </c:pt>
                  <c:pt idx="18">
                    <c:v>VGG16</c:v>
                  </c:pt>
                  <c:pt idx="19">
                    <c:v>VGG16</c:v>
                  </c:pt>
                  <c:pt idx="20">
                    <c:v>VGG16</c:v>
                  </c:pt>
                  <c:pt idx="21">
                    <c:v>VGG19</c:v>
                  </c:pt>
                  <c:pt idx="22">
                    <c:v>VGG19</c:v>
                  </c:pt>
                  <c:pt idx="23">
                    <c:v>VGG19</c:v>
                  </c:pt>
                  <c:pt idx="24">
                    <c:v>Xception</c:v>
                  </c:pt>
                  <c:pt idx="25">
                    <c:v>Xception</c:v>
                  </c:pt>
                  <c:pt idx="26">
                    <c:v>Xception</c:v>
                  </c:pt>
                  <c:pt idx="27">
                    <c:v>ZF</c:v>
                  </c:pt>
                  <c:pt idx="28">
                    <c:v>ZF</c:v>
                  </c:pt>
                  <c:pt idx="29">
                    <c:v>ZF</c:v>
                  </c:pt>
                  <c:pt idx="30">
                    <c:v>Avg</c:v>
                  </c:pt>
                  <c:pt idx="31">
                    <c:v>Avg</c:v>
                  </c:pt>
                  <c:pt idx="32">
                    <c:v>Avg</c:v>
                  </c:pt>
                </c:lvl>
              </c:multiLvlStrCache>
            </c:multiLvlStrRef>
          </c:cat>
          <c:val>
            <c:numRef>
              <c:f>'graf_tesis_low-vdd'!$E$2:$E$35</c:f>
              <c:numCache>
                <c:formatCode>General</c:formatCode>
                <c:ptCount val="34"/>
                <c:pt idx="0">
                  <c:v>0</c:v>
                </c:pt>
                <c:pt idx="1">
                  <c:v>-2.9940626679936244E-4</c:v>
                </c:pt>
                <c:pt idx="2">
                  <c:v>0.12859281664538358</c:v>
                </c:pt>
                <c:pt idx="3">
                  <c:v>0</c:v>
                </c:pt>
                <c:pt idx="4">
                  <c:v>-2.9196268583975282E-4</c:v>
                </c:pt>
                <c:pt idx="5">
                  <c:v>5.985391685060848E-3</c:v>
                </c:pt>
                <c:pt idx="6">
                  <c:v>-5.2083438408700999E-4</c:v>
                </c:pt>
                <c:pt idx="7">
                  <c:v>7.2916736161694473E-3</c:v>
                </c:pt>
                <c:pt idx="8">
                  <c:v>0.36770833398651209</c:v>
                </c:pt>
                <c:pt idx="9">
                  <c:v>3.6308696146167829E-3</c:v>
                </c:pt>
                <c:pt idx="10">
                  <c:v>3.7821445768791984E-3</c:v>
                </c:pt>
                <c:pt idx="11">
                  <c:v>0.29561270147000773</c:v>
                </c:pt>
                <c:pt idx="12">
                  <c:v>9.8520177139516107E-4</c:v>
                </c:pt>
                <c:pt idx="13">
                  <c:v>2.463052141572275E-3</c:v>
                </c:pt>
                <c:pt idx="14">
                  <c:v>3.3497520870139907E-2</c:v>
                </c:pt>
                <c:pt idx="15">
                  <c:v>1.4327530249147458E-4</c:v>
                </c:pt>
                <c:pt idx="16">
                  <c:v>0.11303721994036653</c:v>
                </c:pt>
                <c:pt idx="17">
                  <c:v>0.39713465886631477</c:v>
                </c:pt>
                <c:pt idx="18">
                  <c:v>0</c:v>
                </c:pt>
                <c:pt idx="19">
                  <c:v>9.1059584341967814E-2</c:v>
                </c:pt>
                <c:pt idx="20">
                  <c:v>0.5458609374883201</c:v>
                </c:pt>
                <c:pt idx="21">
                  <c:v>0</c:v>
                </c:pt>
                <c:pt idx="22">
                  <c:v>-1.6949186788077775E-3</c:v>
                </c:pt>
                <c:pt idx="23">
                  <c:v>0.18686440865247322</c:v>
                </c:pt>
                <c:pt idx="24">
                  <c:v>2.2222069167280312E-3</c:v>
                </c:pt>
                <c:pt idx="25">
                  <c:v>0.15955554871066036</c:v>
                </c:pt>
                <c:pt idx="26">
                  <c:v>0.24177778246353682</c:v>
                </c:pt>
                <c:pt idx="27">
                  <c:v>3.199839668269755E-4</c:v>
                </c:pt>
                <c:pt idx="28">
                  <c:v>2.7999981117247663E-2</c:v>
                </c:pt>
                <c:pt idx="29">
                  <c:v>0.41392001244831145</c:v>
                </c:pt>
                <c:pt idx="30">
                  <c:v>6.7807031879696389E-4</c:v>
                </c:pt>
                <c:pt idx="31">
                  <c:v>4.0290291681341572E-2</c:v>
                </c:pt>
                <c:pt idx="32">
                  <c:v>0.26169545645760606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18-4615-B24B-652040F75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346304"/>
        <c:axId val="53347840"/>
      </c:barChart>
      <c:catAx>
        <c:axId val="53346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47840"/>
        <c:crosses val="autoZero"/>
        <c:auto val="1"/>
        <c:lblAlgn val="ctr"/>
        <c:lblOffset val="100"/>
        <c:noMultiLvlLbl val="0"/>
      </c:catAx>
      <c:valAx>
        <c:axId val="53347840"/>
        <c:scaling>
          <c:orientation val="minMax"/>
          <c:max val="1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5334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5069756125994389E-2"/>
          <c:y val="2.0041115550211396E-2"/>
          <c:w val="0.94331159763703498"/>
          <c:h val="0.82034211240836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'tesis_low-vdd'!$C$1</c:f>
              <c:strCache>
                <c:ptCount val="1"/>
                <c:pt idx="0">
                  <c:v>0.54 V</c:v>
                </c:pt>
              </c:strCache>
            </c:strRef>
          </c:tx>
          <c:invertIfNegative val="0"/>
          <c:cat>
            <c:multiLvlStrRef>
              <c:f>'tesis_low-vdd'!$A$2:$B$35</c:f>
              <c:multiLvlStrCache>
                <c:ptCount val="33"/>
                <c:lvl>
                  <c:pt idx="0">
                    <c:v>LO</c:v>
                  </c:pt>
                  <c:pt idx="1">
                    <c:v>L&amp;HO</c:v>
                  </c:pt>
                  <c:pt idx="2">
                    <c:v>HO</c:v>
                  </c:pt>
                  <c:pt idx="3">
                    <c:v>LO</c:v>
                  </c:pt>
                  <c:pt idx="4">
                    <c:v>L&amp;HO</c:v>
                  </c:pt>
                  <c:pt idx="5">
                    <c:v>HO</c:v>
                  </c:pt>
                  <c:pt idx="6">
                    <c:v>LO</c:v>
                  </c:pt>
                  <c:pt idx="7">
                    <c:v>L&amp;HO</c:v>
                  </c:pt>
                  <c:pt idx="8">
                    <c:v>HO</c:v>
                  </c:pt>
                  <c:pt idx="9">
                    <c:v>LO</c:v>
                  </c:pt>
                  <c:pt idx="10">
                    <c:v>L&amp;HO</c:v>
                  </c:pt>
                  <c:pt idx="11">
                    <c:v>HO</c:v>
                  </c:pt>
                  <c:pt idx="12">
                    <c:v>LO</c:v>
                  </c:pt>
                  <c:pt idx="13">
                    <c:v>L&amp;HO</c:v>
                  </c:pt>
                  <c:pt idx="14">
                    <c:v>HO</c:v>
                  </c:pt>
                  <c:pt idx="15">
                    <c:v>LO</c:v>
                  </c:pt>
                  <c:pt idx="16">
                    <c:v>L&amp;HO</c:v>
                  </c:pt>
                  <c:pt idx="17">
                    <c:v>HO</c:v>
                  </c:pt>
                  <c:pt idx="18">
                    <c:v>LO</c:v>
                  </c:pt>
                  <c:pt idx="19">
                    <c:v>L&amp;HO</c:v>
                  </c:pt>
                  <c:pt idx="20">
                    <c:v>HO</c:v>
                  </c:pt>
                  <c:pt idx="21">
                    <c:v>LO</c:v>
                  </c:pt>
                  <c:pt idx="22">
                    <c:v>L&amp;HO</c:v>
                  </c:pt>
                  <c:pt idx="23">
                    <c:v>HO</c:v>
                  </c:pt>
                  <c:pt idx="24">
                    <c:v>LO</c:v>
                  </c:pt>
                  <c:pt idx="25">
                    <c:v>L&amp;HO</c:v>
                  </c:pt>
                  <c:pt idx="26">
                    <c:v>HO</c:v>
                  </c:pt>
                  <c:pt idx="27">
                    <c:v>LO</c:v>
                  </c:pt>
                  <c:pt idx="28">
                    <c:v>L&amp;HO</c:v>
                  </c:pt>
                  <c:pt idx="29">
                    <c:v>HO</c:v>
                  </c:pt>
                  <c:pt idx="30">
                    <c:v>LO</c:v>
                  </c:pt>
                  <c:pt idx="31">
                    <c:v>L&amp;HO</c:v>
                  </c:pt>
                  <c:pt idx="32">
                    <c:v>HO</c:v>
                  </c:pt>
                </c:lvl>
                <c:lvl>
                  <c:pt idx="0">
                    <c:v>Alex</c:v>
                  </c:pt>
                  <c:pt idx="1">
                    <c:v>Alex</c:v>
                  </c:pt>
                  <c:pt idx="2">
                    <c:v>Alex</c:v>
                  </c:pt>
                  <c:pt idx="3">
                    <c:v>Dense</c:v>
                  </c:pt>
                  <c:pt idx="4">
                    <c:v>Dense</c:v>
                  </c:pt>
                  <c:pt idx="5">
                    <c:v>Dense</c:v>
                  </c:pt>
                  <c:pt idx="6">
                    <c:v>Inception</c:v>
                  </c:pt>
                  <c:pt idx="7">
                    <c:v>Inception</c:v>
                  </c:pt>
                  <c:pt idx="8">
                    <c:v>Inception</c:v>
                  </c:pt>
                  <c:pt idx="9">
                    <c:v>Mobile</c:v>
                  </c:pt>
                  <c:pt idx="10">
                    <c:v>Mobile</c:v>
                  </c:pt>
                  <c:pt idx="11">
                    <c:v>Mobile</c:v>
                  </c:pt>
                  <c:pt idx="12">
                    <c:v>Res</c:v>
                  </c:pt>
                  <c:pt idx="13">
                    <c:v>Res</c:v>
                  </c:pt>
                  <c:pt idx="14">
                    <c:v>Res</c:v>
                  </c:pt>
                  <c:pt idx="15">
                    <c:v>Squeeze</c:v>
                  </c:pt>
                  <c:pt idx="16">
                    <c:v>Squeeze</c:v>
                  </c:pt>
                  <c:pt idx="17">
                    <c:v>Squeeze</c:v>
                  </c:pt>
                  <c:pt idx="18">
                    <c:v>VGG16</c:v>
                  </c:pt>
                  <c:pt idx="19">
                    <c:v>VGG16</c:v>
                  </c:pt>
                  <c:pt idx="20">
                    <c:v>VGG16</c:v>
                  </c:pt>
                  <c:pt idx="21">
                    <c:v>VGG19</c:v>
                  </c:pt>
                  <c:pt idx="22">
                    <c:v>VGG19</c:v>
                  </c:pt>
                  <c:pt idx="23">
                    <c:v>VGG19</c:v>
                  </c:pt>
                  <c:pt idx="24">
                    <c:v>Xception</c:v>
                  </c:pt>
                  <c:pt idx="25">
                    <c:v>Xception</c:v>
                  </c:pt>
                  <c:pt idx="26">
                    <c:v>Xception</c:v>
                  </c:pt>
                  <c:pt idx="27">
                    <c:v>ZF</c:v>
                  </c:pt>
                  <c:pt idx="28">
                    <c:v>ZF</c:v>
                  </c:pt>
                  <c:pt idx="29">
                    <c:v>ZF</c:v>
                  </c:pt>
                  <c:pt idx="30">
                    <c:v>Avg</c:v>
                  </c:pt>
                  <c:pt idx="31">
                    <c:v>Avg</c:v>
                  </c:pt>
                  <c:pt idx="32">
                    <c:v>Avg</c:v>
                  </c:pt>
                </c:lvl>
              </c:multiLvlStrCache>
            </c:multiLvlStrRef>
          </c:cat>
          <c:val>
            <c:numRef>
              <c:f>'tesis_low-vdd'!$C$2:$C$35</c:f>
              <c:numCache>
                <c:formatCode>0.000</c:formatCode>
                <c:ptCount val="34"/>
                <c:pt idx="0" formatCode="0.0000">
                  <c:v>1.0004491094002081</c:v>
                </c:pt>
                <c:pt idx="1">
                  <c:v>0.90883233764354698</c:v>
                </c:pt>
                <c:pt idx="2">
                  <c:v>0.39715569400251594</c:v>
                </c:pt>
                <c:pt idx="3" formatCode="0.0000">
                  <c:v>1.0030656734618799</c:v>
                </c:pt>
                <c:pt idx="4">
                  <c:v>1.0010218759264971</c:v>
                </c:pt>
                <c:pt idx="5">
                  <c:v>0.52364962363257139</c:v>
                </c:pt>
                <c:pt idx="6" formatCode="0.0000">
                  <c:v>0.94114581506942652</c:v>
                </c:pt>
                <c:pt idx="7">
                  <c:v>0.171874997502108</c:v>
                </c:pt>
                <c:pt idx="8">
                  <c:v>0.17187499750210838</c:v>
                </c:pt>
                <c:pt idx="9" formatCode="0.0000">
                  <c:v>0.99046897402463985</c:v>
                </c:pt>
                <c:pt idx="10">
                  <c:v>0.72012100373859156</c:v>
                </c:pt>
                <c:pt idx="11">
                  <c:v>0.13948562252135774</c:v>
                </c:pt>
                <c:pt idx="12" formatCode="0.0000">
                  <c:v>1.0019705419637019</c:v>
                </c:pt>
                <c:pt idx="13">
                  <c:v>0.96256170035807342</c:v>
                </c:pt>
                <c:pt idx="14">
                  <c:v>0.62216756627359737</c:v>
                </c:pt>
                <c:pt idx="15" formatCode="0.0000">
                  <c:v>0.99083092502393377</c:v>
                </c:pt>
                <c:pt idx="16" formatCode="0.000000">
                  <c:v>0.18624641635619738</c:v>
                </c:pt>
                <c:pt idx="17">
                  <c:v>0.13180515256952802</c:v>
                </c:pt>
                <c:pt idx="18" formatCode="0.0000">
                  <c:v>0.9961920772547268</c:v>
                </c:pt>
                <c:pt idx="19" formatCode="0.000000">
                  <c:v>0.24619206060193846</c:v>
                </c:pt>
                <c:pt idx="20">
                  <c:v>0.14569536344191966</c:v>
                </c:pt>
                <c:pt idx="21" formatCode="0.0000">
                  <c:v>1.0016949186788087</c:v>
                </c:pt>
                <c:pt idx="22">
                  <c:v>0.84618642665863253</c:v>
                </c:pt>
                <c:pt idx="23">
                  <c:v>0.4906779646302003</c:v>
                </c:pt>
                <c:pt idx="24" formatCode="0.0000">
                  <c:v>0.98672568962058127</c:v>
                </c:pt>
                <c:pt idx="25">
                  <c:v>0.1460177009082162</c:v>
                </c:pt>
                <c:pt idx="26">
                  <c:v>0.1460177009082162</c:v>
                </c:pt>
                <c:pt idx="27" formatCode="0.0000">
                  <c:v>0.99776001924896351</c:v>
                </c:pt>
                <c:pt idx="28">
                  <c:v>0.6894400176868446</c:v>
                </c:pt>
                <c:pt idx="29">
                  <c:v>0.17840000309705753</c:v>
                </c:pt>
                <c:pt idx="30" formatCode="0.0000">
                  <c:v>0.99103037437468688</c:v>
                </c:pt>
                <c:pt idx="31" formatCode="General">
                  <c:v>0.58784945373806452</c:v>
                </c:pt>
                <c:pt idx="32" formatCode="General">
                  <c:v>0.2946929688579073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4-4E25-B719-836BFFE494E3}"/>
            </c:ext>
          </c:extLst>
        </c:ser>
        <c:ser>
          <c:idx val="1"/>
          <c:order val="1"/>
          <c:tx>
            <c:strRef>
              <c:f>'tesis_low-vdd'!$D$1</c:f>
              <c:strCache>
                <c:ptCount val="1"/>
                <c:pt idx="0">
                  <c:v>0.56 V</c:v>
                </c:pt>
              </c:strCache>
            </c:strRef>
          </c:tx>
          <c:invertIfNegative val="0"/>
          <c:cat>
            <c:multiLvlStrRef>
              <c:f>'tesis_low-vdd'!$A$2:$B$35</c:f>
              <c:multiLvlStrCache>
                <c:ptCount val="33"/>
                <c:lvl>
                  <c:pt idx="0">
                    <c:v>LO</c:v>
                  </c:pt>
                  <c:pt idx="1">
                    <c:v>L&amp;HO</c:v>
                  </c:pt>
                  <c:pt idx="2">
                    <c:v>HO</c:v>
                  </c:pt>
                  <c:pt idx="3">
                    <c:v>LO</c:v>
                  </c:pt>
                  <c:pt idx="4">
                    <c:v>L&amp;HO</c:v>
                  </c:pt>
                  <c:pt idx="5">
                    <c:v>HO</c:v>
                  </c:pt>
                  <c:pt idx="6">
                    <c:v>LO</c:v>
                  </c:pt>
                  <c:pt idx="7">
                    <c:v>L&amp;HO</c:v>
                  </c:pt>
                  <c:pt idx="8">
                    <c:v>HO</c:v>
                  </c:pt>
                  <c:pt idx="9">
                    <c:v>LO</c:v>
                  </c:pt>
                  <c:pt idx="10">
                    <c:v>L&amp;HO</c:v>
                  </c:pt>
                  <c:pt idx="11">
                    <c:v>HO</c:v>
                  </c:pt>
                  <c:pt idx="12">
                    <c:v>LO</c:v>
                  </c:pt>
                  <c:pt idx="13">
                    <c:v>L&amp;HO</c:v>
                  </c:pt>
                  <c:pt idx="14">
                    <c:v>HO</c:v>
                  </c:pt>
                  <c:pt idx="15">
                    <c:v>LO</c:v>
                  </c:pt>
                  <c:pt idx="16">
                    <c:v>L&amp;HO</c:v>
                  </c:pt>
                  <c:pt idx="17">
                    <c:v>HO</c:v>
                  </c:pt>
                  <c:pt idx="18">
                    <c:v>LO</c:v>
                  </c:pt>
                  <c:pt idx="19">
                    <c:v>L&amp;HO</c:v>
                  </c:pt>
                  <c:pt idx="20">
                    <c:v>HO</c:v>
                  </c:pt>
                  <c:pt idx="21">
                    <c:v>LO</c:v>
                  </c:pt>
                  <c:pt idx="22">
                    <c:v>L&amp;HO</c:v>
                  </c:pt>
                  <c:pt idx="23">
                    <c:v>HO</c:v>
                  </c:pt>
                  <c:pt idx="24">
                    <c:v>LO</c:v>
                  </c:pt>
                  <c:pt idx="25">
                    <c:v>L&amp;HO</c:v>
                  </c:pt>
                  <c:pt idx="26">
                    <c:v>HO</c:v>
                  </c:pt>
                  <c:pt idx="27">
                    <c:v>LO</c:v>
                  </c:pt>
                  <c:pt idx="28">
                    <c:v>L&amp;HO</c:v>
                  </c:pt>
                  <c:pt idx="29">
                    <c:v>HO</c:v>
                  </c:pt>
                  <c:pt idx="30">
                    <c:v>LO</c:v>
                  </c:pt>
                  <c:pt idx="31">
                    <c:v>L&amp;HO</c:v>
                  </c:pt>
                  <c:pt idx="32">
                    <c:v>HO</c:v>
                  </c:pt>
                </c:lvl>
                <c:lvl>
                  <c:pt idx="0">
                    <c:v>Alex</c:v>
                  </c:pt>
                  <c:pt idx="1">
                    <c:v>Alex</c:v>
                  </c:pt>
                  <c:pt idx="2">
                    <c:v>Alex</c:v>
                  </c:pt>
                  <c:pt idx="3">
                    <c:v>Dense</c:v>
                  </c:pt>
                  <c:pt idx="4">
                    <c:v>Dense</c:v>
                  </c:pt>
                  <c:pt idx="5">
                    <c:v>Dense</c:v>
                  </c:pt>
                  <c:pt idx="6">
                    <c:v>Inception</c:v>
                  </c:pt>
                  <c:pt idx="7">
                    <c:v>Inception</c:v>
                  </c:pt>
                  <c:pt idx="8">
                    <c:v>Inception</c:v>
                  </c:pt>
                  <c:pt idx="9">
                    <c:v>Mobile</c:v>
                  </c:pt>
                  <c:pt idx="10">
                    <c:v>Mobile</c:v>
                  </c:pt>
                  <c:pt idx="11">
                    <c:v>Mobile</c:v>
                  </c:pt>
                  <c:pt idx="12">
                    <c:v>Res</c:v>
                  </c:pt>
                  <c:pt idx="13">
                    <c:v>Res</c:v>
                  </c:pt>
                  <c:pt idx="14">
                    <c:v>Res</c:v>
                  </c:pt>
                  <c:pt idx="15">
                    <c:v>Squeeze</c:v>
                  </c:pt>
                  <c:pt idx="16">
                    <c:v>Squeeze</c:v>
                  </c:pt>
                  <c:pt idx="17">
                    <c:v>Squeeze</c:v>
                  </c:pt>
                  <c:pt idx="18">
                    <c:v>VGG16</c:v>
                  </c:pt>
                  <c:pt idx="19">
                    <c:v>VGG16</c:v>
                  </c:pt>
                  <c:pt idx="20">
                    <c:v>VGG16</c:v>
                  </c:pt>
                  <c:pt idx="21">
                    <c:v>VGG19</c:v>
                  </c:pt>
                  <c:pt idx="22">
                    <c:v>VGG19</c:v>
                  </c:pt>
                  <c:pt idx="23">
                    <c:v>VGG19</c:v>
                  </c:pt>
                  <c:pt idx="24">
                    <c:v>Xception</c:v>
                  </c:pt>
                  <c:pt idx="25">
                    <c:v>Xception</c:v>
                  </c:pt>
                  <c:pt idx="26">
                    <c:v>Xception</c:v>
                  </c:pt>
                  <c:pt idx="27">
                    <c:v>ZF</c:v>
                  </c:pt>
                  <c:pt idx="28">
                    <c:v>ZF</c:v>
                  </c:pt>
                  <c:pt idx="29">
                    <c:v>ZF</c:v>
                  </c:pt>
                  <c:pt idx="30">
                    <c:v>Avg</c:v>
                  </c:pt>
                  <c:pt idx="31">
                    <c:v>Avg</c:v>
                  </c:pt>
                  <c:pt idx="32">
                    <c:v>Avg</c:v>
                  </c:pt>
                </c:lvl>
              </c:multiLvlStrCache>
            </c:multiLvlStrRef>
          </c:cat>
          <c:val>
            <c:numRef>
              <c:f>'tesis_low-vdd'!$D$2:$D$35</c:f>
              <c:numCache>
                <c:formatCode>0.000</c:formatCode>
                <c:ptCount val="34"/>
                <c:pt idx="0" formatCode="0.0000">
                  <c:v>1.0000000000000091</c:v>
                </c:pt>
                <c:pt idx="1">
                  <c:v>1.0007485089748691</c:v>
                </c:pt>
                <c:pt idx="2">
                  <c:v>0.85808383201475547</c:v>
                </c:pt>
                <c:pt idx="3" formatCode="0.0000">
                  <c:v>1.00291969211896</c:v>
                </c:pt>
                <c:pt idx="4">
                  <c:v>1.0030656669358238</c:v>
                </c:pt>
                <c:pt idx="5">
                  <c:v>0.9973722379366029</c:v>
                </c:pt>
                <c:pt idx="6" formatCode="General">
                  <c:v>1.013541662519887</c:v>
                </c:pt>
                <c:pt idx="7" formatCode="General">
                  <c:v>0.90989582575402594</c:v>
                </c:pt>
                <c:pt idx="8" formatCode="General">
                  <c:v>0.17187499750210838</c:v>
                </c:pt>
                <c:pt idx="9" formatCode="0.0000">
                  <c:v>0.99712553901173639</c:v>
                </c:pt>
                <c:pt idx="10">
                  <c:v>0.99561267441797663</c:v>
                </c:pt>
                <c:pt idx="11">
                  <c:v>0.64931920856575609</c:v>
                </c:pt>
                <c:pt idx="12" formatCode="0.0000">
                  <c:v>0.99901489260666954</c:v>
                </c:pt>
                <c:pt idx="13">
                  <c:v>0.99704443768055762</c:v>
                </c:pt>
                <c:pt idx="14">
                  <c:v>0.96256169301759908</c:v>
                </c:pt>
                <c:pt idx="15" formatCode="0.0000">
                  <c:v>0.99971344939501705</c:v>
                </c:pt>
                <c:pt idx="16">
                  <c:v>0.865902572281945</c:v>
                </c:pt>
                <c:pt idx="17">
                  <c:v>0.16146131489978605</c:v>
                </c:pt>
                <c:pt idx="18" formatCode="0.0000">
                  <c:v>1</c:v>
                </c:pt>
                <c:pt idx="19">
                  <c:v>0.89288081466327607</c:v>
                </c:pt>
                <c:pt idx="20">
                  <c:v>0.21076159509582065</c:v>
                </c:pt>
                <c:pt idx="21" formatCode="0.0000">
                  <c:v>1.0000000000000013</c:v>
                </c:pt>
                <c:pt idx="22">
                  <c:v>1.0004237296697032</c:v>
                </c:pt>
                <c:pt idx="23">
                  <c:v>0.7885593210172297</c:v>
                </c:pt>
                <c:pt idx="24" formatCode="0.0000">
                  <c:v>0.99777780650446213</c:v>
                </c:pt>
                <c:pt idx="25">
                  <c:v>0.8226666769219344</c:v>
                </c:pt>
                <c:pt idx="26">
                  <c:v>0.14666666978304926</c:v>
                </c:pt>
                <c:pt idx="27" formatCode="0.0000">
                  <c:v>0.99968001603317302</c:v>
                </c:pt>
                <c:pt idx="28">
                  <c:v>0.96960002111435029</c:v>
                </c:pt>
                <c:pt idx="29">
                  <c:v>0.42288001055431412</c:v>
                </c:pt>
                <c:pt idx="30" formatCode="0.0000">
                  <c:v>1.0009773058189917</c:v>
                </c:pt>
                <c:pt idx="31" formatCode="General">
                  <c:v>0.94578409284144627</c:v>
                </c:pt>
                <c:pt idx="32" formatCode="General">
                  <c:v>0.53695408803870215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94-4E25-B719-836BFFE494E3}"/>
            </c:ext>
          </c:extLst>
        </c:ser>
        <c:ser>
          <c:idx val="2"/>
          <c:order val="2"/>
          <c:tx>
            <c:strRef>
              <c:f>'tesis_low-vdd'!$E$1</c:f>
              <c:strCache>
                <c:ptCount val="1"/>
                <c:pt idx="0">
                  <c:v>0.58V</c:v>
                </c:pt>
              </c:strCache>
            </c:strRef>
          </c:tx>
          <c:invertIfNegative val="0"/>
          <c:cat>
            <c:multiLvlStrRef>
              <c:f>'tesis_low-vdd'!$A$2:$B$35</c:f>
              <c:multiLvlStrCache>
                <c:ptCount val="33"/>
                <c:lvl>
                  <c:pt idx="0">
                    <c:v>LO</c:v>
                  </c:pt>
                  <c:pt idx="1">
                    <c:v>L&amp;HO</c:v>
                  </c:pt>
                  <c:pt idx="2">
                    <c:v>HO</c:v>
                  </c:pt>
                  <c:pt idx="3">
                    <c:v>LO</c:v>
                  </c:pt>
                  <c:pt idx="4">
                    <c:v>L&amp;HO</c:v>
                  </c:pt>
                  <c:pt idx="5">
                    <c:v>HO</c:v>
                  </c:pt>
                  <c:pt idx="6">
                    <c:v>LO</c:v>
                  </c:pt>
                  <c:pt idx="7">
                    <c:v>L&amp;HO</c:v>
                  </c:pt>
                  <c:pt idx="8">
                    <c:v>HO</c:v>
                  </c:pt>
                  <c:pt idx="9">
                    <c:v>LO</c:v>
                  </c:pt>
                  <c:pt idx="10">
                    <c:v>L&amp;HO</c:v>
                  </c:pt>
                  <c:pt idx="11">
                    <c:v>HO</c:v>
                  </c:pt>
                  <c:pt idx="12">
                    <c:v>LO</c:v>
                  </c:pt>
                  <c:pt idx="13">
                    <c:v>L&amp;HO</c:v>
                  </c:pt>
                  <c:pt idx="14">
                    <c:v>HO</c:v>
                  </c:pt>
                  <c:pt idx="15">
                    <c:v>LO</c:v>
                  </c:pt>
                  <c:pt idx="16">
                    <c:v>L&amp;HO</c:v>
                  </c:pt>
                  <c:pt idx="17">
                    <c:v>HO</c:v>
                  </c:pt>
                  <c:pt idx="18">
                    <c:v>LO</c:v>
                  </c:pt>
                  <c:pt idx="19">
                    <c:v>L&amp;HO</c:v>
                  </c:pt>
                  <c:pt idx="20">
                    <c:v>HO</c:v>
                  </c:pt>
                  <c:pt idx="21">
                    <c:v>LO</c:v>
                  </c:pt>
                  <c:pt idx="22">
                    <c:v>L&amp;HO</c:v>
                  </c:pt>
                  <c:pt idx="23">
                    <c:v>HO</c:v>
                  </c:pt>
                  <c:pt idx="24">
                    <c:v>LO</c:v>
                  </c:pt>
                  <c:pt idx="25">
                    <c:v>L&amp;HO</c:v>
                  </c:pt>
                  <c:pt idx="26">
                    <c:v>HO</c:v>
                  </c:pt>
                  <c:pt idx="27">
                    <c:v>LO</c:v>
                  </c:pt>
                  <c:pt idx="28">
                    <c:v>L&amp;HO</c:v>
                  </c:pt>
                  <c:pt idx="29">
                    <c:v>HO</c:v>
                  </c:pt>
                  <c:pt idx="30">
                    <c:v>LO</c:v>
                  </c:pt>
                  <c:pt idx="31">
                    <c:v>L&amp;HO</c:v>
                  </c:pt>
                  <c:pt idx="32">
                    <c:v>HO</c:v>
                  </c:pt>
                </c:lvl>
                <c:lvl>
                  <c:pt idx="0">
                    <c:v>Alex</c:v>
                  </c:pt>
                  <c:pt idx="1">
                    <c:v>Alex</c:v>
                  </c:pt>
                  <c:pt idx="2">
                    <c:v>Alex</c:v>
                  </c:pt>
                  <c:pt idx="3">
                    <c:v>Dense</c:v>
                  </c:pt>
                  <c:pt idx="4">
                    <c:v>Dense</c:v>
                  </c:pt>
                  <c:pt idx="5">
                    <c:v>Dense</c:v>
                  </c:pt>
                  <c:pt idx="6">
                    <c:v>Inception</c:v>
                  </c:pt>
                  <c:pt idx="7">
                    <c:v>Inception</c:v>
                  </c:pt>
                  <c:pt idx="8">
                    <c:v>Inception</c:v>
                  </c:pt>
                  <c:pt idx="9">
                    <c:v>Mobile</c:v>
                  </c:pt>
                  <c:pt idx="10">
                    <c:v>Mobile</c:v>
                  </c:pt>
                  <c:pt idx="11">
                    <c:v>Mobile</c:v>
                  </c:pt>
                  <c:pt idx="12">
                    <c:v>Res</c:v>
                  </c:pt>
                  <c:pt idx="13">
                    <c:v>Res</c:v>
                  </c:pt>
                  <c:pt idx="14">
                    <c:v>Res</c:v>
                  </c:pt>
                  <c:pt idx="15">
                    <c:v>Squeeze</c:v>
                  </c:pt>
                  <c:pt idx="16">
                    <c:v>Squeeze</c:v>
                  </c:pt>
                  <c:pt idx="17">
                    <c:v>Squeeze</c:v>
                  </c:pt>
                  <c:pt idx="18">
                    <c:v>VGG16</c:v>
                  </c:pt>
                  <c:pt idx="19">
                    <c:v>VGG16</c:v>
                  </c:pt>
                  <c:pt idx="20">
                    <c:v>VGG16</c:v>
                  </c:pt>
                  <c:pt idx="21">
                    <c:v>VGG19</c:v>
                  </c:pt>
                  <c:pt idx="22">
                    <c:v>VGG19</c:v>
                  </c:pt>
                  <c:pt idx="23">
                    <c:v>VGG19</c:v>
                  </c:pt>
                  <c:pt idx="24">
                    <c:v>Xception</c:v>
                  </c:pt>
                  <c:pt idx="25">
                    <c:v>Xception</c:v>
                  </c:pt>
                  <c:pt idx="26">
                    <c:v>Xception</c:v>
                  </c:pt>
                  <c:pt idx="27">
                    <c:v>ZF</c:v>
                  </c:pt>
                  <c:pt idx="28">
                    <c:v>ZF</c:v>
                  </c:pt>
                  <c:pt idx="29">
                    <c:v>ZF</c:v>
                  </c:pt>
                  <c:pt idx="30">
                    <c:v>Avg</c:v>
                  </c:pt>
                  <c:pt idx="31">
                    <c:v>Avg</c:v>
                  </c:pt>
                  <c:pt idx="32">
                    <c:v>Avg</c:v>
                  </c:pt>
                </c:lvl>
              </c:multiLvlStrCache>
            </c:multiLvlStrRef>
          </c:cat>
          <c:val>
            <c:numRef>
              <c:f>'tesis_low-vdd'!$E$2:$E$35</c:f>
              <c:numCache>
                <c:formatCode>0.000</c:formatCode>
                <c:ptCount val="34"/>
                <c:pt idx="0" formatCode="General">
                  <c:v>1.0000000000000091</c:v>
                </c:pt>
                <c:pt idx="1">
                  <c:v>1.0004491027080697</c:v>
                </c:pt>
                <c:pt idx="2">
                  <c:v>0.98667664866013904</c:v>
                </c:pt>
                <c:pt idx="3">
                  <c:v>1.00291969211896</c:v>
                </c:pt>
                <c:pt idx="4">
                  <c:v>1.002773704249984</c:v>
                </c:pt>
                <c:pt idx="5">
                  <c:v>1.0033576296216637</c:v>
                </c:pt>
                <c:pt idx="6">
                  <c:v>1.0130208281358</c:v>
                </c:pt>
                <c:pt idx="7">
                  <c:v>0.91718749937019539</c:v>
                </c:pt>
                <c:pt idx="8">
                  <c:v>0.53958333148862048</c:v>
                </c:pt>
                <c:pt idx="9">
                  <c:v>1.0007564086263532</c:v>
                </c:pt>
                <c:pt idx="10">
                  <c:v>0.99939481899485583</c:v>
                </c:pt>
                <c:pt idx="11">
                  <c:v>0.94493191003576382</c:v>
                </c:pt>
                <c:pt idx="12">
                  <c:v>1.0000000943780647</c:v>
                </c:pt>
                <c:pt idx="13">
                  <c:v>0.99950748982212989</c:v>
                </c:pt>
                <c:pt idx="14">
                  <c:v>0.99605921388773899</c:v>
                </c:pt>
                <c:pt idx="15">
                  <c:v>0.99985672469750853</c:v>
                </c:pt>
                <c:pt idx="16">
                  <c:v>0.97893979222231153</c:v>
                </c:pt>
                <c:pt idx="17">
                  <c:v>0.55859597376610082</c:v>
                </c:pt>
                <c:pt idx="18">
                  <c:v>1</c:v>
                </c:pt>
                <c:pt idx="19">
                  <c:v>0.98394039900524388</c:v>
                </c:pt>
                <c:pt idx="20">
                  <c:v>0.75662253258414081</c:v>
                </c:pt>
                <c:pt idx="21">
                  <c:v>1.0000000000000013</c:v>
                </c:pt>
                <c:pt idx="22">
                  <c:v>0.99872881099089539</c:v>
                </c:pt>
                <c:pt idx="23">
                  <c:v>0.97542372966970292</c:v>
                </c:pt>
                <c:pt idx="24">
                  <c:v>1.0000000134211902</c:v>
                </c:pt>
                <c:pt idx="25">
                  <c:v>0.98222222563259476</c:v>
                </c:pt>
                <c:pt idx="26">
                  <c:v>0.38844445224658608</c:v>
                </c:pt>
                <c:pt idx="27" formatCode="General">
                  <c:v>1</c:v>
                </c:pt>
                <c:pt idx="28">
                  <c:v>0.99760000223159795</c:v>
                </c:pt>
                <c:pt idx="29">
                  <c:v>0.83680002300262557</c:v>
                </c:pt>
                <c:pt idx="30" formatCode="General">
                  <c:v>1.0016553761377887</c:v>
                </c:pt>
                <c:pt idx="31" formatCode="General">
                  <c:v>0.98607438452278784</c:v>
                </c:pt>
                <c:pt idx="32" formatCode="General">
                  <c:v>0.79864954449630821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94-4E25-B719-836BFFE49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346304"/>
        <c:axId val="53347840"/>
      </c:barChart>
      <c:catAx>
        <c:axId val="53346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47840"/>
        <c:crosses val="autoZero"/>
        <c:auto val="1"/>
        <c:lblAlgn val="ctr"/>
        <c:lblOffset val="100"/>
        <c:noMultiLvlLbl val="0"/>
      </c:catAx>
      <c:valAx>
        <c:axId val="53347840"/>
        <c:scaling>
          <c:orientation val="minMax"/>
          <c:max val="1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5334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'graf_tesis_ultra-vdd'!$C$1</c:f>
              <c:strCache>
                <c:ptCount val="1"/>
                <c:pt idx="0">
                  <c:v>0.51 V</c:v>
                </c:pt>
              </c:strCache>
            </c:strRef>
          </c:tx>
          <c:invertIfNegative val="0"/>
          <c:cat>
            <c:multiLvlStrRef>
              <c:f>'graf_tesis_ultra-vdd'!$A$2:$B$35</c:f>
              <c:multiLvlStrCache>
                <c:ptCount val="33"/>
                <c:lvl>
                  <c:pt idx="0">
                    <c:v>LO</c:v>
                  </c:pt>
                  <c:pt idx="1">
                    <c:v>L&amp;HO</c:v>
                  </c:pt>
                  <c:pt idx="2">
                    <c:v>HO</c:v>
                  </c:pt>
                  <c:pt idx="3">
                    <c:v>LO</c:v>
                  </c:pt>
                  <c:pt idx="4">
                    <c:v>L&amp;HO</c:v>
                  </c:pt>
                  <c:pt idx="5">
                    <c:v>HO</c:v>
                  </c:pt>
                  <c:pt idx="6">
                    <c:v>LO</c:v>
                  </c:pt>
                  <c:pt idx="7">
                    <c:v>L&amp;HO</c:v>
                  </c:pt>
                  <c:pt idx="8">
                    <c:v>HO</c:v>
                  </c:pt>
                  <c:pt idx="9">
                    <c:v>LO</c:v>
                  </c:pt>
                  <c:pt idx="10">
                    <c:v>L&amp;HO</c:v>
                  </c:pt>
                  <c:pt idx="11">
                    <c:v>HO</c:v>
                  </c:pt>
                  <c:pt idx="12">
                    <c:v>LO</c:v>
                  </c:pt>
                  <c:pt idx="13">
                    <c:v>L&amp;HO</c:v>
                  </c:pt>
                  <c:pt idx="14">
                    <c:v>HO</c:v>
                  </c:pt>
                  <c:pt idx="15">
                    <c:v>LO</c:v>
                  </c:pt>
                  <c:pt idx="16">
                    <c:v>L&amp;HO</c:v>
                  </c:pt>
                  <c:pt idx="17">
                    <c:v>HO</c:v>
                  </c:pt>
                  <c:pt idx="18">
                    <c:v>LO</c:v>
                  </c:pt>
                  <c:pt idx="19">
                    <c:v>L&amp;HO</c:v>
                  </c:pt>
                  <c:pt idx="20">
                    <c:v>HO</c:v>
                  </c:pt>
                  <c:pt idx="21">
                    <c:v>LO</c:v>
                  </c:pt>
                  <c:pt idx="22">
                    <c:v>L&amp;HO</c:v>
                  </c:pt>
                  <c:pt idx="23">
                    <c:v>HO</c:v>
                  </c:pt>
                  <c:pt idx="24">
                    <c:v>LO</c:v>
                  </c:pt>
                  <c:pt idx="25">
                    <c:v>L&amp;HO</c:v>
                  </c:pt>
                  <c:pt idx="26">
                    <c:v>HO</c:v>
                  </c:pt>
                  <c:pt idx="27">
                    <c:v>LO</c:v>
                  </c:pt>
                  <c:pt idx="28">
                    <c:v>L&amp;HO</c:v>
                  </c:pt>
                  <c:pt idx="29">
                    <c:v>HO</c:v>
                  </c:pt>
                  <c:pt idx="30">
                    <c:v>LO</c:v>
                  </c:pt>
                  <c:pt idx="31">
                    <c:v>L&amp;HO</c:v>
                  </c:pt>
                  <c:pt idx="32">
                    <c:v>HO</c:v>
                  </c:pt>
                </c:lvl>
                <c:lvl>
                  <c:pt idx="0">
                    <c:v>Alex</c:v>
                  </c:pt>
                  <c:pt idx="1">
                    <c:v>Alex</c:v>
                  </c:pt>
                  <c:pt idx="2">
                    <c:v>Alex</c:v>
                  </c:pt>
                  <c:pt idx="3">
                    <c:v>Dense</c:v>
                  </c:pt>
                  <c:pt idx="4">
                    <c:v>Dense</c:v>
                  </c:pt>
                  <c:pt idx="5">
                    <c:v>Dense</c:v>
                  </c:pt>
                  <c:pt idx="6">
                    <c:v>Inception</c:v>
                  </c:pt>
                  <c:pt idx="7">
                    <c:v>Inception</c:v>
                  </c:pt>
                  <c:pt idx="8">
                    <c:v>Inception</c:v>
                  </c:pt>
                  <c:pt idx="9">
                    <c:v>Mobile</c:v>
                  </c:pt>
                  <c:pt idx="10">
                    <c:v>Mobile</c:v>
                  </c:pt>
                  <c:pt idx="11">
                    <c:v>Mobile</c:v>
                  </c:pt>
                  <c:pt idx="12">
                    <c:v>Res</c:v>
                  </c:pt>
                  <c:pt idx="13">
                    <c:v>Res</c:v>
                  </c:pt>
                  <c:pt idx="14">
                    <c:v>Res</c:v>
                  </c:pt>
                  <c:pt idx="15">
                    <c:v>Squeeze</c:v>
                  </c:pt>
                  <c:pt idx="16">
                    <c:v>Squeeze</c:v>
                  </c:pt>
                  <c:pt idx="17">
                    <c:v>Squeeze</c:v>
                  </c:pt>
                  <c:pt idx="18">
                    <c:v>VGG16</c:v>
                  </c:pt>
                  <c:pt idx="19">
                    <c:v>VGG16</c:v>
                  </c:pt>
                  <c:pt idx="20">
                    <c:v>VGG16</c:v>
                  </c:pt>
                  <c:pt idx="21">
                    <c:v>VGG19</c:v>
                  </c:pt>
                  <c:pt idx="22">
                    <c:v>VGG19</c:v>
                  </c:pt>
                  <c:pt idx="23">
                    <c:v>VGG19</c:v>
                  </c:pt>
                  <c:pt idx="24">
                    <c:v>Xception</c:v>
                  </c:pt>
                  <c:pt idx="25">
                    <c:v>Xception</c:v>
                  </c:pt>
                  <c:pt idx="26">
                    <c:v>Xception</c:v>
                  </c:pt>
                  <c:pt idx="27">
                    <c:v>ZF</c:v>
                  </c:pt>
                  <c:pt idx="28">
                    <c:v>ZF</c:v>
                  </c:pt>
                  <c:pt idx="29">
                    <c:v>ZF</c:v>
                  </c:pt>
                  <c:pt idx="30">
                    <c:v>Avg</c:v>
                  </c:pt>
                  <c:pt idx="31">
                    <c:v>Avg</c:v>
                  </c:pt>
                  <c:pt idx="32">
                    <c:v>Avg</c:v>
                  </c:pt>
                </c:lvl>
              </c:multiLvlStrCache>
            </c:multiLvlStrRef>
          </c:cat>
          <c:val>
            <c:numRef>
              <c:f>'graf_tesis_ultra-vdd'!$C$2:$C$35</c:f>
              <c:numCache>
                <c:formatCode>0.0000</c:formatCode>
                <c:ptCount val="34"/>
                <c:pt idx="0">
                  <c:v>0.98637724908547797</c:v>
                </c:pt>
                <c:pt idx="1">
                  <c:v>0.17799401414999266</c:v>
                </c:pt>
                <c:pt idx="2">
                  <c:v>0.14790419042961453</c:v>
                </c:pt>
                <c:pt idx="3">
                  <c:v>0.99927006065512158</c:v>
                </c:pt>
                <c:pt idx="4">
                  <c:v>0.12832116120591339</c:v>
                </c:pt>
                <c:pt idx="5">
                  <c:v>0.12846714662761832</c:v>
                </c:pt>
                <c:pt idx="6">
                  <c:v>0.42708333347637784</c:v>
                </c:pt>
                <c:pt idx="7">
                  <c:v>0.17187499750210838</c:v>
                </c:pt>
                <c:pt idx="8">
                  <c:v>0.17187499750210838</c:v>
                </c:pt>
                <c:pt idx="9">
                  <c:v>0.82602116009933579</c:v>
                </c:pt>
                <c:pt idx="10">
                  <c:v>0.13691376133480154</c:v>
                </c:pt>
                <c:pt idx="11">
                  <c:v>0.13842662085630519</c:v>
                </c:pt>
                <c:pt idx="12">
                  <c:v>0.84285724442579224</c:v>
                </c:pt>
                <c:pt idx="13">
                  <c:v>0.19113303043190583</c:v>
                </c:pt>
                <c:pt idx="14">
                  <c:v>0.18423647672800569</c:v>
                </c:pt>
                <c:pt idx="15">
                  <c:v>0.13352435212613095</c:v>
                </c:pt>
                <c:pt idx="16">
                  <c:v>0.15472778397022777</c:v>
                </c:pt>
                <c:pt idx="17">
                  <c:v>0.15472778397022777</c:v>
                </c:pt>
                <c:pt idx="18">
                  <c:v>0.32963576984840282</c:v>
                </c:pt>
                <c:pt idx="19">
                  <c:v>0.14569536344191966</c:v>
                </c:pt>
                <c:pt idx="20">
                  <c:v>0.14569536344191966</c:v>
                </c:pt>
                <c:pt idx="21">
                  <c:v>0.85127118900910637</c:v>
                </c:pt>
                <c:pt idx="22">
                  <c:v>0.15127118743059295</c:v>
                </c:pt>
                <c:pt idx="23">
                  <c:v>0.15423728722594193</c:v>
                </c:pt>
                <c:pt idx="24">
                  <c:v>0.66991150246178144</c:v>
                </c:pt>
                <c:pt idx="25">
                  <c:v>0.1460177009082162</c:v>
                </c:pt>
                <c:pt idx="26">
                  <c:v>0.1460177009082162</c:v>
                </c:pt>
                <c:pt idx="27">
                  <c:v>0.83888002249908544</c:v>
                </c:pt>
                <c:pt idx="28">
                  <c:v>0.14079999961376197</c:v>
                </c:pt>
                <c:pt idx="29">
                  <c:v>0.14079999961376197</c:v>
                </c:pt>
                <c:pt idx="30">
                  <c:v>0.69048318836866129</c:v>
                </c:pt>
                <c:pt idx="31">
                  <c:v>0.15447489999894404</c:v>
                </c:pt>
                <c:pt idx="32">
                  <c:v>0.15123875673037196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1-40D3-BCA4-ECFC3B3D4E59}"/>
            </c:ext>
          </c:extLst>
        </c:ser>
        <c:ser>
          <c:idx val="1"/>
          <c:order val="1"/>
          <c:tx>
            <c:strRef>
              <c:f>'graf_tesis_ultra-vdd'!$D$1</c:f>
              <c:strCache>
                <c:ptCount val="1"/>
                <c:pt idx="0">
                  <c:v>0.52 V</c:v>
                </c:pt>
              </c:strCache>
            </c:strRef>
          </c:tx>
          <c:invertIfNegative val="0"/>
          <c:cat>
            <c:multiLvlStrRef>
              <c:f>'graf_tesis_ultra-vdd'!$A$2:$B$35</c:f>
              <c:multiLvlStrCache>
                <c:ptCount val="33"/>
                <c:lvl>
                  <c:pt idx="0">
                    <c:v>LO</c:v>
                  </c:pt>
                  <c:pt idx="1">
                    <c:v>L&amp;HO</c:v>
                  </c:pt>
                  <c:pt idx="2">
                    <c:v>HO</c:v>
                  </c:pt>
                  <c:pt idx="3">
                    <c:v>LO</c:v>
                  </c:pt>
                  <c:pt idx="4">
                    <c:v>L&amp;HO</c:v>
                  </c:pt>
                  <c:pt idx="5">
                    <c:v>HO</c:v>
                  </c:pt>
                  <c:pt idx="6">
                    <c:v>LO</c:v>
                  </c:pt>
                  <c:pt idx="7">
                    <c:v>L&amp;HO</c:v>
                  </c:pt>
                  <c:pt idx="8">
                    <c:v>HO</c:v>
                  </c:pt>
                  <c:pt idx="9">
                    <c:v>LO</c:v>
                  </c:pt>
                  <c:pt idx="10">
                    <c:v>L&amp;HO</c:v>
                  </c:pt>
                  <c:pt idx="11">
                    <c:v>HO</c:v>
                  </c:pt>
                  <c:pt idx="12">
                    <c:v>LO</c:v>
                  </c:pt>
                  <c:pt idx="13">
                    <c:v>L&amp;HO</c:v>
                  </c:pt>
                  <c:pt idx="14">
                    <c:v>HO</c:v>
                  </c:pt>
                  <c:pt idx="15">
                    <c:v>LO</c:v>
                  </c:pt>
                  <c:pt idx="16">
                    <c:v>L&amp;HO</c:v>
                  </c:pt>
                  <c:pt idx="17">
                    <c:v>HO</c:v>
                  </c:pt>
                  <c:pt idx="18">
                    <c:v>LO</c:v>
                  </c:pt>
                  <c:pt idx="19">
                    <c:v>L&amp;HO</c:v>
                  </c:pt>
                  <c:pt idx="20">
                    <c:v>HO</c:v>
                  </c:pt>
                  <c:pt idx="21">
                    <c:v>LO</c:v>
                  </c:pt>
                  <c:pt idx="22">
                    <c:v>L&amp;HO</c:v>
                  </c:pt>
                  <c:pt idx="23">
                    <c:v>HO</c:v>
                  </c:pt>
                  <c:pt idx="24">
                    <c:v>LO</c:v>
                  </c:pt>
                  <c:pt idx="25">
                    <c:v>L&amp;HO</c:v>
                  </c:pt>
                  <c:pt idx="26">
                    <c:v>HO</c:v>
                  </c:pt>
                  <c:pt idx="27">
                    <c:v>LO</c:v>
                  </c:pt>
                  <c:pt idx="28">
                    <c:v>L&amp;HO</c:v>
                  </c:pt>
                  <c:pt idx="29">
                    <c:v>HO</c:v>
                  </c:pt>
                  <c:pt idx="30">
                    <c:v>LO</c:v>
                  </c:pt>
                  <c:pt idx="31">
                    <c:v>L&amp;HO</c:v>
                  </c:pt>
                  <c:pt idx="32">
                    <c:v>HO</c:v>
                  </c:pt>
                </c:lvl>
                <c:lvl>
                  <c:pt idx="0">
                    <c:v>Alex</c:v>
                  </c:pt>
                  <c:pt idx="1">
                    <c:v>Alex</c:v>
                  </c:pt>
                  <c:pt idx="2">
                    <c:v>Alex</c:v>
                  </c:pt>
                  <c:pt idx="3">
                    <c:v>Dense</c:v>
                  </c:pt>
                  <c:pt idx="4">
                    <c:v>Dense</c:v>
                  </c:pt>
                  <c:pt idx="5">
                    <c:v>Dense</c:v>
                  </c:pt>
                  <c:pt idx="6">
                    <c:v>Inception</c:v>
                  </c:pt>
                  <c:pt idx="7">
                    <c:v>Inception</c:v>
                  </c:pt>
                  <c:pt idx="8">
                    <c:v>Inception</c:v>
                  </c:pt>
                  <c:pt idx="9">
                    <c:v>Mobile</c:v>
                  </c:pt>
                  <c:pt idx="10">
                    <c:v>Mobile</c:v>
                  </c:pt>
                  <c:pt idx="11">
                    <c:v>Mobile</c:v>
                  </c:pt>
                  <c:pt idx="12">
                    <c:v>Res</c:v>
                  </c:pt>
                  <c:pt idx="13">
                    <c:v>Res</c:v>
                  </c:pt>
                  <c:pt idx="14">
                    <c:v>Res</c:v>
                  </c:pt>
                  <c:pt idx="15">
                    <c:v>Squeeze</c:v>
                  </c:pt>
                  <c:pt idx="16">
                    <c:v>Squeeze</c:v>
                  </c:pt>
                  <c:pt idx="17">
                    <c:v>Squeeze</c:v>
                  </c:pt>
                  <c:pt idx="18">
                    <c:v>VGG16</c:v>
                  </c:pt>
                  <c:pt idx="19">
                    <c:v>VGG16</c:v>
                  </c:pt>
                  <c:pt idx="20">
                    <c:v>VGG16</c:v>
                  </c:pt>
                  <c:pt idx="21">
                    <c:v>VGG19</c:v>
                  </c:pt>
                  <c:pt idx="22">
                    <c:v>VGG19</c:v>
                  </c:pt>
                  <c:pt idx="23">
                    <c:v>VGG19</c:v>
                  </c:pt>
                  <c:pt idx="24">
                    <c:v>Xception</c:v>
                  </c:pt>
                  <c:pt idx="25">
                    <c:v>Xception</c:v>
                  </c:pt>
                  <c:pt idx="26">
                    <c:v>Xception</c:v>
                  </c:pt>
                  <c:pt idx="27">
                    <c:v>ZF</c:v>
                  </c:pt>
                  <c:pt idx="28">
                    <c:v>ZF</c:v>
                  </c:pt>
                  <c:pt idx="29">
                    <c:v>ZF</c:v>
                  </c:pt>
                  <c:pt idx="30">
                    <c:v>Avg</c:v>
                  </c:pt>
                  <c:pt idx="31">
                    <c:v>Avg</c:v>
                  </c:pt>
                  <c:pt idx="32">
                    <c:v>Avg</c:v>
                  </c:pt>
                </c:lvl>
              </c:multiLvlStrCache>
            </c:multiLvlStrRef>
          </c:cat>
          <c:val>
            <c:numRef>
              <c:f>'graf_tesis_ultra-vdd'!$D$2:$D$35</c:f>
              <c:numCache>
                <c:formatCode>0.0000</c:formatCode>
                <c:ptCount val="34"/>
                <c:pt idx="0">
                  <c:v>1.0479045342382309E-2</c:v>
                </c:pt>
                <c:pt idx="1">
                  <c:v>3.4580838253226359E-2</c:v>
                </c:pt>
                <c:pt idx="2">
                  <c:v>-1.4221558429026004E-2</c:v>
                </c:pt>
                <c:pt idx="3">
                  <c:v>3.6496314638384542E-3</c:v>
                </c:pt>
                <c:pt idx="4">
                  <c:v>6.7153310299401803E-3</c:v>
                </c:pt>
                <c:pt idx="5">
                  <c:v>0</c:v>
                </c:pt>
                <c:pt idx="6">
                  <c:v>0.27083333645273588</c:v>
                </c:pt>
                <c:pt idx="7">
                  <c:v>0</c:v>
                </c:pt>
                <c:pt idx="8">
                  <c:v>0</c:v>
                </c:pt>
                <c:pt idx="9">
                  <c:v>1.891074317342023E-2</c:v>
                </c:pt>
                <c:pt idx="10">
                  <c:v>2.2692892822554767E-3</c:v>
                </c:pt>
                <c:pt idx="11">
                  <c:v>-3.0257190430074687E-4</c:v>
                </c:pt>
                <c:pt idx="12">
                  <c:v>0.11921182201444858</c:v>
                </c:pt>
                <c:pt idx="13">
                  <c:v>0.18226602730724983</c:v>
                </c:pt>
                <c:pt idx="14">
                  <c:v>4.1379318553163569E-2</c:v>
                </c:pt>
                <c:pt idx="15">
                  <c:v>7.5358167441569757E-2</c:v>
                </c:pt>
                <c:pt idx="16">
                  <c:v>-2.292263140069975E-2</c:v>
                </c:pt>
                <c:pt idx="17">
                  <c:v>-8.7392530714110739E-3</c:v>
                </c:pt>
                <c:pt idx="18">
                  <c:v>0.3965231772394725</c:v>
                </c:pt>
                <c:pt idx="19">
                  <c:v>0</c:v>
                </c:pt>
                <c:pt idx="20">
                  <c:v>0</c:v>
                </c:pt>
                <c:pt idx="21">
                  <c:v>0.13516946787448592</c:v>
                </c:pt>
                <c:pt idx="22">
                  <c:v>0.10762711511247983</c:v>
                </c:pt>
                <c:pt idx="23">
                  <c:v>1.3135594504552817E-2</c:v>
                </c:pt>
                <c:pt idx="24">
                  <c:v>6.7256642789312426E-2</c:v>
                </c:pt>
                <c:pt idx="25">
                  <c:v>0</c:v>
                </c:pt>
                <c:pt idx="26">
                  <c:v>0</c:v>
                </c:pt>
                <c:pt idx="27">
                  <c:v>0.10640001550674483</c:v>
                </c:pt>
                <c:pt idx="28">
                  <c:v>0</c:v>
                </c:pt>
                <c:pt idx="29">
                  <c:v>0</c:v>
                </c:pt>
                <c:pt idx="30">
                  <c:v>0.12037920492984089</c:v>
                </c:pt>
                <c:pt idx="31">
                  <c:v>3.1053596958445173E-2</c:v>
                </c:pt>
                <c:pt idx="32">
                  <c:v>3.1251529652978338E-3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21-40D3-BCA4-ECFC3B3D4E59}"/>
            </c:ext>
          </c:extLst>
        </c:ser>
        <c:ser>
          <c:idx val="2"/>
          <c:order val="2"/>
          <c:tx>
            <c:strRef>
              <c:f>'graf_tesis_ultra-vdd'!$E$1</c:f>
              <c:strCache>
                <c:ptCount val="1"/>
                <c:pt idx="0">
                  <c:v>0.53 V</c:v>
                </c:pt>
              </c:strCache>
            </c:strRef>
          </c:tx>
          <c:invertIfNegative val="0"/>
          <c:cat>
            <c:multiLvlStrRef>
              <c:f>'graf_tesis_ultra-vdd'!$A$2:$B$35</c:f>
              <c:multiLvlStrCache>
                <c:ptCount val="33"/>
                <c:lvl>
                  <c:pt idx="0">
                    <c:v>LO</c:v>
                  </c:pt>
                  <c:pt idx="1">
                    <c:v>L&amp;HO</c:v>
                  </c:pt>
                  <c:pt idx="2">
                    <c:v>HO</c:v>
                  </c:pt>
                  <c:pt idx="3">
                    <c:v>LO</c:v>
                  </c:pt>
                  <c:pt idx="4">
                    <c:v>L&amp;HO</c:v>
                  </c:pt>
                  <c:pt idx="5">
                    <c:v>HO</c:v>
                  </c:pt>
                  <c:pt idx="6">
                    <c:v>LO</c:v>
                  </c:pt>
                  <c:pt idx="7">
                    <c:v>L&amp;HO</c:v>
                  </c:pt>
                  <c:pt idx="8">
                    <c:v>HO</c:v>
                  </c:pt>
                  <c:pt idx="9">
                    <c:v>LO</c:v>
                  </c:pt>
                  <c:pt idx="10">
                    <c:v>L&amp;HO</c:v>
                  </c:pt>
                  <c:pt idx="11">
                    <c:v>HO</c:v>
                  </c:pt>
                  <c:pt idx="12">
                    <c:v>LO</c:v>
                  </c:pt>
                  <c:pt idx="13">
                    <c:v>L&amp;HO</c:v>
                  </c:pt>
                  <c:pt idx="14">
                    <c:v>HO</c:v>
                  </c:pt>
                  <c:pt idx="15">
                    <c:v>LO</c:v>
                  </c:pt>
                  <c:pt idx="16">
                    <c:v>L&amp;HO</c:v>
                  </c:pt>
                  <c:pt idx="17">
                    <c:v>HO</c:v>
                  </c:pt>
                  <c:pt idx="18">
                    <c:v>LO</c:v>
                  </c:pt>
                  <c:pt idx="19">
                    <c:v>L&amp;HO</c:v>
                  </c:pt>
                  <c:pt idx="20">
                    <c:v>HO</c:v>
                  </c:pt>
                  <c:pt idx="21">
                    <c:v>LO</c:v>
                  </c:pt>
                  <c:pt idx="22">
                    <c:v>L&amp;HO</c:v>
                  </c:pt>
                  <c:pt idx="23">
                    <c:v>HO</c:v>
                  </c:pt>
                  <c:pt idx="24">
                    <c:v>LO</c:v>
                  </c:pt>
                  <c:pt idx="25">
                    <c:v>L&amp;HO</c:v>
                  </c:pt>
                  <c:pt idx="26">
                    <c:v>HO</c:v>
                  </c:pt>
                  <c:pt idx="27">
                    <c:v>LO</c:v>
                  </c:pt>
                  <c:pt idx="28">
                    <c:v>L&amp;HO</c:v>
                  </c:pt>
                  <c:pt idx="29">
                    <c:v>HO</c:v>
                  </c:pt>
                  <c:pt idx="30">
                    <c:v>LO</c:v>
                  </c:pt>
                  <c:pt idx="31">
                    <c:v>L&amp;HO</c:v>
                  </c:pt>
                  <c:pt idx="32">
                    <c:v>HO</c:v>
                  </c:pt>
                </c:lvl>
                <c:lvl>
                  <c:pt idx="0">
                    <c:v>Alex</c:v>
                  </c:pt>
                  <c:pt idx="1">
                    <c:v>Alex</c:v>
                  </c:pt>
                  <c:pt idx="2">
                    <c:v>Alex</c:v>
                  </c:pt>
                  <c:pt idx="3">
                    <c:v>Dense</c:v>
                  </c:pt>
                  <c:pt idx="4">
                    <c:v>Dense</c:v>
                  </c:pt>
                  <c:pt idx="5">
                    <c:v>Dense</c:v>
                  </c:pt>
                  <c:pt idx="6">
                    <c:v>Inception</c:v>
                  </c:pt>
                  <c:pt idx="7">
                    <c:v>Inception</c:v>
                  </c:pt>
                  <c:pt idx="8">
                    <c:v>Inception</c:v>
                  </c:pt>
                  <c:pt idx="9">
                    <c:v>Mobile</c:v>
                  </c:pt>
                  <c:pt idx="10">
                    <c:v>Mobile</c:v>
                  </c:pt>
                  <c:pt idx="11">
                    <c:v>Mobile</c:v>
                  </c:pt>
                  <c:pt idx="12">
                    <c:v>Res</c:v>
                  </c:pt>
                  <c:pt idx="13">
                    <c:v>Res</c:v>
                  </c:pt>
                  <c:pt idx="14">
                    <c:v>Res</c:v>
                  </c:pt>
                  <c:pt idx="15">
                    <c:v>Squeeze</c:v>
                  </c:pt>
                  <c:pt idx="16">
                    <c:v>Squeeze</c:v>
                  </c:pt>
                  <c:pt idx="17">
                    <c:v>Squeeze</c:v>
                  </c:pt>
                  <c:pt idx="18">
                    <c:v>VGG16</c:v>
                  </c:pt>
                  <c:pt idx="19">
                    <c:v>VGG16</c:v>
                  </c:pt>
                  <c:pt idx="20">
                    <c:v>VGG16</c:v>
                  </c:pt>
                  <c:pt idx="21">
                    <c:v>VGG19</c:v>
                  </c:pt>
                  <c:pt idx="22">
                    <c:v>VGG19</c:v>
                  </c:pt>
                  <c:pt idx="23">
                    <c:v>VGG19</c:v>
                  </c:pt>
                  <c:pt idx="24">
                    <c:v>Xception</c:v>
                  </c:pt>
                  <c:pt idx="25">
                    <c:v>Xception</c:v>
                  </c:pt>
                  <c:pt idx="26">
                    <c:v>Xception</c:v>
                  </c:pt>
                  <c:pt idx="27">
                    <c:v>ZF</c:v>
                  </c:pt>
                  <c:pt idx="28">
                    <c:v>ZF</c:v>
                  </c:pt>
                  <c:pt idx="29">
                    <c:v>ZF</c:v>
                  </c:pt>
                  <c:pt idx="30">
                    <c:v>Avg</c:v>
                  </c:pt>
                  <c:pt idx="31">
                    <c:v>Avg</c:v>
                  </c:pt>
                  <c:pt idx="32">
                    <c:v>Avg</c:v>
                  </c:pt>
                </c:lvl>
              </c:multiLvlStrCache>
            </c:multiLvlStrRef>
          </c:cat>
          <c:val>
            <c:numRef>
              <c:f>'graf_tesis_ultra-vdd'!$E$2:$E$35</c:f>
              <c:numCache>
                <c:formatCode>General</c:formatCode>
                <c:ptCount val="34"/>
                <c:pt idx="0">
                  <c:v>5.089812845653352E-3</c:v>
                </c:pt>
                <c:pt idx="1">
                  <c:v>0.37724550517513433</c:v>
                </c:pt>
                <c:pt idx="2">
                  <c:v>6.9461080263700292E-2</c:v>
                </c:pt>
                <c:pt idx="3">
                  <c:v>-2.9198226400772853E-4</c:v>
                </c:pt>
                <c:pt idx="4">
                  <c:v>0.60335764512104606</c:v>
                </c:pt>
                <c:pt idx="5">
                  <c:v>4.671532678800383E-3</c:v>
                </c:pt>
                <c:pt idx="6">
                  <c:v>0.15104165318279139</c:v>
                </c:pt>
                <c:pt idx="7">
                  <c:v>-2.5857296593892187E-2</c:v>
                </c:pt>
                <c:pt idx="8">
                  <c:v>0</c:v>
                </c:pt>
                <c:pt idx="9">
                  <c:v>0.13252647717620059</c:v>
                </c:pt>
                <c:pt idx="10">
                  <c:v>4.8411538503156659E-3</c:v>
                </c:pt>
                <c:pt idx="11">
                  <c:v>1.0590016650525724E-3</c:v>
                </c:pt>
                <c:pt idx="12">
                  <c:v>4.827587776241915E-2</c:v>
                </c:pt>
                <c:pt idx="13">
                  <c:v>0.40246310090350973</c:v>
                </c:pt>
                <c:pt idx="14">
                  <c:v>0.10443351100013448</c:v>
                </c:pt>
                <c:pt idx="15">
                  <c:v>0.48252148104815712</c:v>
                </c:pt>
                <c:pt idx="16">
                  <c:v>0</c:v>
                </c:pt>
                <c:pt idx="17">
                  <c:v>-1.3896844536145647E-2</c:v>
                </c:pt>
                <c:pt idx="18">
                  <c:v>0.23509935534466819</c:v>
                </c:pt>
                <c:pt idx="19">
                  <c:v>0</c:v>
                </c:pt>
                <c:pt idx="20">
                  <c:v>0</c:v>
                </c:pt>
                <c:pt idx="21">
                  <c:v>1.4830532125514329E-2</c:v>
                </c:pt>
                <c:pt idx="22">
                  <c:v>0.32711864676999691</c:v>
                </c:pt>
                <c:pt idx="23">
                  <c:v>6.7372883309007425E-2</c:v>
                </c:pt>
                <c:pt idx="24">
                  <c:v>0.13141592752067754</c:v>
                </c:pt>
                <c:pt idx="25" formatCode="0.0000">
                  <c:v>0</c:v>
                </c:pt>
                <c:pt idx="26">
                  <c:v>0</c:v>
                </c:pt>
                <c:pt idx="27">
                  <c:v>6.1439990077972406E-2</c:v>
                </c:pt>
                <c:pt idx="28">
                  <c:v>5.9840004976749572E-2</c:v>
                </c:pt>
                <c:pt idx="29">
                  <c:v>1.6000011944771186E-3</c:v>
                </c:pt>
                <c:pt idx="30">
                  <c:v>0.12619491248200476</c:v>
                </c:pt>
                <c:pt idx="31">
                  <c:v>0.17748660567967522</c:v>
                </c:pt>
                <c:pt idx="32">
                  <c:v>2.3470116557502696E-2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21-40D3-BCA4-ECFC3B3D4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346304"/>
        <c:axId val="53347840"/>
      </c:barChart>
      <c:catAx>
        <c:axId val="53346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47840"/>
        <c:crosses val="autoZero"/>
        <c:auto val="1"/>
        <c:lblAlgn val="ctr"/>
        <c:lblOffset val="100"/>
        <c:noMultiLvlLbl val="0"/>
      </c:catAx>
      <c:valAx>
        <c:axId val="53347840"/>
        <c:scaling>
          <c:orientation val="minMax"/>
          <c:max val="1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5334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'tesis_ultra-vdd'!$C$1</c:f>
              <c:strCache>
                <c:ptCount val="1"/>
                <c:pt idx="0">
                  <c:v>0.51 V</c:v>
                </c:pt>
              </c:strCache>
            </c:strRef>
          </c:tx>
          <c:invertIfNegative val="0"/>
          <c:cat>
            <c:multiLvlStrRef>
              <c:f>'tesis_ultra-vdd'!$A$2:$B$35</c:f>
              <c:multiLvlStrCache>
                <c:ptCount val="33"/>
                <c:lvl>
                  <c:pt idx="0">
                    <c:v>LO</c:v>
                  </c:pt>
                  <c:pt idx="1">
                    <c:v>L&amp;HO</c:v>
                  </c:pt>
                  <c:pt idx="2">
                    <c:v>HO</c:v>
                  </c:pt>
                  <c:pt idx="3">
                    <c:v>LO</c:v>
                  </c:pt>
                  <c:pt idx="4">
                    <c:v>L&amp;HO</c:v>
                  </c:pt>
                  <c:pt idx="5">
                    <c:v>HO</c:v>
                  </c:pt>
                  <c:pt idx="6">
                    <c:v>LO</c:v>
                  </c:pt>
                  <c:pt idx="7">
                    <c:v>L&amp;HO</c:v>
                  </c:pt>
                  <c:pt idx="8">
                    <c:v>HO</c:v>
                  </c:pt>
                  <c:pt idx="9">
                    <c:v>LO</c:v>
                  </c:pt>
                  <c:pt idx="10">
                    <c:v>L&amp;HO</c:v>
                  </c:pt>
                  <c:pt idx="11">
                    <c:v>HO</c:v>
                  </c:pt>
                  <c:pt idx="12">
                    <c:v>LO</c:v>
                  </c:pt>
                  <c:pt idx="13">
                    <c:v>L&amp;HO</c:v>
                  </c:pt>
                  <c:pt idx="14">
                    <c:v>HO</c:v>
                  </c:pt>
                  <c:pt idx="15">
                    <c:v>LO</c:v>
                  </c:pt>
                  <c:pt idx="16">
                    <c:v>L&amp;HO</c:v>
                  </c:pt>
                  <c:pt idx="17">
                    <c:v>HO</c:v>
                  </c:pt>
                  <c:pt idx="18">
                    <c:v>LO</c:v>
                  </c:pt>
                  <c:pt idx="19">
                    <c:v>L&amp;HO</c:v>
                  </c:pt>
                  <c:pt idx="20">
                    <c:v>HO</c:v>
                  </c:pt>
                  <c:pt idx="21">
                    <c:v>LO</c:v>
                  </c:pt>
                  <c:pt idx="22">
                    <c:v>L&amp;HO</c:v>
                  </c:pt>
                  <c:pt idx="23">
                    <c:v>HO</c:v>
                  </c:pt>
                  <c:pt idx="24">
                    <c:v>LO</c:v>
                  </c:pt>
                  <c:pt idx="25">
                    <c:v>L&amp;HO</c:v>
                  </c:pt>
                  <c:pt idx="26">
                    <c:v>HO</c:v>
                  </c:pt>
                  <c:pt idx="27">
                    <c:v>LO</c:v>
                  </c:pt>
                  <c:pt idx="28">
                    <c:v>L&amp;HO</c:v>
                  </c:pt>
                  <c:pt idx="29">
                    <c:v>HO</c:v>
                  </c:pt>
                  <c:pt idx="30">
                    <c:v>LO</c:v>
                  </c:pt>
                  <c:pt idx="31">
                    <c:v>L&amp;HO</c:v>
                  </c:pt>
                  <c:pt idx="32">
                    <c:v>HO</c:v>
                  </c:pt>
                </c:lvl>
                <c:lvl>
                  <c:pt idx="0">
                    <c:v>Alex</c:v>
                  </c:pt>
                  <c:pt idx="1">
                    <c:v>Alex</c:v>
                  </c:pt>
                  <c:pt idx="2">
                    <c:v>Alex</c:v>
                  </c:pt>
                  <c:pt idx="3">
                    <c:v>Dense</c:v>
                  </c:pt>
                  <c:pt idx="4">
                    <c:v>Dense</c:v>
                  </c:pt>
                  <c:pt idx="5">
                    <c:v>Dense</c:v>
                  </c:pt>
                  <c:pt idx="6">
                    <c:v>Inception</c:v>
                  </c:pt>
                  <c:pt idx="7">
                    <c:v>Inception</c:v>
                  </c:pt>
                  <c:pt idx="8">
                    <c:v>Inception</c:v>
                  </c:pt>
                  <c:pt idx="9">
                    <c:v>Mobile</c:v>
                  </c:pt>
                  <c:pt idx="10">
                    <c:v>Mobile</c:v>
                  </c:pt>
                  <c:pt idx="11">
                    <c:v>Mobile</c:v>
                  </c:pt>
                  <c:pt idx="12">
                    <c:v>Res</c:v>
                  </c:pt>
                  <c:pt idx="13">
                    <c:v>Res</c:v>
                  </c:pt>
                  <c:pt idx="14">
                    <c:v>Res</c:v>
                  </c:pt>
                  <c:pt idx="15">
                    <c:v>Squeeze</c:v>
                  </c:pt>
                  <c:pt idx="16">
                    <c:v>Squeeze</c:v>
                  </c:pt>
                  <c:pt idx="17">
                    <c:v>Squeeze</c:v>
                  </c:pt>
                  <c:pt idx="18">
                    <c:v>VGG16</c:v>
                  </c:pt>
                  <c:pt idx="19">
                    <c:v>VGG16</c:v>
                  </c:pt>
                  <c:pt idx="20">
                    <c:v>VGG16</c:v>
                  </c:pt>
                  <c:pt idx="21">
                    <c:v>VGG19</c:v>
                  </c:pt>
                  <c:pt idx="22">
                    <c:v>VGG19</c:v>
                  </c:pt>
                  <c:pt idx="23">
                    <c:v>VGG19</c:v>
                  </c:pt>
                  <c:pt idx="24">
                    <c:v>Xception</c:v>
                  </c:pt>
                  <c:pt idx="25">
                    <c:v>Xception</c:v>
                  </c:pt>
                  <c:pt idx="26">
                    <c:v>Xception</c:v>
                  </c:pt>
                  <c:pt idx="27">
                    <c:v>ZF</c:v>
                  </c:pt>
                  <c:pt idx="28">
                    <c:v>ZF</c:v>
                  </c:pt>
                  <c:pt idx="29">
                    <c:v>ZF</c:v>
                  </c:pt>
                  <c:pt idx="30">
                    <c:v>Avg</c:v>
                  </c:pt>
                  <c:pt idx="31">
                    <c:v>Avg</c:v>
                  </c:pt>
                  <c:pt idx="32">
                    <c:v>Avg</c:v>
                  </c:pt>
                </c:lvl>
              </c:multiLvlStrCache>
            </c:multiLvlStrRef>
          </c:cat>
          <c:val>
            <c:numRef>
              <c:f>'tesis_ultra-vdd'!$C$2:$C$35</c:f>
              <c:numCache>
                <c:formatCode>0.000</c:formatCode>
                <c:ptCount val="34"/>
                <c:pt idx="0" formatCode="0.0000">
                  <c:v>0.98637724908547797</c:v>
                </c:pt>
                <c:pt idx="1">
                  <c:v>0.17799401414999266</c:v>
                </c:pt>
                <c:pt idx="2">
                  <c:v>0.14790419042961453</c:v>
                </c:pt>
                <c:pt idx="3" formatCode="0.0000">
                  <c:v>0.99927006065512158</c:v>
                </c:pt>
                <c:pt idx="4">
                  <c:v>0.12832116120591339</c:v>
                </c:pt>
                <c:pt idx="5">
                  <c:v>0.12846714662761832</c:v>
                </c:pt>
                <c:pt idx="6" formatCode="0.0000">
                  <c:v>0.42708333347637784</c:v>
                </c:pt>
                <c:pt idx="7">
                  <c:v>0.17187499750210838</c:v>
                </c:pt>
                <c:pt idx="8">
                  <c:v>0.17187499750210838</c:v>
                </c:pt>
                <c:pt idx="9" formatCode="0.0000">
                  <c:v>0.82602116009933579</c:v>
                </c:pt>
                <c:pt idx="10">
                  <c:v>0.13691376133480154</c:v>
                </c:pt>
                <c:pt idx="11">
                  <c:v>0.13842662085630519</c:v>
                </c:pt>
                <c:pt idx="12" formatCode="0.0000">
                  <c:v>0.84285724442579224</c:v>
                </c:pt>
                <c:pt idx="13">
                  <c:v>0.19113303043190583</c:v>
                </c:pt>
                <c:pt idx="14">
                  <c:v>0.18423647672800569</c:v>
                </c:pt>
                <c:pt idx="15" formatCode="0.0000">
                  <c:v>0.13352435212613095</c:v>
                </c:pt>
                <c:pt idx="16" formatCode="0.000000">
                  <c:v>0.15472778397022777</c:v>
                </c:pt>
                <c:pt idx="17">
                  <c:v>0.15472778397022777</c:v>
                </c:pt>
                <c:pt idx="18" formatCode="0.0000">
                  <c:v>0.32963576984840282</c:v>
                </c:pt>
                <c:pt idx="19" formatCode="0.000000">
                  <c:v>0.14569536344191966</c:v>
                </c:pt>
                <c:pt idx="20">
                  <c:v>0.14569536344191966</c:v>
                </c:pt>
                <c:pt idx="21" formatCode="0.0000">
                  <c:v>0.85127118900910637</c:v>
                </c:pt>
                <c:pt idx="22">
                  <c:v>0.15127118743059295</c:v>
                </c:pt>
                <c:pt idx="23">
                  <c:v>0.15423728722594193</c:v>
                </c:pt>
                <c:pt idx="24" formatCode="0.0000">
                  <c:v>0.66991150246178144</c:v>
                </c:pt>
                <c:pt idx="25">
                  <c:v>0.1460177009082162</c:v>
                </c:pt>
                <c:pt idx="26">
                  <c:v>0.1460177009082162</c:v>
                </c:pt>
                <c:pt idx="27" formatCode="0.0000">
                  <c:v>0.83888002249908544</c:v>
                </c:pt>
                <c:pt idx="28">
                  <c:v>0.14079999961376197</c:v>
                </c:pt>
                <c:pt idx="29">
                  <c:v>0.14079999961376197</c:v>
                </c:pt>
                <c:pt idx="30" formatCode="0.0000">
                  <c:v>0.69048318836866129</c:v>
                </c:pt>
                <c:pt idx="31" formatCode="General">
                  <c:v>0.15447489999894404</c:v>
                </c:pt>
                <c:pt idx="32" formatCode="General">
                  <c:v>0.15123875673037196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4-4527-B17B-060500543F3B}"/>
            </c:ext>
          </c:extLst>
        </c:ser>
        <c:ser>
          <c:idx val="1"/>
          <c:order val="1"/>
          <c:tx>
            <c:strRef>
              <c:f>'tesis_ultra-vdd'!$D$1</c:f>
              <c:strCache>
                <c:ptCount val="1"/>
                <c:pt idx="0">
                  <c:v>0.52 V</c:v>
                </c:pt>
              </c:strCache>
            </c:strRef>
          </c:tx>
          <c:invertIfNegative val="0"/>
          <c:cat>
            <c:multiLvlStrRef>
              <c:f>'tesis_ultra-vdd'!$A$2:$B$35</c:f>
              <c:multiLvlStrCache>
                <c:ptCount val="33"/>
                <c:lvl>
                  <c:pt idx="0">
                    <c:v>LO</c:v>
                  </c:pt>
                  <c:pt idx="1">
                    <c:v>L&amp;HO</c:v>
                  </c:pt>
                  <c:pt idx="2">
                    <c:v>HO</c:v>
                  </c:pt>
                  <c:pt idx="3">
                    <c:v>LO</c:v>
                  </c:pt>
                  <c:pt idx="4">
                    <c:v>L&amp;HO</c:v>
                  </c:pt>
                  <c:pt idx="5">
                    <c:v>HO</c:v>
                  </c:pt>
                  <c:pt idx="6">
                    <c:v>LO</c:v>
                  </c:pt>
                  <c:pt idx="7">
                    <c:v>L&amp;HO</c:v>
                  </c:pt>
                  <c:pt idx="8">
                    <c:v>HO</c:v>
                  </c:pt>
                  <c:pt idx="9">
                    <c:v>LO</c:v>
                  </c:pt>
                  <c:pt idx="10">
                    <c:v>L&amp;HO</c:v>
                  </c:pt>
                  <c:pt idx="11">
                    <c:v>HO</c:v>
                  </c:pt>
                  <c:pt idx="12">
                    <c:v>LO</c:v>
                  </c:pt>
                  <c:pt idx="13">
                    <c:v>L&amp;HO</c:v>
                  </c:pt>
                  <c:pt idx="14">
                    <c:v>HO</c:v>
                  </c:pt>
                  <c:pt idx="15">
                    <c:v>LO</c:v>
                  </c:pt>
                  <c:pt idx="16">
                    <c:v>L&amp;HO</c:v>
                  </c:pt>
                  <c:pt idx="17">
                    <c:v>HO</c:v>
                  </c:pt>
                  <c:pt idx="18">
                    <c:v>LO</c:v>
                  </c:pt>
                  <c:pt idx="19">
                    <c:v>L&amp;HO</c:v>
                  </c:pt>
                  <c:pt idx="20">
                    <c:v>HO</c:v>
                  </c:pt>
                  <c:pt idx="21">
                    <c:v>LO</c:v>
                  </c:pt>
                  <c:pt idx="22">
                    <c:v>L&amp;HO</c:v>
                  </c:pt>
                  <c:pt idx="23">
                    <c:v>HO</c:v>
                  </c:pt>
                  <c:pt idx="24">
                    <c:v>LO</c:v>
                  </c:pt>
                  <c:pt idx="25">
                    <c:v>L&amp;HO</c:v>
                  </c:pt>
                  <c:pt idx="26">
                    <c:v>HO</c:v>
                  </c:pt>
                  <c:pt idx="27">
                    <c:v>LO</c:v>
                  </c:pt>
                  <c:pt idx="28">
                    <c:v>L&amp;HO</c:v>
                  </c:pt>
                  <c:pt idx="29">
                    <c:v>HO</c:v>
                  </c:pt>
                  <c:pt idx="30">
                    <c:v>LO</c:v>
                  </c:pt>
                  <c:pt idx="31">
                    <c:v>L&amp;HO</c:v>
                  </c:pt>
                  <c:pt idx="32">
                    <c:v>HO</c:v>
                  </c:pt>
                </c:lvl>
                <c:lvl>
                  <c:pt idx="0">
                    <c:v>Alex</c:v>
                  </c:pt>
                  <c:pt idx="1">
                    <c:v>Alex</c:v>
                  </c:pt>
                  <c:pt idx="2">
                    <c:v>Alex</c:v>
                  </c:pt>
                  <c:pt idx="3">
                    <c:v>Dense</c:v>
                  </c:pt>
                  <c:pt idx="4">
                    <c:v>Dense</c:v>
                  </c:pt>
                  <c:pt idx="5">
                    <c:v>Dense</c:v>
                  </c:pt>
                  <c:pt idx="6">
                    <c:v>Inception</c:v>
                  </c:pt>
                  <c:pt idx="7">
                    <c:v>Inception</c:v>
                  </c:pt>
                  <c:pt idx="8">
                    <c:v>Inception</c:v>
                  </c:pt>
                  <c:pt idx="9">
                    <c:v>Mobile</c:v>
                  </c:pt>
                  <c:pt idx="10">
                    <c:v>Mobile</c:v>
                  </c:pt>
                  <c:pt idx="11">
                    <c:v>Mobile</c:v>
                  </c:pt>
                  <c:pt idx="12">
                    <c:v>Res</c:v>
                  </c:pt>
                  <c:pt idx="13">
                    <c:v>Res</c:v>
                  </c:pt>
                  <c:pt idx="14">
                    <c:v>Res</c:v>
                  </c:pt>
                  <c:pt idx="15">
                    <c:v>Squeeze</c:v>
                  </c:pt>
                  <c:pt idx="16">
                    <c:v>Squeeze</c:v>
                  </c:pt>
                  <c:pt idx="17">
                    <c:v>Squeeze</c:v>
                  </c:pt>
                  <c:pt idx="18">
                    <c:v>VGG16</c:v>
                  </c:pt>
                  <c:pt idx="19">
                    <c:v>VGG16</c:v>
                  </c:pt>
                  <c:pt idx="20">
                    <c:v>VGG16</c:v>
                  </c:pt>
                  <c:pt idx="21">
                    <c:v>VGG19</c:v>
                  </c:pt>
                  <c:pt idx="22">
                    <c:v>VGG19</c:v>
                  </c:pt>
                  <c:pt idx="23">
                    <c:v>VGG19</c:v>
                  </c:pt>
                  <c:pt idx="24">
                    <c:v>Xception</c:v>
                  </c:pt>
                  <c:pt idx="25">
                    <c:v>Xception</c:v>
                  </c:pt>
                  <c:pt idx="26">
                    <c:v>Xception</c:v>
                  </c:pt>
                  <c:pt idx="27">
                    <c:v>ZF</c:v>
                  </c:pt>
                  <c:pt idx="28">
                    <c:v>ZF</c:v>
                  </c:pt>
                  <c:pt idx="29">
                    <c:v>ZF</c:v>
                  </c:pt>
                  <c:pt idx="30">
                    <c:v>Avg</c:v>
                  </c:pt>
                  <c:pt idx="31">
                    <c:v>Avg</c:v>
                  </c:pt>
                  <c:pt idx="32">
                    <c:v>Avg</c:v>
                  </c:pt>
                </c:lvl>
              </c:multiLvlStrCache>
            </c:multiLvlStrRef>
          </c:cat>
          <c:val>
            <c:numRef>
              <c:f>'tesis_ultra-vdd'!$D$2:$D$35</c:f>
              <c:numCache>
                <c:formatCode>0.000</c:formatCode>
                <c:ptCount val="34"/>
                <c:pt idx="0" formatCode="0.0000">
                  <c:v>0.99685629442786028</c:v>
                </c:pt>
                <c:pt idx="1">
                  <c:v>0.21257485240321902</c:v>
                </c:pt>
                <c:pt idx="2">
                  <c:v>0.13368263200058852</c:v>
                </c:pt>
                <c:pt idx="3" formatCode="0.0000">
                  <c:v>1.00291969211896</c:v>
                </c:pt>
                <c:pt idx="4">
                  <c:v>0.13503649223585357</c:v>
                </c:pt>
                <c:pt idx="5">
                  <c:v>0.12846714662761832</c:v>
                </c:pt>
                <c:pt idx="6" formatCode="0.0000">
                  <c:v>0.69791666992911372</c:v>
                </c:pt>
                <c:pt idx="7">
                  <c:v>0.17187499750210838</c:v>
                </c:pt>
                <c:pt idx="8">
                  <c:v>0.17187499750210838</c:v>
                </c:pt>
                <c:pt idx="9" formatCode="0.0000">
                  <c:v>0.84493190327275602</c:v>
                </c:pt>
                <c:pt idx="10">
                  <c:v>0.13918305061705702</c:v>
                </c:pt>
                <c:pt idx="11">
                  <c:v>0.13812404895200445</c:v>
                </c:pt>
                <c:pt idx="12" formatCode="0.0000">
                  <c:v>0.96206906644024082</c:v>
                </c:pt>
                <c:pt idx="13">
                  <c:v>0.37339905773915566</c:v>
                </c:pt>
                <c:pt idx="14">
                  <c:v>0.22561579528116926</c:v>
                </c:pt>
                <c:pt idx="15" formatCode="0.0000">
                  <c:v>0.20888251956770071</c:v>
                </c:pt>
                <c:pt idx="16">
                  <c:v>0.13180515256952802</c:v>
                </c:pt>
                <c:pt idx="17">
                  <c:v>0.14598853089881669</c:v>
                </c:pt>
                <c:pt idx="18" formatCode="0.0000">
                  <c:v>0.72615894708787532</c:v>
                </c:pt>
                <c:pt idx="19">
                  <c:v>0.14569536344191966</c:v>
                </c:pt>
                <c:pt idx="20">
                  <c:v>0.14569536344191966</c:v>
                </c:pt>
                <c:pt idx="21" formatCode="0.0000">
                  <c:v>0.98644065688359228</c:v>
                </c:pt>
                <c:pt idx="22">
                  <c:v>0.25889830254307278</c:v>
                </c:pt>
                <c:pt idx="23">
                  <c:v>0.16737288173049475</c:v>
                </c:pt>
                <c:pt idx="24" formatCode="0.0000">
                  <c:v>0.73716814525109386</c:v>
                </c:pt>
                <c:pt idx="25">
                  <c:v>0.1460177009082162</c:v>
                </c:pt>
                <c:pt idx="26">
                  <c:v>0.1460177009082162</c:v>
                </c:pt>
                <c:pt idx="27" formatCode="0.0000">
                  <c:v>0.94528003800583027</c:v>
                </c:pt>
                <c:pt idx="28">
                  <c:v>0.14079999961376197</c:v>
                </c:pt>
                <c:pt idx="29">
                  <c:v>0.14079999961376197</c:v>
                </c:pt>
                <c:pt idx="30" formatCode="0.0000">
                  <c:v>0.81086239329850218</c:v>
                </c:pt>
                <c:pt idx="31" formatCode="General">
                  <c:v>0.18552849695738921</c:v>
                </c:pt>
                <c:pt idx="32" formatCode="General">
                  <c:v>0.15436390969566979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54-4527-B17B-060500543F3B}"/>
            </c:ext>
          </c:extLst>
        </c:ser>
        <c:ser>
          <c:idx val="2"/>
          <c:order val="2"/>
          <c:tx>
            <c:strRef>
              <c:f>'tesis_ultra-vdd'!$E$1</c:f>
              <c:strCache>
                <c:ptCount val="1"/>
                <c:pt idx="0">
                  <c:v>0.53 V</c:v>
                </c:pt>
              </c:strCache>
            </c:strRef>
          </c:tx>
          <c:invertIfNegative val="0"/>
          <c:cat>
            <c:multiLvlStrRef>
              <c:f>'tesis_ultra-vdd'!$A$2:$B$35</c:f>
              <c:multiLvlStrCache>
                <c:ptCount val="33"/>
                <c:lvl>
                  <c:pt idx="0">
                    <c:v>LO</c:v>
                  </c:pt>
                  <c:pt idx="1">
                    <c:v>L&amp;HO</c:v>
                  </c:pt>
                  <c:pt idx="2">
                    <c:v>HO</c:v>
                  </c:pt>
                  <c:pt idx="3">
                    <c:v>LO</c:v>
                  </c:pt>
                  <c:pt idx="4">
                    <c:v>L&amp;HO</c:v>
                  </c:pt>
                  <c:pt idx="5">
                    <c:v>HO</c:v>
                  </c:pt>
                  <c:pt idx="6">
                    <c:v>LO</c:v>
                  </c:pt>
                  <c:pt idx="7">
                    <c:v>L&amp;HO</c:v>
                  </c:pt>
                  <c:pt idx="8">
                    <c:v>HO</c:v>
                  </c:pt>
                  <c:pt idx="9">
                    <c:v>LO</c:v>
                  </c:pt>
                  <c:pt idx="10">
                    <c:v>L&amp;HO</c:v>
                  </c:pt>
                  <c:pt idx="11">
                    <c:v>HO</c:v>
                  </c:pt>
                  <c:pt idx="12">
                    <c:v>LO</c:v>
                  </c:pt>
                  <c:pt idx="13">
                    <c:v>L&amp;HO</c:v>
                  </c:pt>
                  <c:pt idx="14">
                    <c:v>HO</c:v>
                  </c:pt>
                  <c:pt idx="15">
                    <c:v>LO</c:v>
                  </c:pt>
                  <c:pt idx="16">
                    <c:v>L&amp;HO</c:v>
                  </c:pt>
                  <c:pt idx="17">
                    <c:v>HO</c:v>
                  </c:pt>
                  <c:pt idx="18">
                    <c:v>LO</c:v>
                  </c:pt>
                  <c:pt idx="19">
                    <c:v>L&amp;HO</c:v>
                  </c:pt>
                  <c:pt idx="20">
                    <c:v>HO</c:v>
                  </c:pt>
                  <c:pt idx="21">
                    <c:v>LO</c:v>
                  </c:pt>
                  <c:pt idx="22">
                    <c:v>L&amp;HO</c:v>
                  </c:pt>
                  <c:pt idx="23">
                    <c:v>HO</c:v>
                  </c:pt>
                  <c:pt idx="24">
                    <c:v>LO</c:v>
                  </c:pt>
                  <c:pt idx="25">
                    <c:v>L&amp;HO</c:v>
                  </c:pt>
                  <c:pt idx="26">
                    <c:v>HO</c:v>
                  </c:pt>
                  <c:pt idx="27">
                    <c:v>LO</c:v>
                  </c:pt>
                  <c:pt idx="28">
                    <c:v>L&amp;HO</c:v>
                  </c:pt>
                  <c:pt idx="29">
                    <c:v>HO</c:v>
                  </c:pt>
                  <c:pt idx="30">
                    <c:v>LO</c:v>
                  </c:pt>
                  <c:pt idx="31">
                    <c:v>L&amp;HO</c:v>
                  </c:pt>
                  <c:pt idx="32">
                    <c:v>HO</c:v>
                  </c:pt>
                </c:lvl>
                <c:lvl>
                  <c:pt idx="0">
                    <c:v>Alex</c:v>
                  </c:pt>
                  <c:pt idx="1">
                    <c:v>Alex</c:v>
                  </c:pt>
                  <c:pt idx="2">
                    <c:v>Alex</c:v>
                  </c:pt>
                  <c:pt idx="3">
                    <c:v>Dense</c:v>
                  </c:pt>
                  <c:pt idx="4">
                    <c:v>Dense</c:v>
                  </c:pt>
                  <c:pt idx="5">
                    <c:v>Dense</c:v>
                  </c:pt>
                  <c:pt idx="6">
                    <c:v>Inception</c:v>
                  </c:pt>
                  <c:pt idx="7">
                    <c:v>Inception</c:v>
                  </c:pt>
                  <c:pt idx="8">
                    <c:v>Inception</c:v>
                  </c:pt>
                  <c:pt idx="9">
                    <c:v>Mobile</c:v>
                  </c:pt>
                  <c:pt idx="10">
                    <c:v>Mobile</c:v>
                  </c:pt>
                  <c:pt idx="11">
                    <c:v>Mobile</c:v>
                  </c:pt>
                  <c:pt idx="12">
                    <c:v>Res</c:v>
                  </c:pt>
                  <c:pt idx="13">
                    <c:v>Res</c:v>
                  </c:pt>
                  <c:pt idx="14">
                    <c:v>Res</c:v>
                  </c:pt>
                  <c:pt idx="15">
                    <c:v>Squeeze</c:v>
                  </c:pt>
                  <c:pt idx="16">
                    <c:v>Squeeze</c:v>
                  </c:pt>
                  <c:pt idx="17">
                    <c:v>Squeeze</c:v>
                  </c:pt>
                  <c:pt idx="18">
                    <c:v>VGG16</c:v>
                  </c:pt>
                  <c:pt idx="19">
                    <c:v>VGG16</c:v>
                  </c:pt>
                  <c:pt idx="20">
                    <c:v>VGG16</c:v>
                  </c:pt>
                  <c:pt idx="21">
                    <c:v>VGG19</c:v>
                  </c:pt>
                  <c:pt idx="22">
                    <c:v>VGG19</c:v>
                  </c:pt>
                  <c:pt idx="23">
                    <c:v>VGG19</c:v>
                  </c:pt>
                  <c:pt idx="24">
                    <c:v>Xception</c:v>
                  </c:pt>
                  <c:pt idx="25">
                    <c:v>Xception</c:v>
                  </c:pt>
                  <c:pt idx="26">
                    <c:v>Xception</c:v>
                  </c:pt>
                  <c:pt idx="27">
                    <c:v>ZF</c:v>
                  </c:pt>
                  <c:pt idx="28">
                    <c:v>ZF</c:v>
                  </c:pt>
                  <c:pt idx="29">
                    <c:v>ZF</c:v>
                  </c:pt>
                  <c:pt idx="30">
                    <c:v>Avg</c:v>
                  </c:pt>
                  <c:pt idx="31">
                    <c:v>Avg</c:v>
                  </c:pt>
                  <c:pt idx="32">
                    <c:v>Avg</c:v>
                  </c:pt>
                </c:lvl>
              </c:multiLvlStrCache>
            </c:multiLvlStrRef>
          </c:cat>
          <c:val>
            <c:numRef>
              <c:f>'tesis_ultra-vdd'!$E$2:$E$35</c:f>
              <c:numCache>
                <c:formatCode>0.000</c:formatCode>
                <c:ptCount val="34"/>
                <c:pt idx="0" formatCode="General">
                  <c:v>1.0019461072735136</c:v>
                </c:pt>
                <c:pt idx="1">
                  <c:v>0.58982035757835338</c:v>
                </c:pt>
                <c:pt idx="2">
                  <c:v>0.20314371226428882</c:v>
                </c:pt>
                <c:pt idx="3">
                  <c:v>1.0026277098549523</c:v>
                </c:pt>
                <c:pt idx="4">
                  <c:v>0.73839413735689963</c:v>
                </c:pt>
                <c:pt idx="5">
                  <c:v>0.13313867930641871</c:v>
                </c:pt>
                <c:pt idx="6">
                  <c:v>0.84895832311190511</c:v>
                </c:pt>
                <c:pt idx="7" formatCode="General">
                  <c:v>0.17187499750210838</c:v>
                </c:pt>
                <c:pt idx="8">
                  <c:v>0.17187499750210838</c:v>
                </c:pt>
                <c:pt idx="9">
                  <c:v>0.97745838044895661</c:v>
                </c:pt>
                <c:pt idx="10">
                  <c:v>0.14402420446737269</c:v>
                </c:pt>
                <c:pt idx="11">
                  <c:v>0.13918305061705702</c:v>
                </c:pt>
                <c:pt idx="12">
                  <c:v>1.01034494420266</c:v>
                </c:pt>
                <c:pt idx="13">
                  <c:v>0.77586215864266539</c:v>
                </c:pt>
                <c:pt idx="14">
                  <c:v>0.33004930628130374</c:v>
                </c:pt>
                <c:pt idx="15">
                  <c:v>0.69140400061585783</c:v>
                </c:pt>
                <c:pt idx="16">
                  <c:v>0.13180515256952802</c:v>
                </c:pt>
                <c:pt idx="17">
                  <c:v>0.13209168636267105</c:v>
                </c:pt>
                <c:pt idx="18">
                  <c:v>0.96125830243254351</c:v>
                </c:pt>
                <c:pt idx="19">
                  <c:v>0.14569536344191966</c:v>
                </c:pt>
                <c:pt idx="20">
                  <c:v>0.14569536344191966</c:v>
                </c:pt>
                <c:pt idx="21">
                  <c:v>1.0012711890091066</c:v>
                </c:pt>
                <c:pt idx="22">
                  <c:v>0.58601694931306969</c:v>
                </c:pt>
                <c:pt idx="23">
                  <c:v>0.23474576503950217</c:v>
                </c:pt>
                <c:pt idx="24">
                  <c:v>0.86858407277177141</c:v>
                </c:pt>
                <c:pt idx="25">
                  <c:v>0.1460177009082162</c:v>
                </c:pt>
                <c:pt idx="26">
                  <c:v>0.1460177009082162</c:v>
                </c:pt>
                <c:pt idx="27" formatCode="General">
                  <c:v>1.0067200280838027</c:v>
                </c:pt>
                <c:pt idx="28">
                  <c:v>0.20064000459051154</c:v>
                </c:pt>
                <c:pt idx="29">
                  <c:v>0.14240000080823909</c:v>
                </c:pt>
                <c:pt idx="30" formatCode="General">
                  <c:v>0.93705730578050694</c:v>
                </c:pt>
                <c:pt idx="31" formatCode="General">
                  <c:v>0.36301510263706444</c:v>
                </c:pt>
                <c:pt idx="32" formatCode="General">
                  <c:v>0.17783402625317249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54-4527-B17B-060500543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346304"/>
        <c:axId val="53347840"/>
      </c:barChart>
      <c:catAx>
        <c:axId val="53346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47840"/>
        <c:crosses val="autoZero"/>
        <c:auto val="1"/>
        <c:lblAlgn val="ctr"/>
        <c:lblOffset val="100"/>
        <c:noMultiLvlLbl val="0"/>
      </c:catAx>
      <c:valAx>
        <c:axId val="53347840"/>
        <c:scaling>
          <c:orientation val="minMax"/>
          <c:max val="1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5334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292100</xdr:colOff>
      <xdr:row>0</xdr:row>
      <xdr:rowOff>177800</xdr:rowOff>
    </xdr:from>
    <xdr:to>
      <xdr:col>31</xdr:col>
      <xdr:colOff>666750</xdr:colOff>
      <xdr:row>29</xdr:row>
      <xdr:rowOff>107950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4</xdr:row>
      <xdr:rowOff>19050</xdr:rowOff>
    </xdr:from>
    <xdr:to>
      <xdr:col>33</xdr:col>
      <xdr:colOff>387350</xdr:colOff>
      <xdr:row>25</xdr:row>
      <xdr:rowOff>19050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292100</xdr:colOff>
      <xdr:row>0</xdr:row>
      <xdr:rowOff>177800</xdr:rowOff>
    </xdr:from>
    <xdr:to>
      <xdr:col>31</xdr:col>
      <xdr:colOff>666750</xdr:colOff>
      <xdr:row>29</xdr:row>
      <xdr:rowOff>107950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292100</xdr:colOff>
      <xdr:row>0</xdr:row>
      <xdr:rowOff>177800</xdr:rowOff>
    </xdr:from>
    <xdr:to>
      <xdr:col>30</xdr:col>
      <xdr:colOff>463550</xdr:colOff>
      <xdr:row>23</xdr:row>
      <xdr:rowOff>133350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CNN_Gating/MoRS/Analisis_Resultados/ACC_Palabras_x_tipo_all_vols/0.54/ACC_Palabras_x_tipo_mask_all_models_0_54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CNN_Gating/MoRS/Analisis_Resultados/ACC_Palabras_x_tipo_all_vols/0.53/ACC_Palabras_x_tipo_mask_all_models_0_53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CNN_Gating/MoRS/Analisis_Resultados/Acc_Redes_time/Acc_Mors_All_Nets_0_53/ACC_all_Experiment_all_model_053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CNN_Gating/MoRS/Analisis_Resultados/ACC_Palabras_x_tipo_all_vols/0.51/ACC_Palabras_x_tipo_all_models_last_Nets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CNN_Gating/MoRS/Analisis_Resultados/ACC_Palabras_x_tipo_all_vols/0.52/ACC_Palabras_x_tipo_all_models_last_Nets_52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CNN_Gating/MoRS/Analisis_Resultados/ACC_Palabras_x_tipo_all_vols/0.53/ACC_Palabras_x_tipo_all_models_last_Nets_53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CNN_Gating/MoRS/Analisis_Resultados/ACC_Palabras_x_tipo_all_vols/0.54/ACC_Palabras_x_tipo_all_models_last_Nets_0.5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CNN_Gating/MoRS/Analisis_Resultados/Acc_Redes_time/Acc_Mors_All_Nets_0_54/ACC_all_Experiment_all_model_05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CNN_Gating/MoRS/Analisis_Resultados/Palabras_x_tipo/Mask_with_less_VBW/ACC_Palabras_x_tipo_all_models_less_VBW_0.5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CNN_Gating/MoRS/Analisis_Resultados/Palabras_x_tipo/Mask_with_less_VBW/ACC_Palabras_x_tipo_all_models_less_VBW_0.5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CNN_Gating/MoRS/Analisis_Resultados/Acc_Redes_time/Acc_Mors_All_Nets_0_52/ACC_all_Experiment_all_model_05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CNN_Gating/Analizando_fichero_detalle/Alterado_fichero/concretando%20an&#225;lisis/Analisis_LO_HO_and_both/analize_by_parts_v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CNN_Gating/MoRS/Analisis_Resultados/Acc_Redes_time/Acc_Mors_All_Nets_0_51/ACC_all_Experiment_all_model_05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CNN_Gating/MoRS/Analisis_Resultados/ACC_Palabras_x_tipo_all_vols/0.51/ACC_Palabras_x_tipo_all_models_0_5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CNN_Gating/MoRS/Analisis_Resultados/ACC_Palabras_x_tipo_all_vols/0.52/ACC_Palabras_x_tipo_mask_all_models_0_5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_0 (2)"/>
      <sheetName val="Modelo_0"/>
      <sheetName val="Hoja1"/>
    </sheetNames>
    <sheetDataSet>
      <sheetData sheetId="0" refreshError="1"/>
      <sheetData sheetId="1">
        <row r="3">
          <cell r="C3">
            <v>1.0000000000000091</v>
          </cell>
        </row>
        <row r="7">
          <cell r="C7">
            <v>1.00291969211896</v>
          </cell>
        </row>
        <row r="11">
          <cell r="C11">
            <v>1.001512817252705</v>
          </cell>
        </row>
        <row r="15">
          <cell r="C15">
            <v>1.0014326249347061</v>
          </cell>
        </row>
        <row r="19">
          <cell r="C19">
            <v>1</v>
          </cell>
        </row>
        <row r="23">
          <cell r="C23">
            <v>1</v>
          </cell>
        </row>
      </sheetData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_0"/>
      <sheetName val="Modelo_1"/>
      <sheetName val="Modelo_2"/>
      <sheetName val="Modelo_3"/>
      <sheetName val="Modelo_4"/>
      <sheetName val="Modelo_5"/>
      <sheetName val="Modelo_6"/>
      <sheetName val="Modelo_7"/>
      <sheetName val="Modelo_8"/>
      <sheetName val="Modelo_9"/>
      <sheetName val="Promedio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3">
          <cell r="C3">
            <v>1.0008982121082688</v>
          </cell>
        </row>
        <row r="7">
          <cell r="C7">
            <v>1.0008758815314649</v>
          </cell>
        </row>
        <row r="11">
          <cell r="C11">
            <v>0.91437214262913391</v>
          </cell>
        </row>
        <row r="15">
          <cell r="C15">
            <v>0.16489970920960917</v>
          </cell>
        </row>
        <row r="19">
          <cell r="C19">
            <v>0.2735099381249006</v>
          </cell>
        </row>
        <row r="23">
          <cell r="C23">
            <v>0.62912002513694865</v>
          </cell>
        </row>
      </sheetData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_0"/>
      <sheetName val="Modelo_1"/>
      <sheetName val="Modelo_2"/>
      <sheetName val="Modelo_3"/>
      <sheetName val="Modelo_4"/>
      <sheetName val="Modelo_5"/>
      <sheetName val="Modelo_6"/>
      <sheetName val="Modelo_7"/>
      <sheetName val="Modelo_8"/>
      <sheetName val="Modelo_9"/>
      <sheetName val="mediana"/>
      <sheetName val="DesvEstan"/>
      <sheetName val="normalizados"/>
      <sheetName val="DE"/>
      <sheetName val="AVG"/>
      <sheetName val="grafic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C3">
            <v>0.17599999904632571</v>
          </cell>
        </row>
      </sheetData>
      <sheetData sheetId="5">
        <row r="3">
          <cell r="C3">
            <v>0.1840000003576279</v>
          </cell>
        </row>
      </sheetData>
      <sheetData sheetId="6">
        <row r="3">
          <cell r="C3">
            <v>0.1533333361148834</v>
          </cell>
        </row>
      </sheetData>
      <sheetData sheetId="7">
        <row r="3">
          <cell r="C3">
            <v>0.18666666746139529</v>
          </cell>
        </row>
      </sheetData>
      <sheetData sheetId="8">
        <row r="3">
          <cell r="C3">
            <v>0.1840000003576279</v>
          </cell>
        </row>
      </sheetData>
      <sheetData sheetId="9">
        <row r="3">
          <cell r="C3">
            <v>0.23199999332427981</v>
          </cell>
        </row>
      </sheetData>
      <sheetData sheetId="10" refreshError="1"/>
      <sheetData sheetId="11" refreshError="1"/>
      <sheetData sheetId="12">
        <row r="6">
          <cell r="B6">
            <v>1.0005988125335998</v>
          </cell>
          <cell r="C6">
            <v>1.0027736977239279</v>
          </cell>
          <cell r="D6">
            <v>0.88721803559931178</v>
          </cell>
          <cell r="E6">
            <v>0.98774582857668547</v>
          </cell>
          <cell r="F6">
            <v>0.99852228805073451</v>
          </cell>
          <cell r="G6">
            <v>0.99713464765842152</v>
          </cell>
          <cell r="H6">
            <v>0.99668875961226722</v>
          </cell>
          <cell r="I6">
            <v>1.0008474593394048</v>
          </cell>
          <cell r="J6">
            <v>0.99247789369841166</v>
          </cell>
          <cell r="K6">
            <v>0.99632001629638756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_0"/>
      <sheetName val="Modelo_1"/>
      <sheetName val="Modelo_2"/>
      <sheetName val="Modelo_3"/>
      <sheetName val="Modelo_4"/>
      <sheetName val="Modelo_5"/>
      <sheetName val="Modelo_6"/>
      <sheetName val="Modelo_7"/>
      <sheetName val="Modelo_8"/>
      <sheetName val="Modelo_9"/>
      <sheetName val="promed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3">
          <cell r="C3">
            <v>0.1460177009082162</v>
          </cell>
        </row>
        <row r="7">
          <cell r="C7">
            <v>0.17187499750210838</v>
          </cell>
        </row>
        <row r="11">
          <cell r="C11">
            <v>0.15423728959371114</v>
          </cell>
        </row>
        <row r="15">
          <cell r="C15">
            <v>0.19753697223939665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_0"/>
      <sheetName val="Modelo_1"/>
      <sheetName val="Modelo_2"/>
      <sheetName val="Modelo_3"/>
      <sheetName val="Modelo_4"/>
      <sheetName val="Modelo_5"/>
      <sheetName val="Modelo_6"/>
      <sheetName val="Modelo_7"/>
      <sheetName val="Modelo_8"/>
      <sheetName val="Modelo_9"/>
      <sheetName val="promed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3">
          <cell r="C3">
            <v>0.1460177009082162</v>
          </cell>
        </row>
        <row r="7">
          <cell r="C7">
            <v>0.17187499750210838</v>
          </cell>
        </row>
        <row r="11">
          <cell r="C11">
            <v>0.37584745302535277</v>
          </cell>
        </row>
        <row r="15">
          <cell r="C15">
            <v>0.49901483440692534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_0"/>
      <sheetName val="Modelo_1"/>
      <sheetName val="Modelo_2"/>
      <sheetName val="Modelo_3"/>
      <sheetName val="Modelo_4"/>
      <sheetName val="Modelo_5"/>
      <sheetName val="Modelo_6"/>
      <sheetName val="Modelo_7"/>
      <sheetName val="Modelo_8"/>
      <sheetName val="Modelo_9"/>
      <sheetName val="promed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3">
          <cell r="C3">
            <v>0.1460177009082162</v>
          </cell>
        </row>
        <row r="7">
          <cell r="C7">
            <v>0.44114583080258896</v>
          </cell>
        </row>
        <row r="11">
          <cell r="C11">
            <v>1.0004237296697032</v>
          </cell>
        </row>
        <row r="15">
          <cell r="C15">
            <v>0.99655184046509715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_0"/>
      <sheetName val="Modelo_1"/>
      <sheetName val="Modelo_2"/>
      <sheetName val="Modelo_3"/>
      <sheetName val="Modelo_4"/>
      <sheetName val="Modelo_5"/>
      <sheetName val="Modelo_6"/>
      <sheetName val="Modelo_7"/>
      <sheetName val="Modelo_8"/>
      <sheetName val="Modelo_9"/>
      <sheetName val="promed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D3">
            <v>0.89999997615814209</v>
          </cell>
        </row>
        <row r="7">
          <cell r="C7">
            <v>0.99999999957776065</v>
          </cell>
        </row>
        <row r="11">
          <cell r="D11">
            <v>0.9440000057220459</v>
          </cell>
        </row>
        <row r="15">
          <cell r="C15">
            <v>1.0000000943780647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_0"/>
      <sheetName val="modelo_1"/>
      <sheetName val="Modelo_2"/>
      <sheetName val="Modelo_3"/>
      <sheetName val="Modelo_4"/>
      <sheetName val="Modelo_5"/>
      <sheetName val="Modelo_6"/>
      <sheetName val="Modelo_7"/>
      <sheetName val="Modelo_8"/>
      <sheetName val="Modelo_9"/>
      <sheetName val="AVG"/>
      <sheetName val="normalizados"/>
      <sheetName val="ACC_all_Experiment_all_model_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B5">
            <v>1.001197611682922</v>
          </cell>
          <cell r="D5">
            <v>0.88270677070695691</v>
          </cell>
          <cell r="E5">
            <v>0.98547652154153276</v>
          </cell>
          <cell r="F5">
            <v>1.0039409895493394</v>
          </cell>
          <cell r="G5">
            <v>0.98137535067896797</v>
          </cell>
          <cell r="H5">
            <v>0.99822046559295796</v>
          </cell>
          <cell r="I5">
            <v>0.98855932417425563</v>
          </cell>
          <cell r="J5">
            <v>0.95884957231359014</v>
          </cell>
          <cell r="K5">
            <v>0.99360003456115853</v>
          </cell>
        </row>
      </sheetData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_0"/>
      <sheetName val="Modelo_1"/>
      <sheetName val="Modelo_2"/>
      <sheetName val="Modelo_3"/>
      <sheetName val="Modelo_4"/>
      <sheetName val="Promed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C2">
            <v>0.20958083992626259</v>
          </cell>
        </row>
        <row r="3">
          <cell r="C3">
            <v>0.12846714662761829</v>
          </cell>
        </row>
        <row r="4">
          <cell r="C4">
            <v>0.13918305061705699</v>
          </cell>
        </row>
        <row r="5">
          <cell r="C5">
            <v>0.13180515256952799</v>
          </cell>
        </row>
        <row r="6">
          <cell r="C6">
            <v>0.14569536344191969</v>
          </cell>
        </row>
        <row r="7">
          <cell r="C7">
            <v>0.14079999961376199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_0"/>
      <sheetName val="Modelo_1"/>
      <sheetName val="Promedio"/>
    </sheetNames>
    <sheetDataSet>
      <sheetData sheetId="0" refreshError="1"/>
      <sheetData sheetId="1" refreshError="1"/>
      <sheetData sheetId="2">
        <row r="2">
          <cell r="C2">
            <v>0.75748500609687941</v>
          </cell>
        </row>
        <row r="3">
          <cell r="C3">
            <v>0.94744521555595118</v>
          </cell>
        </row>
        <row r="4">
          <cell r="C4">
            <v>0.2254160264352458</v>
          </cell>
        </row>
        <row r="5">
          <cell r="C5">
            <v>0.13180515256952799</v>
          </cell>
        </row>
        <row r="6">
          <cell r="C6">
            <v>0.14569536344191969</v>
          </cell>
        </row>
        <row r="7">
          <cell r="C7">
            <v>0.1712000053215029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_0"/>
      <sheetName val="Modelo_1"/>
      <sheetName val="Modelo_2"/>
      <sheetName val="Modelo_3"/>
      <sheetName val="Modelo_4"/>
      <sheetName val="Modelo_5"/>
      <sheetName val="Modelo_6"/>
      <sheetName val="Modelo_7"/>
      <sheetName val="Modelo_8"/>
      <sheetName val="Modelo_9"/>
      <sheetName val="normalizados"/>
      <sheetName val="grafic_0_5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6">
          <cell r="B6">
            <v>0.99101796591520097</v>
          </cell>
          <cell r="C6">
            <v>1.0005839253716808</v>
          </cell>
          <cell r="D6">
            <v>0.49523809384383466</v>
          </cell>
          <cell r="E6">
            <v>0.84175491264898994</v>
          </cell>
          <cell r="F6">
            <v>0.90492621858530031</v>
          </cell>
          <cell r="G6">
            <v>0.13825214730425195</v>
          </cell>
          <cell r="H6">
            <v>0.55513246330780197</v>
          </cell>
          <cell r="I6">
            <v>0.94025422391090918</v>
          </cell>
          <cell r="J6">
            <v>0.69823011784511069</v>
          </cell>
          <cell r="K6">
            <v>0.8598400273284923</v>
          </cell>
        </row>
      </sheetData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a_satack"/>
      <sheetName val="Hoja1"/>
      <sheetName val="Hoja2"/>
      <sheetName val="high_order"/>
      <sheetName val="only_VBW"/>
      <sheetName val="low_order"/>
    </sheetNames>
    <sheetDataSet>
      <sheetData sheetId="0">
        <row r="34">
          <cell r="C34">
            <v>0.32660815445031</v>
          </cell>
          <cell r="D34">
            <v>0.54068916430574709</v>
          </cell>
          <cell r="E34">
            <v>0.95768976488091506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_0"/>
      <sheetName val="Modelo_1"/>
      <sheetName val="Modelo_2"/>
      <sheetName val="Modelo_3"/>
      <sheetName val="Modelo_4"/>
      <sheetName val="Modelo_5"/>
      <sheetName val="Modelo_6"/>
      <sheetName val="Modelo_7"/>
      <sheetName val="normalizados"/>
      <sheetName val="grafic_0_5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6">
          <cell r="B6">
            <v>0.96687875056707617</v>
          </cell>
          <cell r="C6">
            <v>0.99799265864401299</v>
          </cell>
          <cell r="D6">
            <v>0.28320801586341221</v>
          </cell>
          <cell r="E6">
            <v>0.81354008299563463</v>
          </cell>
          <cell r="F6">
            <v>0.76026283085953328</v>
          </cell>
          <cell r="G6">
            <v>0.13180515256952804</v>
          </cell>
          <cell r="H6">
            <v>0.2338576198458604</v>
          </cell>
          <cell r="I6">
            <v>0.80720338965214611</v>
          </cell>
          <cell r="J6">
            <v>0.61925929449311401</v>
          </cell>
          <cell r="K6">
            <v>0.78020002019882295</v>
          </cell>
        </row>
      </sheetData>
      <sheetData sheetId="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_0"/>
      <sheetName val="Modelo_1"/>
      <sheetName val="Modelo_2"/>
      <sheetName val="Modelo_3"/>
      <sheetName val="Modelo_4"/>
      <sheetName val="Modelo_5"/>
      <sheetName val="Modelo_6"/>
      <sheetName val="Modelo_7"/>
      <sheetName val="Modelo_8"/>
      <sheetName val="Modelo_9"/>
      <sheetName val="Promedio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3">
          <cell r="C3">
            <v>0.13173652389056681</v>
          </cell>
        </row>
        <row r="7">
          <cell r="C7">
            <v>0.12846714662761832</v>
          </cell>
        </row>
        <row r="11">
          <cell r="C11">
            <v>0.13918305061705702</v>
          </cell>
        </row>
        <row r="15">
          <cell r="C15">
            <v>0.1541547179850693</v>
          </cell>
        </row>
        <row r="19">
          <cell r="C19">
            <v>0.14569536344191966</v>
          </cell>
        </row>
        <row r="23">
          <cell r="C23">
            <v>0.14079999961376197</v>
          </cell>
        </row>
      </sheetData>
      <sheetData sheetId="1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_0"/>
      <sheetName val="Modelo_1"/>
      <sheetName val="Modelo_2"/>
      <sheetName val="Modelo_3"/>
      <sheetName val="Modelo_4"/>
      <sheetName val="Modelo_5"/>
      <sheetName val="Modelo_6"/>
      <sheetName val="Modelo_7"/>
      <sheetName val="Modelo_8"/>
      <sheetName val="Modelo_9"/>
      <sheetName val="Promed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3">
          <cell r="C3">
            <v>0.32904191935344601</v>
          </cell>
        </row>
        <row r="7">
          <cell r="C7">
            <v>0.44029196007541804</v>
          </cell>
        </row>
        <row r="11">
          <cell r="C11">
            <v>0.13918305061705702</v>
          </cell>
        </row>
        <row r="15">
          <cell r="C15">
            <v>0.13180515256952802</v>
          </cell>
        </row>
        <row r="19">
          <cell r="C19">
            <v>0.14569536344191966</v>
          </cell>
        </row>
        <row r="23">
          <cell r="C23">
            <v>0.16368000390958803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a1" displayName="Tabla1" ref="A1:E15" totalsRowShown="0">
  <autoFilter ref="A1:E15"/>
  <tableColumns count="5">
    <tableColumn id="1" name="Redes"/>
    <tableColumn id="2" name="Tecnic"/>
    <tableColumn id="3" name="0.51 V"/>
    <tableColumn id="4" name="0.52 V"/>
    <tableColumn id="5" name="0.53 V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K16" sqref="K16"/>
    </sheetView>
  </sheetViews>
  <sheetFormatPr baseColWidth="10" defaultRowHeight="14.5" x14ac:dyDescent="0.35"/>
  <cols>
    <col min="3" max="3" width="10.90625" style="8"/>
    <col min="4" max="4" width="11.26953125" style="1" bestFit="1" customWidth="1"/>
    <col min="5" max="5" width="10.90625" style="1"/>
    <col min="6" max="6" width="11.26953125" bestFit="1" customWidth="1"/>
  </cols>
  <sheetData>
    <row r="1" spans="1:10" x14ac:dyDescent="0.35">
      <c r="A1" t="s">
        <v>0</v>
      </c>
      <c r="B1" t="s">
        <v>1</v>
      </c>
      <c r="C1" s="8" t="s">
        <v>14</v>
      </c>
      <c r="D1" s="1" t="s">
        <v>15</v>
      </c>
      <c r="E1" s="1" t="s">
        <v>16</v>
      </c>
      <c r="F1" s="1" t="s">
        <v>2</v>
      </c>
      <c r="H1" s="8"/>
      <c r="I1" s="1"/>
      <c r="J1" s="1"/>
    </row>
    <row r="2" spans="1:10" x14ac:dyDescent="0.35">
      <c r="A2" t="s">
        <v>3</v>
      </c>
      <c r="B2" s="2" t="s">
        <v>17</v>
      </c>
      <c r="C2" s="9">
        <f>+tesis_less_VBW!C2</f>
        <v>0.20958083992626259</v>
      </c>
      <c r="D2" s="9">
        <f>+tesis_less_VBW!D2-tesis_less_VBW!C2</f>
        <v>0.54790416617061677</v>
      </c>
      <c r="E2">
        <f>+tesis_less_VBW!E2-tesis_less_VBW!D2</f>
        <v>0.24341320601138938</v>
      </c>
      <c r="F2" s="1">
        <f>+[1]Modelo_0!$C$3</f>
        <v>1.0000000000000091</v>
      </c>
      <c r="G2" s="3">
        <f>1-SUM(C2:E2)</f>
        <v>-8.9821210826879216E-4</v>
      </c>
      <c r="H2" s="9"/>
      <c r="I2" s="3"/>
      <c r="J2" s="3"/>
    </row>
    <row r="3" spans="1:10" x14ac:dyDescent="0.35">
      <c r="B3" s="4" t="s">
        <v>18</v>
      </c>
      <c r="C3" s="9">
        <f>+tesis_less_VBW!C3</f>
        <v>0.96706587279168754</v>
      </c>
      <c r="D3" s="9">
        <f>+tesis_less_VBW!D3-tesis_less_VBW!C3</f>
        <v>2.3952093123513429E-2</v>
      </c>
      <c r="E3">
        <f>+tesis_less_VBW!E3-tesis_less_VBW!D3</f>
        <v>1.1377230682088735E-2</v>
      </c>
      <c r="F3" s="1">
        <f>+[2]normalizados!$B$5</f>
        <v>1.001197611682922</v>
      </c>
      <c r="G3" s="3">
        <f t="shared" ref="G3:G23" si="0">1-SUM(C3:E3)</f>
        <v>-2.395196597289706E-3</v>
      </c>
      <c r="H3" s="9"/>
      <c r="I3" s="3"/>
      <c r="J3" s="3"/>
    </row>
    <row r="4" spans="1:10" x14ac:dyDescent="0.35">
      <c r="A4" t="s">
        <v>4</v>
      </c>
      <c r="B4" s="2" t="s">
        <v>17</v>
      </c>
      <c r="C4" s="9">
        <f>+tesis_less_VBW!C4</f>
        <v>0.12846714662761829</v>
      </c>
      <c r="D4" s="9">
        <f>+tesis_less_VBW!D4-tesis_less_VBW!C4</f>
        <v>0.81897806892833291</v>
      </c>
      <c r="E4">
        <f>+tesis_less_VBW!E4-tesis_less_VBW!D4</f>
        <v>5.3430665975513714E-2</v>
      </c>
      <c r="F4" s="1">
        <f>+[1]Modelo_0!$C$7</f>
        <v>1.00291969211896</v>
      </c>
      <c r="G4" s="3">
        <f t="shared" si="0"/>
        <v>-8.7588153146489489E-4</v>
      </c>
      <c r="H4" s="9"/>
      <c r="I4" s="3"/>
      <c r="J4" s="3"/>
    </row>
    <row r="5" spans="1:10" x14ac:dyDescent="0.35">
      <c r="B5" s="4" t="s">
        <v>18</v>
      </c>
      <c r="C5" s="9">
        <f>+tesis_less_VBW!C5</f>
        <v>0.99795616330828296</v>
      </c>
      <c r="D5" s="9">
        <f>+tesis_less_VBW!D5-tesis_less_VBW!C5</f>
        <v>2.7737434063179744E-3</v>
      </c>
      <c r="E5">
        <f>+tesis_less_VBW!E5-tesis_less_VBW!D5</f>
        <v>2.0437910093269451E-3</v>
      </c>
      <c r="F5" s="1">
        <v>1</v>
      </c>
      <c r="G5" s="3">
        <f t="shared" si="0"/>
        <v>-2.7736977239278815E-3</v>
      </c>
      <c r="H5" s="9"/>
      <c r="I5" s="3"/>
      <c r="J5" s="3"/>
    </row>
    <row r="6" spans="1:10" x14ac:dyDescent="0.35">
      <c r="A6" t="s">
        <v>5</v>
      </c>
      <c r="B6" s="2" t="s">
        <v>17</v>
      </c>
      <c r="C6" s="9">
        <f>+tesis_less_VBW!C6</f>
        <v>0.17187499750210838</v>
      </c>
      <c r="D6" s="9">
        <f>+tesis_less_VBW!D6-tesis_less_VBW!C6</f>
        <v>0</v>
      </c>
      <c r="E6">
        <f>+tesis_less_VBW!E6-tesis_less_VBW!D6</f>
        <v>0.83020833185097098</v>
      </c>
      <c r="F6" s="1">
        <v>1</v>
      </c>
      <c r="G6" s="3">
        <f t="shared" si="0"/>
        <v>-2.0833293530793107E-3</v>
      </c>
      <c r="H6" s="9"/>
      <c r="I6" s="3"/>
      <c r="J6" s="3"/>
    </row>
    <row r="7" spans="1:10" x14ac:dyDescent="0.35">
      <c r="B7" s="4" t="s">
        <v>18</v>
      </c>
      <c r="C7" s="9">
        <f>+tesis_less_VBW!C7</f>
        <v>0.15833332970934397</v>
      </c>
      <c r="D7" s="9">
        <f>+tesis_less_VBW!D7-tesis_less_VBW!C7</f>
        <v>7.2916668252757944E-3</v>
      </c>
      <c r="E7">
        <f>+tesis_less_VBW!E7-tesis_less_VBW!D7</f>
        <v>-6.2500009674886503E-3</v>
      </c>
      <c r="F7" s="1"/>
      <c r="G7" s="3">
        <f t="shared" si="0"/>
        <v>0.84062500443286892</v>
      </c>
      <c r="H7" s="9"/>
      <c r="I7" s="3"/>
      <c r="J7" s="3"/>
    </row>
    <row r="8" spans="1:10" x14ac:dyDescent="0.35">
      <c r="A8" t="s">
        <v>6</v>
      </c>
      <c r="B8" s="2" t="s">
        <v>17</v>
      </c>
      <c r="C8" s="9">
        <f>+tesis_less_VBW!C8</f>
        <v>0.13918305061705699</v>
      </c>
      <c r="D8" s="9">
        <f>+tesis_less_VBW!D8-tesis_less_VBW!C8</f>
        <v>8.6232975818188812E-2</v>
      </c>
      <c r="E8">
        <f>+tesis_less_VBW!E8-tesis_less_VBW!D8</f>
        <v>0.68895611619388808</v>
      </c>
      <c r="F8" s="1">
        <f>+[1]Modelo_0!$C$11</f>
        <v>1.001512817252705</v>
      </c>
      <c r="G8" s="3">
        <f t="shared" si="0"/>
        <v>8.562785737086609E-2</v>
      </c>
      <c r="H8" s="9"/>
      <c r="I8" s="3"/>
      <c r="J8" s="3"/>
    </row>
    <row r="9" spans="1:10" x14ac:dyDescent="0.35">
      <c r="B9" s="4" t="s">
        <v>18</v>
      </c>
      <c r="C9" s="9">
        <f>+tesis_less_VBW!C9</f>
        <v>0.81240543962257095</v>
      </c>
      <c r="D9" s="9">
        <f>+tesis_less_VBW!D9-tesis_less_VBW!C9</f>
        <v>2.950075475168934E-2</v>
      </c>
      <c r="E9">
        <f>+tesis_less_VBW!E9-tesis_less_VBW!D9</f>
        <v>5.7791213081494708E-2</v>
      </c>
      <c r="F9" s="1">
        <f>+[2]normalizados!$E$5</f>
        <v>0.98547652154153276</v>
      </c>
      <c r="G9" s="3">
        <f t="shared" si="0"/>
        <v>0.10030259254424501</v>
      </c>
      <c r="H9" s="9"/>
      <c r="I9" s="3"/>
      <c r="J9" s="3"/>
    </row>
    <row r="10" spans="1:10" x14ac:dyDescent="0.35">
      <c r="A10" t="s">
        <v>29</v>
      </c>
      <c r="B10" s="2" t="s">
        <v>17</v>
      </c>
      <c r="C10" s="9">
        <f>+tesis_less_VBW!C10</f>
        <v>0.28669954564785877</v>
      </c>
      <c r="D10" s="9">
        <f>+tesis_less_VBW!D10-tesis_less_VBW!C10</f>
        <v>0.5600985939492078</v>
      </c>
      <c r="E10">
        <f>+tesis_less_VBW!E10-tesis_less_VBW!D10</f>
        <v>0.15320195478099807</v>
      </c>
      <c r="F10" s="1">
        <v>1</v>
      </c>
      <c r="G10" s="3">
        <f t="shared" si="0"/>
        <v>-9.4378064474653911E-8</v>
      </c>
      <c r="H10" s="9"/>
      <c r="I10" s="3"/>
      <c r="J10" s="3"/>
    </row>
    <row r="11" spans="1:10" x14ac:dyDescent="0.35">
      <c r="B11" s="4" t="s">
        <v>18</v>
      </c>
      <c r="C11" s="9">
        <f>+tesis_less_VBW!C11</f>
        <v>0.18226603464772423</v>
      </c>
      <c r="D11" s="9">
        <f>+tesis_less_VBW!D11-tesis_less_VBW!C11</f>
        <v>0</v>
      </c>
      <c r="E11">
        <f>+tesis_less_VBW!E11-tesis_less_VBW!D11</f>
        <v>0</v>
      </c>
      <c r="F11" s="1"/>
      <c r="G11" s="3">
        <f t="shared" si="0"/>
        <v>0.81773396535227572</v>
      </c>
      <c r="H11" s="9"/>
      <c r="I11" s="3"/>
      <c r="J11" s="3"/>
    </row>
    <row r="12" spans="1:10" x14ac:dyDescent="0.35">
      <c r="A12" t="s">
        <v>8</v>
      </c>
      <c r="B12" s="2" t="s">
        <v>17</v>
      </c>
      <c r="C12" s="9">
        <f>+tesis_less_VBW!C12</f>
        <v>0.13180515256952799</v>
      </c>
      <c r="D12" s="9">
        <f>+tesis_less_VBW!D12-tesis_less_VBW!C12</f>
        <v>6.3037274378705543E-3</v>
      </c>
      <c r="E12">
        <f>+tesis_less_VBW!E12-tesis_less_VBW!D12</f>
        <v>2.6790829202210625E-2</v>
      </c>
      <c r="F12" s="6">
        <f>+[1]Modelo_0!$C$15</f>
        <v>1.0014326249347061</v>
      </c>
      <c r="G12" s="3">
        <f t="shared" si="0"/>
        <v>0.83510029079039083</v>
      </c>
      <c r="H12" s="9"/>
      <c r="I12" s="3"/>
      <c r="J12" s="3"/>
    </row>
    <row r="13" spans="1:10" x14ac:dyDescent="0.35">
      <c r="B13" s="4" t="s">
        <v>18</v>
      </c>
      <c r="C13" s="9">
        <f>+tesis_less_VBW!C13</f>
        <v>0.13180515256952804</v>
      </c>
      <c r="D13" s="9">
        <f>+tesis_less_VBW!D13-tesis_less_VBW!C13</f>
        <v>6.4469947347239043E-3</v>
      </c>
      <c r="E13">
        <f>+tesis_less_VBW!E13-tesis_less_VBW!D13</f>
        <v>0.34226360269258788</v>
      </c>
      <c r="F13" s="1">
        <f>+[2]normalizados!$G$5</f>
        <v>0.98137535067896797</v>
      </c>
      <c r="G13" s="3">
        <f t="shared" si="0"/>
        <v>0.51948425000316023</v>
      </c>
      <c r="H13" s="9"/>
      <c r="I13" s="3"/>
      <c r="J13" s="3"/>
    </row>
    <row r="14" spans="1:10" x14ac:dyDescent="0.35">
      <c r="A14" t="s">
        <v>9</v>
      </c>
      <c r="B14" s="2" t="s">
        <v>17</v>
      </c>
      <c r="C14" s="9">
        <f>+tesis_less_VBW!C14</f>
        <v>0.14569536344191969</v>
      </c>
      <c r="D14" s="9">
        <f>+tesis_less_VBW!D14-tesis_less_VBW!C14</f>
        <v>0</v>
      </c>
      <c r="E14">
        <f>+tesis_less_VBW!E14-tesis_less_VBW!D14</f>
        <v>0.12781457468298091</v>
      </c>
      <c r="F14" s="6">
        <f>+[1]Modelo_0!$C$19</f>
        <v>1</v>
      </c>
      <c r="G14" s="3">
        <f t="shared" si="0"/>
        <v>0.72649006187509935</v>
      </c>
      <c r="H14" s="9"/>
      <c r="I14" s="3"/>
      <c r="J14" s="3"/>
    </row>
    <row r="15" spans="1:10" x14ac:dyDescent="0.35">
      <c r="B15" s="4" t="s">
        <v>18</v>
      </c>
      <c r="C15" s="9">
        <f>+tesis_less_VBW!C15</f>
        <v>0.23327814907738753</v>
      </c>
      <c r="D15" s="9">
        <f>+tesis_less_VBW!D15-tesis_less_VBW!C15</f>
        <v>0.31854305533958338</v>
      </c>
      <c r="E15">
        <f>+tesis_less_VBW!E15-tesis_less_VBW!D15</f>
        <v>0.22947020227808679</v>
      </c>
      <c r="F15" s="1">
        <f>+[2]normalizados!$H$5</f>
        <v>0.99822046559295796</v>
      </c>
      <c r="G15" s="3">
        <f t="shared" si="0"/>
        <v>0.2187085933049423</v>
      </c>
      <c r="H15" s="9"/>
      <c r="I15" s="3"/>
      <c r="J15" s="3"/>
    </row>
    <row r="16" spans="1:10" x14ac:dyDescent="0.35">
      <c r="A16" t="s">
        <v>10</v>
      </c>
      <c r="B16" s="2" t="s">
        <v>17</v>
      </c>
      <c r="C16" s="9">
        <f>+tesis_less_VBW!C16</f>
        <v>0.14957627348732391</v>
      </c>
      <c r="D16" s="9">
        <f>+tesis_less_VBW!D16-tesis_less_VBW!C16</f>
        <v>0.72245761882476367</v>
      </c>
      <c r="E16">
        <f>+tesis_less_VBW!E16-tesis_less_VBW!D16</f>
        <v>0.12796610768791372</v>
      </c>
      <c r="F16" s="1">
        <v>1</v>
      </c>
      <c r="G16" s="3">
        <f t="shared" si="0"/>
        <v>0</v>
      </c>
      <c r="H16" s="9"/>
      <c r="I16" s="3"/>
      <c r="J16" s="3"/>
    </row>
    <row r="17" spans="1:10" x14ac:dyDescent="0.35">
      <c r="B17" s="4" t="s">
        <v>18</v>
      </c>
      <c r="C17" s="9">
        <f>+tesis_less_VBW!C17</f>
        <v>0.79872881099089521</v>
      </c>
      <c r="D17" s="9">
        <f>+tesis_less_VBW!D17-tesis_less_VBW!C17</f>
        <v>0.13389830412158543</v>
      </c>
      <c r="E17">
        <f>+tesis_less_VBW!E17-tesis_less_VBW!D17</f>
        <v>5.7627102484377302E-2</v>
      </c>
      <c r="F17" s="1"/>
      <c r="G17" s="3">
        <f t="shared" si="0"/>
        <v>9.7457824031420559E-3</v>
      </c>
      <c r="H17" s="9"/>
      <c r="I17" s="3"/>
      <c r="J17" s="3"/>
    </row>
    <row r="18" spans="1:10" x14ac:dyDescent="0.35">
      <c r="A18" t="s">
        <v>11</v>
      </c>
      <c r="B18" s="2" t="s">
        <v>17</v>
      </c>
      <c r="C18" s="9">
        <f>+tesis_less_VBW!C18</f>
        <v>0.14666666978304926</v>
      </c>
      <c r="D18" s="9">
        <f>+tesis_less_VBW!D18-tesis_less_VBW!C18</f>
        <v>0</v>
      </c>
      <c r="E18">
        <f>+tesis_less_VBW!E18-tesis_less_VBW!D18</f>
        <v>0.77466668764233648</v>
      </c>
      <c r="F18" s="1">
        <v>1</v>
      </c>
      <c r="G18" s="3">
        <f t="shared" si="0"/>
        <v>7.8666642574614309E-2</v>
      </c>
      <c r="H18" s="9"/>
      <c r="I18" s="3"/>
      <c r="J18" s="3"/>
    </row>
    <row r="19" spans="1:10" x14ac:dyDescent="0.35">
      <c r="B19" s="4" t="s">
        <v>18</v>
      </c>
      <c r="C19" s="9">
        <f>+tesis_less_VBW!C19</f>
        <v>0.61600002633428386</v>
      </c>
      <c r="D19" s="9">
        <f>+tesis_less_VBW!D19-tesis_less_VBW!C19</f>
        <v>8.5333342973374138E-2</v>
      </c>
      <c r="E19">
        <f>+tesis_less_VBW!E19-tesis_less_VBW!D19</f>
        <v>0.10844443530940329</v>
      </c>
      <c r="F19" s="1"/>
      <c r="G19" s="3">
        <f t="shared" si="0"/>
        <v>0.19022219538293872</v>
      </c>
      <c r="H19" s="9"/>
      <c r="I19" s="3"/>
      <c r="J19" s="3"/>
    </row>
    <row r="20" spans="1:10" x14ac:dyDescent="0.35">
      <c r="A20" t="s">
        <v>12</v>
      </c>
      <c r="B20" s="2" t="s">
        <v>17</v>
      </c>
      <c r="C20" s="9">
        <f>+tesis_less_VBW!C20</f>
        <v>0.1712000053215029</v>
      </c>
      <c r="D20" s="9">
        <f>+tesis_less_VBW!D20-tesis_less_VBW!C20</f>
        <v>-3.0400005707740901E-2</v>
      </c>
      <c r="E20">
        <f>+tesis_less_VBW!E20-tesis_less_VBW!D20</f>
        <v>0.48832002552318665</v>
      </c>
      <c r="F20" s="7">
        <f>+[1]Modelo_0!$C$23</f>
        <v>1</v>
      </c>
      <c r="G20" s="3">
        <f t="shared" si="0"/>
        <v>0.37087997486305135</v>
      </c>
      <c r="H20" s="9"/>
      <c r="I20" s="3"/>
      <c r="J20" s="3"/>
    </row>
    <row r="21" spans="1:10" x14ac:dyDescent="0.35">
      <c r="B21" s="4" t="s">
        <v>18</v>
      </c>
      <c r="C21" s="9">
        <f>+tesis_less_VBW!C21</f>
        <v>0.78384001931762781</v>
      </c>
      <c r="D21" s="9">
        <f>+tesis_less_VBW!D21-tesis_less_VBW!C21</f>
        <v>7.5040006042480734E-2</v>
      </c>
      <c r="E21">
        <f>+tesis_less_VBW!E21-tesis_less_VBW!D21</f>
        <v>0.14383999213766807</v>
      </c>
      <c r="F21" s="1">
        <f>+[2]normalizados!$K$5</f>
        <v>0.99360003456115853</v>
      </c>
      <c r="G21" s="3">
        <f t="shared" si="0"/>
        <v>-2.7200174977766167E-3</v>
      </c>
      <c r="H21" s="9"/>
      <c r="I21" s="3"/>
      <c r="J21" s="3"/>
    </row>
    <row r="22" spans="1:10" x14ac:dyDescent="0.35">
      <c r="A22" t="s">
        <v>13</v>
      </c>
      <c r="B22" s="2" t="s">
        <v>17</v>
      </c>
      <c r="C22" s="9">
        <f>+tesis_less_VBW!C22</f>
        <v>0.16807490449242288</v>
      </c>
      <c r="D22" s="9">
        <f>+tesis_less_VBW!D22-tesis_less_VBW!C22</f>
        <v>0.27115751454212389</v>
      </c>
      <c r="E22">
        <f>+tesis_less_VBW!E22-tesis_less_VBW!D22</f>
        <v>0.35147684995513884</v>
      </c>
      <c r="F22" s="1">
        <f>+[2]normalizados!$K$5</f>
        <v>0.99360003456115853</v>
      </c>
      <c r="G22" s="3">
        <f t="shared" si="0"/>
        <v>0.20929073101031437</v>
      </c>
      <c r="H22" s="9"/>
      <c r="I22" s="3"/>
      <c r="J22" s="3"/>
    </row>
    <row r="23" spans="1:10" x14ac:dyDescent="0.35">
      <c r="B23" s="4" t="s">
        <v>18</v>
      </c>
      <c r="C23" s="9">
        <f>+tesis_less_VBW!C23</f>
        <v>0.56816789983693317</v>
      </c>
      <c r="D23" s="9">
        <f>+AVERAGE(D3,D5,D7,D9,D11,D13,D15,D17,D19,D21)</f>
        <v>6.827799613185441E-2</v>
      </c>
      <c r="E23" s="9">
        <f>+AVERAGE(E3,E5,E7,E9,E11,E13,E15,E17,E19,E21)</f>
        <v>9.4660756870754509E-2</v>
      </c>
      <c r="F23" s="9">
        <f>+AVERAGE(F3,F5,F7,F9,F11,F13,F15,F17,F19,F21)</f>
        <v>0.99331166400958981</v>
      </c>
      <c r="G23" s="3">
        <f t="shared" si="0"/>
        <v>0.26889334716045799</v>
      </c>
      <c r="H23" s="9"/>
      <c r="I23" s="3"/>
      <c r="J23" s="3"/>
    </row>
    <row r="25" spans="1:10" x14ac:dyDescent="0.35">
      <c r="A25" t="s">
        <v>30</v>
      </c>
      <c r="B25" s="2" t="s">
        <v>17</v>
      </c>
      <c r="C25" s="1">
        <f t="shared" ref="C25:E26" si="1">1-C22</f>
        <v>0.83192509550757709</v>
      </c>
      <c r="D25" s="1">
        <f t="shared" si="1"/>
        <v>0.72884248545787611</v>
      </c>
      <c r="E25" s="1">
        <f t="shared" si="1"/>
        <v>0.64852315004486116</v>
      </c>
      <c r="H25" s="3"/>
      <c r="I25" s="3"/>
      <c r="J25" s="3"/>
    </row>
    <row r="26" spans="1:10" x14ac:dyDescent="0.35">
      <c r="B26" s="4" t="s">
        <v>18</v>
      </c>
      <c r="C26" s="1">
        <f t="shared" si="1"/>
        <v>0.43183210016306683</v>
      </c>
      <c r="D26" s="1">
        <f t="shared" si="1"/>
        <v>0.93172200386814563</v>
      </c>
      <c r="E26" s="1">
        <f t="shared" si="1"/>
        <v>0.90533924312924552</v>
      </c>
      <c r="H26" s="3"/>
      <c r="I26" s="3"/>
      <c r="J26" s="3"/>
    </row>
    <row r="27" spans="1:10" x14ac:dyDescent="0.35">
      <c r="H27" s="3"/>
      <c r="I27" s="3"/>
      <c r="J27" s="3"/>
    </row>
    <row r="29" spans="1:10" x14ac:dyDescent="0.35">
      <c r="H29" s="3"/>
    </row>
    <row r="30" spans="1:10" x14ac:dyDescent="0.35">
      <c r="H30" s="3"/>
      <c r="I30" s="3"/>
    </row>
  </sheetData>
  <sheetProtection algorithmName="SHA-512" hashValue="qVK0k7SVvuDRqypkAQ4+9+o/PkNj6Kgfgl20w/6YQTs8gCL2qXdzWRfQM5y/T1DGqJtypBekWXIQp2fIJGY+rw==" saltValue="LHCjoR+8FFuhciS7CYMQEQ==" spinCount="100000"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filterMode="1"/>
  <dimension ref="A1:J23"/>
  <sheetViews>
    <sheetView workbookViewId="0">
      <selection activeCell="C2" sqref="C2"/>
    </sheetView>
  </sheetViews>
  <sheetFormatPr baseColWidth="10" defaultRowHeight="14.5" x14ac:dyDescent="0.35"/>
  <cols>
    <col min="3" max="3" width="10.90625" style="8"/>
    <col min="4" max="5" width="10.90625" style="1"/>
    <col min="6" max="6" width="11.26953125" bestFit="1" customWidth="1"/>
  </cols>
  <sheetData>
    <row r="1" spans="1:10" x14ac:dyDescent="0.35">
      <c r="A1" t="s">
        <v>0</v>
      </c>
      <c r="B1" t="s">
        <v>1</v>
      </c>
      <c r="C1" s="8" t="s">
        <v>14</v>
      </c>
      <c r="D1" s="1" t="s">
        <v>15</v>
      </c>
      <c r="E1" s="1" t="s">
        <v>16</v>
      </c>
      <c r="F1" s="1" t="s">
        <v>2</v>
      </c>
      <c r="H1" s="8" t="s">
        <v>14</v>
      </c>
      <c r="I1" s="1" t="s">
        <v>15</v>
      </c>
      <c r="J1" s="1" t="s">
        <v>16</v>
      </c>
    </row>
    <row r="2" spans="1:10" x14ac:dyDescent="0.35">
      <c r="A2" t="s">
        <v>3</v>
      </c>
      <c r="B2" s="2" t="s">
        <v>17</v>
      </c>
      <c r="C2" s="9">
        <f>+[8]Promedio!$C$3</f>
        <v>0.13173652389056681</v>
      </c>
      <c r="D2" s="3">
        <f>+[9]Promedio!$C$3</f>
        <v>0.32904191935344601</v>
      </c>
      <c r="E2" s="1">
        <f>+[10]Promedio!$C$3</f>
        <v>1.0008982121082688</v>
      </c>
      <c r="F2" s="1">
        <f>+[1]Modelo_0!$C$3</f>
        <v>1.0000000000000091</v>
      </c>
      <c r="H2" s="9">
        <f>+[8]Promedio!$C$3</f>
        <v>0.13173652389056681</v>
      </c>
      <c r="I2" s="3">
        <f>+D2-C2</f>
        <v>0.1973053954628792</v>
      </c>
      <c r="J2" s="3">
        <f>+E2-D2</f>
        <v>0.67185629275482284</v>
      </c>
    </row>
    <row r="3" spans="1:10" x14ac:dyDescent="0.35">
      <c r="A3" t="s">
        <v>3</v>
      </c>
      <c r="B3" s="4" t="s">
        <v>18</v>
      </c>
      <c r="C3" s="9">
        <f>+[7]normalizados!$B$6</f>
        <v>0.96687875056707617</v>
      </c>
      <c r="D3" s="3">
        <f>+[5]normalizados!$B$6</f>
        <v>0.99101796591520097</v>
      </c>
      <c r="E3" s="1">
        <f>+[11]normalizados!$B$6</f>
        <v>1.0005988125335998</v>
      </c>
      <c r="F3" s="1">
        <f>+[2]normalizados!$B$5</f>
        <v>1.001197611682922</v>
      </c>
      <c r="H3" s="9">
        <f>+[7]normalizados!$B$6</f>
        <v>0.96687875056707617</v>
      </c>
      <c r="I3" s="3">
        <f t="shared" ref="I3:I21" si="0">+D3-C3</f>
        <v>2.4139215348124798E-2</v>
      </c>
      <c r="J3" s="3">
        <f t="shared" ref="J3:J21" si="1">+E3-D3</f>
        <v>9.5808466183988639E-3</v>
      </c>
    </row>
    <row r="4" spans="1:10" x14ac:dyDescent="0.35">
      <c r="A4" t="s">
        <v>4</v>
      </c>
      <c r="B4" s="2" t="s">
        <v>17</v>
      </c>
      <c r="C4" s="9">
        <f>+[8]Promedio!$C$7</f>
        <v>0.12846714662761832</v>
      </c>
      <c r="D4" s="3">
        <f>+[9]Promedio!$C$7</f>
        <v>0.44029196007541804</v>
      </c>
      <c r="E4" s="1">
        <f>+[10]Promedio!$C$7</f>
        <v>1.0008758815314649</v>
      </c>
      <c r="F4" s="1">
        <f>+[1]Modelo_0!$C$7</f>
        <v>1.00291969211896</v>
      </c>
      <c r="H4" s="9">
        <f>+[8]Promedio!$C$7</f>
        <v>0.12846714662761832</v>
      </c>
      <c r="I4" s="3">
        <f t="shared" si="0"/>
        <v>0.31182481344779972</v>
      </c>
      <c r="J4" s="3">
        <f t="shared" si="1"/>
        <v>0.56058392145604685</v>
      </c>
    </row>
    <row r="5" spans="1:10" x14ac:dyDescent="0.35">
      <c r="A5" t="s">
        <v>4</v>
      </c>
      <c r="B5" s="4" t="s">
        <v>18</v>
      </c>
      <c r="C5" s="9">
        <f>+[7]normalizados!$C$6</f>
        <v>0.99799265864401299</v>
      </c>
      <c r="D5" s="3">
        <f>+[5]normalizados!$C$6</f>
        <v>1.0005839253716808</v>
      </c>
      <c r="E5" s="1">
        <f>+[11]normalizados!$C$6</f>
        <v>1.0027736977239279</v>
      </c>
      <c r="F5" s="1">
        <f>+[2]!Tabla1[[#This Row],[DenseNet]]</f>
        <v>1.001459813429201</v>
      </c>
      <c r="H5" s="9">
        <f>+[7]normalizados!$C$6</f>
        <v>0.99799265864401299</v>
      </c>
      <c r="I5" s="3">
        <f t="shared" si="0"/>
        <v>2.5912667276678514E-3</v>
      </c>
      <c r="J5" s="3">
        <f t="shared" si="1"/>
        <v>2.1897723522470436E-3</v>
      </c>
    </row>
    <row r="6" spans="1:10" hidden="1" x14ac:dyDescent="0.35">
      <c r="A6" t="s">
        <v>5</v>
      </c>
      <c r="B6" s="2" t="s">
        <v>17</v>
      </c>
      <c r="C6" s="9">
        <f>+[12]promedio!$C$7</f>
        <v>0.17187499750210838</v>
      </c>
      <c r="D6" s="3">
        <f>+[13]promedio!$C$7</f>
        <v>0.17187499750210838</v>
      </c>
      <c r="E6" s="1">
        <f>+[14]promedio!$C$7</f>
        <v>0.44114583080258896</v>
      </c>
      <c r="F6" s="1">
        <f>+[15]promedio!$C$7</f>
        <v>0.99999999957776065</v>
      </c>
      <c r="H6" s="9">
        <f>+[12]promedio!$C$7</f>
        <v>0.17187499750210838</v>
      </c>
      <c r="I6" s="3">
        <f t="shared" si="0"/>
        <v>0</v>
      </c>
      <c r="J6" s="3">
        <f t="shared" si="1"/>
        <v>0.26927083330048057</v>
      </c>
    </row>
    <row r="7" spans="1:10" hidden="1" x14ac:dyDescent="0.35">
      <c r="A7" t="s">
        <v>5</v>
      </c>
      <c r="B7" s="4" t="s">
        <v>18</v>
      </c>
      <c r="C7" s="9">
        <f>+[7]normalizados!$D$6</f>
        <v>0.28320801586341221</v>
      </c>
      <c r="D7" s="3">
        <f>+[5]normalizados!$D$6</f>
        <v>0.49523809384383466</v>
      </c>
      <c r="E7" s="1">
        <f>+[11]normalizados!$D$6</f>
        <v>0.88721803559931178</v>
      </c>
      <c r="F7" s="6">
        <f>+[2]normalizados!$D$5</f>
        <v>0.88270677070695691</v>
      </c>
      <c r="H7" s="9">
        <f>+[7]normalizados!$D$6</f>
        <v>0.28320801586341221</v>
      </c>
      <c r="I7" s="3">
        <f t="shared" si="0"/>
        <v>0.21203007798042245</v>
      </c>
      <c r="J7" s="3">
        <f t="shared" si="1"/>
        <v>0.39197994175547712</v>
      </c>
    </row>
    <row r="8" spans="1:10" x14ac:dyDescent="0.35">
      <c r="A8" t="s">
        <v>6</v>
      </c>
      <c r="B8" s="2" t="s">
        <v>17</v>
      </c>
      <c r="C8" s="9">
        <f>+[8]Promedio!$C$11</f>
        <v>0.13918305061705702</v>
      </c>
      <c r="D8" s="3">
        <f>+[9]Promedio!$C$11</f>
        <v>0.13918305061705702</v>
      </c>
      <c r="E8" s="1">
        <f>+[10]Promedio!$C$11</f>
        <v>0.91437214262913391</v>
      </c>
      <c r="F8" s="1">
        <f>+[1]Modelo_0!$C$11</f>
        <v>1.001512817252705</v>
      </c>
      <c r="H8" s="9">
        <f>+[8]Promedio!$C$11</f>
        <v>0.13918305061705702</v>
      </c>
      <c r="I8" s="3">
        <f t="shared" si="0"/>
        <v>0</v>
      </c>
      <c r="J8" s="3">
        <f t="shared" si="1"/>
        <v>0.77518909201207686</v>
      </c>
    </row>
    <row r="9" spans="1:10" x14ac:dyDescent="0.35">
      <c r="A9" t="s">
        <v>6</v>
      </c>
      <c r="B9" s="4" t="s">
        <v>18</v>
      </c>
      <c r="C9" s="9">
        <f>+[7]normalizados!$E$6</f>
        <v>0.81354008299563463</v>
      </c>
      <c r="D9" s="3">
        <f>+[5]normalizados!$E$6</f>
        <v>0.84175491264898994</v>
      </c>
      <c r="E9" s="1">
        <f>+[11]normalizados!$E$6</f>
        <v>0.98774582857668547</v>
      </c>
      <c r="F9" s="1">
        <f>+[2]normalizados!$E$5</f>
        <v>0.98547652154153276</v>
      </c>
      <c r="H9" s="9">
        <f>+[7]normalizados!$E$6</f>
        <v>0.81354008299563463</v>
      </c>
      <c r="I9" s="3">
        <f t="shared" si="0"/>
        <v>2.8214829653355311E-2</v>
      </c>
      <c r="J9" s="3">
        <f t="shared" si="1"/>
        <v>0.14599091592769553</v>
      </c>
    </row>
    <row r="10" spans="1:10" hidden="1" x14ac:dyDescent="0.35">
      <c r="A10" t="s">
        <v>7</v>
      </c>
      <c r="B10" s="2" t="s">
        <v>17</v>
      </c>
      <c r="C10" s="9">
        <f>+[12]promedio!$C$15</f>
        <v>0.19753697223939665</v>
      </c>
      <c r="D10" s="3">
        <f>+[13]promedio!$C$15</f>
        <v>0.49901483440692534</v>
      </c>
      <c r="E10" s="1">
        <f>+[14]promedio!$C$15</f>
        <v>0.99655184046509715</v>
      </c>
      <c r="F10" s="1">
        <f>+[15]promedio!$C$15</f>
        <v>1.0000000943780647</v>
      </c>
      <c r="H10" s="9">
        <f>+[12]promedio!$C$15</f>
        <v>0.19753697223939665</v>
      </c>
      <c r="I10" s="3">
        <f t="shared" si="0"/>
        <v>0.3014778621675287</v>
      </c>
      <c r="J10" s="3">
        <f t="shared" si="1"/>
        <v>0.4975370060581718</v>
      </c>
    </row>
    <row r="11" spans="1:10" hidden="1" x14ac:dyDescent="0.35">
      <c r="B11" s="4" t="s">
        <v>18</v>
      </c>
      <c r="C11" s="9">
        <f>+[7]normalizados!$F$6</f>
        <v>0.76026283085953328</v>
      </c>
      <c r="D11" s="3">
        <f>+[5]normalizados!$F$6</f>
        <v>0.90492621858530031</v>
      </c>
      <c r="E11" s="1">
        <f>+[11]normalizados!$F$6</f>
        <v>0.99852228805073451</v>
      </c>
      <c r="F11" s="1">
        <f>+[2]normalizados!$F$5</f>
        <v>1.0039409895493394</v>
      </c>
      <c r="H11" s="9">
        <f>+[7]normalizados!$F$6</f>
        <v>0.76026283085953328</v>
      </c>
      <c r="I11" s="3">
        <f t="shared" si="0"/>
        <v>0.14466338772576703</v>
      </c>
      <c r="J11" s="3">
        <f t="shared" si="1"/>
        <v>9.3596069465434195E-2</v>
      </c>
    </row>
    <row r="12" spans="1:10" x14ac:dyDescent="0.35">
      <c r="A12" t="s">
        <v>8</v>
      </c>
      <c r="B12" s="2" t="s">
        <v>17</v>
      </c>
      <c r="C12" s="9">
        <f>+[9]Promedio!$C$15</f>
        <v>0.13180515256952802</v>
      </c>
      <c r="D12" s="5">
        <f>+[8]Promedio!$C$15</f>
        <v>0.1541547179850693</v>
      </c>
      <c r="E12" s="6">
        <f>+[10]Promedio!$C$15</f>
        <v>0.16489970920960917</v>
      </c>
      <c r="F12" s="6">
        <f>+[1]Modelo_0!$C$15</f>
        <v>1.0014326249347061</v>
      </c>
      <c r="H12" s="9">
        <f>+[9]Promedio!$C$15</f>
        <v>0.13180515256952802</v>
      </c>
      <c r="I12" s="3">
        <f t="shared" si="0"/>
        <v>2.2349565415541284E-2</v>
      </c>
      <c r="J12" s="3">
        <f t="shared" si="1"/>
        <v>1.0744991224539868E-2</v>
      </c>
    </row>
    <row r="13" spans="1:10" x14ac:dyDescent="0.35">
      <c r="A13" t="s">
        <v>8</v>
      </c>
      <c r="B13" s="4" t="s">
        <v>18</v>
      </c>
      <c r="C13" s="9">
        <f>+[7]normalizados!$G$6</f>
        <v>0.13180515256952804</v>
      </c>
      <c r="D13" s="3">
        <f>+[5]normalizados!$G$6</f>
        <v>0.13825214730425195</v>
      </c>
      <c r="E13" s="1">
        <f>+[11]normalizados!$G$6</f>
        <v>0.99713464765842152</v>
      </c>
      <c r="F13" s="1">
        <f>+[2]normalizados!$G$5</f>
        <v>0.98137535067896797</v>
      </c>
      <c r="H13" s="9">
        <f>+[7]normalizados!$G$6</f>
        <v>0.13180515256952804</v>
      </c>
      <c r="I13" s="3">
        <f t="shared" si="0"/>
        <v>6.4469947347239043E-3</v>
      </c>
      <c r="J13" s="3">
        <f t="shared" si="1"/>
        <v>0.85888250035416958</v>
      </c>
    </row>
    <row r="14" spans="1:10" x14ac:dyDescent="0.35">
      <c r="A14" t="s">
        <v>9</v>
      </c>
      <c r="B14" s="2" t="s">
        <v>17</v>
      </c>
      <c r="C14" s="9">
        <f>+[8]Promedio!$C$19</f>
        <v>0.14569536344191966</v>
      </c>
      <c r="D14" s="3">
        <f>+[9]Promedio!$C$19</f>
        <v>0.14569536344191966</v>
      </c>
      <c r="E14" s="6">
        <f>+[10]Promedio!$C$19</f>
        <v>0.2735099381249006</v>
      </c>
      <c r="F14" s="6">
        <f>+[1]Modelo_0!$C$19</f>
        <v>1</v>
      </c>
      <c r="H14" s="9">
        <f>+[8]Promedio!$C$19</f>
        <v>0.14569536344191966</v>
      </c>
      <c r="I14" s="3">
        <f t="shared" si="0"/>
        <v>0</v>
      </c>
      <c r="J14" s="3">
        <f t="shared" si="1"/>
        <v>0.12781457468298094</v>
      </c>
    </row>
    <row r="15" spans="1:10" x14ac:dyDescent="0.35">
      <c r="A15" t="s">
        <v>19</v>
      </c>
      <c r="B15" s="4" t="s">
        <v>18</v>
      </c>
      <c r="C15" s="9">
        <f>+[7]normalizados!$H$6</f>
        <v>0.2338576198458604</v>
      </c>
      <c r="D15" s="3">
        <f>+[5]normalizados!$H$6</f>
        <v>0.55513246330780197</v>
      </c>
      <c r="E15" s="1">
        <f>+[11]normalizados!$H$6</f>
        <v>0.99668875961226722</v>
      </c>
      <c r="F15" s="1">
        <f>+[2]normalizados!$H$5</f>
        <v>0.99822046559295796</v>
      </c>
      <c r="H15" s="9">
        <f>+[7]normalizados!$H$6</f>
        <v>0.2338576198458604</v>
      </c>
      <c r="I15" s="3">
        <f t="shared" si="0"/>
        <v>0.32127484346194157</v>
      </c>
      <c r="J15" s="3">
        <f t="shared" si="1"/>
        <v>0.44155629630446525</v>
      </c>
    </row>
    <row r="16" spans="1:10" hidden="1" x14ac:dyDescent="0.35">
      <c r="A16" t="s">
        <v>10</v>
      </c>
      <c r="B16" s="2" t="s">
        <v>17</v>
      </c>
      <c r="C16" s="9">
        <f>+[12]promedio!$C$11</f>
        <v>0.15423728959371114</v>
      </c>
      <c r="D16" s="3">
        <f>+[13]promedio!$C$11</f>
        <v>0.37584745302535277</v>
      </c>
      <c r="E16" s="1">
        <f>+[14]promedio!$C$11</f>
        <v>1.0004237296697032</v>
      </c>
      <c r="F16" s="1">
        <f>+[15]promedio!$D$11</f>
        <v>0.9440000057220459</v>
      </c>
      <c r="H16" s="9">
        <f>+[12]promedio!$C$11</f>
        <v>0.15423728959371114</v>
      </c>
      <c r="I16" s="3">
        <f t="shared" si="0"/>
        <v>0.22161016343164164</v>
      </c>
      <c r="J16" s="3">
        <f t="shared" si="1"/>
        <v>0.62457627664435034</v>
      </c>
    </row>
    <row r="17" spans="1:10" hidden="1" x14ac:dyDescent="0.35">
      <c r="B17" s="4" t="s">
        <v>18</v>
      </c>
      <c r="C17" s="9">
        <f>+[7]normalizados!$I$6</f>
        <v>0.80720338965214611</v>
      </c>
      <c r="D17" s="3">
        <f>+[5]normalizados!$I$6</f>
        <v>0.94025422391090918</v>
      </c>
      <c r="E17" s="1">
        <f>+[11]normalizados!$I$6</f>
        <v>1.0008474593394048</v>
      </c>
      <c r="F17" s="1">
        <f>+[2]normalizados!$I$5</f>
        <v>0.98855932417425563</v>
      </c>
      <c r="H17" s="9">
        <f>+[7]normalizados!$I$6</f>
        <v>0.80720338965214611</v>
      </c>
      <c r="I17" s="3">
        <f t="shared" si="0"/>
        <v>0.13305083425876307</v>
      </c>
      <c r="J17" s="3">
        <f t="shared" si="1"/>
        <v>6.0593235428495595E-2</v>
      </c>
    </row>
    <row r="18" spans="1:10" hidden="1" x14ac:dyDescent="0.35">
      <c r="A18" t="s">
        <v>11</v>
      </c>
      <c r="B18" s="2" t="s">
        <v>17</v>
      </c>
      <c r="C18" s="9">
        <f>+[12]promedio!$C$3</f>
        <v>0.1460177009082162</v>
      </c>
      <c r="D18" s="3">
        <f>+[13]promedio!$C$3</f>
        <v>0.1460177009082162</v>
      </c>
      <c r="E18" s="1">
        <f>+[14]promedio!$C$3</f>
        <v>0.1460177009082162</v>
      </c>
      <c r="F18" s="1">
        <f>+[15]promedio!$D$3</f>
        <v>0.89999997615814209</v>
      </c>
      <c r="H18" s="9">
        <f>+[12]promedio!$C$3</f>
        <v>0.1460177009082162</v>
      </c>
      <c r="I18" s="3">
        <f t="shared" si="0"/>
        <v>0</v>
      </c>
      <c r="J18" s="3">
        <f t="shared" si="1"/>
        <v>0</v>
      </c>
    </row>
    <row r="19" spans="1:10" hidden="1" x14ac:dyDescent="0.35">
      <c r="A19" t="s">
        <v>11</v>
      </c>
      <c r="B19" s="4" t="s">
        <v>18</v>
      </c>
      <c r="C19" s="9">
        <f>+[7]normalizados!$J$6</f>
        <v>0.61925929449311401</v>
      </c>
      <c r="D19" s="3">
        <f>+[5]normalizados!$J$6</f>
        <v>0.69823011784511069</v>
      </c>
      <c r="E19" s="1">
        <f>+[11]normalizados!$J$6</f>
        <v>0.99247789369841166</v>
      </c>
      <c r="F19" s="1">
        <f>+[2]normalizados!$J$5</f>
        <v>0.95884957231359014</v>
      </c>
      <c r="H19" s="9">
        <f>+[7]normalizados!$J$6</f>
        <v>0.61925929449311401</v>
      </c>
      <c r="I19" s="3">
        <f t="shared" si="0"/>
        <v>7.8970823351996677E-2</v>
      </c>
      <c r="J19" s="3">
        <f t="shared" si="1"/>
        <v>0.29424777585330097</v>
      </c>
    </row>
    <row r="20" spans="1:10" x14ac:dyDescent="0.35">
      <c r="A20" t="s">
        <v>12</v>
      </c>
      <c r="B20" s="2" t="s">
        <v>17</v>
      </c>
      <c r="C20" s="9">
        <f>+[8]Promedio!$C$23</f>
        <v>0.14079999961376197</v>
      </c>
      <c r="D20" s="3">
        <f>+[9]Promedio!$C$23</f>
        <v>0.16368000390958803</v>
      </c>
      <c r="E20" s="7">
        <f>+[10]Promedio!$C$23</f>
        <v>0.62912002513694865</v>
      </c>
      <c r="F20" s="7">
        <f>+[1]Modelo_0!$C$23</f>
        <v>1</v>
      </c>
      <c r="H20" s="9">
        <f>+[8]Promedio!$C$23</f>
        <v>0.14079999961376197</v>
      </c>
      <c r="I20" s="3">
        <f t="shared" si="0"/>
        <v>2.2880004295826067E-2</v>
      </c>
      <c r="J20" s="3">
        <f t="shared" si="1"/>
        <v>0.46544002122736061</v>
      </c>
    </row>
    <row r="21" spans="1:10" x14ac:dyDescent="0.35">
      <c r="A21" t="s">
        <v>12</v>
      </c>
      <c r="B21" s="4" t="s">
        <v>18</v>
      </c>
      <c r="C21" s="9">
        <f>+[7]normalizados!$K$6</f>
        <v>0.78020002019882295</v>
      </c>
      <c r="D21" s="3">
        <f>+[5]normalizados!$K$6</f>
        <v>0.8598400273284923</v>
      </c>
      <c r="E21" s="1">
        <f>+[11]normalizados!$K$6</f>
        <v>0.99632001629638756</v>
      </c>
      <c r="F21" s="1">
        <f>+[2]normalizados!$K$5</f>
        <v>0.99360003456115853</v>
      </c>
      <c r="H21" s="9">
        <f>+[7]normalizados!$K$6</f>
        <v>0.78020002019882295</v>
      </c>
      <c r="I21" s="3">
        <f t="shared" si="0"/>
        <v>7.9640007129669343E-2</v>
      </c>
      <c r="J21" s="3">
        <f t="shared" si="1"/>
        <v>0.13647998896789526</v>
      </c>
    </row>
    <row r="22" spans="1:10" x14ac:dyDescent="0.35">
      <c r="A22" t="s">
        <v>13</v>
      </c>
      <c r="B22" s="2" t="s">
        <v>17</v>
      </c>
      <c r="C22" s="9">
        <f t="shared" ref="C22:F23" si="2">+AVERAGE(C2,C4,C6,C8,C10,C12,C14,C16,C18,C20)</f>
        <v>0.14873541970038842</v>
      </c>
      <c r="D22" s="3">
        <f t="shared" si="2"/>
        <v>0.25648020012251005</v>
      </c>
      <c r="E22" s="3">
        <f t="shared" si="2"/>
        <v>0.65678150105859312</v>
      </c>
      <c r="F22" s="3">
        <f t="shared" si="2"/>
        <v>0.98498652101423934</v>
      </c>
      <c r="H22" s="9">
        <f t="shared" ref="H22:J23" si="3">+AVERAGE(H2,H4,H6,H8,H10,H12,H14,H16,H18,H20)</f>
        <v>0.14873541970038842</v>
      </c>
      <c r="I22" s="9">
        <f t="shared" si="3"/>
        <v>0.10774478042212168</v>
      </c>
      <c r="J22" s="9">
        <f t="shared" si="3"/>
        <v>0.40030130093608307</v>
      </c>
    </row>
    <row r="23" spans="1:10" x14ac:dyDescent="0.35">
      <c r="A23" t="s">
        <v>13</v>
      </c>
      <c r="B23" s="4" t="s">
        <v>18</v>
      </c>
      <c r="C23" s="9">
        <f t="shared" si="2"/>
        <v>0.63942078156891413</v>
      </c>
      <c r="D23" s="3">
        <f t="shared" si="2"/>
        <v>0.74252300960615725</v>
      </c>
      <c r="E23" s="3">
        <f t="shared" si="2"/>
        <v>0.98603274390891504</v>
      </c>
      <c r="F23" s="3">
        <f t="shared" si="2"/>
        <v>0.97953864542308833</v>
      </c>
      <c r="H23" s="9">
        <f t="shared" si="3"/>
        <v>0.63942078156891413</v>
      </c>
      <c r="I23" s="9">
        <f t="shared" si="3"/>
        <v>0.1031022280372432</v>
      </c>
      <c r="J23" s="9">
        <f t="shared" si="3"/>
        <v>0.24350973430275796</v>
      </c>
    </row>
  </sheetData>
  <autoFilter ref="A1:B23">
    <filterColumn colId="0">
      <filters>
        <filter val="Alex"/>
        <filter val="Avg"/>
        <filter val="Dense"/>
        <filter val="Mobile"/>
        <filter val="Squeeze"/>
        <filter val="VGG16"/>
        <filter val="VGG17"/>
        <filter val="ZF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H9" sqref="H9"/>
    </sheetView>
  </sheetViews>
  <sheetFormatPr baseColWidth="10" defaultRowHeight="14.5" x14ac:dyDescent="0.35"/>
  <cols>
    <col min="3" max="3" width="10.90625" style="8"/>
    <col min="4" max="4" width="11.26953125" style="1" bestFit="1" customWidth="1"/>
    <col min="5" max="5" width="10.90625" style="1"/>
    <col min="6" max="6" width="11.26953125" bestFit="1" customWidth="1"/>
  </cols>
  <sheetData>
    <row r="1" spans="1:13" x14ac:dyDescent="0.35">
      <c r="A1" t="s">
        <v>0</v>
      </c>
      <c r="B1" t="s">
        <v>1</v>
      </c>
      <c r="C1" s="8" t="s">
        <v>14</v>
      </c>
      <c r="D1" s="1" t="s">
        <v>15</v>
      </c>
      <c r="E1" s="1" t="s">
        <v>16</v>
      </c>
      <c r="F1" s="1" t="s">
        <v>2</v>
      </c>
      <c r="H1" s="8" t="s">
        <v>14</v>
      </c>
      <c r="I1" s="1" t="s">
        <v>15</v>
      </c>
      <c r="J1" s="1" t="s">
        <v>16</v>
      </c>
    </row>
    <row r="2" spans="1:13" x14ac:dyDescent="0.35">
      <c r="A2" t="s">
        <v>3</v>
      </c>
      <c r="B2" s="2" t="s">
        <v>17</v>
      </c>
      <c r="C2" s="9">
        <f>+[3]Promedio!$C$2</f>
        <v>0.20958083992626259</v>
      </c>
      <c r="D2" s="9">
        <f>+[4]Promedio!$C$2</f>
        <v>0.75748500609687941</v>
      </c>
      <c r="E2">
        <v>1.0008982121082688</v>
      </c>
      <c r="F2" s="1">
        <f>+[1]Modelo_0!$C$3</f>
        <v>1.0000000000000091</v>
      </c>
      <c r="H2" s="9">
        <f>+C2</f>
        <v>0.20958083992626259</v>
      </c>
      <c r="I2" s="3">
        <f>+D2-C2</f>
        <v>0.54790416617061677</v>
      </c>
      <c r="J2" s="3">
        <f>+E2-D2</f>
        <v>0.24341320601138938</v>
      </c>
      <c r="K2">
        <v>0.67185629275482284</v>
      </c>
      <c r="M2">
        <v>1.0008982121082688</v>
      </c>
    </row>
    <row r="3" spans="1:13" x14ac:dyDescent="0.35">
      <c r="B3" s="4" t="s">
        <v>18</v>
      </c>
      <c r="C3" s="9">
        <v>0.96706587279168754</v>
      </c>
      <c r="D3" s="28">
        <v>0.99101796591520097</v>
      </c>
      <c r="E3">
        <v>1.0023951965972897</v>
      </c>
      <c r="F3" s="1">
        <f>+[2]normalizados!$B$5</f>
        <v>1.001197611682922</v>
      </c>
      <c r="H3" s="9">
        <f t="shared" ref="H3:H23" si="0">+C3</f>
        <v>0.96706587279168754</v>
      </c>
      <c r="I3" s="3">
        <f t="shared" ref="I3:J23" si="1">+D3-C3</f>
        <v>2.3952093123513429E-2</v>
      </c>
      <c r="J3" s="3">
        <f t="shared" si="1"/>
        <v>1.1377230682088735E-2</v>
      </c>
      <c r="K3">
        <v>9.5808466183988639E-3</v>
      </c>
      <c r="M3">
        <v>1.0008758815314649</v>
      </c>
    </row>
    <row r="4" spans="1:13" x14ac:dyDescent="0.35">
      <c r="A4" t="s">
        <v>4</v>
      </c>
      <c r="B4" s="2" t="s">
        <v>17</v>
      </c>
      <c r="C4" s="9">
        <f>+[3]Promedio!$C$3</f>
        <v>0.12846714662761829</v>
      </c>
      <c r="D4" s="9">
        <f>+[4]Promedio!$C$3</f>
        <v>0.94744521555595118</v>
      </c>
      <c r="E4">
        <v>1.0008758815314649</v>
      </c>
      <c r="F4" s="1">
        <f>+[1]Modelo_0!$C$7</f>
        <v>1.00291969211896</v>
      </c>
      <c r="H4" s="9">
        <f t="shared" si="0"/>
        <v>0.12846714662761829</v>
      </c>
      <c r="I4" s="3">
        <f t="shared" si="1"/>
        <v>0.81897806892833291</v>
      </c>
      <c r="J4" s="3">
        <f t="shared" si="1"/>
        <v>5.3430665975513714E-2</v>
      </c>
      <c r="K4">
        <v>0.56058392145604685</v>
      </c>
      <c r="M4">
        <v>0.91437214262913391</v>
      </c>
    </row>
    <row r="5" spans="1:13" x14ac:dyDescent="0.35">
      <c r="B5" s="4" t="s">
        <v>18</v>
      </c>
      <c r="C5" s="9">
        <v>0.99795616330828296</v>
      </c>
      <c r="D5">
        <v>1.0007299067146009</v>
      </c>
      <c r="E5">
        <v>1.0027736977239279</v>
      </c>
      <c r="F5" s="1">
        <v>1</v>
      </c>
      <c r="H5" s="9">
        <f t="shared" si="0"/>
        <v>0.99795616330828296</v>
      </c>
      <c r="I5" s="3">
        <f t="shared" si="1"/>
        <v>2.7737434063179744E-3</v>
      </c>
      <c r="J5" s="3">
        <f t="shared" si="1"/>
        <v>2.0437910093269451E-3</v>
      </c>
      <c r="K5">
        <v>2.1897723522470436E-3</v>
      </c>
      <c r="M5">
        <v>0.16489970920960917</v>
      </c>
    </row>
    <row r="6" spans="1:13" x14ac:dyDescent="0.35">
      <c r="A6" t="s">
        <v>5</v>
      </c>
      <c r="B6" s="2" t="s">
        <v>17</v>
      </c>
      <c r="C6" s="9">
        <v>0.17187499750210838</v>
      </c>
      <c r="D6" s="3">
        <v>0.17187499750210838</v>
      </c>
      <c r="E6">
        <v>1.0020833293530793</v>
      </c>
      <c r="F6" s="1">
        <v>1</v>
      </c>
      <c r="H6" s="9"/>
      <c r="I6" s="3"/>
      <c r="J6" s="3"/>
    </row>
    <row r="7" spans="1:13" x14ac:dyDescent="0.35">
      <c r="B7" s="4" t="s">
        <v>18</v>
      </c>
      <c r="C7" s="3">
        <v>0.15833332970934397</v>
      </c>
      <c r="D7" s="3">
        <v>0.16562499653461976</v>
      </c>
      <c r="E7">
        <v>0.15937499556713111</v>
      </c>
      <c r="F7" s="1"/>
      <c r="H7" s="9"/>
      <c r="I7" s="3"/>
      <c r="J7" s="3"/>
    </row>
    <row r="8" spans="1:13" x14ac:dyDescent="0.35">
      <c r="A8" t="s">
        <v>6</v>
      </c>
      <c r="B8" s="2" t="s">
        <v>17</v>
      </c>
      <c r="C8" s="9">
        <f>+[3]Promedio!$C$4</f>
        <v>0.13918305061705699</v>
      </c>
      <c r="D8" s="9">
        <f>+[4]Promedio!$C$4</f>
        <v>0.2254160264352458</v>
      </c>
      <c r="E8">
        <v>0.91437214262913391</v>
      </c>
      <c r="F8" s="1">
        <f>+[1]Modelo_0!$C$11</f>
        <v>1.001512817252705</v>
      </c>
      <c r="H8" s="9">
        <f t="shared" si="0"/>
        <v>0.13918305061705699</v>
      </c>
      <c r="I8" s="3">
        <f t="shared" si="1"/>
        <v>8.6232975818188812E-2</v>
      </c>
      <c r="J8" s="3">
        <f t="shared" si="1"/>
        <v>0.68895611619388808</v>
      </c>
      <c r="K8">
        <v>0.77518909201207686</v>
      </c>
      <c r="M8">
        <v>0.2735099381249006</v>
      </c>
    </row>
    <row r="9" spans="1:13" x14ac:dyDescent="0.35">
      <c r="B9" s="4" t="s">
        <v>18</v>
      </c>
      <c r="C9" s="9">
        <v>0.81240543962257095</v>
      </c>
      <c r="D9" s="27">
        <v>0.84190619437426029</v>
      </c>
      <c r="E9">
        <v>0.89969740745575499</v>
      </c>
      <c r="F9" s="1">
        <f>+[2]normalizados!$E$5</f>
        <v>0.98547652154153276</v>
      </c>
      <c r="H9" s="9">
        <f t="shared" si="0"/>
        <v>0.81240543962257095</v>
      </c>
      <c r="I9" s="3">
        <f t="shared" si="1"/>
        <v>2.950075475168934E-2</v>
      </c>
      <c r="J9" s="3">
        <f t="shared" si="1"/>
        <v>5.7791213081494708E-2</v>
      </c>
      <c r="K9">
        <v>0.14599091592769553</v>
      </c>
      <c r="M9">
        <v>0.62912002513694865</v>
      </c>
    </row>
    <row r="10" spans="1:13" x14ac:dyDescent="0.35">
      <c r="A10" t="s">
        <v>29</v>
      </c>
      <c r="B10" s="2" t="s">
        <v>17</v>
      </c>
      <c r="C10" s="9">
        <v>0.28669954564785877</v>
      </c>
      <c r="D10" s="3">
        <v>0.84679813959706662</v>
      </c>
      <c r="E10">
        <v>1.0000000943780647</v>
      </c>
      <c r="F10" s="1">
        <v>1</v>
      </c>
      <c r="H10" s="9"/>
      <c r="I10" s="3"/>
      <c r="J10" s="3"/>
    </row>
    <row r="11" spans="1:13" x14ac:dyDescent="0.35">
      <c r="B11" s="4" t="s">
        <v>18</v>
      </c>
      <c r="C11" s="3">
        <v>0.18226603464772423</v>
      </c>
      <c r="D11" s="3">
        <v>0.18226603464772423</v>
      </c>
      <c r="E11">
        <v>0.18226603464772423</v>
      </c>
      <c r="F11" s="1"/>
      <c r="H11" s="9"/>
      <c r="I11" s="3"/>
      <c r="J11" s="3"/>
    </row>
    <row r="12" spans="1:13" x14ac:dyDescent="0.35">
      <c r="A12" t="s">
        <v>8</v>
      </c>
      <c r="B12" s="2" t="s">
        <v>17</v>
      </c>
      <c r="C12" s="9">
        <f>+[3]Promedio!$C$5</f>
        <v>0.13180515256952799</v>
      </c>
      <c r="D12" s="9">
        <v>0.13810888000739854</v>
      </c>
      <c r="E12">
        <v>0.16489970920960917</v>
      </c>
      <c r="F12" s="6">
        <f>+[1]Modelo_0!$C$15</f>
        <v>1.0014326249347061</v>
      </c>
      <c r="G12" s="3"/>
      <c r="H12" s="9">
        <f t="shared" si="0"/>
        <v>0.13180515256952799</v>
      </c>
      <c r="I12" s="3">
        <f t="shared" si="1"/>
        <v>6.3037274378705543E-3</v>
      </c>
      <c r="J12" s="3">
        <f t="shared" si="1"/>
        <v>2.6790829202210625E-2</v>
      </c>
      <c r="K12">
        <v>1.0744991224539868E-2</v>
      </c>
    </row>
    <row r="13" spans="1:13" x14ac:dyDescent="0.35">
      <c r="B13" s="4" t="s">
        <v>18</v>
      </c>
      <c r="C13" s="9">
        <v>0.13180515256952804</v>
      </c>
      <c r="D13" s="27">
        <f>+[5]normalizados!$G$6</f>
        <v>0.13825214730425195</v>
      </c>
      <c r="E13">
        <v>0.48051574999683982</v>
      </c>
      <c r="F13" s="1">
        <f>+[2]normalizados!$G$5</f>
        <v>0.98137535067896797</v>
      </c>
      <c r="H13" s="9">
        <f t="shared" si="0"/>
        <v>0.13180515256952804</v>
      </c>
      <c r="I13" s="3">
        <f t="shared" si="1"/>
        <v>6.4469947347239043E-3</v>
      </c>
      <c r="J13" s="3">
        <f t="shared" si="1"/>
        <v>0.34226360269258788</v>
      </c>
      <c r="K13">
        <v>0.85888250035416958</v>
      </c>
    </row>
    <row r="14" spans="1:13" x14ac:dyDescent="0.35">
      <c r="A14" t="s">
        <v>9</v>
      </c>
      <c r="B14" s="2" t="s">
        <v>17</v>
      </c>
      <c r="C14" s="9">
        <f>+[3]Promedio!$C$6</f>
        <v>0.14569536344191969</v>
      </c>
      <c r="D14" s="9">
        <f>+[4]Promedio!$C$6</f>
        <v>0.14569536344191969</v>
      </c>
      <c r="E14">
        <v>0.2735099381249006</v>
      </c>
      <c r="F14" s="6">
        <f>+[1]Modelo_0!$C$19</f>
        <v>1</v>
      </c>
      <c r="G14" s="3"/>
      <c r="H14" s="9">
        <f t="shared" si="0"/>
        <v>0.14569536344191969</v>
      </c>
      <c r="I14" s="3">
        <f t="shared" si="1"/>
        <v>0</v>
      </c>
      <c r="J14" s="3">
        <f t="shared" si="1"/>
        <v>0.12781457468298091</v>
      </c>
      <c r="K14">
        <v>0.12781457468298094</v>
      </c>
    </row>
    <row r="15" spans="1:13" x14ac:dyDescent="0.35">
      <c r="B15" s="4" t="s">
        <v>18</v>
      </c>
      <c r="C15" s="9">
        <v>0.23327814907738753</v>
      </c>
      <c r="D15" s="27">
        <v>0.55182120441697091</v>
      </c>
      <c r="E15">
        <v>0.7812914066950577</v>
      </c>
      <c r="F15" s="1">
        <f>+[2]normalizados!$H$5</f>
        <v>0.99822046559295796</v>
      </c>
      <c r="G15" s="3"/>
      <c r="H15" s="9">
        <f t="shared" si="0"/>
        <v>0.23327814907738753</v>
      </c>
      <c r="I15" s="3">
        <f t="shared" si="1"/>
        <v>0.31854305533958338</v>
      </c>
      <c r="J15" s="3">
        <f t="shared" si="1"/>
        <v>0.22947020227808679</v>
      </c>
      <c r="K15">
        <v>0.44155629630446525</v>
      </c>
    </row>
    <row r="16" spans="1:13" x14ac:dyDescent="0.35">
      <c r="A16" t="s">
        <v>10</v>
      </c>
      <c r="B16" s="2" t="s">
        <v>17</v>
      </c>
      <c r="C16" s="9">
        <v>0.14957627348732391</v>
      </c>
      <c r="D16" s="3">
        <v>0.87203389231208761</v>
      </c>
      <c r="E16">
        <v>1.0000000000000013</v>
      </c>
      <c r="F16" s="1">
        <v>1</v>
      </c>
      <c r="G16" s="3"/>
      <c r="H16" s="9"/>
      <c r="I16" s="3"/>
      <c r="J16" s="3"/>
    </row>
    <row r="17" spans="1:12" x14ac:dyDescent="0.35">
      <c r="B17" s="4" t="s">
        <v>18</v>
      </c>
      <c r="C17" s="9">
        <v>0.79872881099089521</v>
      </c>
      <c r="D17" s="3">
        <v>0.93262711511248064</v>
      </c>
      <c r="E17">
        <v>0.99025421759685794</v>
      </c>
      <c r="F17" s="1"/>
      <c r="G17" s="3"/>
      <c r="H17" s="9"/>
      <c r="I17" s="3"/>
      <c r="J17" s="3"/>
    </row>
    <row r="18" spans="1:12" x14ac:dyDescent="0.35">
      <c r="A18" t="s">
        <v>11</v>
      </c>
      <c r="B18" s="2" t="s">
        <v>17</v>
      </c>
      <c r="C18" s="9">
        <v>0.14666666978304926</v>
      </c>
      <c r="D18" s="3">
        <v>0.14666666978304926</v>
      </c>
      <c r="E18">
        <v>0.92133335742538569</v>
      </c>
      <c r="F18" s="1">
        <v>1</v>
      </c>
      <c r="G18" s="3"/>
      <c r="H18" s="9"/>
      <c r="I18" s="3"/>
      <c r="J18" s="3"/>
    </row>
    <row r="19" spans="1:12" x14ac:dyDescent="0.35">
      <c r="B19" s="4" t="s">
        <v>18</v>
      </c>
      <c r="C19" s="9">
        <v>0.61600002633428386</v>
      </c>
      <c r="D19" s="3">
        <v>0.70133336930765799</v>
      </c>
      <c r="E19">
        <v>0.80977780461706128</v>
      </c>
      <c r="F19" s="1"/>
      <c r="G19" s="3"/>
      <c r="H19" s="9"/>
      <c r="I19" s="3"/>
      <c r="J19" s="3"/>
    </row>
    <row r="20" spans="1:12" x14ac:dyDescent="0.35">
      <c r="A20" t="s">
        <v>12</v>
      </c>
      <c r="B20" s="2" t="s">
        <v>17</v>
      </c>
      <c r="C20" s="9">
        <f>+[4]Promedio!$C$7</f>
        <v>0.1712000053215029</v>
      </c>
      <c r="D20" s="9">
        <f>+[3]Promedio!$C$7</f>
        <v>0.14079999961376199</v>
      </c>
      <c r="E20">
        <v>0.62912002513694865</v>
      </c>
      <c r="F20" s="7">
        <f>+[1]Modelo_0!$C$23</f>
        <v>1</v>
      </c>
      <c r="G20" s="3"/>
      <c r="H20" s="9">
        <f t="shared" si="0"/>
        <v>0.1712000053215029</v>
      </c>
      <c r="I20" s="3">
        <f t="shared" si="1"/>
        <v>-3.0400005707740901E-2</v>
      </c>
      <c r="J20" s="3">
        <f t="shared" si="1"/>
        <v>0.48832002552318665</v>
      </c>
      <c r="K20">
        <v>0.46544002122736061</v>
      </c>
    </row>
    <row r="21" spans="1:12" x14ac:dyDescent="0.35">
      <c r="B21" s="4" t="s">
        <v>18</v>
      </c>
      <c r="C21" s="9">
        <v>0.78384001931762781</v>
      </c>
      <c r="D21" s="27">
        <v>0.85888002536010855</v>
      </c>
      <c r="E21">
        <v>1.0027200174977766</v>
      </c>
      <c r="F21" s="1">
        <f>+[2]normalizados!$K$5</f>
        <v>0.99360003456115853</v>
      </c>
      <c r="G21" s="3"/>
      <c r="H21" s="9">
        <f t="shared" si="0"/>
        <v>0.78384001931762781</v>
      </c>
      <c r="I21" s="3">
        <f t="shared" si="1"/>
        <v>7.5040006042480734E-2</v>
      </c>
      <c r="J21" s="3">
        <f t="shared" si="1"/>
        <v>0.14383999213766807</v>
      </c>
      <c r="K21">
        <v>0.13647998896789526</v>
      </c>
    </row>
    <row r="22" spans="1:12" x14ac:dyDescent="0.35">
      <c r="A22" t="s">
        <v>13</v>
      </c>
      <c r="B22" s="2" t="s">
        <v>17</v>
      </c>
      <c r="C22" s="9">
        <f>+AVERAGE(C2,C4,C6,C8,C10,C12,C14,C16,C18,C20)</f>
        <v>0.16807490449242288</v>
      </c>
      <c r="D22" s="9">
        <f t="shared" ref="D22:F23" si="2">+AVERAGE(D2,D4,D6,D8,D10,D12,D14,D16,D18,D20)</f>
        <v>0.43923241903454679</v>
      </c>
      <c r="E22">
        <f t="shared" si="2"/>
        <v>0.79070926898968563</v>
      </c>
      <c r="F22" s="9">
        <f t="shared" si="2"/>
        <v>1.000586513430638</v>
      </c>
      <c r="H22" s="9">
        <f t="shared" si="0"/>
        <v>0.16807490449242288</v>
      </c>
      <c r="I22" s="3">
        <f t="shared" si="1"/>
        <v>0.27115751454212389</v>
      </c>
      <c r="J22" s="3">
        <f t="shared" si="1"/>
        <v>0.35147684995513884</v>
      </c>
      <c r="K22">
        <v>0.40030130093608307</v>
      </c>
    </row>
    <row r="23" spans="1:12" x14ac:dyDescent="0.35">
      <c r="B23" s="4" t="s">
        <v>18</v>
      </c>
      <c r="C23" s="9">
        <f>+AVERAGE(C3,C5,C7,C9,C11,C13,C15,C17,C19,C21)</f>
        <v>0.56816789983693317</v>
      </c>
      <c r="D23" s="9">
        <f t="shared" si="2"/>
        <v>0.63644589596878764</v>
      </c>
      <c r="E23">
        <f t="shared" si="2"/>
        <v>0.73110665283954213</v>
      </c>
      <c r="F23" s="9">
        <f t="shared" si="2"/>
        <v>0.99331166400958981</v>
      </c>
      <c r="H23" s="9">
        <f t="shared" si="0"/>
        <v>0.56816789983693317</v>
      </c>
      <c r="I23" s="3">
        <f t="shared" si="1"/>
        <v>6.8277996131854479E-2</v>
      </c>
      <c r="J23" s="3">
        <f t="shared" si="1"/>
        <v>9.4660756870754481E-2</v>
      </c>
      <c r="K23">
        <v>0.24350973430275796</v>
      </c>
    </row>
    <row r="25" spans="1:12" x14ac:dyDescent="0.35">
      <c r="H25" s="3"/>
      <c r="I25" s="3"/>
      <c r="J25" s="3"/>
    </row>
    <row r="26" spans="1:12" x14ac:dyDescent="0.35">
      <c r="H26" s="3">
        <f t="shared" ref="H26:J27" si="3">1-C22</f>
        <v>0.83192509550757709</v>
      </c>
      <c r="I26" s="3">
        <f t="shared" si="3"/>
        <v>0.56076758096545321</v>
      </c>
      <c r="J26" s="3">
        <f t="shared" si="3"/>
        <v>0.20929073101031437</v>
      </c>
    </row>
    <row r="27" spans="1:12" x14ac:dyDescent="0.35">
      <c r="H27" s="3">
        <f t="shared" si="3"/>
        <v>0.43183210016306683</v>
      </c>
      <c r="I27" s="3">
        <f t="shared" si="3"/>
        <v>0.36355410403121236</v>
      </c>
      <c r="J27" s="3">
        <f t="shared" si="3"/>
        <v>0.26889334716045787</v>
      </c>
      <c r="L27">
        <f>+J27*100</f>
        <v>26.889334716045788</v>
      </c>
    </row>
    <row r="29" spans="1:12" x14ac:dyDescent="0.35">
      <c r="H29" s="3"/>
    </row>
    <row r="30" spans="1:12" x14ac:dyDescent="0.35">
      <c r="H30" s="3"/>
      <c r="I30" s="3"/>
    </row>
  </sheetData>
  <sheetProtection algorithmName="SHA-512" hashValue="ldLVCl5A4HNNk28nYO0uivQ3YnH/oIgpYE/Nv1nXTP7YsMyWXxZEir23io/RHv+aXjgk3pdY4zWZ0G5hwm6Qcg==" saltValue="W3e2mpAup4cCfqLELvOWSA==" spinCount="100000" sheet="1" objects="1" scenario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D34" sqref="D34"/>
    </sheetView>
  </sheetViews>
  <sheetFormatPr baseColWidth="10" defaultRowHeight="14.5" x14ac:dyDescent="0.35"/>
  <cols>
    <col min="1" max="2" width="10.90625" customWidth="1"/>
    <col min="3" max="3" width="8.26953125" style="22" customWidth="1"/>
    <col min="4" max="4" width="11.81640625" style="22" customWidth="1"/>
    <col min="5" max="5" width="7.36328125" style="22" customWidth="1"/>
    <col min="6" max="6" width="12.90625" customWidth="1"/>
  </cols>
  <sheetData>
    <row r="1" spans="1:9" x14ac:dyDescent="0.35">
      <c r="A1" t="s">
        <v>0</v>
      </c>
      <c r="B1" t="s">
        <v>1</v>
      </c>
      <c r="C1" s="22" t="s">
        <v>2</v>
      </c>
      <c r="D1" s="22" t="s">
        <v>21</v>
      </c>
      <c r="E1" s="22" t="s">
        <v>28</v>
      </c>
    </row>
    <row r="2" spans="1:9" x14ac:dyDescent="0.35">
      <c r="A2" t="s">
        <v>3</v>
      </c>
      <c r="B2" s="2" t="s">
        <v>22</v>
      </c>
      <c r="C2" s="20">
        <f>+'tesis_low-vdd'!C2</f>
        <v>1.0004491094002081</v>
      </c>
      <c r="D2" s="20">
        <f>+'tesis_low-vdd'!D2-'tesis_low-vdd'!C2</f>
        <v>-4.4910940019904366E-4</v>
      </c>
      <c r="E2" s="22">
        <f>+'tesis_low-vdd'!E2-'tesis_low-vdd'!D2</f>
        <v>0</v>
      </c>
      <c r="G2" s="10"/>
      <c r="H2" s="10"/>
      <c r="I2" s="10"/>
    </row>
    <row r="3" spans="1:9" x14ac:dyDescent="0.35">
      <c r="A3" t="s">
        <v>3</v>
      </c>
      <c r="B3" s="2" t="s">
        <v>23</v>
      </c>
      <c r="C3" s="20">
        <f>+'tesis_low-vdd'!C3</f>
        <v>0.90883233764354698</v>
      </c>
      <c r="D3" s="20">
        <f>+'tesis_low-vdd'!D3-'tesis_low-vdd'!C3</f>
        <v>9.1916171331322127E-2</v>
      </c>
      <c r="E3" s="22">
        <f>+'tesis_low-vdd'!E3-'tesis_low-vdd'!D3</f>
        <v>-2.9940626679936244E-4</v>
      </c>
      <c r="G3" s="10"/>
      <c r="H3" s="10"/>
      <c r="I3" s="10"/>
    </row>
    <row r="4" spans="1:9" x14ac:dyDescent="0.35">
      <c r="A4" t="s">
        <v>3</v>
      </c>
      <c r="B4" s="2" t="s">
        <v>24</v>
      </c>
      <c r="C4" s="20">
        <f>+'tesis_low-vdd'!C4</f>
        <v>0.39715569400251594</v>
      </c>
      <c r="D4" s="20">
        <f>+'tesis_low-vdd'!D4-'tesis_low-vdd'!C4</f>
        <v>0.46092813801223953</v>
      </c>
      <c r="E4" s="22">
        <f>+'tesis_low-vdd'!E4-'tesis_low-vdd'!D4</f>
        <v>0.12859281664538358</v>
      </c>
      <c r="F4" s="11"/>
      <c r="G4" s="10"/>
      <c r="H4" s="10"/>
      <c r="I4" s="10"/>
    </row>
    <row r="5" spans="1:9" x14ac:dyDescent="0.35">
      <c r="A5" t="s">
        <v>4</v>
      </c>
      <c r="B5" s="12" t="s">
        <v>22</v>
      </c>
      <c r="C5" s="20">
        <f>+'tesis_low-vdd'!C5</f>
        <v>1.0030656734618799</v>
      </c>
      <c r="D5" s="20">
        <f>+'tesis_low-vdd'!D5-'tesis_low-vdd'!C5</f>
        <v>-1.4598134291987641E-4</v>
      </c>
      <c r="E5" s="22">
        <f>+'tesis_low-vdd'!E5-'tesis_low-vdd'!D5</f>
        <v>0</v>
      </c>
      <c r="F5" s="1"/>
      <c r="G5" s="10"/>
      <c r="H5" s="10"/>
      <c r="I5" s="10"/>
    </row>
    <row r="6" spans="1:9" x14ac:dyDescent="0.35">
      <c r="A6" t="s">
        <v>4</v>
      </c>
      <c r="B6" s="12" t="s">
        <v>23</v>
      </c>
      <c r="C6" s="20">
        <f>+'tesis_low-vdd'!C6</f>
        <v>1.0010218759264971</v>
      </c>
      <c r="D6" s="20">
        <f>+'tesis_low-vdd'!D6-'tesis_low-vdd'!C6</f>
        <v>2.0437910093267231E-3</v>
      </c>
      <c r="E6" s="22">
        <f>+'tesis_low-vdd'!E6-'tesis_low-vdd'!D6</f>
        <v>-2.9196268583975282E-4</v>
      </c>
      <c r="F6" s="1"/>
      <c r="G6" s="10"/>
      <c r="H6" s="10"/>
      <c r="I6" s="10"/>
    </row>
    <row r="7" spans="1:9" x14ac:dyDescent="0.35">
      <c r="A7" t="s">
        <v>4</v>
      </c>
      <c r="B7" s="12" t="s">
        <v>24</v>
      </c>
      <c r="C7" s="20">
        <f>+'tesis_low-vdd'!C7</f>
        <v>0.52364962363257139</v>
      </c>
      <c r="D7" s="20">
        <f>+'tesis_low-vdd'!D7-'tesis_low-vdd'!C7</f>
        <v>0.47372261430403151</v>
      </c>
      <c r="E7" s="22">
        <f>+'tesis_low-vdd'!E7-'tesis_low-vdd'!D7</f>
        <v>5.985391685060848E-3</v>
      </c>
      <c r="F7" s="1"/>
      <c r="G7" s="10"/>
      <c r="H7" s="10"/>
      <c r="I7" s="10"/>
    </row>
    <row r="8" spans="1:9" x14ac:dyDescent="0.35">
      <c r="A8" t="s">
        <v>5</v>
      </c>
      <c r="B8" s="13" t="s">
        <v>22</v>
      </c>
      <c r="C8" s="20">
        <f>+'tesis_low-vdd'!C8</f>
        <v>0.94114581506942652</v>
      </c>
      <c r="D8" s="20">
        <f>+'tesis_low-vdd'!D8-'tesis_low-vdd'!C8</f>
        <v>7.239584745046046E-2</v>
      </c>
      <c r="E8" s="22">
        <f>+'tesis_low-vdd'!E8-'tesis_low-vdd'!D8</f>
        <v>-5.2083438408700999E-4</v>
      </c>
      <c r="F8" s="1"/>
      <c r="G8" s="10"/>
      <c r="H8" s="10"/>
      <c r="I8" s="10"/>
    </row>
    <row r="9" spans="1:9" x14ac:dyDescent="0.35">
      <c r="A9" t="s">
        <v>5</v>
      </c>
      <c r="B9" s="13" t="s">
        <v>23</v>
      </c>
      <c r="C9" s="20">
        <f>+'tesis_low-vdd'!C9</f>
        <v>0.171874997502108</v>
      </c>
      <c r="D9" s="20">
        <f>+'tesis_low-vdd'!D9-'tesis_low-vdd'!C9</f>
        <v>0.73802082825191795</v>
      </c>
      <c r="E9" s="22">
        <f>+'tesis_low-vdd'!E9-'tesis_low-vdd'!D9</f>
        <v>7.2916736161694473E-3</v>
      </c>
      <c r="F9" s="1"/>
      <c r="G9" s="10"/>
      <c r="H9" s="10"/>
      <c r="I9" s="10"/>
    </row>
    <row r="10" spans="1:9" x14ac:dyDescent="0.35">
      <c r="A10" t="s">
        <v>5</v>
      </c>
      <c r="B10" s="13" t="s">
        <v>24</v>
      </c>
      <c r="C10" s="20">
        <f>+'tesis_low-vdd'!C10</f>
        <v>0.17187499750210838</v>
      </c>
      <c r="D10" s="20">
        <f>+'tesis_low-vdd'!D10-'tesis_low-vdd'!C10</f>
        <v>0</v>
      </c>
      <c r="E10" s="22">
        <f>+'tesis_low-vdd'!E10-'tesis_low-vdd'!D10</f>
        <v>0.36770833398651209</v>
      </c>
      <c r="F10" s="1"/>
      <c r="G10" s="10"/>
      <c r="H10" s="10"/>
      <c r="I10" s="10"/>
    </row>
    <row r="11" spans="1:9" x14ac:dyDescent="0.35">
      <c r="A11" t="s">
        <v>6</v>
      </c>
      <c r="B11" s="14" t="s">
        <v>22</v>
      </c>
      <c r="C11" s="20">
        <f>+'tesis_low-vdd'!C11</f>
        <v>0.99046897402463985</v>
      </c>
      <c r="D11" s="20">
        <f>+'tesis_low-vdd'!D11-'tesis_low-vdd'!C11</f>
        <v>6.6565649870965471E-3</v>
      </c>
      <c r="E11" s="22">
        <f>+'tesis_low-vdd'!E11-'tesis_low-vdd'!D11</f>
        <v>3.6308696146167829E-3</v>
      </c>
      <c r="F11" s="1"/>
      <c r="G11" s="10"/>
      <c r="H11" s="10"/>
      <c r="I11" s="10"/>
    </row>
    <row r="12" spans="1:9" x14ac:dyDescent="0.35">
      <c r="A12" t="s">
        <v>6</v>
      </c>
      <c r="B12" s="14" t="s">
        <v>23</v>
      </c>
      <c r="C12" s="20">
        <f>+'tesis_low-vdd'!C12</f>
        <v>0.72012100373859156</v>
      </c>
      <c r="D12" s="20">
        <f>+'tesis_low-vdd'!D12-'tesis_low-vdd'!C12</f>
        <v>0.27549167067938507</v>
      </c>
      <c r="E12" s="22">
        <f>+'tesis_low-vdd'!E12-'tesis_low-vdd'!D12</f>
        <v>3.7821445768791984E-3</v>
      </c>
      <c r="G12" s="10"/>
      <c r="H12" s="10"/>
      <c r="I12" s="10"/>
    </row>
    <row r="13" spans="1:9" x14ac:dyDescent="0.35">
      <c r="A13" t="s">
        <v>6</v>
      </c>
      <c r="B13" s="14" t="s">
        <v>24</v>
      </c>
      <c r="C13" s="20">
        <f>+'tesis_low-vdd'!C13</f>
        <v>0.13948562252135774</v>
      </c>
      <c r="D13" s="20">
        <f>+'tesis_low-vdd'!D13-'tesis_low-vdd'!C13</f>
        <v>0.50983358604439832</v>
      </c>
      <c r="E13" s="22">
        <f>+'tesis_low-vdd'!E13-'tesis_low-vdd'!D13</f>
        <v>0.29561270147000773</v>
      </c>
      <c r="G13" s="10"/>
      <c r="H13" s="10"/>
      <c r="I13" s="10"/>
    </row>
    <row r="14" spans="1:9" x14ac:dyDescent="0.35">
      <c r="A14" t="s">
        <v>7</v>
      </c>
      <c r="B14" s="15" t="s">
        <v>22</v>
      </c>
      <c r="C14" s="20">
        <f>+'tesis_low-vdd'!C14</f>
        <v>1.0019705419637019</v>
      </c>
      <c r="D14" s="20">
        <f>+'tesis_low-vdd'!D14-'tesis_low-vdd'!C14</f>
        <v>-2.9556493570324083E-3</v>
      </c>
      <c r="E14" s="22">
        <f>+'tesis_low-vdd'!E14-'tesis_low-vdd'!D14</f>
        <v>9.8520177139516107E-4</v>
      </c>
      <c r="G14" s="10"/>
      <c r="H14" s="10"/>
      <c r="I14" s="10"/>
    </row>
    <row r="15" spans="1:9" x14ac:dyDescent="0.35">
      <c r="A15" t="s">
        <v>7</v>
      </c>
      <c r="B15" s="15" t="s">
        <v>23</v>
      </c>
      <c r="C15" s="20">
        <f>+'tesis_low-vdd'!C15</f>
        <v>0.96256170035807342</v>
      </c>
      <c r="D15" s="20">
        <f>+'tesis_low-vdd'!D15-'tesis_low-vdd'!C15</f>
        <v>3.4482737322484192E-2</v>
      </c>
      <c r="E15" s="22">
        <f>+'tesis_low-vdd'!E15-'tesis_low-vdd'!D15</f>
        <v>2.463052141572275E-3</v>
      </c>
      <c r="G15" s="10"/>
      <c r="H15" s="10"/>
      <c r="I15" s="10"/>
    </row>
    <row r="16" spans="1:9" x14ac:dyDescent="0.35">
      <c r="A16" t="s">
        <v>7</v>
      </c>
      <c r="B16" s="15" t="s">
        <v>24</v>
      </c>
      <c r="C16" s="20">
        <f>+'tesis_low-vdd'!C16</f>
        <v>0.62216756627359737</v>
      </c>
      <c r="D16" s="20">
        <f>+'tesis_low-vdd'!D16-'tesis_low-vdd'!C16</f>
        <v>0.34039412674400171</v>
      </c>
      <c r="E16" s="22">
        <f>+'tesis_low-vdd'!E16-'tesis_low-vdd'!D16</f>
        <v>3.3497520870139907E-2</v>
      </c>
      <c r="G16" s="10"/>
      <c r="H16" s="10"/>
      <c r="I16" s="10"/>
    </row>
    <row r="17" spans="1:9" x14ac:dyDescent="0.35">
      <c r="A17" t="s">
        <v>8</v>
      </c>
      <c r="B17" s="16" t="s">
        <v>22</v>
      </c>
      <c r="C17" s="20">
        <f>+'tesis_low-vdd'!C17</f>
        <v>0.99083092502393377</v>
      </c>
      <c r="D17" s="20">
        <f>+'tesis_low-vdd'!D17-'tesis_low-vdd'!C17</f>
        <v>8.882524371083278E-3</v>
      </c>
      <c r="E17" s="22">
        <f>+'tesis_low-vdd'!E17-'tesis_low-vdd'!D17</f>
        <v>1.4327530249147458E-4</v>
      </c>
      <c r="G17" s="10"/>
      <c r="H17" s="10"/>
      <c r="I17" s="10"/>
    </row>
    <row r="18" spans="1:9" x14ac:dyDescent="0.35">
      <c r="A18" t="s">
        <v>8</v>
      </c>
      <c r="B18" s="16" t="s">
        <v>23</v>
      </c>
      <c r="C18" s="20">
        <f>+'tesis_low-vdd'!C18</f>
        <v>0.18624641635619738</v>
      </c>
      <c r="D18" s="20">
        <f>+'tesis_low-vdd'!D18-'tesis_low-vdd'!C18</f>
        <v>0.67965615592574768</v>
      </c>
      <c r="E18" s="22">
        <f>+'tesis_low-vdd'!E18-'tesis_low-vdd'!D18</f>
        <v>0.11303721994036653</v>
      </c>
      <c r="G18" s="10"/>
      <c r="H18" s="10"/>
      <c r="I18" s="10"/>
    </row>
    <row r="19" spans="1:9" x14ac:dyDescent="0.35">
      <c r="A19" t="s">
        <v>8</v>
      </c>
      <c r="B19" s="16" t="s">
        <v>24</v>
      </c>
      <c r="C19" s="20">
        <f>+'tesis_low-vdd'!C19</f>
        <v>0.13180515256952802</v>
      </c>
      <c r="D19" s="20">
        <f>+'tesis_low-vdd'!D19-'tesis_low-vdd'!C19</f>
        <v>2.9656162330258029E-2</v>
      </c>
      <c r="E19" s="22">
        <f>+'tesis_low-vdd'!E19-'tesis_low-vdd'!D19</f>
        <v>0.39713465886631477</v>
      </c>
      <c r="G19" s="10"/>
      <c r="H19" s="10"/>
      <c r="I19" s="10"/>
    </row>
    <row r="20" spans="1:9" x14ac:dyDescent="0.35">
      <c r="A20" t="s">
        <v>9</v>
      </c>
      <c r="B20" s="17" t="s">
        <v>22</v>
      </c>
      <c r="C20" s="20">
        <f>+'tesis_low-vdd'!C20</f>
        <v>0.9961920772547268</v>
      </c>
      <c r="D20" s="20">
        <f>+'tesis_low-vdd'!D20-'tesis_low-vdd'!C20</f>
        <v>3.8079227452731956E-3</v>
      </c>
      <c r="E20" s="22">
        <f>+'tesis_low-vdd'!E20-'tesis_low-vdd'!D20</f>
        <v>0</v>
      </c>
      <c r="G20" s="10"/>
      <c r="H20" s="10"/>
      <c r="I20" s="10"/>
    </row>
    <row r="21" spans="1:9" x14ac:dyDescent="0.35">
      <c r="A21" t="s">
        <v>9</v>
      </c>
      <c r="B21" s="17" t="s">
        <v>23</v>
      </c>
      <c r="C21" s="20">
        <f>+'tesis_low-vdd'!C21</f>
        <v>0.24619206060193846</v>
      </c>
      <c r="D21" s="20">
        <f>+'tesis_low-vdd'!D21-'tesis_low-vdd'!C21</f>
        <v>0.64668875406133763</v>
      </c>
      <c r="E21" s="22">
        <f>+'tesis_low-vdd'!E21-'tesis_low-vdd'!D21</f>
        <v>9.1059584341967814E-2</v>
      </c>
      <c r="G21" s="10"/>
      <c r="H21" s="10"/>
      <c r="I21" s="10"/>
    </row>
    <row r="22" spans="1:9" x14ac:dyDescent="0.35">
      <c r="A22" t="s">
        <v>9</v>
      </c>
      <c r="B22" s="17" t="s">
        <v>24</v>
      </c>
      <c r="C22" s="20">
        <f>+'tesis_low-vdd'!C22</f>
        <v>0.14569536344191966</v>
      </c>
      <c r="D22" s="20">
        <f>+'tesis_low-vdd'!D22-'tesis_low-vdd'!C22</f>
        <v>6.5066231653900991E-2</v>
      </c>
      <c r="E22" s="22">
        <f>+'tesis_low-vdd'!E22-'tesis_low-vdd'!D22</f>
        <v>0.5458609374883201</v>
      </c>
      <c r="G22" s="10"/>
      <c r="H22" s="10"/>
      <c r="I22" s="10"/>
    </row>
    <row r="23" spans="1:9" x14ac:dyDescent="0.35">
      <c r="A23" t="s">
        <v>10</v>
      </c>
      <c r="B23" s="18" t="s">
        <v>22</v>
      </c>
      <c r="C23" s="20">
        <f>+'tesis_low-vdd'!C23</f>
        <v>1.0016949186788087</v>
      </c>
      <c r="D23" s="20">
        <f>+'tesis_low-vdd'!D23-'tesis_low-vdd'!C23</f>
        <v>-1.6949186788073334E-3</v>
      </c>
      <c r="E23" s="22">
        <f>+'tesis_low-vdd'!E23-'tesis_low-vdd'!D23</f>
        <v>0</v>
      </c>
      <c r="G23" s="10"/>
      <c r="H23" s="10"/>
      <c r="I23" s="10"/>
    </row>
    <row r="24" spans="1:9" x14ac:dyDescent="0.35">
      <c r="A24" t="s">
        <v>10</v>
      </c>
      <c r="B24" s="18" t="s">
        <v>23</v>
      </c>
      <c r="C24" s="20">
        <f>+'tesis_low-vdd'!C24</f>
        <v>0.84618642665863253</v>
      </c>
      <c r="D24" s="20">
        <f>+'tesis_low-vdd'!D24-'tesis_low-vdd'!C24</f>
        <v>0.15423730301107064</v>
      </c>
      <c r="E24" s="22">
        <f>+'tesis_low-vdd'!E24-'tesis_low-vdd'!D24</f>
        <v>-1.6949186788077775E-3</v>
      </c>
      <c r="G24" s="10"/>
      <c r="H24" s="10"/>
      <c r="I24" s="10"/>
    </row>
    <row r="25" spans="1:9" x14ac:dyDescent="0.35">
      <c r="A25" t="s">
        <v>10</v>
      </c>
      <c r="B25" s="18" t="s">
        <v>24</v>
      </c>
      <c r="C25" s="20">
        <f>+'tesis_low-vdd'!C25</f>
        <v>0.4906779646302003</v>
      </c>
      <c r="D25" s="20">
        <f>+'tesis_low-vdd'!D25-'tesis_low-vdd'!C25</f>
        <v>0.29788135638702939</v>
      </c>
      <c r="E25" s="22">
        <f>+'tesis_low-vdd'!E25-'tesis_low-vdd'!D25</f>
        <v>0.18686440865247322</v>
      </c>
      <c r="G25" s="10"/>
      <c r="H25" s="10"/>
      <c r="I25" s="10"/>
    </row>
    <row r="26" spans="1:9" x14ac:dyDescent="0.35">
      <c r="A26" t="s">
        <v>11</v>
      </c>
      <c r="B26" s="12" t="s">
        <v>22</v>
      </c>
      <c r="C26" s="20">
        <f>+'tesis_low-vdd'!C26</f>
        <v>0.98672568962058127</v>
      </c>
      <c r="D26" s="20">
        <f>+'tesis_low-vdd'!D26-'tesis_low-vdd'!C26</f>
        <v>1.1052116883880858E-2</v>
      </c>
      <c r="E26" s="22">
        <f>+'tesis_low-vdd'!E26-'tesis_low-vdd'!D26</f>
        <v>2.2222069167280312E-3</v>
      </c>
      <c r="G26" s="10"/>
      <c r="H26" s="10"/>
      <c r="I26" s="10"/>
    </row>
    <row r="27" spans="1:9" x14ac:dyDescent="0.35">
      <c r="A27" t="s">
        <v>11</v>
      </c>
      <c r="B27" s="12" t="s">
        <v>23</v>
      </c>
      <c r="C27" s="20">
        <f>+'tesis_low-vdd'!C27</f>
        <v>0.1460177009082162</v>
      </c>
      <c r="D27" s="20">
        <f>+'tesis_low-vdd'!D27-'tesis_low-vdd'!C27</f>
        <v>0.67664897601371821</v>
      </c>
      <c r="E27" s="22">
        <f>+'tesis_low-vdd'!E27-'tesis_low-vdd'!D27</f>
        <v>0.15955554871066036</v>
      </c>
      <c r="G27" s="10"/>
      <c r="H27" s="10"/>
      <c r="I27" s="10"/>
    </row>
    <row r="28" spans="1:9" x14ac:dyDescent="0.35">
      <c r="A28" t="s">
        <v>11</v>
      </c>
      <c r="B28" s="12" t="s">
        <v>24</v>
      </c>
      <c r="C28" s="20">
        <f>+'tesis_low-vdd'!C28</f>
        <v>0.1460177009082162</v>
      </c>
      <c r="D28" s="20">
        <f>+'tesis_low-vdd'!D28-'tesis_low-vdd'!C28</f>
        <v>6.4896887483306687E-4</v>
      </c>
      <c r="E28" s="22">
        <f>+'tesis_low-vdd'!E28-'tesis_low-vdd'!D28</f>
        <v>0.24177778246353682</v>
      </c>
      <c r="G28" s="10"/>
      <c r="H28" s="10"/>
      <c r="I28" s="10"/>
    </row>
    <row r="29" spans="1:9" x14ac:dyDescent="0.35">
      <c r="A29" t="s">
        <v>12</v>
      </c>
      <c r="B29" s="19" t="s">
        <v>22</v>
      </c>
      <c r="C29" s="20">
        <f>+'tesis_low-vdd'!C29</f>
        <v>0.99776001924896351</v>
      </c>
      <c r="D29" s="20">
        <f>+'tesis_low-vdd'!D29-'tesis_low-vdd'!C29</f>
        <v>1.91999678420951E-3</v>
      </c>
      <c r="E29" s="22">
        <f>+'tesis_low-vdd'!E29-'tesis_low-vdd'!D29</f>
        <v>3.199839668269755E-4</v>
      </c>
      <c r="G29" s="10"/>
      <c r="H29" s="10"/>
      <c r="I29" s="10"/>
    </row>
    <row r="30" spans="1:9" x14ac:dyDescent="0.35">
      <c r="A30" t="s">
        <v>12</v>
      </c>
      <c r="B30" s="19" t="s">
        <v>23</v>
      </c>
      <c r="C30" s="20">
        <f>+'tesis_low-vdd'!C30</f>
        <v>0.6894400176868446</v>
      </c>
      <c r="D30" s="20">
        <f>+'tesis_low-vdd'!D30-'tesis_low-vdd'!C30</f>
        <v>0.28016000342750569</v>
      </c>
      <c r="E30" s="22">
        <f>+'tesis_low-vdd'!E30-'tesis_low-vdd'!D30</f>
        <v>2.7999981117247663E-2</v>
      </c>
      <c r="G30" s="10"/>
      <c r="H30" s="10"/>
      <c r="I30" s="10"/>
    </row>
    <row r="31" spans="1:9" x14ac:dyDescent="0.35">
      <c r="A31" t="s">
        <v>12</v>
      </c>
      <c r="B31" s="19" t="s">
        <v>24</v>
      </c>
      <c r="C31" s="20">
        <f>+'tesis_low-vdd'!C31</f>
        <v>0.17840000309705753</v>
      </c>
      <c r="D31" s="20">
        <f>+'tesis_low-vdd'!D31-'tesis_low-vdd'!C31</f>
        <v>0.24448000745725659</v>
      </c>
      <c r="E31" s="22">
        <f>+'tesis_low-vdd'!E31-'tesis_low-vdd'!D31</f>
        <v>0.41392001244831145</v>
      </c>
      <c r="G31" s="10"/>
      <c r="H31" s="10"/>
      <c r="I31" s="10"/>
    </row>
    <row r="32" spans="1:9" x14ac:dyDescent="0.35">
      <c r="A32" t="s">
        <v>13</v>
      </c>
      <c r="B32" s="19" t="s">
        <v>22</v>
      </c>
      <c r="C32" s="20">
        <f>+'tesis_low-vdd'!C32</f>
        <v>0.99103037437468688</v>
      </c>
      <c r="D32" s="20">
        <f>+'tesis_low-vdd'!D32-'tesis_low-vdd'!C32</f>
        <v>9.9469314443048074E-3</v>
      </c>
      <c r="E32" s="22">
        <f>+'tesis_low-vdd'!E32-'tesis_low-vdd'!D32</f>
        <v>6.7807031879696389E-4</v>
      </c>
      <c r="G32" s="10"/>
      <c r="H32" s="10"/>
      <c r="I32" s="10"/>
    </row>
    <row r="33" spans="1:9" x14ac:dyDescent="0.35">
      <c r="A33" t="s">
        <v>13</v>
      </c>
      <c r="B33" s="19" t="s">
        <v>23</v>
      </c>
      <c r="C33" s="20">
        <f>+'tesis_low-vdd'!C33</f>
        <v>0.58784945373806452</v>
      </c>
      <c r="D33" s="20">
        <f>+'tesis_low-vdd'!D33-'tesis_low-vdd'!C33</f>
        <v>0.35793463910338175</v>
      </c>
      <c r="E33" s="22">
        <f>+'tesis_low-vdd'!E33-'tesis_low-vdd'!D33</f>
        <v>4.0290291681341572E-2</v>
      </c>
      <c r="G33" s="10"/>
      <c r="H33" s="10"/>
      <c r="I33" s="10"/>
    </row>
    <row r="34" spans="1:9" x14ac:dyDescent="0.35">
      <c r="A34" t="s">
        <v>13</v>
      </c>
      <c r="B34" s="19" t="s">
        <v>24</v>
      </c>
      <c r="C34" s="20">
        <f>+'tesis_low-vdd'!C34</f>
        <v>0.2946929688579073</v>
      </c>
      <c r="D34" s="20">
        <f>+'tesis_low-vdd'!D34-'tesis_low-vdd'!C34</f>
        <v>0.24226111918079485</v>
      </c>
      <c r="E34" s="22">
        <f>+'tesis_low-vdd'!E34-'tesis_low-vdd'!D34</f>
        <v>0.26169545645760606</v>
      </c>
      <c r="G34" s="10"/>
      <c r="H34" s="10"/>
      <c r="I34" s="10"/>
    </row>
  </sheetData>
  <sheetProtection algorithmName="SHA-512" hashValue="IFr525rAipi26XCp/Ko2sY81WFrkmuW6Tn5gOsbxvZbt3wnkxHHYOdKmSlVkErWuT9KYbTK0bKkAR6EAWAfpqQ==" saltValue="qSsQti94ah2+jdA9adqwCA==" spinCount="100000" sheet="1" objects="1" scenarios="1"/>
  <autoFilter ref="A1:E34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F8" sqref="F8"/>
    </sheetView>
  </sheetViews>
  <sheetFormatPr baseColWidth="10" defaultRowHeight="14.5" x14ac:dyDescent="0.35"/>
  <cols>
    <col min="1" max="2" width="10.90625" customWidth="1"/>
    <col min="3" max="3" width="8.26953125" style="22" customWidth="1"/>
    <col min="4" max="4" width="11.81640625" style="22" customWidth="1"/>
    <col min="5" max="5" width="7.36328125" style="22" customWidth="1"/>
    <col min="6" max="6" width="12.90625" customWidth="1"/>
  </cols>
  <sheetData>
    <row r="1" spans="1:9" x14ac:dyDescent="0.35">
      <c r="A1" t="s">
        <v>0</v>
      </c>
      <c r="B1" t="s">
        <v>1</v>
      </c>
      <c r="C1" s="22" t="s">
        <v>2</v>
      </c>
      <c r="D1" s="22" t="s">
        <v>21</v>
      </c>
      <c r="E1" s="22" t="s">
        <v>25</v>
      </c>
    </row>
    <row r="2" spans="1:9" x14ac:dyDescent="0.35">
      <c r="A2" t="s">
        <v>3</v>
      </c>
      <c r="B2" s="2" t="s">
        <v>22</v>
      </c>
      <c r="C2" s="20">
        <v>1.0004491094002081</v>
      </c>
      <c r="D2" s="20">
        <v>1.0000000000000091</v>
      </c>
      <c r="E2" s="22">
        <v>1.0000000000000091</v>
      </c>
      <c r="G2" s="10"/>
      <c r="H2" s="10"/>
      <c r="I2" s="10"/>
    </row>
    <row r="3" spans="1:9" x14ac:dyDescent="0.35">
      <c r="A3" t="s">
        <v>3</v>
      </c>
      <c r="B3" s="2" t="s">
        <v>23</v>
      </c>
      <c r="C3" s="23">
        <v>0.90883233764354698</v>
      </c>
      <c r="D3" s="23">
        <v>1.0007485089748691</v>
      </c>
      <c r="E3" s="23">
        <v>1.0004491027080697</v>
      </c>
      <c r="G3" s="10"/>
      <c r="H3" s="10"/>
      <c r="I3" s="10"/>
    </row>
    <row r="4" spans="1:9" x14ac:dyDescent="0.35">
      <c r="A4" t="s">
        <v>3</v>
      </c>
      <c r="B4" s="2" t="s">
        <v>24</v>
      </c>
      <c r="C4" s="23">
        <v>0.39715569400251594</v>
      </c>
      <c r="D4" s="23">
        <v>0.85808383201475547</v>
      </c>
      <c r="E4" s="23">
        <v>0.98667664866013904</v>
      </c>
      <c r="F4" s="11"/>
      <c r="G4" s="10"/>
      <c r="H4" s="10"/>
      <c r="I4" s="10"/>
    </row>
    <row r="5" spans="1:9" x14ac:dyDescent="0.35">
      <c r="A5" t="s">
        <v>4</v>
      </c>
      <c r="B5" s="12" t="s">
        <v>22</v>
      </c>
      <c r="C5" s="20">
        <v>1.0030656734618799</v>
      </c>
      <c r="D5" s="20">
        <v>1.00291969211896</v>
      </c>
      <c r="E5" s="23">
        <v>1.00291969211896</v>
      </c>
      <c r="F5" s="1"/>
      <c r="G5" s="10"/>
      <c r="H5" s="10"/>
      <c r="I5" s="10"/>
    </row>
    <row r="6" spans="1:9" x14ac:dyDescent="0.35">
      <c r="A6" t="s">
        <v>4</v>
      </c>
      <c r="B6" s="12" t="s">
        <v>23</v>
      </c>
      <c r="C6" s="23">
        <v>1.0010218759264971</v>
      </c>
      <c r="D6" s="23">
        <v>1.0030656669358238</v>
      </c>
      <c r="E6" s="23">
        <v>1.002773704249984</v>
      </c>
      <c r="F6" s="1"/>
      <c r="G6" s="10"/>
      <c r="H6" s="10"/>
      <c r="I6" s="10"/>
    </row>
    <row r="7" spans="1:9" x14ac:dyDescent="0.35">
      <c r="A7" t="s">
        <v>4</v>
      </c>
      <c r="B7" s="12" t="s">
        <v>24</v>
      </c>
      <c r="C7" s="23">
        <v>0.52364962363257139</v>
      </c>
      <c r="D7" s="23">
        <v>0.9973722379366029</v>
      </c>
      <c r="E7" s="23">
        <v>1.0033576296216637</v>
      </c>
      <c r="F7" s="1"/>
      <c r="G7" s="10"/>
      <c r="H7" s="10"/>
      <c r="I7" s="10"/>
    </row>
    <row r="8" spans="1:9" x14ac:dyDescent="0.35">
      <c r="A8" t="s">
        <v>5</v>
      </c>
      <c r="B8" s="13" t="s">
        <v>22</v>
      </c>
      <c r="C8" s="20">
        <v>0.94114581506942652</v>
      </c>
      <c r="D8" s="22">
        <v>1.013541662519887</v>
      </c>
      <c r="E8" s="23">
        <v>1.0130208281358</v>
      </c>
      <c r="F8" s="1"/>
      <c r="G8" s="10"/>
      <c r="H8" s="10"/>
      <c r="I8" s="10"/>
    </row>
    <row r="9" spans="1:9" x14ac:dyDescent="0.35">
      <c r="A9" t="s">
        <v>5</v>
      </c>
      <c r="B9" s="13" t="s">
        <v>23</v>
      </c>
      <c r="C9" s="23">
        <v>0.171874997502108</v>
      </c>
      <c r="D9" s="22">
        <v>0.90989582575402594</v>
      </c>
      <c r="E9" s="23">
        <v>0.91718749937019539</v>
      </c>
      <c r="F9" s="1"/>
      <c r="G9" s="10"/>
      <c r="H9" s="10"/>
      <c r="I9" s="10"/>
    </row>
    <row r="10" spans="1:9" x14ac:dyDescent="0.35">
      <c r="A10" t="s">
        <v>5</v>
      </c>
      <c r="B10" s="13" t="s">
        <v>24</v>
      </c>
      <c r="C10" s="23">
        <v>0.17187499750210838</v>
      </c>
      <c r="D10" s="22">
        <v>0.17187499750210838</v>
      </c>
      <c r="E10" s="23">
        <v>0.53958333148862048</v>
      </c>
      <c r="F10" s="1"/>
      <c r="G10" s="10"/>
      <c r="H10" s="10"/>
      <c r="I10" s="10"/>
    </row>
    <row r="11" spans="1:9" x14ac:dyDescent="0.35">
      <c r="A11" t="s">
        <v>6</v>
      </c>
      <c r="B11" s="14" t="s">
        <v>22</v>
      </c>
      <c r="C11" s="20">
        <v>0.99046897402463985</v>
      </c>
      <c r="D11" s="20">
        <v>0.99712553901173639</v>
      </c>
      <c r="E11" s="23">
        <v>1.0007564086263532</v>
      </c>
      <c r="F11" s="1"/>
      <c r="G11" s="10"/>
      <c r="H11" s="10"/>
      <c r="I11" s="10"/>
    </row>
    <row r="12" spans="1:9" x14ac:dyDescent="0.35">
      <c r="A12" t="s">
        <v>6</v>
      </c>
      <c r="B12" s="14" t="s">
        <v>23</v>
      </c>
      <c r="C12" s="23">
        <v>0.72012100373859156</v>
      </c>
      <c r="D12" s="23">
        <v>0.99561267441797663</v>
      </c>
      <c r="E12" s="23">
        <v>0.99939481899485583</v>
      </c>
      <c r="G12" s="10"/>
      <c r="H12" s="10"/>
      <c r="I12" s="10"/>
    </row>
    <row r="13" spans="1:9" x14ac:dyDescent="0.35">
      <c r="A13" t="s">
        <v>6</v>
      </c>
      <c r="B13" s="14" t="s">
        <v>24</v>
      </c>
      <c r="C13" s="23">
        <v>0.13948562252135774</v>
      </c>
      <c r="D13" s="23">
        <v>0.64931920856575609</v>
      </c>
      <c r="E13" s="23">
        <v>0.94493191003576382</v>
      </c>
      <c r="G13" s="10"/>
      <c r="H13" s="10"/>
      <c r="I13" s="10"/>
    </row>
    <row r="14" spans="1:9" x14ac:dyDescent="0.35">
      <c r="A14" t="s">
        <v>7</v>
      </c>
      <c r="B14" s="15" t="s">
        <v>22</v>
      </c>
      <c r="C14" s="20">
        <v>1.0019705419637019</v>
      </c>
      <c r="D14" s="20">
        <v>0.99901489260666954</v>
      </c>
      <c r="E14" s="23">
        <v>1.0000000943780647</v>
      </c>
      <c r="G14" s="10"/>
      <c r="H14" s="10"/>
      <c r="I14" s="10"/>
    </row>
    <row r="15" spans="1:9" x14ac:dyDescent="0.35">
      <c r="A15" t="s">
        <v>7</v>
      </c>
      <c r="B15" s="15" t="s">
        <v>23</v>
      </c>
      <c r="C15" s="23">
        <v>0.96256170035807342</v>
      </c>
      <c r="D15" s="23">
        <v>0.99704443768055762</v>
      </c>
      <c r="E15" s="23">
        <v>0.99950748982212989</v>
      </c>
      <c r="G15" s="10"/>
      <c r="H15" s="10"/>
      <c r="I15" s="10"/>
    </row>
    <row r="16" spans="1:9" x14ac:dyDescent="0.35">
      <c r="A16" t="s">
        <v>7</v>
      </c>
      <c r="B16" s="15" t="s">
        <v>24</v>
      </c>
      <c r="C16" s="23">
        <v>0.62216756627359737</v>
      </c>
      <c r="D16" s="23">
        <v>0.96256169301759908</v>
      </c>
      <c r="E16" s="23">
        <v>0.99605921388773899</v>
      </c>
      <c r="G16" s="10"/>
      <c r="H16" s="10"/>
      <c r="I16" s="10"/>
    </row>
    <row r="17" spans="1:9" x14ac:dyDescent="0.35">
      <c r="A17" t="s">
        <v>8</v>
      </c>
      <c r="B17" s="16" t="s">
        <v>22</v>
      </c>
      <c r="C17" s="20">
        <v>0.99083092502393377</v>
      </c>
      <c r="D17" s="20">
        <v>0.99971344939501705</v>
      </c>
      <c r="E17" s="23">
        <v>0.99985672469750853</v>
      </c>
      <c r="G17" s="10"/>
      <c r="H17" s="10"/>
      <c r="I17" s="10"/>
    </row>
    <row r="18" spans="1:9" x14ac:dyDescent="0.35">
      <c r="A18" t="s">
        <v>8</v>
      </c>
      <c r="B18" s="16" t="s">
        <v>23</v>
      </c>
      <c r="C18" s="24">
        <v>0.18624641635619738</v>
      </c>
      <c r="D18" s="23">
        <v>0.865902572281945</v>
      </c>
      <c r="E18" s="23">
        <v>0.97893979222231153</v>
      </c>
      <c r="G18" s="10"/>
      <c r="H18" s="10"/>
      <c r="I18" s="10"/>
    </row>
    <row r="19" spans="1:9" x14ac:dyDescent="0.35">
      <c r="A19" t="s">
        <v>8</v>
      </c>
      <c r="B19" s="16" t="s">
        <v>24</v>
      </c>
      <c r="C19" s="23">
        <v>0.13180515256952802</v>
      </c>
      <c r="D19" s="23">
        <v>0.16146131489978605</v>
      </c>
      <c r="E19" s="23">
        <v>0.55859597376610082</v>
      </c>
      <c r="G19" s="10"/>
      <c r="H19" s="10"/>
      <c r="I19" s="10"/>
    </row>
    <row r="20" spans="1:9" x14ac:dyDescent="0.35">
      <c r="A20" t="s">
        <v>9</v>
      </c>
      <c r="B20" s="17" t="s">
        <v>22</v>
      </c>
      <c r="C20" s="20">
        <v>0.9961920772547268</v>
      </c>
      <c r="D20" s="20">
        <v>1</v>
      </c>
      <c r="E20" s="23">
        <v>1</v>
      </c>
      <c r="G20" s="10"/>
      <c r="H20" s="10"/>
      <c r="I20" s="10"/>
    </row>
    <row r="21" spans="1:9" x14ac:dyDescent="0.35">
      <c r="A21" t="s">
        <v>9</v>
      </c>
      <c r="B21" s="17" t="s">
        <v>23</v>
      </c>
      <c r="C21" s="24">
        <v>0.24619206060193846</v>
      </c>
      <c r="D21" s="23">
        <v>0.89288081466327607</v>
      </c>
      <c r="E21" s="23">
        <v>0.98394039900524388</v>
      </c>
      <c r="G21" s="10"/>
      <c r="H21" s="10"/>
      <c r="I21" s="10"/>
    </row>
    <row r="22" spans="1:9" x14ac:dyDescent="0.35">
      <c r="A22" t="s">
        <v>9</v>
      </c>
      <c r="B22" s="17" t="s">
        <v>24</v>
      </c>
      <c r="C22" s="23">
        <v>0.14569536344191966</v>
      </c>
      <c r="D22" s="23">
        <v>0.21076159509582065</v>
      </c>
      <c r="E22" s="23">
        <v>0.75662253258414081</v>
      </c>
      <c r="G22" s="10"/>
      <c r="H22" s="10"/>
      <c r="I22" s="10"/>
    </row>
    <row r="23" spans="1:9" x14ac:dyDescent="0.35">
      <c r="A23" t="s">
        <v>10</v>
      </c>
      <c r="B23" s="18" t="s">
        <v>22</v>
      </c>
      <c r="C23" s="20">
        <v>1.0016949186788087</v>
      </c>
      <c r="D23" s="20">
        <v>1.0000000000000013</v>
      </c>
      <c r="E23" s="23">
        <v>1.0000000000000013</v>
      </c>
      <c r="G23" s="10"/>
      <c r="H23" s="10"/>
      <c r="I23" s="10"/>
    </row>
    <row r="24" spans="1:9" x14ac:dyDescent="0.35">
      <c r="A24" t="s">
        <v>10</v>
      </c>
      <c r="B24" s="18" t="s">
        <v>23</v>
      </c>
      <c r="C24" s="23">
        <v>0.84618642665863253</v>
      </c>
      <c r="D24" s="23">
        <v>1.0004237296697032</v>
      </c>
      <c r="E24" s="23">
        <v>0.99872881099089539</v>
      </c>
      <c r="G24" s="10"/>
      <c r="H24" s="10"/>
      <c r="I24" s="10"/>
    </row>
    <row r="25" spans="1:9" x14ac:dyDescent="0.35">
      <c r="A25" t="s">
        <v>10</v>
      </c>
      <c r="B25" s="18" t="s">
        <v>24</v>
      </c>
      <c r="C25" s="23">
        <v>0.4906779646302003</v>
      </c>
      <c r="D25" s="23">
        <v>0.7885593210172297</v>
      </c>
      <c r="E25" s="23">
        <v>0.97542372966970292</v>
      </c>
      <c r="G25" s="10"/>
      <c r="H25" s="10"/>
      <c r="I25" s="10"/>
    </row>
    <row r="26" spans="1:9" x14ac:dyDescent="0.35">
      <c r="A26" t="s">
        <v>11</v>
      </c>
      <c r="B26" s="12" t="s">
        <v>22</v>
      </c>
      <c r="C26" s="20">
        <v>0.98672568962058127</v>
      </c>
      <c r="D26" s="21">
        <v>0.99777780650446213</v>
      </c>
      <c r="E26" s="23">
        <v>1.0000000134211902</v>
      </c>
      <c r="G26" s="10"/>
      <c r="H26" s="10"/>
      <c r="I26" s="10"/>
    </row>
    <row r="27" spans="1:9" x14ac:dyDescent="0.35">
      <c r="A27" t="s">
        <v>11</v>
      </c>
      <c r="B27" s="12" t="s">
        <v>23</v>
      </c>
      <c r="C27" s="23">
        <v>0.1460177009082162</v>
      </c>
      <c r="D27" s="23">
        <v>0.8226666769219344</v>
      </c>
      <c r="E27" s="23">
        <v>0.98222222563259476</v>
      </c>
      <c r="G27" s="10"/>
      <c r="H27" s="10"/>
      <c r="I27" s="10"/>
    </row>
    <row r="28" spans="1:9" x14ac:dyDescent="0.35">
      <c r="A28" t="s">
        <v>11</v>
      </c>
      <c r="B28" s="12" t="s">
        <v>24</v>
      </c>
      <c r="C28" s="23">
        <v>0.1460177009082162</v>
      </c>
      <c r="D28" s="23">
        <v>0.14666666978304926</v>
      </c>
      <c r="E28" s="23">
        <v>0.38844445224658608</v>
      </c>
      <c r="G28" s="10"/>
      <c r="H28" s="10"/>
      <c r="I28" s="10"/>
    </row>
    <row r="29" spans="1:9" x14ac:dyDescent="0.35">
      <c r="A29" t="s">
        <v>12</v>
      </c>
      <c r="B29" s="19" t="s">
        <v>22</v>
      </c>
      <c r="C29" s="20">
        <v>0.99776001924896351</v>
      </c>
      <c r="D29" s="20">
        <v>0.99968001603317302</v>
      </c>
      <c r="E29" s="22">
        <v>1</v>
      </c>
      <c r="G29" s="10"/>
      <c r="H29" s="10"/>
      <c r="I29" s="10"/>
    </row>
    <row r="30" spans="1:9" x14ac:dyDescent="0.35">
      <c r="A30" t="s">
        <v>12</v>
      </c>
      <c r="B30" s="19" t="s">
        <v>23</v>
      </c>
      <c r="C30" s="23">
        <v>0.6894400176868446</v>
      </c>
      <c r="D30" s="23">
        <v>0.96960002111435029</v>
      </c>
      <c r="E30" s="23">
        <v>0.99760000223159795</v>
      </c>
      <c r="G30" s="10"/>
      <c r="H30" s="10"/>
      <c r="I30" s="10"/>
    </row>
    <row r="31" spans="1:9" x14ac:dyDescent="0.35">
      <c r="A31" t="s">
        <v>12</v>
      </c>
      <c r="B31" s="19" t="s">
        <v>24</v>
      </c>
      <c r="C31" s="23">
        <v>0.17840000309705753</v>
      </c>
      <c r="D31" s="23">
        <v>0.42288001055431412</v>
      </c>
      <c r="E31" s="23">
        <v>0.83680002300262557</v>
      </c>
      <c r="G31" s="10"/>
      <c r="H31" s="10"/>
      <c r="I31" s="10"/>
    </row>
    <row r="32" spans="1:9" x14ac:dyDescent="0.35">
      <c r="A32" t="s">
        <v>13</v>
      </c>
      <c r="B32" s="19" t="s">
        <v>22</v>
      </c>
      <c r="C32" s="20">
        <f>(C2+C5+C8+C11+C14+C17+C20+C23+C26+C29)/10</f>
        <v>0.99103037437468688</v>
      </c>
      <c r="D32" s="20">
        <f>(D2+D5+D8+D11+D14+D17+D20+D23+D26+D29)/10</f>
        <v>1.0009773058189917</v>
      </c>
      <c r="E32" s="22">
        <f>(E2+E5+E8+E11+E14+E17+E20+E23+E26+E29)/10</f>
        <v>1.0016553761377887</v>
      </c>
      <c r="G32" s="10"/>
      <c r="H32" s="10"/>
      <c r="I32" s="10"/>
    </row>
    <row r="33" spans="1:9" x14ac:dyDescent="0.35">
      <c r="A33" t="s">
        <v>13</v>
      </c>
      <c r="B33" s="19" t="s">
        <v>23</v>
      </c>
      <c r="C33" s="22">
        <f t="shared" ref="C33:E34" si="0">(C3+C6+C9+C12+C15+C18+C21+C24+C27+C30)/10</f>
        <v>0.58784945373806452</v>
      </c>
      <c r="D33" s="22">
        <f t="shared" si="0"/>
        <v>0.94578409284144627</v>
      </c>
      <c r="E33" s="22">
        <f t="shared" si="0"/>
        <v>0.98607438452278784</v>
      </c>
      <c r="G33" s="10"/>
      <c r="H33" s="10"/>
      <c r="I33" s="10"/>
    </row>
    <row r="34" spans="1:9" x14ac:dyDescent="0.35">
      <c r="A34" t="s">
        <v>13</v>
      </c>
      <c r="B34" s="19" t="s">
        <v>24</v>
      </c>
      <c r="C34" s="22">
        <f t="shared" si="0"/>
        <v>0.2946929688579073</v>
      </c>
      <c r="D34" s="22">
        <f t="shared" si="0"/>
        <v>0.53695408803870215</v>
      </c>
      <c r="E34" s="22">
        <f t="shared" si="0"/>
        <v>0.79864954449630821</v>
      </c>
      <c r="G34" s="10"/>
      <c r="H34" s="10"/>
      <c r="I34" s="10"/>
    </row>
  </sheetData>
  <sheetProtection algorithmName="SHA-512" hashValue="C7q4wLt2cOKzdxcfv9I0IcMNgUO5x3lG/Bhr1QgccwmTeo8TrwU1ToS6ZzUyYuJmIflG9ChkG3/6gkedWgA/Hw==" saltValue="kDHqyVApXnFGqmKDPHsL/g==" spinCount="100000" sheet="1" objects="1" scenarios="1"/>
  <autoFilter ref="A1:E34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E19" sqref="E19"/>
    </sheetView>
  </sheetViews>
  <sheetFormatPr baseColWidth="10" defaultRowHeight="14.5" x14ac:dyDescent="0.35"/>
  <cols>
    <col min="1" max="2" width="10.90625" customWidth="1"/>
    <col min="3" max="3" width="8.26953125" style="22" customWidth="1"/>
    <col min="4" max="4" width="11.81640625" style="22" customWidth="1"/>
    <col min="5" max="5" width="7.36328125" style="22" customWidth="1"/>
    <col min="6" max="6" width="12.90625" customWidth="1"/>
  </cols>
  <sheetData>
    <row r="1" spans="1:9" x14ac:dyDescent="0.35">
      <c r="A1" t="s">
        <v>0</v>
      </c>
      <c r="B1" t="s">
        <v>1</v>
      </c>
      <c r="C1" s="22" t="s">
        <v>14</v>
      </c>
      <c r="D1" s="22" t="s">
        <v>15</v>
      </c>
      <c r="E1" s="22" t="s">
        <v>16</v>
      </c>
    </row>
    <row r="2" spans="1:9" x14ac:dyDescent="0.35">
      <c r="A2" t="s">
        <v>3</v>
      </c>
      <c r="B2" s="2" t="s">
        <v>22</v>
      </c>
      <c r="C2" s="20">
        <f>+'tesis_ultra-vdd'!C2</f>
        <v>0.98637724908547797</v>
      </c>
      <c r="D2" s="20">
        <f>+'tesis_ultra-vdd'!D2-'tesis_ultra-vdd'!C2</f>
        <v>1.0479045342382309E-2</v>
      </c>
      <c r="E2" s="22">
        <f>+'tesis_ultra-vdd'!E2-'tesis_ultra-vdd'!D2</f>
        <v>5.089812845653352E-3</v>
      </c>
      <c r="G2" s="10"/>
      <c r="H2" s="10"/>
      <c r="I2" s="10"/>
    </row>
    <row r="3" spans="1:9" x14ac:dyDescent="0.35">
      <c r="A3" t="s">
        <v>3</v>
      </c>
      <c r="B3" s="2" t="s">
        <v>23</v>
      </c>
      <c r="C3" s="20">
        <f>+'tesis_ultra-vdd'!C3</f>
        <v>0.17799401414999266</v>
      </c>
      <c r="D3" s="20">
        <f>+'tesis_ultra-vdd'!D3-'tesis_ultra-vdd'!C3</f>
        <v>3.4580838253226359E-2</v>
      </c>
      <c r="E3" s="22">
        <f>+'tesis_ultra-vdd'!E3-'tesis_ultra-vdd'!D3</f>
        <v>0.37724550517513433</v>
      </c>
      <c r="G3" s="10"/>
      <c r="H3" s="10"/>
      <c r="I3" s="10"/>
    </row>
    <row r="4" spans="1:9" x14ac:dyDescent="0.35">
      <c r="A4" t="s">
        <v>3</v>
      </c>
      <c r="B4" s="2" t="s">
        <v>24</v>
      </c>
      <c r="C4" s="20">
        <f>+'tesis_ultra-vdd'!C4</f>
        <v>0.14790419042961453</v>
      </c>
      <c r="D4" s="20">
        <f>+'tesis_ultra-vdd'!D4-'tesis_ultra-vdd'!C4</f>
        <v>-1.4221558429026004E-2</v>
      </c>
      <c r="E4" s="22">
        <f>+'tesis_ultra-vdd'!E4-'tesis_ultra-vdd'!D4</f>
        <v>6.9461080263700292E-2</v>
      </c>
      <c r="F4" s="11"/>
      <c r="G4" s="10"/>
      <c r="H4" s="10"/>
      <c r="I4" s="10"/>
    </row>
    <row r="5" spans="1:9" x14ac:dyDescent="0.35">
      <c r="A5" t="s">
        <v>4</v>
      </c>
      <c r="B5" s="12" t="s">
        <v>22</v>
      </c>
      <c r="C5" s="20">
        <f>+'tesis_ultra-vdd'!C5</f>
        <v>0.99927006065512158</v>
      </c>
      <c r="D5" s="20">
        <f>+'tesis_ultra-vdd'!D5-'tesis_ultra-vdd'!C5</f>
        <v>3.6496314638384542E-3</v>
      </c>
      <c r="E5" s="22">
        <f>+'tesis_ultra-vdd'!E5-'tesis_ultra-vdd'!D5</f>
        <v>-2.9198226400772853E-4</v>
      </c>
      <c r="F5" s="1"/>
      <c r="G5" s="10"/>
      <c r="H5" s="10"/>
      <c r="I5" s="10"/>
    </row>
    <row r="6" spans="1:9" x14ac:dyDescent="0.35">
      <c r="A6" t="s">
        <v>4</v>
      </c>
      <c r="B6" s="12" t="s">
        <v>23</v>
      </c>
      <c r="C6" s="20">
        <f>+'tesis_ultra-vdd'!C6</f>
        <v>0.12832116120591339</v>
      </c>
      <c r="D6" s="20">
        <f>+'tesis_ultra-vdd'!D6-'tesis_ultra-vdd'!C6</f>
        <v>6.7153310299401803E-3</v>
      </c>
      <c r="E6" s="22">
        <f>+'tesis_ultra-vdd'!E6-'tesis_ultra-vdd'!D6</f>
        <v>0.60335764512104606</v>
      </c>
      <c r="F6" s="1"/>
      <c r="G6" s="10"/>
      <c r="H6" s="10"/>
      <c r="I6" s="10"/>
    </row>
    <row r="7" spans="1:9" x14ac:dyDescent="0.35">
      <c r="A7" t="s">
        <v>4</v>
      </c>
      <c r="B7" s="12" t="s">
        <v>24</v>
      </c>
      <c r="C7" s="20">
        <f>+'tesis_ultra-vdd'!C7</f>
        <v>0.12846714662761832</v>
      </c>
      <c r="D7" s="20">
        <f>+'tesis_ultra-vdd'!D7-'tesis_ultra-vdd'!C7</f>
        <v>0</v>
      </c>
      <c r="E7" s="22">
        <f>+'tesis_ultra-vdd'!E7-'tesis_ultra-vdd'!D7</f>
        <v>4.671532678800383E-3</v>
      </c>
      <c r="F7" s="1"/>
      <c r="G7" s="10"/>
      <c r="H7" s="10"/>
      <c r="I7" s="10"/>
    </row>
    <row r="8" spans="1:9" x14ac:dyDescent="0.35">
      <c r="A8" t="s">
        <v>5</v>
      </c>
      <c r="B8" s="13" t="s">
        <v>22</v>
      </c>
      <c r="C8" s="20">
        <f>+'tesis_ultra-vdd'!C8</f>
        <v>0.42708333347637784</v>
      </c>
      <c r="D8" s="20">
        <f>+'tesis_ultra-vdd'!D8-'tesis_ultra-vdd'!C8</f>
        <v>0.27083333645273588</v>
      </c>
      <c r="E8" s="22">
        <f>+'tesis_ultra-vdd'!E8-'tesis_ultra-vdd'!D8</f>
        <v>0.15104165318279139</v>
      </c>
      <c r="F8" s="1"/>
      <c r="G8" s="10"/>
      <c r="H8" s="10"/>
      <c r="I8" s="10"/>
    </row>
    <row r="9" spans="1:9" x14ac:dyDescent="0.35">
      <c r="A9" t="s">
        <v>5</v>
      </c>
      <c r="B9" s="13" t="s">
        <v>23</v>
      </c>
      <c r="C9" s="20">
        <f>+'tesis_ultra-vdd'!C9</f>
        <v>0.17187499750210838</v>
      </c>
      <c r="D9" s="20">
        <f>+'tesis_ultra-vdd'!D9-'tesis_ultra-vdd'!C9</f>
        <v>0</v>
      </c>
      <c r="E9" s="22">
        <f>+'tesis_ultra-vdd'!E27-'tesis_ultra-vdd'!D9</f>
        <v>-2.5857296593892187E-2</v>
      </c>
      <c r="F9" s="1"/>
      <c r="G9" s="10"/>
      <c r="H9" s="10"/>
      <c r="I9" s="10"/>
    </row>
    <row r="10" spans="1:9" x14ac:dyDescent="0.35">
      <c r="A10" t="s">
        <v>5</v>
      </c>
      <c r="B10" s="13" t="s">
        <v>24</v>
      </c>
      <c r="C10" s="20">
        <f>+'tesis_ultra-vdd'!C10</f>
        <v>0.17187499750210838</v>
      </c>
      <c r="D10" s="20">
        <f>+'tesis_ultra-vdd'!D10-'tesis_ultra-vdd'!C10</f>
        <v>0</v>
      </c>
      <c r="E10" s="22">
        <f>+'tesis_ultra-vdd'!E10-'tesis_ultra-vdd'!D10</f>
        <v>0</v>
      </c>
      <c r="F10" s="1"/>
      <c r="G10" s="10"/>
      <c r="H10" s="10"/>
      <c r="I10" s="10"/>
    </row>
    <row r="11" spans="1:9" x14ac:dyDescent="0.35">
      <c r="A11" t="s">
        <v>6</v>
      </c>
      <c r="B11" s="14" t="s">
        <v>22</v>
      </c>
      <c r="C11" s="20">
        <f>+'tesis_ultra-vdd'!C11</f>
        <v>0.82602116009933579</v>
      </c>
      <c r="D11" s="20">
        <f>+'tesis_ultra-vdd'!D11-'tesis_ultra-vdd'!C11</f>
        <v>1.891074317342023E-2</v>
      </c>
      <c r="E11" s="22">
        <f>+'tesis_ultra-vdd'!E11-'tesis_ultra-vdd'!D11</f>
        <v>0.13252647717620059</v>
      </c>
      <c r="F11" s="1"/>
      <c r="G11" s="10"/>
      <c r="H11" s="10"/>
      <c r="I11" s="10"/>
    </row>
    <row r="12" spans="1:9" x14ac:dyDescent="0.35">
      <c r="A12" t="s">
        <v>6</v>
      </c>
      <c r="B12" s="14" t="s">
        <v>23</v>
      </c>
      <c r="C12" s="20">
        <f>+'tesis_ultra-vdd'!C12</f>
        <v>0.13691376133480154</v>
      </c>
      <c r="D12" s="20">
        <f>+'tesis_ultra-vdd'!D12-'tesis_ultra-vdd'!C12</f>
        <v>2.2692892822554767E-3</v>
      </c>
      <c r="E12" s="22">
        <f>+'tesis_ultra-vdd'!E12-'tesis_ultra-vdd'!D12</f>
        <v>4.8411538503156659E-3</v>
      </c>
      <c r="G12" s="10"/>
      <c r="H12" s="10"/>
      <c r="I12" s="10"/>
    </row>
    <row r="13" spans="1:9" x14ac:dyDescent="0.35">
      <c r="A13" t="s">
        <v>6</v>
      </c>
      <c r="B13" s="14" t="s">
        <v>24</v>
      </c>
      <c r="C13" s="20">
        <f>+'tesis_ultra-vdd'!C13</f>
        <v>0.13842662085630519</v>
      </c>
      <c r="D13" s="20">
        <f>+'tesis_ultra-vdd'!D13-'tesis_ultra-vdd'!C13</f>
        <v>-3.0257190430074687E-4</v>
      </c>
      <c r="E13" s="22">
        <f>+'tesis_ultra-vdd'!E13-'tesis_ultra-vdd'!D13</f>
        <v>1.0590016650525724E-3</v>
      </c>
      <c r="G13" s="10"/>
      <c r="H13" s="10"/>
      <c r="I13" s="10"/>
    </row>
    <row r="14" spans="1:9" x14ac:dyDescent="0.35">
      <c r="A14" t="s">
        <v>7</v>
      </c>
      <c r="B14" s="15" t="s">
        <v>22</v>
      </c>
      <c r="C14" s="20">
        <f>+'tesis_ultra-vdd'!C14</f>
        <v>0.84285724442579224</v>
      </c>
      <c r="D14" s="20">
        <f>+'tesis_ultra-vdd'!D14-'tesis_ultra-vdd'!C14</f>
        <v>0.11921182201444858</v>
      </c>
      <c r="E14" s="22">
        <f>+'tesis_ultra-vdd'!E14-'tesis_ultra-vdd'!D14</f>
        <v>4.827587776241915E-2</v>
      </c>
      <c r="G14" s="10"/>
      <c r="H14" s="10"/>
      <c r="I14" s="10"/>
    </row>
    <row r="15" spans="1:9" x14ac:dyDescent="0.35">
      <c r="A15" t="s">
        <v>7</v>
      </c>
      <c r="B15" s="15" t="s">
        <v>23</v>
      </c>
      <c r="C15" s="20">
        <f>+'tesis_ultra-vdd'!C15</f>
        <v>0.19113303043190583</v>
      </c>
      <c r="D15" s="20">
        <f>+'tesis_ultra-vdd'!D15-'tesis_ultra-vdd'!C15</f>
        <v>0.18226602730724983</v>
      </c>
      <c r="E15" s="22">
        <f>+'tesis_ultra-vdd'!E15-'tesis_ultra-vdd'!D15</f>
        <v>0.40246310090350973</v>
      </c>
      <c r="G15" s="10"/>
      <c r="H15" s="10"/>
      <c r="I15" s="10"/>
    </row>
    <row r="16" spans="1:9" x14ac:dyDescent="0.35">
      <c r="A16" t="s">
        <v>7</v>
      </c>
      <c r="B16" s="15" t="s">
        <v>24</v>
      </c>
      <c r="C16" s="20">
        <f>+'tesis_ultra-vdd'!C16</f>
        <v>0.18423647672800569</v>
      </c>
      <c r="D16" s="20">
        <f>+'tesis_ultra-vdd'!D16-'tesis_ultra-vdd'!C16</f>
        <v>4.1379318553163569E-2</v>
      </c>
      <c r="E16" s="22">
        <f>+'tesis_ultra-vdd'!E16-'tesis_ultra-vdd'!D16</f>
        <v>0.10443351100013448</v>
      </c>
      <c r="G16" s="10"/>
      <c r="H16" s="10"/>
      <c r="I16" s="10"/>
    </row>
    <row r="17" spans="1:9" x14ac:dyDescent="0.35">
      <c r="A17" t="s">
        <v>8</v>
      </c>
      <c r="B17" s="16" t="s">
        <v>22</v>
      </c>
      <c r="C17" s="20">
        <f>+'tesis_ultra-vdd'!C17</f>
        <v>0.13352435212613095</v>
      </c>
      <c r="D17" s="20">
        <f>+'tesis_ultra-vdd'!D17-'tesis_ultra-vdd'!C17</f>
        <v>7.5358167441569757E-2</v>
      </c>
      <c r="E17" s="22">
        <f>+'tesis_ultra-vdd'!E17-'tesis_ultra-vdd'!D17</f>
        <v>0.48252148104815712</v>
      </c>
      <c r="G17" s="10"/>
      <c r="H17" s="10"/>
      <c r="I17" s="10"/>
    </row>
    <row r="18" spans="1:9" x14ac:dyDescent="0.35">
      <c r="A18" t="s">
        <v>8</v>
      </c>
      <c r="B18" s="16" t="s">
        <v>23</v>
      </c>
      <c r="C18" s="20">
        <f>+'tesis_ultra-vdd'!C18</f>
        <v>0.15472778397022777</v>
      </c>
      <c r="D18" s="20">
        <f>+'tesis_ultra-vdd'!D18-'tesis_ultra-vdd'!C18</f>
        <v>-2.292263140069975E-2</v>
      </c>
      <c r="E18" s="22">
        <f>+'tesis_ultra-vdd'!E18-'tesis_ultra-vdd'!D18</f>
        <v>0</v>
      </c>
      <c r="G18" s="10"/>
      <c r="H18" s="10"/>
      <c r="I18" s="10"/>
    </row>
    <row r="19" spans="1:9" x14ac:dyDescent="0.35">
      <c r="A19" t="s">
        <v>8</v>
      </c>
      <c r="B19" s="16" t="s">
        <v>24</v>
      </c>
      <c r="C19" s="20">
        <f>+'tesis_ultra-vdd'!C19</f>
        <v>0.15472778397022777</v>
      </c>
      <c r="D19" s="20">
        <f>+'tesis_ultra-vdd'!D19-'tesis_ultra-vdd'!C19</f>
        <v>-8.7392530714110739E-3</v>
      </c>
      <c r="E19" s="22">
        <f>+'tesis_ultra-vdd'!E19-'tesis_ultra-vdd'!D19</f>
        <v>-1.3896844536145647E-2</v>
      </c>
      <c r="G19" s="10"/>
      <c r="H19" s="10"/>
      <c r="I19" s="10"/>
    </row>
    <row r="20" spans="1:9" x14ac:dyDescent="0.35">
      <c r="A20" t="s">
        <v>9</v>
      </c>
      <c r="B20" s="17" t="s">
        <v>22</v>
      </c>
      <c r="C20" s="20">
        <f>+'tesis_ultra-vdd'!C20</f>
        <v>0.32963576984840282</v>
      </c>
      <c r="D20" s="20">
        <f>+'tesis_ultra-vdd'!D20-'tesis_ultra-vdd'!C20</f>
        <v>0.3965231772394725</v>
      </c>
      <c r="E20" s="22">
        <f>+'tesis_ultra-vdd'!E20-'tesis_ultra-vdd'!D20</f>
        <v>0.23509935534466819</v>
      </c>
      <c r="G20" s="10"/>
      <c r="H20" s="10"/>
      <c r="I20" s="10"/>
    </row>
    <row r="21" spans="1:9" x14ac:dyDescent="0.35">
      <c r="A21" t="s">
        <v>9</v>
      </c>
      <c r="B21" s="17" t="s">
        <v>23</v>
      </c>
      <c r="C21" s="20">
        <f>+'tesis_ultra-vdd'!C21</f>
        <v>0.14569536344191966</v>
      </c>
      <c r="D21" s="20">
        <f>+'tesis_ultra-vdd'!D21-'tesis_ultra-vdd'!C21</f>
        <v>0</v>
      </c>
      <c r="E21" s="22">
        <f>+'tesis_ultra-vdd'!E21-'tesis_ultra-vdd'!D21</f>
        <v>0</v>
      </c>
      <c r="G21" s="10"/>
      <c r="H21" s="10"/>
      <c r="I21" s="10"/>
    </row>
    <row r="22" spans="1:9" x14ac:dyDescent="0.35">
      <c r="A22" t="s">
        <v>9</v>
      </c>
      <c r="B22" s="17" t="s">
        <v>24</v>
      </c>
      <c r="C22" s="20">
        <f>+'tesis_ultra-vdd'!C22</f>
        <v>0.14569536344191966</v>
      </c>
      <c r="D22" s="20">
        <f>+'tesis_ultra-vdd'!D22-'tesis_ultra-vdd'!C22</f>
        <v>0</v>
      </c>
      <c r="E22" s="22">
        <f>+'tesis_ultra-vdd'!E22-'tesis_ultra-vdd'!D22</f>
        <v>0</v>
      </c>
      <c r="G22" s="10"/>
      <c r="H22" s="10"/>
      <c r="I22" s="10"/>
    </row>
    <row r="23" spans="1:9" x14ac:dyDescent="0.35">
      <c r="A23" t="s">
        <v>10</v>
      </c>
      <c r="B23" s="18" t="s">
        <v>22</v>
      </c>
      <c r="C23" s="20">
        <f>+'tesis_ultra-vdd'!C23</f>
        <v>0.85127118900910637</v>
      </c>
      <c r="D23" s="20">
        <f>+'tesis_ultra-vdd'!D23-'tesis_ultra-vdd'!C23</f>
        <v>0.13516946787448592</v>
      </c>
      <c r="E23" s="22">
        <f>+'tesis_ultra-vdd'!E23-'tesis_ultra-vdd'!D23</f>
        <v>1.4830532125514329E-2</v>
      </c>
      <c r="G23" s="10"/>
      <c r="H23" s="10"/>
      <c r="I23" s="10"/>
    </row>
    <row r="24" spans="1:9" x14ac:dyDescent="0.35">
      <c r="A24" t="s">
        <v>10</v>
      </c>
      <c r="B24" s="18" t="s">
        <v>23</v>
      </c>
      <c r="C24" s="20">
        <f>+'tesis_ultra-vdd'!C24</f>
        <v>0.15127118743059295</v>
      </c>
      <c r="D24" s="20">
        <f>+'tesis_ultra-vdd'!D24-'tesis_ultra-vdd'!C24</f>
        <v>0.10762711511247983</v>
      </c>
      <c r="E24" s="22">
        <f>+'tesis_ultra-vdd'!E24-'tesis_ultra-vdd'!D24</f>
        <v>0.32711864676999691</v>
      </c>
      <c r="G24" s="10"/>
      <c r="H24" s="10"/>
      <c r="I24" s="10"/>
    </row>
    <row r="25" spans="1:9" x14ac:dyDescent="0.35">
      <c r="A25" t="s">
        <v>10</v>
      </c>
      <c r="B25" s="18" t="s">
        <v>24</v>
      </c>
      <c r="C25" s="20">
        <f>+'tesis_ultra-vdd'!C25</f>
        <v>0.15423728722594193</v>
      </c>
      <c r="D25" s="20">
        <f>+'tesis_ultra-vdd'!D25-'tesis_ultra-vdd'!C25</f>
        <v>1.3135594504552817E-2</v>
      </c>
      <c r="E25" s="22">
        <f>+'tesis_ultra-vdd'!E25-'tesis_ultra-vdd'!D25</f>
        <v>6.7372883309007425E-2</v>
      </c>
      <c r="G25" s="10"/>
      <c r="H25" s="10"/>
      <c r="I25" s="10"/>
    </row>
    <row r="26" spans="1:9" x14ac:dyDescent="0.35">
      <c r="A26" t="s">
        <v>11</v>
      </c>
      <c r="B26" s="12" t="s">
        <v>22</v>
      </c>
      <c r="C26" s="20">
        <f>+'tesis_ultra-vdd'!C26</f>
        <v>0.66991150246178144</v>
      </c>
      <c r="D26" s="20">
        <f>+'tesis_ultra-vdd'!D26-'tesis_ultra-vdd'!C26</f>
        <v>6.7256642789312426E-2</v>
      </c>
      <c r="E26" s="22">
        <f>+'tesis_ultra-vdd'!E26-'tesis_ultra-vdd'!D26</f>
        <v>0.13141592752067754</v>
      </c>
      <c r="G26" s="10"/>
      <c r="H26" s="10"/>
      <c r="I26" s="10"/>
    </row>
    <row r="27" spans="1:9" x14ac:dyDescent="0.35">
      <c r="A27" t="s">
        <v>11</v>
      </c>
      <c r="B27" s="12" t="s">
        <v>23</v>
      </c>
      <c r="C27" s="20">
        <f>+'tesis_ultra-vdd'!C27</f>
        <v>0.1460177009082162</v>
      </c>
      <c r="D27" s="20">
        <f>+'tesis_ultra-vdd'!D27-'tesis_ultra-vdd'!C27</f>
        <v>0</v>
      </c>
      <c r="E27" s="20">
        <f>+'tesis_ultra-vdd'!E27-'tesis_ultra-vdd'!D27</f>
        <v>0</v>
      </c>
      <c r="G27" s="10"/>
      <c r="H27" s="10"/>
      <c r="I27" s="10"/>
    </row>
    <row r="28" spans="1:9" x14ac:dyDescent="0.35">
      <c r="A28" t="s">
        <v>11</v>
      </c>
      <c r="B28" s="12" t="s">
        <v>24</v>
      </c>
      <c r="C28" s="20">
        <f>+'tesis_ultra-vdd'!C28</f>
        <v>0.1460177009082162</v>
      </c>
      <c r="D28" s="20">
        <f>+'tesis_ultra-vdd'!D28-'tesis_ultra-vdd'!C28</f>
        <v>0</v>
      </c>
      <c r="E28" s="22">
        <f>+'tesis_ultra-vdd'!E28-'tesis_ultra-vdd'!D28</f>
        <v>0</v>
      </c>
      <c r="G28" s="10"/>
      <c r="H28" s="10"/>
      <c r="I28" s="10"/>
    </row>
    <row r="29" spans="1:9" x14ac:dyDescent="0.35">
      <c r="A29" t="s">
        <v>12</v>
      </c>
      <c r="B29" s="19" t="s">
        <v>22</v>
      </c>
      <c r="C29" s="20">
        <f>+'tesis_ultra-vdd'!C29</f>
        <v>0.83888002249908544</v>
      </c>
      <c r="D29" s="20">
        <f>+'tesis_ultra-vdd'!D29-'tesis_ultra-vdd'!C29</f>
        <v>0.10640001550674483</v>
      </c>
      <c r="E29" s="22">
        <f>+'tesis_ultra-vdd'!E29-'tesis_ultra-vdd'!D29</f>
        <v>6.1439990077972406E-2</v>
      </c>
      <c r="G29" s="10"/>
      <c r="H29" s="10"/>
      <c r="I29" s="10"/>
    </row>
    <row r="30" spans="1:9" x14ac:dyDescent="0.35">
      <c r="A30" t="s">
        <v>12</v>
      </c>
      <c r="B30" s="19" t="s">
        <v>23</v>
      </c>
      <c r="C30" s="20">
        <f>+'tesis_ultra-vdd'!C30</f>
        <v>0.14079999961376197</v>
      </c>
      <c r="D30" s="20">
        <f>+'tesis_ultra-vdd'!D30-'tesis_ultra-vdd'!C30</f>
        <v>0</v>
      </c>
      <c r="E30" s="22">
        <f>+'tesis_ultra-vdd'!E30-'tesis_ultra-vdd'!D30</f>
        <v>5.9840004976749572E-2</v>
      </c>
      <c r="G30" s="10"/>
      <c r="H30" s="10"/>
      <c r="I30" s="10"/>
    </row>
    <row r="31" spans="1:9" x14ac:dyDescent="0.35">
      <c r="A31" t="s">
        <v>12</v>
      </c>
      <c r="B31" s="19" t="s">
        <v>24</v>
      </c>
      <c r="C31" s="20">
        <f>+'tesis_ultra-vdd'!C31</f>
        <v>0.14079999961376197</v>
      </c>
      <c r="D31" s="20">
        <f>+'tesis_ultra-vdd'!D31-'tesis_ultra-vdd'!C31</f>
        <v>0</v>
      </c>
      <c r="E31" s="22">
        <f>+'tesis_ultra-vdd'!E31-'tesis_ultra-vdd'!D31</f>
        <v>1.6000011944771186E-3</v>
      </c>
      <c r="G31" s="10"/>
      <c r="H31" s="10"/>
      <c r="I31" s="10"/>
    </row>
    <row r="32" spans="1:9" x14ac:dyDescent="0.35">
      <c r="A32" t="s">
        <v>13</v>
      </c>
      <c r="B32" s="19" t="s">
        <v>22</v>
      </c>
      <c r="C32" s="20">
        <f>+'tesis_ultra-vdd'!C32</f>
        <v>0.69048318836866129</v>
      </c>
      <c r="D32" s="20">
        <f>+'tesis_ultra-vdd'!D32-'tesis_ultra-vdd'!C32</f>
        <v>0.12037920492984089</v>
      </c>
      <c r="E32" s="22">
        <f>+'tesis_ultra-vdd'!E32-'tesis_ultra-vdd'!D32</f>
        <v>0.12619491248200476</v>
      </c>
      <c r="G32" s="10"/>
      <c r="H32" s="10"/>
      <c r="I32" s="10"/>
    </row>
    <row r="33" spans="1:9" x14ac:dyDescent="0.35">
      <c r="A33" t="s">
        <v>13</v>
      </c>
      <c r="B33" s="19" t="s">
        <v>23</v>
      </c>
      <c r="C33" s="20">
        <f>+'tesis_ultra-vdd'!C33</f>
        <v>0.15447489999894404</v>
      </c>
      <c r="D33" s="20">
        <f>+'tesis_ultra-vdd'!D33-'tesis_ultra-vdd'!C33</f>
        <v>3.1053596958445173E-2</v>
      </c>
      <c r="E33" s="22">
        <f>+'tesis_ultra-vdd'!E33-'tesis_ultra-vdd'!D33</f>
        <v>0.17748660567967522</v>
      </c>
      <c r="G33" s="10"/>
      <c r="H33" s="10"/>
      <c r="I33" s="10"/>
    </row>
    <row r="34" spans="1:9" x14ac:dyDescent="0.35">
      <c r="A34" t="s">
        <v>13</v>
      </c>
      <c r="B34" s="19" t="s">
        <v>24</v>
      </c>
      <c r="C34" s="20">
        <f>+'tesis_ultra-vdd'!C34</f>
        <v>0.15123875673037196</v>
      </c>
      <c r="D34" s="20">
        <f>+'tesis_ultra-vdd'!D34-'tesis_ultra-vdd'!C34</f>
        <v>3.1251529652978338E-3</v>
      </c>
      <c r="E34" s="22">
        <f>+'tesis_ultra-vdd'!E34-'tesis_ultra-vdd'!D34</f>
        <v>2.3470116557502696E-2</v>
      </c>
      <c r="G34" s="10"/>
      <c r="H34" s="10"/>
      <c r="I34" s="10"/>
    </row>
  </sheetData>
  <sheetProtection algorithmName="SHA-512" hashValue="i1Y4ROT8yEgM7wdOykG/5SPk97nBFe4+fWsTz7RAKql7NlM6AvEeFm2pWlXJgoS0R8TpaLydGP7TUA/iRXF73Q==" saltValue="ENBUJqh4YwH0DEyjnxRjBA==" spinCount="100000" sheet="1" objects="1" scenarios="1"/>
  <autoFilter ref="A1:E34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G11" sqref="G11"/>
    </sheetView>
  </sheetViews>
  <sheetFormatPr baseColWidth="10" defaultRowHeight="14.5" x14ac:dyDescent="0.35"/>
  <cols>
    <col min="1" max="2" width="10.90625" customWidth="1"/>
    <col min="3" max="3" width="8.26953125" style="22" customWidth="1"/>
    <col min="4" max="4" width="11.81640625" style="22" customWidth="1"/>
    <col min="5" max="5" width="7.36328125" style="22" customWidth="1"/>
    <col min="6" max="6" width="12.90625" customWidth="1"/>
  </cols>
  <sheetData>
    <row r="1" spans="1:9" x14ac:dyDescent="0.35">
      <c r="A1" t="s">
        <v>0</v>
      </c>
      <c r="B1" t="s">
        <v>1</v>
      </c>
      <c r="C1" s="22" t="s">
        <v>14</v>
      </c>
      <c r="D1" s="22" t="s">
        <v>15</v>
      </c>
      <c r="E1" s="22" t="s">
        <v>16</v>
      </c>
    </row>
    <row r="2" spans="1:9" x14ac:dyDescent="0.35">
      <c r="A2" t="s">
        <v>3</v>
      </c>
      <c r="B2" s="2" t="s">
        <v>22</v>
      </c>
      <c r="C2" s="20">
        <v>0.98637724908547797</v>
      </c>
      <c r="D2" s="20">
        <v>0.99685629442786028</v>
      </c>
      <c r="E2" s="22">
        <v>1.0019461072735136</v>
      </c>
      <c r="G2" s="10"/>
      <c r="H2" s="10"/>
      <c r="I2" s="10"/>
    </row>
    <row r="3" spans="1:9" x14ac:dyDescent="0.35">
      <c r="A3" t="s">
        <v>3</v>
      </c>
      <c r="B3" s="2" t="s">
        <v>23</v>
      </c>
      <c r="C3" s="23">
        <v>0.17799401414999266</v>
      </c>
      <c r="D3" s="23">
        <v>0.21257485240321902</v>
      </c>
      <c r="E3" s="23">
        <v>0.58982035757835338</v>
      </c>
      <c r="G3" s="10"/>
      <c r="H3" s="10"/>
      <c r="I3" s="10"/>
    </row>
    <row r="4" spans="1:9" x14ac:dyDescent="0.35">
      <c r="A4" t="s">
        <v>3</v>
      </c>
      <c r="B4" s="2" t="s">
        <v>24</v>
      </c>
      <c r="C4" s="23">
        <v>0.14790419042961453</v>
      </c>
      <c r="D4" s="23">
        <v>0.13368263200058852</v>
      </c>
      <c r="E4" s="23">
        <v>0.20314371226428882</v>
      </c>
      <c r="F4" s="11"/>
      <c r="G4" s="10"/>
      <c r="H4" s="10"/>
      <c r="I4" s="10"/>
    </row>
    <row r="5" spans="1:9" x14ac:dyDescent="0.35">
      <c r="A5" t="s">
        <v>4</v>
      </c>
      <c r="B5" s="12" t="s">
        <v>22</v>
      </c>
      <c r="C5" s="20">
        <v>0.99927006065512158</v>
      </c>
      <c r="D5" s="20">
        <v>1.00291969211896</v>
      </c>
      <c r="E5" s="23">
        <v>1.0026277098549523</v>
      </c>
      <c r="F5" s="1"/>
      <c r="G5" s="10"/>
      <c r="H5" s="10"/>
      <c r="I5" s="10"/>
    </row>
    <row r="6" spans="1:9" x14ac:dyDescent="0.35">
      <c r="A6" t="s">
        <v>4</v>
      </c>
      <c r="B6" s="12" t="s">
        <v>23</v>
      </c>
      <c r="C6" s="23">
        <v>0.12832116120591339</v>
      </c>
      <c r="D6" s="23">
        <v>0.13503649223585357</v>
      </c>
      <c r="E6" s="23">
        <v>0.73839413735689963</v>
      </c>
      <c r="F6" s="1"/>
      <c r="G6" s="10"/>
      <c r="H6" s="10"/>
      <c r="I6" s="10"/>
    </row>
    <row r="7" spans="1:9" x14ac:dyDescent="0.35">
      <c r="A7" t="s">
        <v>4</v>
      </c>
      <c r="B7" s="12" t="s">
        <v>24</v>
      </c>
      <c r="C7" s="23">
        <v>0.12846714662761832</v>
      </c>
      <c r="D7" s="23">
        <v>0.12846714662761832</v>
      </c>
      <c r="E7" s="23">
        <v>0.13313867930641871</v>
      </c>
      <c r="F7" s="1"/>
      <c r="G7" s="10"/>
      <c r="H7" s="10"/>
      <c r="I7" s="10"/>
    </row>
    <row r="8" spans="1:9" x14ac:dyDescent="0.35">
      <c r="A8" t="s">
        <v>5</v>
      </c>
      <c r="B8" s="13" t="s">
        <v>22</v>
      </c>
      <c r="C8" s="20">
        <v>0.42708333347637784</v>
      </c>
      <c r="D8" s="20">
        <v>0.69791666992911372</v>
      </c>
      <c r="E8" s="23">
        <v>0.84895832311190511</v>
      </c>
      <c r="F8" s="1"/>
      <c r="G8" s="10"/>
      <c r="H8" s="10"/>
      <c r="I8" s="10"/>
    </row>
    <row r="9" spans="1:9" x14ac:dyDescent="0.35">
      <c r="A9" t="s">
        <v>5</v>
      </c>
      <c r="B9" s="13" t="s">
        <v>23</v>
      </c>
      <c r="C9" s="23">
        <v>0.17187499750210838</v>
      </c>
      <c r="D9" s="23">
        <v>0.17187499750210838</v>
      </c>
      <c r="E9" s="22">
        <v>0.17187499750210838</v>
      </c>
      <c r="F9" s="1"/>
      <c r="G9" s="10"/>
      <c r="H9" s="10"/>
      <c r="I9" s="10"/>
    </row>
    <row r="10" spans="1:9" x14ac:dyDescent="0.35">
      <c r="A10" t="s">
        <v>5</v>
      </c>
      <c r="B10" s="13" t="s">
        <v>24</v>
      </c>
      <c r="C10" s="23">
        <v>0.17187499750210838</v>
      </c>
      <c r="D10" s="23">
        <v>0.17187499750210838</v>
      </c>
      <c r="E10" s="23">
        <v>0.17187499750210838</v>
      </c>
      <c r="F10" s="1"/>
      <c r="G10" s="10"/>
      <c r="H10" s="10"/>
      <c r="I10" s="10"/>
    </row>
    <row r="11" spans="1:9" x14ac:dyDescent="0.35">
      <c r="A11" t="s">
        <v>6</v>
      </c>
      <c r="B11" s="14" t="s">
        <v>22</v>
      </c>
      <c r="C11" s="20">
        <v>0.82602116009933579</v>
      </c>
      <c r="D11" s="20">
        <v>0.84493190327275602</v>
      </c>
      <c r="E11" s="23">
        <v>0.97745838044895661</v>
      </c>
      <c r="F11" s="1"/>
      <c r="G11" s="10"/>
      <c r="H11" s="10"/>
      <c r="I11" s="10"/>
    </row>
    <row r="12" spans="1:9" x14ac:dyDescent="0.35">
      <c r="A12" t="s">
        <v>6</v>
      </c>
      <c r="B12" s="14" t="s">
        <v>23</v>
      </c>
      <c r="C12" s="23">
        <v>0.13691376133480154</v>
      </c>
      <c r="D12" s="23">
        <v>0.13918305061705702</v>
      </c>
      <c r="E12" s="23">
        <v>0.14402420446737269</v>
      </c>
      <c r="G12" s="10"/>
      <c r="H12" s="10"/>
      <c r="I12" s="10"/>
    </row>
    <row r="13" spans="1:9" x14ac:dyDescent="0.35">
      <c r="A13" t="s">
        <v>6</v>
      </c>
      <c r="B13" s="14" t="s">
        <v>24</v>
      </c>
      <c r="C13" s="23">
        <v>0.13842662085630519</v>
      </c>
      <c r="D13" s="23">
        <v>0.13812404895200445</v>
      </c>
      <c r="E13" s="23">
        <v>0.13918305061705702</v>
      </c>
      <c r="G13" s="10"/>
      <c r="H13" s="10"/>
      <c r="I13" s="10"/>
    </row>
    <row r="14" spans="1:9" x14ac:dyDescent="0.35">
      <c r="A14" t="s">
        <v>7</v>
      </c>
      <c r="B14" s="15" t="s">
        <v>22</v>
      </c>
      <c r="C14" s="20">
        <v>0.84285724442579224</v>
      </c>
      <c r="D14" s="20">
        <v>0.96206906644024082</v>
      </c>
      <c r="E14" s="23">
        <v>1.01034494420266</v>
      </c>
      <c r="G14" s="10"/>
      <c r="H14" s="10"/>
      <c r="I14" s="10"/>
    </row>
    <row r="15" spans="1:9" x14ac:dyDescent="0.35">
      <c r="A15" t="s">
        <v>7</v>
      </c>
      <c r="B15" s="15" t="s">
        <v>23</v>
      </c>
      <c r="C15" s="23">
        <v>0.19113303043190583</v>
      </c>
      <c r="D15" s="23">
        <v>0.37339905773915566</v>
      </c>
      <c r="E15" s="23">
        <v>0.77586215864266539</v>
      </c>
      <c r="G15" s="10"/>
      <c r="H15" s="10"/>
      <c r="I15" s="10"/>
    </row>
    <row r="16" spans="1:9" x14ac:dyDescent="0.35">
      <c r="A16" t="s">
        <v>7</v>
      </c>
      <c r="B16" s="15" t="s">
        <v>24</v>
      </c>
      <c r="C16" s="23">
        <v>0.18423647672800569</v>
      </c>
      <c r="D16" s="23">
        <v>0.22561579528116926</v>
      </c>
      <c r="E16" s="23">
        <v>0.33004930628130374</v>
      </c>
      <c r="G16" s="10"/>
      <c r="H16" s="10"/>
      <c r="I16" s="10"/>
    </row>
    <row r="17" spans="1:9" x14ac:dyDescent="0.35">
      <c r="A17" t="s">
        <v>8</v>
      </c>
      <c r="B17" s="16" t="s">
        <v>22</v>
      </c>
      <c r="C17" s="20">
        <v>0.13352435212613095</v>
      </c>
      <c r="D17" s="20">
        <v>0.20888251956770071</v>
      </c>
      <c r="E17" s="23">
        <v>0.69140400061585783</v>
      </c>
      <c r="G17" s="10"/>
      <c r="H17" s="10"/>
      <c r="I17" s="10"/>
    </row>
    <row r="18" spans="1:9" x14ac:dyDescent="0.35">
      <c r="A18" t="s">
        <v>8</v>
      </c>
      <c r="B18" s="16" t="s">
        <v>23</v>
      </c>
      <c r="C18" s="24">
        <v>0.15472778397022777</v>
      </c>
      <c r="D18" s="23">
        <v>0.13180515256952802</v>
      </c>
      <c r="E18" s="23">
        <v>0.13180515256952802</v>
      </c>
      <c r="G18" s="10"/>
      <c r="H18" s="10"/>
      <c r="I18" s="10"/>
    </row>
    <row r="19" spans="1:9" x14ac:dyDescent="0.35">
      <c r="A19" t="s">
        <v>8</v>
      </c>
      <c r="B19" s="16" t="s">
        <v>24</v>
      </c>
      <c r="C19" s="23">
        <v>0.15472778397022777</v>
      </c>
      <c r="D19" s="23">
        <v>0.14598853089881669</v>
      </c>
      <c r="E19" s="23">
        <v>0.13209168636267105</v>
      </c>
      <c r="G19" s="10"/>
      <c r="H19" s="10"/>
      <c r="I19" s="10"/>
    </row>
    <row r="20" spans="1:9" x14ac:dyDescent="0.35">
      <c r="A20" t="s">
        <v>9</v>
      </c>
      <c r="B20" s="17" t="s">
        <v>22</v>
      </c>
      <c r="C20" s="20">
        <v>0.32963576984840282</v>
      </c>
      <c r="D20" s="20">
        <v>0.72615894708787532</v>
      </c>
      <c r="E20" s="23">
        <v>0.96125830243254351</v>
      </c>
      <c r="G20" s="10"/>
      <c r="H20" s="10"/>
      <c r="I20" s="10"/>
    </row>
    <row r="21" spans="1:9" x14ac:dyDescent="0.35">
      <c r="A21" t="s">
        <v>9</v>
      </c>
      <c r="B21" s="17" t="s">
        <v>23</v>
      </c>
      <c r="C21" s="24">
        <v>0.14569536344191966</v>
      </c>
      <c r="D21" s="23">
        <v>0.14569536344191966</v>
      </c>
      <c r="E21" s="23">
        <v>0.14569536344191966</v>
      </c>
      <c r="G21" s="10"/>
      <c r="H21" s="10"/>
      <c r="I21" s="10"/>
    </row>
    <row r="22" spans="1:9" x14ac:dyDescent="0.35">
      <c r="A22" t="s">
        <v>9</v>
      </c>
      <c r="B22" s="17" t="s">
        <v>24</v>
      </c>
      <c r="C22" s="23">
        <v>0.14569536344191966</v>
      </c>
      <c r="D22" s="23">
        <v>0.14569536344191966</v>
      </c>
      <c r="E22" s="23">
        <v>0.14569536344191966</v>
      </c>
      <c r="G22" s="10"/>
      <c r="H22" s="10"/>
      <c r="I22" s="10"/>
    </row>
    <row r="23" spans="1:9" x14ac:dyDescent="0.35">
      <c r="A23" t="s">
        <v>10</v>
      </c>
      <c r="B23" s="18" t="s">
        <v>22</v>
      </c>
      <c r="C23" s="20">
        <v>0.85127118900910637</v>
      </c>
      <c r="D23" s="20">
        <v>0.98644065688359228</v>
      </c>
      <c r="E23" s="23">
        <v>1.0012711890091066</v>
      </c>
      <c r="G23" s="10"/>
      <c r="H23" s="10"/>
      <c r="I23" s="10"/>
    </row>
    <row r="24" spans="1:9" x14ac:dyDescent="0.35">
      <c r="A24" t="s">
        <v>10</v>
      </c>
      <c r="B24" s="18" t="s">
        <v>23</v>
      </c>
      <c r="C24" s="23">
        <v>0.15127118743059295</v>
      </c>
      <c r="D24" s="23">
        <v>0.25889830254307278</v>
      </c>
      <c r="E24" s="23">
        <v>0.58601694931306969</v>
      </c>
      <c r="G24" s="10"/>
      <c r="H24" s="10"/>
      <c r="I24" s="10"/>
    </row>
    <row r="25" spans="1:9" x14ac:dyDescent="0.35">
      <c r="A25" t="s">
        <v>10</v>
      </c>
      <c r="B25" s="18" t="s">
        <v>24</v>
      </c>
      <c r="C25" s="23">
        <v>0.15423728722594193</v>
      </c>
      <c r="D25" s="23">
        <v>0.16737288173049475</v>
      </c>
      <c r="E25" s="23">
        <v>0.23474576503950217</v>
      </c>
      <c r="G25" s="10"/>
      <c r="H25" s="10"/>
      <c r="I25" s="10"/>
    </row>
    <row r="26" spans="1:9" x14ac:dyDescent="0.35">
      <c r="A26" t="s">
        <v>11</v>
      </c>
      <c r="B26" s="12" t="s">
        <v>22</v>
      </c>
      <c r="C26" s="20">
        <v>0.66991150246178144</v>
      </c>
      <c r="D26" s="21">
        <v>0.73716814525109386</v>
      </c>
      <c r="E26" s="23">
        <v>0.86858407277177141</v>
      </c>
      <c r="G26" s="10"/>
      <c r="H26" s="10"/>
      <c r="I26" s="10"/>
    </row>
    <row r="27" spans="1:9" x14ac:dyDescent="0.35">
      <c r="A27" t="s">
        <v>11</v>
      </c>
      <c r="B27" s="12" t="s">
        <v>23</v>
      </c>
      <c r="C27" s="23">
        <v>0.1460177009082162</v>
      </c>
      <c r="D27" s="23">
        <v>0.1460177009082162</v>
      </c>
      <c r="E27" s="23">
        <v>0.1460177009082162</v>
      </c>
      <c r="G27" s="10"/>
      <c r="H27" s="10"/>
      <c r="I27" s="10"/>
    </row>
    <row r="28" spans="1:9" x14ac:dyDescent="0.35">
      <c r="A28" t="s">
        <v>11</v>
      </c>
      <c r="B28" s="12" t="s">
        <v>24</v>
      </c>
      <c r="C28" s="23">
        <v>0.1460177009082162</v>
      </c>
      <c r="D28" s="23">
        <v>0.1460177009082162</v>
      </c>
      <c r="E28" s="23">
        <v>0.1460177009082162</v>
      </c>
      <c r="G28" s="10"/>
      <c r="H28" s="10"/>
      <c r="I28" s="10"/>
    </row>
    <row r="29" spans="1:9" x14ac:dyDescent="0.35">
      <c r="A29" t="s">
        <v>12</v>
      </c>
      <c r="B29" s="19" t="s">
        <v>22</v>
      </c>
      <c r="C29" s="20">
        <v>0.83888002249908544</v>
      </c>
      <c r="D29" s="20">
        <v>0.94528003800583027</v>
      </c>
      <c r="E29" s="22">
        <v>1.0067200280838027</v>
      </c>
      <c r="G29" s="10"/>
      <c r="H29" s="10"/>
      <c r="I29" s="10"/>
    </row>
    <row r="30" spans="1:9" x14ac:dyDescent="0.35">
      <c r="A30" t="s">
        <v>12</v>
      </c>
      <c r="B30" s="19" t="s">
        <v>23</v>
      </c>
      <c r="C30" s="23">
        <v>0.14079999961376197</v>
      </c>
      <c r="D30" s="23">
        <v>0.14079999961376197</v>
      </c>
      <c r="E30" s="23">
        <v>0.20064000459051154</v>
      </c>
      <c r="G30" s="10"/>
      <c r="H30" s="10"/>
      <c r="I30" s="10"/>
    </row>
    <row r="31" spans="1:9" x14ac:dyDescent="0.35">
      <c r="A31" t="s">
        <v>12</v>
      </c>
      <c r="B31" s="19" t="s">
        <v>24</v>
      </c>
      <c r="C31" s="23">
        <v>0.14079999961376197</v>
      </c>
      <c r="D31" s="23">
        <v>0.14079999961376197</v>
      </c>
      <c r="E31" s="23">
        <v>0.14240000080823909</v>
      </c>
      <c r="G31" s="10"/>
      <c r="H31" s="10"/>
      <c r="I31" s="10"/>
    </row>
    <row r="32" spans="1:9" x14ac:dyDescent="0.35">
      <c r="A32" t="s">
        <v>13</v>
      </c>
      <c r="B32" s="19" t="s">
        <v>22</v>
      </c>
      <c r="C32" s="20">
        <f>(C2+C5+C8+C11+C14+C17+C20+C23+C26+C29)/10</f>
        <v>0.69048318836866129</v>
      </c>
      <c r="D32" s="20">
        <f>(D2+D5+D8+D11+D14+D17+D20+D23+D26+D29)/10</f>
        <v>0.81086239329850218</v>
      </c>
      <c r="E32" s="22">
        <f>(E2+E5+E8+E11+E14+E17+E20+E23+E26+E29)/10</f>
        <v>0.93705730578050694</v>
      </c>
      <c r="G32" s="10"/>
      <c r="H32" s="10"/>
      <c r="I32" s="10"/>
    </row>
    <row r="33" spans="1:9" x14ac:dyDescent="0.35">
      <c r="A33" t="s">
        <v>13</v>
      </c>
      <c r="B33" s="19" t="s">
        <v>23</v>
      </c>
      <c r="C33" s="22">
        <f t="shared" ref="C33:E34" si="0">(C3+C6+C9+C12+C15+C18+C21+C24+C27+C30)/10</f>
        <v>0.15447489999894404</v>
      </c>
      <c r="D33" s="22">
        <f t="shared" si="0"/>
        <v>0.18552849695738921</v>
      </c>
      <c r="E33" s="22">
        <f t="shared" si="0"/>
        <v>0.36301510263706444</v>
      </c>
      <c r="G33" s="10"/>
      <c r="H33" s="10"/>
      <c r="I33" s="10"/>
    </row>
    <row r="34" spans="1:9" x14ac:dyDescent="0.35">
      <c r="A34" t="s">
        <v>13</v>
      </c>
      <c r="B34" s="19" t="s">
        <v>24</v>
      </c>
      <c r="C34" s="22">
        <f t="shared" si="0"/>
        <v>0.15123875673037196</v>
      </c>
      <c r="D34" s="22">
        <f t="shared" si="0"/>
        <v>0.15436390969566979</v>
      </c>
      <c r="E34" s="22">
        <f t="shared" si="0"/>
        <v>0.17783402625317249</v>
      </c>
      <c r="G34" s="10"/>
      <c r="H34" s="10"/>
      <c r="I34" s="10"/>
    </row>
    <row r="35" spans="1:9" x14ac:dyDescent="0.35">
      <c r="F35" t="s">
        <v>26</v>
      </c>
    </row>
    <row r="36" spans="1:9" x14ac:dyDescent="0.35">
      <c r="F36">
        <f>+(C34*100)/[6]Grafica_satack!$C$34</f>
        <v>46.305872853943498</v>
      </c>
      <c r="G36">
        <f>+(D34*100)/[6]Grafica_satack!$D$34</f>
        <v>28.549473502742622</v>
      </c>
      <c r="H36">
        <f>+(E34*100)/[6]Grafica_satack!$E$34</f>
        <v>18.569064093034914</v>
      </c>
    </row>
    <row r="37" spans="1:9" x14ac:dyDescent="0.35">
      <c r="F37">
        <f>100-F36</f>
        <v>53.694127146056502</v>
      </c>
      <c r="G37">
        <f>100-G36</f>
        <v>71.450526497257385</v>
      </c>
      <c r="H37">
        <f>100-H36</f>
        <v>81.43093590696509</v>
      </c>
      <c r="I37" t="s">
        <v>27</v>
      </c>
    </row>
  </sheetData>
  <autoFilter ref="A1:E34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2"/>
  <sheetViews>
    <sheetView workbookViewId="0">
      <selection activeCell="F25" sqref="F25"/>
    </sheetView>
  </sheetViews>
  <sheetFormatPr baseColWidth="10" defaultRowHeight="14.5" x14ac:dyDescent="0.35"/>
  <cols>
    <col min="3" max="3" width="10.90625" style="8"/>
    <col min="4" max="4" width="10.90625" style="25"/>
    <col min="5" max="5" width="10.90625" style="1"/>
    <col min="6" max="6" width="11.26953125" bestFit="1" customWidth="1"/>
  </cols>
  <sheetData>
    <row r="1" spans="1:13" x14ac:dyDescent="0.35">
      <c r="A1" t="s">
        <v>0</v>
      </c>
      <c r="B1" t="s">
        <v>1</v>
      </c>
      <c r="C1" s="8" t="s">
        <v>14</v>
      </c>
      <c r="D1" s="25" t="s">
        <v>15</v>
      </c>
      <c r="E1" s="1" t="s">
        <v>16</v>
      </c>
      <c r="F1" s="1" t="s">
        <v>2</v>
      </c>
      <c r="H1" s="8" t="s">
        <v>14</v>
      </c>
      <c r="I1" s="1" t="s">
        <v>15</v>
      </c>
      <c r="J1" s="1" t="s">
        <v>16</v>
      </c>
    </row>
    <row r="2" spans="1:13" x14ac:dyDescent="0.35">
      <c r="A2" t="s">
        <v>3</v>
      </c>
      <c r="B2" s="2" t="s">
        <v>17</v>
      </c>
      <c r="C2" s="9">
        <f>+[3]Promedio!$C$2</f>
        <v>0.20958083992626259</v>
      </c>
      <c r="D2" s="26">
        <f>+[4]Promedio!$C$2</f>
        <v>0.75748500609687941</v>
      </c>
      <c r="E2">
        <v>1.0008982121082688</v>
      </c>
      <c r="F2" s="1">
        <f>+[1]Modelo_0!$C$3</f>
        <v>1.0000000000000091</v>
      </c>
      <c r="H2" s="9">
        <f t="shared" ref="H2:H15" si="0">+C2</f>
        <v>0.20958083992626259</v>
      </c>
      <c r="I2" s="3">
        <f>+D2-C2</f>
        <v>0.54790416617061677</v>
      </c>
      <c r="J2" s="3">
        <f>+E2-D2</f>
        <v>0.24341320601138938</v>
      </c>
      <c r="K2">
        <v>0.67185629275482284</v>
      </c>
      <c r="M2">
        <v>1.0008982121082688</v>
      </c>
    </row>
    <row r="3" spans="1:13" x14ac:dyDescent="0.35">
      <c r="B3" s="4" t="s">
        <v>18</v>
      </c>
      <c r="C3" s="9">
        <f>+[7]normalizados!$B$6</f>
        <v>0.96687875056707617</v>
      </c>
      <c r="D3" s="20">
        <f>+[5]normalizados!$B$6</f>
        <v>0.99101796591520097</v>
      </c>
      <c r="E3">
        <v>1.0005988125335998</v>
      </c>
      <c r="F3" s="1">
        <f>+[2]normalizados!$B$5</f>
        <v>1.001197611682922</v>
      </c>
      <c r="H3" s="9">
        <f t="shared" si="0"/>
        <v>0.96687875056707617</v>
      </c>
      <c r="I3" s="3">
        <f t="shared" ref="I3:I15" si="1">+D3-C3</f>
        <v>2.4139215348124798E-2</v>
      </c>
      <c r="J3" s="3">
        <f t="shared" ref="J3:J15" si="2">+E3-D3</f>
        <v>9.5808466183988639E-3</v>
      </c>
      <c r="K3">
        <v>9.5808466183988639E-3</v>
      </c>
      <c r="M3">
        <v>1.0008758815314649</v>
      </c>
    </row>
    <row r="4" spans="1:13" x14ac:dyDescent="0.35">
      <c r="A4" t="s">
        <v>4</v>
      </c>
      <c r="B4" s="2" t="s">
        <v>17</v>
      </c>
      <c r="C4" s="9">
        <f>+[3]Promedio!$C$3</f>
        <v>0.12846714662761829</v>
      </c>
      <c r="D4" s="26">
        <f>+[4]Promedio!$C$3</f>
        <v>0.94744521555595118</v>
      </c>
      <c r="E4">
        <v>1.0008758815314649</v>
      </c>
      <c r="F4" s="1">
        <f>+[1]Modelo_0!$C$7</f>
        <v>1.00291969211896</v>
      </c>
      <c r="H4" s="9">
        <f t="shared" si="0"/>
        <v>0.12846714662761829</v>
      </c>
      <c r="I4" s="3">
        <f t="shared" si="1"/>
        <v>0.81897806892833291</v>
      </c>
      <c r="J4" s="3">
        <f t="shared" si="2"/>
        <v>5.3430665975513714E-2</v>
      </c>
      <c r="K4">
        <v>0.56058392145604685</v>
      </c>
      <c r="M4">
        <v>0.91437214262913391</v>
      </c>
    </row>
    <row r="5" spans="1:13" x14ac:dyDescent="0.35">
      <c r="B5" s="4" t="s">
        <v>18</v>
      </c>
      <c r="C5" s="9">
        <f>+[7]normalizados!$C$6</f>
        <v>0.99799265864401299</v>
      </c>
      <c r="D5" s="20">
        <f>+[5]normalizados!$C$6</f>
        <v>1.0005839253716808</v>
      </c>
      <c r="E5">
        <v>1.0027736977239279</v>
      </c>
      <c r="F5" s="1">
        <v>1</v>
      </c>
      <c r="H5" s="9">
        <f t="shared" si="0"/>
        <v>0.99799265864401299</v>
      </c>
      <c r="I5" s="3">
        <f t="shared" si="1"/>
        <v>2.5912667276678514E-3</v>
      </c>
      <c r="J5" s="3">
        <f t="shared" si="2"/>
        <v>2.1897723522470436E-3</v>
      </c>
      <c r="K5">
        <v>2.1897723522470436E-3</v>
      </c>
      <c r="M5">
        <v>0.16489970920960917</v>
      </c>
    </row>
    <row r="6" spans="1:13" x14ac:dyDescent="0.35">
      <c r="A6" t="s">
        <v>6</v>
      </c>
      <c r="B6" s="2" t="s">
        <v>17</v>
      </c>
      <c r="C6" s="9">
        <f>+[3]Promedio!$C$4</f>
        <v>0.13918305061705699</v>
      </c>
      <c r="D6" s="26">
        <f>+[4]Promedio!$C$4</f>
        <v>0.2254160264352458</v>
      </c>
      <c r="E6">
        <v>0.91437214262913391</v>
      </c>
      <c r="F6" s="1">
        <f>+[1]Modelo_0!$C$11</f>
        <v>1.001512817252705</v>
      </c>
      <c r="H6" s="9">
        <f t="shared" si="0"/>
        <v>0.13918305061705699</v>
      </c>
      <c r="I6" s="3">
        <f t="shared" si="1"/>
        <v>8.6232975818188812E-2</v>
      </c>
      <c r="J6" s="3">
        <f t="shared" si="2"/>
        <v>0.68895611619388808</v>
      </c>
      <c r="K6">
        <v>0.77518909201207686</v>
      </c>
      <c r="M6">
        <v>0.2735099381249006</v>
      </c>
    </row>
    <row r="7" spans="1:13" x14ac:dyDescent="0.35">
      <c r="B7" s="4" t="s">
        <v>18</v>
      </c>
      <c r="C7" s="9">
        <f>+[7]normalizados!$E$6</f>
        <v>0.81354008299563463</v>
      </c>
      <c r="D7" s="20">
        <f>+[5]normalizados!$E$6</f>
        <v>0.84175491264898994</v>
      </c>
      <c r="E7">
        <v>0.98774582857668547</v>
      </c>
      <c r="F7" s="1">
        <f>+[2]normalizados!$E$5</f>
        <v>0.98547652154153276</v>
      </c>
      <c r="H7" s="9">
        <f t="shared" si="0"/>
        <v>0.81354008299563463</v>
      </c>
      <c r="I7" s="3">
        <f t="shared" si="1"/>
        <v>2.8214829653355311E-2</v>
      </c>
      <c r="J7" s="3">
        <f t="shared" si="2"/>
        <v>0.14599091592769553</v>
      </c>
      <c r="K7">
        <v>0.14599091592769553</v>
      </c>
      <c r="M7">
        <v>0.62912002513694865</v>
      </c>
    </row>
    <row r="8" spans="1:13" x14ac:dyDescent="0.35">
      <c r="A8" t="s">
        <v>8</v>
      </c>
      <c r="B8" s="2" t="s">
        <v>17</v>
      </c>
      <c r="C8" s="9">
        <f>+[3]Promedio!$C$5</f>
        <v>0.13180515256952799</v>
      </c>
      <c r="D8" s="26">
        <f>+[4]Promedio!$C$5</f>
        <v>0.13180515256952799</v>
      </c>
      <c r="E8">
        <v>0.16489970920960917</v>
      </c>
      <c r="F8" s="6">
        <f>+[1]Modelo_0!$C$15</f>
        <v>1.0014326249347061</v>
      </c>
      <c r="G8" s="3"/>
      <c r="H8" s="9">
        <f t="shared" si="0"/>
        <v>0.13180515256952799</v>
      </c>
      <c r="I8" s="3">
        <f t="shared" si="1"/>
        <v>0</v>
      </c>
      <c r="J8" s="3">
        <f t="shared" si="2"/>
        <v>3.309455664008118E-2</v>
      </c>
      <c r="K8">
        <v>1.0744991224539868E-2</v>
      </c>
    </row>
    <row r="9" spans="1:13" x14ac:dyDescent="0.35">
      <c r="B9" s="4" t="s">
        <v>18</v>
      </c>
      <c r="C9" s="9">
        <f>+[7]normalizados!$G$6</f>
        <v>0.13180515256952804</v>
      </c>
      <c r="D9" s="20">
        <f>+[5]normalizados!$G$6</f>
        <v>0.13825214730425195</v>
      </c>
      <c r="E9">
        <v>0.99713464765842152</v>
      </c>
      <c r="F9" s="1">
        <f>+[2]normalizados!$G$5</f>
        <v>0.98137535067896797</v>
      </c>
      <c r="H9" s="9">
        <f t="shared" si="0"/>
        <v>0.13180515256952804</v>
      </c>
      <c r="I9" s="3">
        <f t="shared" si="1"/>
        <v>6.4469947347239043E-3</v>
      </c>
      <c r="J9" s="3">
        <f t="shared" si="2"/>
        <v>0.85888250035416958</v>
      </c>
      <c r="K9">
        <v>0.85888250035416958</v>
      </c>
    </row>
    <row r="10" spans="1:13" x14ac:dyDescent="0.35">
      <c r="A10" t="s">
        <v>9</v>
      </c>
      <c r="B10" s="2" t="s">
        <v>17</v>
      </c>
      <c r="C10" s="9">
        <f>+[3]Promedio!$C$6</f>
        <v>0.14569536344191969</v>
      </c>
      <c r="D10" s="26">
        <f>+[4]Promedio!$C$6</f>
        <v>0.14569536344191969</v>
      </c>
      <c r="E10">
        <v>0.2735099381249006</v>
      </c>
      <c r="F10" s="6">
        <f>+[1]Modelo_0!$C$19</f>
        <v>1</v>
      </c>
      <c r="G10" s="3"/>
      <c r="H10" s="9">
        <f t="shared" si="0"/>
        <v>0.14569536344191969</v>
      </c>
      <c r="I10" s="3">
        <f t="shared" si="1"/>
        <v>0</v>
      </c>
      <c r="J10" s="3">
        <f t="shared" si="2"/>
        <v>0.12781457468298091</v>
      </c>
      <c r="K10">
        <v>0.12781457468298094</v>
      </c>
    </row>
    <row r="11" spans="1:13" x14ac:dyDescent="0.35">
      <c r="B11" s="4" t="s">
        <v>18</v>
      </c>
      <c r="C11" s="9">
        <f>+[7]normalizados!$H$6</f>
        <v>0.2338576198458604</v>
      </c>
      <c r="D11" s="20">
        <f>+[5]normalizados!$H$6</f>
        <v>0.55513246330780197</v>
      </c>
      <c r="E11">
        <v>0.99668875961226722</v>
      </c>
      <c r="F11" s="1">
        <f>+[2]normalizados!$H$5</f>
        <v>0.99822046559295796</v>
      </c>
      <c r="G11" s="3"/>
      <c r="H11" s="9">
        <f t="shared" si="0"/>
        <v>0.2338576198458604</v>
      </c>
      <c r="I11" s="3">
        <f t="shared" si="1"/>
        <v>0.32127484346194157</v>
      </c>
      <c r="J11" s="3">
        <f t="shared" si="2"/>
        <v>0.44155629630446525</v>
      </c>
      <c r="K11">
        <v>0.44155629630446525</v>
      </c>
    </row>
    <row r="12" spans="1:13" x14ac:dyDescent="0.35">
      <c r="A12" t="s">
        <v>12</v>
      </c>
      <c r="B12" s="2" t="s">
        <v>17</v>
      </c>
      <c r="C12" s="9">
        <f>+[4]Promedio!$C$7</f>
        <v>0.1712000053215029</v>
      </c>
      <c r="D12" s="26">
        <f>+[3]Promedio!$C$7</f>
        <v>0.14079999961376199</v>
      </c>
      <c r="E12">
        <v>0.62912002513694865</v>
      </c>
      <c r="F12" s="7">
        <f>+[1]Modelo_0!$C$23</f>
        <v>1</v>
      </c>
      <c r="G12" s="3"/>
      <c r="H12" s="9">
        <f t="shared" si="0"/>
        <v>0.1712000053215029</v>
      </c>
      <c r="I12" s="3">
        <f t="shared" si="1"/>
        <v>-3.0400005707740901E-2</v>
      </c>
      <c r="J12" s="3">
        <f t="shared" si="2"/>
        <v>0.48832002552318665</v>
      </c>
      <c r="K12">
        <v>0.46544002122736061</v>
      </c>
    </row>
    <row r="13" spans="1:13" x14ac:dyDescent="0.35">
      <c r="B13" s="4" t="s">
        <v>18</v>
      </c>
      <c r="C13" s="9">
        <f>+[7]normalizados!$K$6</f>
        <v>0.78020002019882295</v>
      </c>
      <c r="D13" s="20">
        <f>+[5]normalizados!$K$6</f>
        <v>0.8598400273284923</v>
      </c>
      <c r="E13">
        <v>0.99632001629638756</v>
      </c>
      <c r="F13" s="1">
        <f>+[2]normalizados!$K$5</f>
        <v>0.99360003456115853</v>
      </c>
      <c r="G13" s="3"/>
      <c r="H13" s="9">
        <f t="shared" si="0"/>
        <v>0.78020002019882295</v>
      </c>
      <c r="I13" s="3">
        <f t="shared" si="1"/>
        <v>7.9640007129669343E-2</v>
      </c>
      <c r="J13" s="3">
        <f t="shared" si="2"/>
        <v>0.13647998896789526</v>
      </c>
      <c r="K13">
        <v>0.13647998896789526</v>
      </c>
    </row>
    <row r="14" spans="1:13" x14ac:dyDescent="0.35">
      <c r="A14" t="s">
        <v>13</v>
      </c>
      <c r="B14" s="2" t="s">
        <v>17</v>
      </c>
      <c r="C14" s="9">
        <f>+AVERAGE(C2,C4,C6,C8,C10,C12)</f>
        <v>0.15432192641731476</v>
      </c>
      <c r="D14" s="26">
        <f>+AVERAGE(D2,D4,D6,D8,D10,D12)</f>
        <v>0.39144112728554764</v>
      </c>
      <c r="E14">
        <v>0.65678150105859312</v>
      </c>
      <c r="F14" s="9">
        <f>+AVERAGE(F2,F4,F6,F8,F10,F12)</f>
        <v>1.0009775223843966</v>
      </c>
      <c r="H14" s="9">
        <f t="shared" si="0"/>
        <v>0.15432192641731476</v>
      </c>
      <c r="I14" s="3">
        <f t="shared" si="1"/>
        <v>0.23711920086823288</v>
      </c>
      <c r="J14" s="3">
        <f t="shared" si="2"/>
        <v>0.26534037377304548</v>
      </c>
      <c r="K14">
        <v>0.40030130093608307</v>
      </c>
    </row>
    <row r="15" spans="1:13" x14ac:dyDescent="0.35">
      <c r="B15" s="4" t="s">
        <v>18</v>
      </c>
      <c r="C15" s="9">
        <f>+AVERAGE(C3,C5,C7,C9,C11,C13)</f>
        <v>0.65404571413682244</v>
      </c>
      <c r="D15" s="26">
        <f>+AVERAGE(D3,D5,D7,D9,D11,D13)</f>
        <v>0.73109690697940299</v>
      </c>
      <c r="E15">
        <v>0.98603274390891504</v>
      </c>
      <c r="F15" s="9">
        <f>+AVERAGE(F3,F5,F7,F9,F11,F13)</f>
        <v>0.99331166400958981</v>
      </c>
      <c r="H15" s="9">
        <f t="shared" si="0"/>
        <v>0.65404571413682244</v>
      </c>
      <c r="I15" s="3">
        <f t="shared" si="1"/>
        <v>7.7051192842580551E-2</v>
      </c>
      <c r="J15" s="3">
        <f t="shared" si="2"/>
        <v>0.25493583692951205</v>
      </c>
      <c r="K15">
        <v>0.24350973430275796</v>
      </c>
    </row>
    <row r="17" spans="8:12" x14ac:dyDescent="0.35">
      <c r="H17" s="3"/>
      <c r="I17" s="3"/>
      <c r="J17" s="3"/>
    </row>
    <row r="18" spans="8:12" x14ac:dyDescent="0.35">
      <c r="H18" s="3">
        <f t="shared" ref="H18:J19" si="3">1-C14</f>
        <v>0.84567807358268521</v>
      </c>
      <c r="I18" s="3">
        <f t="shared" si="3"/>
        <v>0.60855887271445241</v>
      </c>
      <c r="J18" s="3">
        <f t="shared" si="3"/>
        <v>0.34321849894140688</v>
      </c>
    </row>
    <row r="19" spans="8:12" x14ac:dyDescent="0.35">
      <c r="H19" s="3">
        <f t="shared" si="3"/>
        <v>0.34595428586317756</v>
      </c>
      <c r="I19" s="3">
        <f t="shared" si="3"/>
        <v>0.26890309302059701</v>
      </c>
      <c r="J19" s="3">
        <f t="shared" si="3"/>
        <v>1.3967256091084956E-2</v>
      </c>
      <c r="L19">
        <f>+J19*100</f>
        <v>1.3967256091084956</v>
      </c>
    </row>
    <row r="21" spans="8:12" x14ac:dyDescent="0.35">
      <c r="H21" s="3"/>
    </row>
    <row r="22" spans="8:12" x14ac:dyDescent="0.35">
      <c r="H22" s="3"/>
      <c r="I22" s="3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J15" sqref="J15"/>
    </sheetView>
  </sheetViews>
  <sheetFormatPr baseColWidth="10" defaultRowHeight="14.5" x14ac:dyDescent="0.35"/>
  <sheetData>
    <row r="1" spans="1:13" x14ac:dyDescent="0.35">
      <c r="A1" t="s">
        <v>0</v>
      </c>
      <c r="B1" t="s">
        <v>1</v>
      </c>
      <c r="C1" t="s">
        <v>14</v>
      </c>
      <c r="D1" t="s">
        <v>15</v>
      </c>
      <c r="E1" t="s">
        <v>16</v>
      </c>
    </row>
    <row r="2" spans="1:13" x14ac:dyDescent="0.35">
      <c r="A2" t="s">
        <v>3</v>
      </c>
      <c r="B2" t="s">
        <v>17</v>
      </c>
      <c r="C2">
        <v>0.20958083992626259</v>
      </c>
      <c r="D2">
        <v>0.54790416617061677</v>
      </c>
      <c r="E2">
        <v>0.24341320601138938</v>
      </c>
    </row>
    <row r="3" spans="1:13" x14ac:dyDescent="0.35">
      <c r="B3" t="s">
        <v>18</v>
      </c>
      <c r="C3">
        <v>0.96687875056707617</v>
      </c>
      <c r="D3">
        <v>2.4139215348124798E-2</v>
      </c>
      <c r="E3">
        <v>9.5808466183988639E-3</v>
      </c>
    </row>
    <row r="4" spans="1:13" x14ac:dyDescent="0.35">
      <c r="A4" t="s">
        <v>4</v>
      </c>
      <c r="B4" t="s">
        <v>17</v>
      </c>
      <c r="C4">
        <v>0.12846714662761829</v>
      </c>
      <c r="D4">
        <v>0.81897806892833291</v>
      </c>
      <c r="E4">
        <v>5.3430665975513714E-2</v>
      </c>
    </row>
    <row r="5" spans="1:13" x14ac:dyDescent="0.35">
      <c r="B5" t="s">
        <v>18</v>
      </c>
      <c r="C5">
        <v>0.99799265864401299</v>
      </c>
      <c r="D5">
        <v>2.5912667276678514E-3</v>
      </c>
      <c r="E5">
        <v>2.1897723522470436E-3</v>
      </c>
    </row>
    <row r="6" spans="1:13" x14ac:dyDescent="0.35">
      <c r="A6" t="s">
        <v>6</v>
      </c>
      <c r="B6" t="s">
        <v>17</v>
      </c>
      <c r="C6">
        <v>0.13918305061705699</v>
      </c>
      <c r="D6">
        <v>8.6232975818188812E-2</v>
      </c>
      <c r="E6">
        <v>0.68895611619388808</v>
      </c>
    </row>
    <row r="7" spans="1:13" x14ac:dyDescent="0.35">
      <c r="B7" t="s">
        <v>18</v>
      </c>
      <c r="C7">
        <v>0.81354008299563463</v>
      </c>
      <c r="D7">
        <v>2.8214829653355311E-2</v>
      </c>
      <c r="E7">
        <v>0.14599091592769553</v>
      </c>
    </row>
    <row r="8" spans="1:13" x14ac:dyDescent="0.35">
      <c r="A8" t="s">
        <v>8</v>
      </c>
      <c r="B8" t="s">
        <v>17</v>
      </c>
      <c r="C8">
        <v>0.13180515256952799</v>
      </c>
      <c r="D8">
        <v>0</v>
      </c>
      <c r="E8">
        <v>3.309455664008118E-2</v>
      </c>
      <c r="G8">
        <f>+SUM(Tabla1[[#This Row],[0.51 V]:[0.53 V]])</f>
        <v>0.16489970920960917</v>
      </c>
      <c r="H8">
        <f>1-G8</f>
        <v>0.83510029079039083</v>
      </c>
    </row>
    <row r="9" spans="1:13" x14ac:dyDescent="0.35">
      <c r="B9" t="s">
        <v>18</v>
      </c>
      <c r="C9">
        <v>0.13180515256952804</v>
      </c>
      <c r="D9">
        <v>6.4469947347239043E-3</v>
      </c>
      <c r="E9">
        <v>0.85888250035416958</v>
      </c>
      <c r="G9">
        <f>+SUM(Tabla1[[#This Row],[0.51 V]:[0.53 V]])</f>
        <v>0.99713464765842152</v>
      </c>
      <c r="H9">
        <f t="shared" ref="H9:H15" si="0">1-G9</f>
        <v>2.8653523415784754E-3</v>
      </c>
    </row>
    <row r="10" spans="1:13" x14ac:dyDescent="0.35">
      <c r="A10" t="s">
        <v>9</v>
      </c>
      <c r="B10" t="s">
        <v>17</v>
      </c>
      <c r="C10">
        <v>0.14569536344191969</v>
      </c>
      <c r="D10">
        <v>0</v>
      </c>
      <c r="E10">
        <v>0.12781457468298091</v>
      </c>
      <c r="G10">
        <f>+SUM(Tabla1[[#This Row],[0.51 V]:[0.53 V]])</f>
        <v>0.2735099381249006</v>
      </c>
      <c r="H10">
        <f t="shared" si="0"/>
        <v>0.72649006187509935</v>
      </c>
    </row>
    <row r="11" spans="1:13" x14ac:dyDescent="0.35">
      <c r="B11" t="s">
        <v>18</v>
      </c>
      <c r="C11">
        <v>0.2338576198458604</v>
      </c>
      <c r="D11">
        <v>0.32127484346194157</v>
      </c>
      <c r="E11">
        <v>0.44155629630446525</v>
      </c>
      <c r="G11">
        <f>+SUM(Tabla1[[#This Row],[0.51 V]:[0.53 V]])</f>
        <v>0.99668875961226722</v>
      </c>
      <c r="H11">
        <f t="shared" si="0"/>
        <v>3.3112403877327834E-3</v>
      </c>
    </row>
    <row r="12" spans="1:13" x14ac:dyDescent="0.35">
      <c r="A12" t="s">
        <v>12</v>
      </c>
      <c r="B12" t="s">
        <v>17</v>
      </c>
      <c r="C12">
        <v>0.1712000053215029</v>
      </c>
      <c r="D12">
        <v>-3.0400005707740901E-2</v>
      </c>
      <c r="E12">
        <v>0.48832002552318665</v>
      </c>
      <c r="G12">
        <f>+SUM(Tabla1[[#This Row],[0.51 V]:[0.53 V]])</f>
        <v>0.62912002513694865</v>
      </c>
      <c r="H12">
        <f t="shared" si="0"/>
        <v>0.37087997486305135</v>
      </c>
    </row>
    <row r="13" spans="1:13" x14ac:dyDescent="0.35">
      <c r="B13" t="s">
        <v>18</v>
      </c>
      <c r="C13">
        <v>0.78020002019882295</v>
      </c>
      <c r="D13">
        <v>7.9640007129669343E-2</v>
      </c>
      <c r="E13">
        <v>0.13647998896789526</v>
      </c>
      <c r="G13">
        <f>+SUM(Tabla1[[#This Row],[0.51 V]:[0.53 V]])</f>
        <v>0.99632001629638756</v>
      </c>
      <c r="H13">
        <f t="shared" si="0"/>
        <v>3.6799837036124439E-3</v>
      </c>
    </row>
    <row r="14" spans="1:13" x14ac:dyDescent="0.35">
      <c r="A14" t="s">
        <v>13</v>
      </c>
      <c r="B14" t="s">
        <v>17</v>
      </c>
      <c r="C14">
        <v>0.15432192641731476</v>
      </c>
      <c r="D14">
        <v>0.23711920086823288</v>
      </c>
      <c r="E14">
        <v>0.26534037377304548</v>
      </c>
      <c r="G14">
        <f>+SUM(Tabla1[[#This Row],[0.51 V]:[0.53 V]])</f>
        <v>0.65678150105859312</v>
      </c>
      <c r="H14">
        <f t="shared" si="0"/>
        <v>0.34321849894140688</v>
      </c>
      <c r="J14">
        <f>1-Tabla1[[#This Row],[0.51 V]]</f>
        <v>0.84567807358268521</v>
      </c>
      <c r="K14">
        <f>1-Tabla1[[#This Row],[0.52 V]]</f>
        <v>0.7628807991317671</v>
      </c>
      <c r="L14">
        <f>1-Tabla1[[#This Row],[0.53 V]]</f>
        <v>0.73465962622695447</v>
      </c>
      <c r="M14" t="s">
        <v>20</v>
      </c>
    </row>
    <row r="15" spans="1:13" x14ac:dyDescent="0.35">
      <c r="B15" t="s">
        <v>18</v>
      </c>
      <c r="C15">
        <v>0.65404571413682244</v>
      </c>
      <c r="D15">
        <v>7.7051192842580551E-2</v>
      </c>
      <c r="E15">
        <v>0.25493583692951205</v>
      </c>
      <c r="G15">
        <f>+SUM(Tabla1[[#This Row],[0.51 V]:[0.53 V]])</f>
        <v>0.98603274390891504</v>
      </c>
      <c r="H15">
        <f t="shared" si="0"/>
        <v>1.3967256091084956E-2</v>
      </c>
      <c r="J15">
        <f>1-Tabla1[[#This Row],[0.51 V]]</f>
        <v>0.34595428586317756</v>
      </c>
      <c r="K15">
        <f>1-Tabla1[[#This Row],[0.52 V]]</f>
        <v>0.92294880715741945</v>
      </c>
      <c r="L15">
        <f>1-Tabla1[[#This Row],[0.53 V]]</f>
        <v>0.74506416307048795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F23"/>
  <sheetViews>
    <sheetView topLeftCell="A4" workbookViewId="0">
      <selection activeCell="C2" sqref="C2"/>
    </sheetView>
  </sheetViews>
  <sheetFormatPr baseColWidth="10" defaultRowHeight="14.5" x14ac:dyDescent="0.35"/>
  <cols>
    <col min="3" max="5" width="10.90625" style="1"/>
    <col min="6" max="6" width="11.26953125" bestFit="1" customWidth="1"/>
  </cols>
  <sheetData>
    <row r="1" spans="1:6" x14ac:dyDescent="0.35">
      <c r="A1" t="s">
        <v>0</v>
      </c>
      <c r="B1" t="s">
        <v>1</v>
      </c>
      <c r="C1" s="1" t="s">
        <v>14</v>
      </c>
      <c r="D1" s="1" t="s">
        <v>15</v>
      </c>
      <c r="E1" s="1" t="s">
        <v>16</v>
      </c>
      <c r="F1" s="1" t="s">
        <v>2</v>
      </c>
    </row>
    <row r="2" spans="1:6" x14ac:dyDescent="0.35">
      <c r="A2" t="s">
        <v>3</v>
      </c>
      <c r="B2" s="2" t="s">
        <v>17</v>
      </c>
      <c r="C2" s="3">
        <v>0.13173652389056681</v>
      </c>
      <c r="D2" s="3">
        <v>0.1973053954628792</v>
      </c>
      <c r="E2" s="1">
        <v>0.67185629275482284</v>
      </c>
      <c r="F2" s="1">
        <v>1.0000000000000091</v>
      </c>
    </row>
    <row r="3" spans="1:6" x14ac:dyDescent="0.35">
      <c r="A3" t="s">
        <v>3</v>
      </c>
      <c r="B3" s="4" t="s">
        <v>18</v>
      </c>
      <c r="C3" s="3">
        <v>0.96616766737556592</v>
      </c>
      <c r="D3" s="3">
        <v>2.4850298539635052E-2</v>
      </c>
      <c r="E3" s="1">
        <v>9.5808466183988639E-3</v>
      </c>
      <c r="F3" s="1">
        <v>1.001197611682922</v>
      </c>
    </row>
    <row r="4" spans="1:6" x14ac:dyDescent="0.35">
      <c r="A4" t="s">
        <v>4</v>
      </c>
      <c r="B4" s="2" t="s">
        <v>17</v>
      </c>
      <c r="C4" s="3">
        <v>0.12846714662761832</v>
      </c>
      <c r="D4" s="3">
        <v>0.31182481344779972</v>
      </c>
      <c r="E4" s="1">
        <v>0.56058392145604685</v>
      </c>
      <c r="F4" s="1">
        <v>1.00291969211896</v>
      </c>
    </row>
    <row r="5" spans="1:6" x14ac:dyDescent="0.35">
      <c r="A5" t="s">
        <v>4</v>
      </c>
      <c r="B5" s="4" t="s">
        <v>18</v>
      </c>
      <c r="C5" s="3">
        <v>0.99824813252017885</v>
      </c>
      <c r="D5" s="3">
        <v>2.3357928515019832E-3</v>
      </c>
      <c r="E5" s="1">
        <v>2.1897723522470436E-3</v>
      </c>
      <c r="F5" s="1">
        <v>1.001459813429201</v>
      </c>
    </row>
    <row r="6" spans="1:6" x14ac:dyDescent="0.35">
      <c r="A6" t="s">
        <v>5</v>
      </c>
      <c r="B6" s="2" t="s">
        <v>17</v>
      </c>
      <c r="C6" s="3">
        <v>0.17187499750210838</v>
      </c>
      <c r="D6" s="3">
        <v>0</v>
      </c>
      <c r="E6" s="1">
        <v>0.26927083330048057</v>
      </c>
      <c r="F6" s="1"/>
    </row>
    <row r="7" spans="1:6" x14ac:dyDescent="0.35">
      <c r="B7" s="4" t="s">
        <v>18</v>
      </c>
      <c r="C7" s="3">
        <v>0.28070174949819027</v>
      </c>
      <c r="D7" s="3">
        <v>0.21453634434564439</v>
      </c>
      <c r="E7" s="1">
        <v>0.39197994175547712</v>
      </c>
      <c r="F7" s="6">
        <v>0.88270677070695691</v>
      </c>
    </row>
    <row r="8" spans="1:6" x14ac:dyDescent="0.35">
      <c r="A8" t="s">
        <v>6</v>
      </c>
      <c r="B8" s="2" t="s">
        <v>17</v>
      </c>
      <c r="C8" s="3">
        <v>0.13918305061705702</v>
      </c>
      <c r="D8" s="3">
        <v>0</v>
      </c>
      <c r="E8" s="10">
        <v>0.77518909201207686</v>
      </c>
      <c r="F8" s="1">
        <v>1.001512817252705</v>
      </c>
    </row>
    <row r="9" spans="1:6" x14ac:dyDescent="0.35">
      <c r="A9" t="s">
        <v>6</v>
      </c>
      <c r="B9" s="4" t="s">
        <v>18</v>
      </c>
      <c r="C9" s="3">
        <v>0.81391829745332256</v>
      </c>
      <c r="D9" s="3">
        <v>2.783661519566738E-2</v>
      </c>
      <c r="E9" s="1">
        <v>0.14599091592769553</v>
      </c>
      <c r="F9" s="1">
        <v>0.98547652154153398</v>
      </c>
    </row>
    <row r="10" spans="1:6" x14ac:dyDescent="0.35">
      <c r="A10" t="s">
        <v>7</v>
      </c>
      <c r="B10" s="2" t="s">
        <v>17</v>
      </c>
      <c r="C10" s="3">
        <v>0.19753697223939665</v>
      </c>
      <c r="D10" s="3">
        <v>0.3014778621675287</v>
      </c>
      <c r="E10" s="1">
        <v>0.4975370060581718</v>
      </c>
      <c r="F10" s="1"/>
    </row>
    <row r="11" spans="1:6" x14ac:dyDescent="0.35">
      <c r="B11" s="4" t="s">
        <v>18</v>
      </c>
      <c r="C11" s="3">
        <v>0.76256168882293485</v>
      </c>
      <c r="D11" s="3">
        <v>0.14236452976236547</v>
      </c>
      <c r="E11" s="1">
        <v>9.3596069465434195E-2</v>
      </c>
      <c r="F11" s="1">
        <v>1.0039409895493394</v>
      </c>
    </row>
    <row r="12" spans="1:6" x14ac:dyDescent="0.35">
      <c r="A12" t="s">
        <v>8</v>
      </c>
      <c r="B12" s="2" t="s">
        <v>17</v>
      </c>
      <c r="C12" s="3">
        <v>0.13180515256952802</v>
      </c>
      <c r="D12" s="5">
        <v>2.2349565415541284E-2</v>
      </c>
      <c r="E12" s="6">
        <v>1.0744991224539868E-2</v>
      </c>
      <c r="F12" s="6">
        <v>1.0014326249347061</v>
      </c>
    </row>
    <row r="13" spans="1:6" x14ac:dyDescent="0.35">
      <c r="A13" t="s">
        <v>8</v>
      </c>
      <c r="B13" s="4" t="s">
        <v>18</v>
      </c>
      <c r="C13" s="3">
        <v>0.13180515256952804</v>
      </c>
      <c r="D13" s="3">
        <v>6.4469947347239043E-3</v>
      </c>
      <c r="E13" s="1">
        <v>0.85888250035416958</v>
      </c>
      <c r="F13" s="1">
        <v>0.98137535067896797</v>
      </c>
    </row>
    <row r="14" spans="1:6" x14ac:dyDescent="0.35">
      <c r="A14" t="s">
        <v>9</v>
      </c>
      <c r="B14" s="2" t="s">
        <v>17</v>
      </c>
      <c r="C14" s="3">
        <v>0.14569536344191966</v>
      </c>
      <c r="D14" s="3">
        <v>0</v>
      </c>
      <c r="E14" s="6">
        <v>0.12781457468298094</v>
      </c>
      <c r="F14" s="6">
        <v>1</v>
      </c>
    </row>
    <row r="15" spans="1:6" x14ac:dyDescent="0.35">
      <c r="A15" t="s">
        <v>19</v>
      </c>
      <c r="B15" s="4" t="s">
        <v>18</v>
      </c>
      <c r="C15" s="3">
        <v>0.2337748369858573</v>
      </c>
      <c r="D15" s="3">
        <v>0.32135762632194464</v>
      </c>
      <c r="E15" s="1">
        <v>0.44155629630446525</v>
      </c>
      <c r="F15" s="1">
        <v>0.99834441681232966</v>
      </c>
    </row>
    <row r="16" spans="1:6" x14ac:dyDescent="0.35">
      <c r="A16" t="s">
        <v>10</v>
      </c>
      <c r="B16" s="2" t="s">
        <v>17</v>
      </c>
      <c r="C16" s="3">
        <v>0.15423728959371114</v>
      </c>
      <c r="D16" s="3">
        <v>0.22161016343164164</v>
      </c>
      <c r="E16" s="1">
        <v>0.62457627664435034</v>
      </c>
      <c r="F16" s="1"/>
    </row>
    <row r="17" spans="1:6" x14ac:dyDescent="0.35">
      <c r="B17" s="4" t="s">
        <v>18</v>
      </c>
      <c r="C17" s="3">
        <v>0.81016948681664047</v>
      </c>
      <c r="D17" s="3">
        <v>0.13008473709426871</v>
      </c>
      <c r="E17" s="1">
        <v>6.0593235428495595E-2</v>
      </c>
      <c r="F17" s="1">
        <v>0.98855932417425563</v>
      </c>
    </row>
    <row r="18" spans="1:6" x14ac:dyDescent="0.35">
      <c r="A18" t="s">
        <v>11</v>
      </c>
      <c r="B18" s="2" t="s">
        <v>17</v>
      </c>
      <c r="C18" s="3">
        <v>0.1460177009082162</v>
      </c>
      <c r="D18" s="3">
        <v>0</v>
      </c>
      <c r="E18" s="1">
        <v>0</v>
      </c>
      <c r="F18" s="1"/>
    </row>
    <row r="19" spans="1:6" x14ac:dyDescent="0.35">
      <c r="B19" s="4" t="s">
        <v>18</v>
      </c>
      <c r="C19" s="3">
        <v>0.62035401071683671</v>
      </c>
      <c r="D19" s="3">
        <v>7.7876107128273975E-2</v>
      </c>
      <c r="E19" s="1">
        <v>0.29424777585330097</v>
      </c>
      <c r="F19" s="1">
        <v>0.95884957231359014</v>
      </c>
    </row>
    <row r="20" spans="1:6" x14ac:dyDescent="0.35">
      <c r="A20" t="s">
        <v>12</v>
      </c>
      <c r="B20" s="2" t="s">
        <v>17</v>
      </c>
      <c r="C20" s="3">
        <v>0.14079999961376197</v>
      </c>
      <c r="D20" s="3">
        <v>2.2880004295826067E-2</v>
      </c>
      <c r="E20" s="7">
        <v>0.46544002122736061</v>
      </c>
      <c r="F20" s="7">
        <v>1</v>
      </c>
    </row>
    <row r="21" spans="1:6" x14ac:dyDescent="0.35">
      <c r="A21" t="s">
        <v>12</v>
      </c>
      <c r="B21" s="4" t="s">
        <v>18</v>
      </c>
      <c r="C21" s="3">
        <v>0.76960001396179278</v>
      </c>
      <c r="D21" s="3">
        <v>9.0240013366699512E-2</v>
      </c>
      <c r="E21" s="1">
        <v>0.13647998896789526</v>
      </c>
      <c r="F21" s="1">
        <v>0.99360003456115853</v>
      </c>
    </row>
    <row r="22" spans="1:6" x14ac:dyDescent="0.35">
      <c r="A22" t="s">
        <v>13</v>
      </c>
      <c r="B22" s="2" t="s">
        <v>17</v>
      </c>
      <c r="C22" s="3">
        <v>0.14873541970038842</v>
      </c>
      <c r="D22" s="3">
        <v>0.10774478042212168</v>
      </c>
      <c r="E22" s="3">
        <v>0.40030130093608307</v>
      </c>
      <c r="F22" s="3">
        <v>1.0009775223843966</v>
      </c>
    </row>
    <row r="23" spans="1:6" x14ac:dyDescent="0.35">
      <c r="B23" s="4" t="s">
        <v>18</v>
      </c>
      <c r="C23" s="3">
        <v>0.63873010367208483</v>
      </c>
      <c r="D23" s="3">
        <v>0.10379290593407249</v>
      </c>
      <c r="E23" s="3">
        <v>0.24350973430275796</v>
      </c>
      <c r="F23" s="3">
        <v>0.97955104054502551</v>
      </c>
    </row>
  </sheetData>
  <autoFilter ref="A1:F2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graf_tesis_less_VBW</vt:lpstr>
      <vt:lpstr>tesis_less_VBW</vt:lpstr>
      <vt:lpstr>graf_tesis_low-vdd</vt:lpstr>
      <vt:lpstr>tesis_low-vdd</vt:lpstr>
      <vt:lpstr>graf_tesis_ultra-vdd</vt:lpstr>
      <vt:lpstr>tesis_ultra-vdd</vt:lpstr>
      <vt:lpstr>less_VBW</vt:lpstr>
      <vt:lpstr>grafic_less_VBW</vt:lpstr>
      <vt:lpstr>xsiacaso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2024-05-04T23:19:25Z</dcterms:created>
  <dcterms:modified xsi:type="dcterms:W3CDTF">2024-07-18T12:49:09Z</dcterms:modified>
</cp:coreProperties>
</file>