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Ventas" sheetId="2" r:id="rId5"/>
    <sheet state="visible" name="COMPROBANTES DE PAG" sheetId="3" r:id="rId6"/>
  </sheets>
  <definedNames>
    <definedName hidden="1" localSheetId="1" name="Z_07A45F0A_ACBD_4AC0_8B6A_992F6D1F2939_.wvu.FilterData">Ventas!$A$1:$L$301</definedName>
  </definedNames>
  <calcPr/>
  <customWorkbookViews>
    <customWorkbookView activeSheetId="0" maximized="1" windowHeight="0" windowWidth="0" guid="{07A45F0A-ACBD-4AC0-8B6A-992F6D1F2939}" name="VentasVIP filter view"/>
  </customWorkbookViews>
  <extLst>
    <ext uri="GoogleSheetsCustomDataVersion2">
      <go:sheetsCustomData xmlns:go="http://customooxmlschemas.google.com/" r:id="rId7" roundtripDataChecksum="ZmEgdE0RlFYy+180KRqpoAg0VzxjdYlHQjpxDcNWn/A="/>
    </ext>
  </extLst>
</workbook>
</file>

<file path=xl/sharedStrings.xml><?xml version="1.0" encoding="utf-8"?>
<sst xmlns="http://schemas.openxmlformats.org/spreadsheetml/2006/main" count="405" uniqueCount="115">
  <si>
    <t>Fecha de venta</t>
  </si>
  <si>
    <t>Asesora</t>
  </si>
  <si>
    <t>Cliente</t>
  </si>
  <si>
    <t>Cédula</t>
  </si>
  <si>
    <t>Teléfono</t>
  </si>
  <si>
    <t>Sede</t>
  </si>
  <si>
    <t>Membresía</t>
  </si>
  <si>
    <t>Valor</t>
  </si>
  <si>
    <t>Estado de pago</t>
  </si>
  <si>
    <t>Medio de pago</t>
  </si>
  <si>
    <t>Origen</t>
  </si>
  <si>
    <t xml:space="preserve">MARIA VIRGINIA GONZALES </t>
  </si>
  <si>
    <t>Observaciones</t>
  </si>
  <si>
    <t>MIGUEL R</t>
  </si>
  <si>
    <t>Mariana</t>
  </si>
  <si>
    <t>MARCELA DIAZ MORON</t>
  </si>
  <si>
    <t xml:space="preserve">VERONICA BETANCUR </t>
  </si>
  <si>
    <t>MAYELI G</t>
  </si>
  <si>
    <t xml:space="preserve">LAURA M </t>
  </si>
  <si>
    <t>CATHERINE GOMEZ</t>
  </si>
  <si>
    <t>VERONICA MONTEJO</t>
  </si>
  <si>
    <t>MONICA YEPEZ</t>
  </si>
  <si>
    <t>TESORO</t>
  </si>
  <si>
    <t>FANNY B</t>
  </si>
  <si>
    <t xml:space="preserve"> LEIDY AGUDELO</t>
  </si>
  <si>
    <t>JUAN CARLOS GOMEZ</t>
  </si>
  <si>
    <t>LINA SANCHEZ</t>
  </si>
  <si>
    <t>JIMENA CACERES</t>
  </si>
  <si>
    <t>DANIELA DIAZ</t>
  </si>
  <si>
    <t>3 Meses</t>
  </si>
  <si>
    <t>VALERIA LOPEZ</t>
  </si>
  <si>
    <t xml:space="preserve">BIBIANA ACOSTA </t>
  </si>
  <si>
    <t xml:space="preserve">MARIA CARDENAS </t>
  </si>
  <si>
    <t>Pagado</t>
  </si>
  <si>
    <t>Wompi</t>
  </si>
  <si>
    <t>WhatsApp</t>
  </si>
  <si>
    <t>MIRTHA CERCHAR</t>
  </si>
  <si>
    <t>Anticipo ok</t>
  </si>
  <si>
    <t>JENNY BARON</t>
  </si>
  <si>
    <t>CINDY VELEZ</t>
  </si>
  <si>
    <t>ARLEY PATRICIA RINCON</t>
  </si>
  <si>
    <t>lAURA ALEJANDRA ROJAS</t>
  </si>
  <si>
    <t>HILIANY MARTINEZ</t>
  </si>
  <si>
    <t xml:space="preserve">MARCELA SANTOS </t>
  </si>
  <si>
    <t>Luisa Tephems</t>
  </si>
  <si>
    <t>Eira Ortega</t>
  </si>
  <si>
    <t>GLORIA ROBLES</t>
  </si>
  <si>
    <t>NORA PELAEZ</t>
  </si>
  <si>
    <t>YEIMY CUERVO</t>
  </si>
  <si>
    <t>Isabel</t>
  </si>
  <si>
    <t xml:space="preserve">Laura Camila Ladino </t>
  </si>
  <si>
    <t>LAURA GUARIN</t>
  </si>
  <si>
    <t xml:space="preserve">johanna Acevedo </t>
  </si>
  <si>
    <t>LIA PACHECO</t>
  </si>
  <si>
    <t>Juliana walker</t>
  </si>
  <si>
    <t xml:space="preserve">MARCELA CARO </t>
  </si>
  <si>
    <t>CLAUDIA PALMA OROZCO</t>
  </si>
  <si>
    <t xml:space="preserve">Lorena Villega </t>
  </si>
  <si>
    <t>Yulianis</t>
  </si>
  <si>
    <t>DASHBOARD — MEMBRESÍAS VIP |VENTAS POR CALL CENTER</t>
  </si>
  <si>
    <t>TOTAL MEMBRESÍAS</t>
  </si>
  <si>
    <t>VALOR VENDIDO</t>
  </si>
  <si>
    <t>3 MESES</t>
  </si>
  <si>
    <t>MAYELI Giraldo</t>
  </si>
  <si>
    <t>6 MESES</t>
  </si>
  <si>
    <t>PAGADAS</t>
  </si>
  <si>
    <t>LAURELES</t>
  </si>
  <si>
    <t>TICKET PROMEDIO</t>
  </si>
  <si>
    <t>VENTAS POR ASESORA</t>
  </si>
  <si>
    <t>MIX DE PRODUCTO</t>
  </si>
  <si>
    <t>6 Meses</t>
  </si>
  <si>
    <t>3 meses</t>
  </si>
  <si>
    <t>6 meses</t>
  </si>
  <si>
    <t>Total</t>
  </si>
  <si>
    <t>Valor vendido</t>
  </si>
  <si>
    <t>% participación</t>
  </si>
  <si>
    <t>Cantidad</t>
  </si>
  <si>
    <t>Luisa</t>
  </si>
  <si>
    <t>CHICO</t>
  </si>
  <si>
    <t>Stefanya</t>
  </si>
  <si>
    <t>CONTROL DE CALIDAD</t>
  </si>
  <si>
    <t>TOTAL</t>
  </si>
  <si>
    <t>Ventas sin sede</t>
  </si>
  <si>
    <t>Ventas sin cédula</t>
  </si>
  <si>
    <t>Pagos pendientes</t>
  </si>
  <si>
    <t>VENTAS POR SEDE</t>
  </si>
  <si>
    <t>Pagos anulados</t>
  </si>
  <si>
    <t>Membresías</t>
  </si>
  <si>
    <t>SANTA FE</t>
  </si>
  <si>
    <t xml:space="preserve">JUAN CARLOS GOMEZ </t>
  </si>
  <si>
    <t>SABANETA</t>
  </si>
  <si>
    <t xml:space="preserve">LINA SANCHEZ </t>
  </si>
  <si>
    <t>MEDELLÍN</t>
  </si>
  <si>
    <t>RIONEGRO</t>
  </si>
  <si>
    <t>BOGOTÁ</t>
  </si>
  <si>
    <t>SIN REGISTRO</t>
  </si>
  <si>
    <t xml:space="preserve">DANIELA DIAZ </t>
  </si>
  <si>
    <t>SALITRE</t>
  </si>
  <si>
    <t>MARIA CARDENAS</t>
  </si>
  <si>
    <t>BARRANQUILLA</t>
  </si>
  <si>
    <t xml:space="preserve">JENNY BARON </t>
  </si>
  <si>
    <t xml:space="preserve">CINDY VELEZ </t>
  </si>
  <si>
    <t>MARCELA SANTOS</t>
  </si>
  <si>
    <t>TERRACINA</t>
  </si>
  <si>
    <t xml:space="preserve">GLORIA ROBLES </t>
  </si>
  <si>
    <t xml:space="preserve">NORA PELAEZ </t>
  </si>
  <si>
    <t>YEIMY ANGELICA CUERVO</t>
  </si>
  <si>
    <t>NOVACENTRO</t>
  </si>
  <si>
    <t>Giania Marcela Caro</t>
  </si>
  <si>
    <t>JOHANNA ACEVEDO</t>
  </si>
  <si>
    <t>300 3338332</t>
  </si>
  <si>
    <t>JULIANA WALKER</t>
  </si>
  <si>
    <t xml:space="preserve"> CLAUDIA PALMA OROZCO</t>
  </si>
  <si>
    <t>300 2244075</t>
  </si>
  <si>
    <t>310 4354889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</si>
</sst>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$#,##0"/>
    <numFmt numFmtId="166" formatCode="&quot;$&quot;#,##0"/>
    <numFmt numFmtId="167" formatCode="0.0%"/>
  </numFmts>
  <fonts count="14">
    <font>
      <sz val="11.0"/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2.0"/>
      <color rgb="FF101828"/>
      <name val="Inter"/>
    </font>
    <font>
      <sz val="11.0"/>
      <color rgb="FF101828"/>
      <name val="Inter"/>
    </font>
    <font>
      <b/>
      <sz val="20.0"/>
      <color rgb="FFFFFFFF"/>
      <name val="Calibri"/>
      <scheme val="minor"/>
    </font>
    <font/>
    <font>
      <b/>
      <color rgb="FFFFFFFF"/>
      <name val="Calibri"/>
      <scheme val="minor"/>
    </font>
    <font>
      <b/>
      <sz val="16.0"/>
      <color theme="1"/>
      <name val="Calibri"/>
      <scheme val="minor"/>
    </font>
    <font>
      <b/>
      <sz val="13.0"/>
      <color rgb="FF665856"/>
      <name val="Calibri"/>
      <scheme val="minor"/>
    </font>
    <font>
      <sz val="11.0"/>
      <color theme="1"/>
      <name val="Calibri"/>
    </font>
    <font>
      <sz val="11.0"/>
      <color rgb="FF101828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7F9FD"/>
        <bgColor rgb="FFF7F9FD"/>
      </patternFill>
    </fill>
    <fill>
      <patternFill patternType="solid">
        <fgColor rgb="FFECEEF2"/>
        <bgColor rgb="FFECEEF2"/>
      </patternFill>
    </fill>
    <fill>
      <patternFill patternType="solid">
        <fgColor rgb="FF2F2927"/>
        <bgColor rgb="FF2F2927"/>
      </patternFill>
    </fill>
    <fill>
      <patternFill patternType="solid">
        <fgColor rgb="FF665856"/>
        <bgColor rgb="FF665856"/>
      </patternFill>
    </fill>
    <fill>
      <patternFill patternType="solid">
        <fgColor rgb="FFF4F1EF"/>
        <bgColor rgb="FFF4F1EF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vertical="center"/>
    </xf>
    <xf borderId="0" fillId="2" fontId="3" numFmtId="164" xfId="0" applyAlignment="1" applyFill="1" applyFont="1" applyNumberFormat="1">
      <alignment horizontal="center" shrinkToFit="0" vertical="center" wrapText="0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shrinkToFit="0" vertical="center" wrapText="0"/>
    </xf>
    <xf borderId="0" fillId="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shrinkToFit="0" vertical="center" wrapText="0"/>
    </xf>
    <xf borderId="0" fillId="2" fontId="3" numFmtId="165" xfId="0" applyAlignment="1" applyFill="1" applyFont="1" applyNumberFormat="1">
      <alignment horizontal="center" shrinkToFit="0" vertical="center" wrapText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 shrinkToFit="0" wrapText="0"/>
    </xf>
    <xf borderId="0" fillId="3" fontId="5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readingOrder="0"/>
    </xf>
    <xf borderId="0" fillId="4" fontId="6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4" fontId="6" numFmtId="0" xfId="0" applyAlignment="1" applyFill="1" applyFont="1">
      <alignment horizontal="left" readingOrder="0"/>
    </xf>
    <xf borderId="0" fillId="0" fontId="4" numFmtId="0" xfId="0" applyFont="1"/>
    <xf borderId="1" fillId="5" fontId="7" numFmtId="0" xfId="0" applyAlignment="1" applyBorder="1" applyFill="1" applyFont="1">
      <alignment readingOrder="0"/>
    </xf>
    <xf borderId="2" fillId="0" fontId="8" numFmtId="0" xfId="0" applyBorder="1" applyFont="1"/>
    <xf borderId="3" fillId="0" fontId="8" numFmtId="0" xfId="0" applyBorder="1" applyFont="1"/>
    <xf borderId="1" fillId="6" fontId="9" numFmtId="0" xfId="0" applyAlignment="1" applyBorder="1" applyFill="1" applyFont="1">
      <alignment horizontal="center"/>
    </xf>
    <xf borderId="0" fillId="2" fontId="3" numFmtId="0" xfId="0" applyAlignment="1" applyFill="1" applyFont="1">
      <alignment horizontal="center" readingOrder="0" shrinkToFit="0" vertical="center" wrapText="0"/>
    </xf>
    <xf borderId="1" fillId="7" fontId="10" numFmtId="0" xfId="0" applyAlignment="1" applyBorder="1" applyFill="1" applyFont="1">
      <alignment horizontal="center"/>
    </xf>
    <xf borderId="0" fillId="2" fontId="3" numFmtId="0" xfId="0" applyAlignment="1" applyFill="1" applyFont="1">
      <alignment horizontal="center" readingOrder="0" shrinkToFit="0" vertical="center" wrapText="0"/>
    </xf>
    <xf borderId="1" fillId="7" fontId="10" numFmtId="166" xfId="0" applyAlignment="1" applyBorder="1" applyFill="1" applyFont="1" applyNumberFormat="1">
      <alignment horizontal="center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1" numFmtId="0" xfId="0" applyFont="1"/>
    <xf borderId="4" fillId="5" fontId="9" numFmtId="0" xfId="0" applyBorder="1" applyFill="1" applyFont="1"/>
    <xf borderId="0" fillId="0" fontId="12" numFmtId="165" xfId="0" applyFont="1" applyNumberFormat="1"/>
    <xf borderId="0" fillId="0" fontId="12" numFmtId="167" xfId="0" applyFont="1" applyNumberFormat="1"/>
    <xf borderId="4" fillId="7" fontId="1" numFmtId="0" xfId="0" applyBorder="1" applyFill="1" applyFont="1"/>
    <xf borderId="4" fillId="7" fontId="1" numFmtId="165" xfId="0" applyBorder="1" applyFill="1" applyFont="1" applyNumberFormat="1"/>
    <xf borderId="0" fillId="8" fontId="4" numFmtId="0" xfId="0" applyFill="1" applyFont="1"/>
    <xf borderId="4" fillId="7" fontId="1" numFmtId="167" xfId="0" applyBorder="1" applyFill="1" applyFont="1" applyNumberFormat="1"/>
    <xf borderId="0" fillId="0" fontId="1" numFmtId="0" xfId="0" applyFont="1"/>
    <xf borderId="0" fillId="2" fontId="3" numFmtId="0" xfId="0" applyAlignment="1" applyFill="1" applyFont="1">
      <alignment horizontal="center" readingOrder="0" shrinkToFit="0" vertical="center" wrapText="0"/>
    </xf>
    <xf borderId="0" fillId="2" fontId="3" numFmtId="164" xfId="0" applyAlignment="1" applyFill="1" applyFont="1" applyNumberFormat="1">
      <alignment horizontal="center" readingOrder="0" shrinkToFit="0" vertical="center" wrapText="0"/>
    </xf>
    <xf borderId="0" fillId="2" fontId="12" numFmtId="0" xfId="0" applyAlignment="1" applyFill="1" applyFont="1">
      <alignment horizontal="center" readingOrder="0" shrinkToFit="0" vertical="center" wrapText="0"/>
    </xf>
    <xf borderId="0" fillId="2" fontId="12" numFmtId="0" xfId="0" applyAlignment="1" applyFill="1" applyFont="1">
      <alignment horizontal="center" readingOrder="0" shrinkToFit="0" vertical="center" wrapText="0"/>
    </xf>
    <xf borderId="0" fillId="2" fontId="12" numFmtId="165" xfId="0" applyAlignment="1" applyFill="1" applyFont="1" applyNumberFormat="1">
      <alignment horizontal="center" shrinkToFit="0" vertical="center" wrapText="0"/>
    </xf>
    <xf borderId="0" fillId="2" fontId="12" numFmtId="165" xfId="0" applyAlignment="1" applyFill="1" applyFont="1" applyNumberFormat="1">
      <alignment horizontal="center" readingOrder="0" shrinkToFit="0" vertical="center" wrapText="0"/>
    </xf>
    <xf borderId="0" fillId="2" fontId="13" numFmtId="0" xfId="0" applyAlignment="1" applyFill="1" applyFont="1">
      <alignment horizontal="center" readingOrder="0" shrinkToFit="0" vertical="center" wrapText="0"/>
    </xf>
    <xf borderId="0" fillId="2" fontId="12" numFmtId="0" xfId="0" applyAlignment="1" applyFill="1" applyFont="1">
      <alignment horizontal="center" readingOrder="0" shrinkToFit="0" vertical="center" wrapText="1"/>
    </xf>
    <xf borderId="0" fillId="2" fontId="12" numFmtId="164" xfId="0" applyAlignment="1" applyFill="1" applyFont="1" applyNumberFormat="1">
      <alignment horizontal="center" readingOrder="0" shrinkToFit="0" vertical="center" wrapText="0"/>
    </xf>
    <xf borderId="0" fillId="2" fontId="13" numFmtId="0" xfId="0" applyAlignment="1" applyFill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12" numFmtId="165" xfId="0" applyAlignment="1" applyFill="1" applyFont="1" applyNumberFormat="1">
      <alignment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2" fontId="4" numFmtId="164" xfId="0" applyAlignment="1" applyFill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2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9EAD3"/>
          <bgColor rgb="FFD9EAD3"/>
        </patternFill>
      </fill>
      <border/>
    </dxf>
  </dxfs>
  <tableStyles count="2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MPROBANTES DE PAG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Membresías vendidas por asesora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Dashboard!$D$10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Dashboard!$A$11:$A$15</c:f>
            </c:strRef>
          </c:cat>
          <c:val>
            <c:numRef>
              <c:f>Dashboard!$D$11:$D$15</c:f>
              <c:numCache/>
            </c:numRef>
          </c:val>
        </c:ser>
        <c:axId val="1138827367"/>
        <c:axId val="1865459531"/>
      </c:barChart>
      <c:catAx>
        <c:axId val="1138827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459531"/>
      </c:catAx>
      <c:valAx>
        <c:axId val="1865459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827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31.png"/><Relationship Id="rId22" Type="http://schemas.openxmlformats.org/officeDocument/2006/relationships/image" Target="../media/image25.png"/><Relationship Id="rId21" Type="http://schemas.openxmlformats.org/officeDocument/2006/relationships/image" Target="../media/image17.png"/><Relationship Id="rId24" Type="http://schemas.openxmlformats.org/officeDocument/2006/relationships/image" Target="../media/image20.png"/><Relationship Id="rId23" Type="http://schemas.openxmlformats.org/officeDocument/2006/relationships/image" Target="../media/image19.png"/><Relationship Id="rId1" Type="http://schemas.openxmlformats.org/officeDocument/2006/relationships/image" Target="../media/image8.png"/><Relationship Id="rId2" Type="http://schemas.openxmlformats.org/officeDocument/2006/relationships/image" Target="../media/image22.png"/><Relationship Id="rId3" Type="http://schemas.openxmlformats.org/officeDocument/2006/relationships/image" Target="../media/image9.png"/><Relationship Id="rId4" Type="http://schemas.openxmlformats.org/officeDocument/2006/relationships/image" Target="../media/image12.png"/><Relationship Id="rId9" Type="http://schemas.openxmlformats.org/officeDocument/2006/relationships/image" Target="../media/image15.png"/><Relationship Id="rId26" Type="http://schemas.openxmlformats.org/officeDocument/2006/relationships/image" Target="../media/image16.png"/><Relationship Id="rId25" Type="http://schemas.openxmlformats.org/officeDocument/2006/relationships/image" Target="../media/image18.png"/><Relationship Id="rId28" Type="http://schemas.openxmlformats.org/officeDocument/2006/relationships/image" Target="../media/image24.jpg"/><Relationship Id="rId27" Type="http://schemas.openxmlformats.org/officeDocument/2006/relationships/image" Target="../media/image30.png"/><Relationship Id="rId5" Type="http://schemas.openxmlformats.org/officeDocument/2006/relationships/image" Target="../media/image14.png"/><Relationship Id="rId6" Type="http://schemas.openxmlformats.org/officeDocument/2006/relationships/image" Target="../media/image29.png"/><Relationship Id="rId29" Type="http://schemas.openxmlformats.org/officeDocument/2006/relationships/image" Target="../media/image26.jpg"/><Relationship Id="rId7" Type="http://schemas.openxmlformats.org/officeDocument/2006/relationships/image" Target="../media/image13.png"/><Relationship Id="rId8" Type="http://schemas.openxmlformats.org/officeDocument/2006/relationships/image" Target="../media/image23.png"/><Relationship Id="rId31" Type="http://schemas.openxmlformats.org/officeDocument/2006/relationships/image" Target="../media/image7.jpg"/><Relationship Id="rId30" Type="http://schemas.openxmlformats.org/officeDocument/2006/relationships/image" Target="../media/image11.jpg"/><Relationship Id="rId11" Type="http://schemas.openxmlformats.org/officeDocument/2006/relationships/image" Target="../media/image2.png"/><Relationship Id="rId10" Type="http://schemas.openxmlformats.org/officeDocument/2006/relationships/image" Target="../media/image5.png"/><Relationship Id="rId32" Type="http://schemas.openxmlformats.org/officeDocument/2006/relationships/image" Target="../media/image28.jpg"/><Relationship Id="rId13" Type="http://schemas.openxmlformats.org/officeDocument/2006/relationships/image" Target="../media/image32.png"/><Relationship Id="rId12" Type="http://schemas.openxmlformats.org/officeDocument/2006/relationships/image" Target="../media/image1.png"/><Relationship Id="rId15" Type="http://schemas.openxmlformats.org/officeDocument/2006/relationships/image" Target="../media/image27.png"/><Relationship Id="rId14" Type="http://schemas.openxmlformats.org/officeDocument/2006/relationships/image" Target="../media/image6.png"/><Relationship Id="rId17" Type="http://schemas.openxmlformats.org/officeDocument/2006/relationships/image" Target="../media/image21.png"/><Relationship Id="rId16" Type="http://schemas.openxmlformats.org/officeDocument/2006/relationships/image" Target="../media/image10.png"/><Relationship Id="rId19" Type="http://schemas.openxmlformats.org/officeDocument/2006/relationships/image" Target="../media/image4.png"/><Relationship Id="rId1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0</xdr:row>
      <xdr:rowOff>0</xdr:rowOff>
    </xdr:from>
    <xdr:ext cx="4438650" cy="3038475"/>
    <xdr:graphicFrame>
      <xdr:nvGraphicFramePr>
        <xdr:cNvPr id="153334274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0</xdr:row>
      <xdr:rowOff>57150</xdr:rowOff>
    </xdr:from>
    <xdr:ext cx="2276475" cy="20193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0</xdr:row>
      <xdr:rowOff>26574750</xdr:rowOff>
    </xdr:from>
    <xdr:ext cx="1743075" cy="2352675"/>
    <xdr:pic>
      <xdr:nvPicPr>
        <xdr:cNvPr id="0" name="image2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12</xdr:row>
      <xdr:rowOff>19050</xdr:rowOff>
    </xdr:from>
    <xdr:ext cx="2276475" cy="235267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12</xdr:row>
      <xdr:rowOff>2371725</xdr:rowOff>
    </xdr:from>
    <xdr:ext cx="1133475" cy="2352675"/>
    <xdr:pic>
      <xdr:nvPicPr>
        <xdr:cNvPr id="0" name="image1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13</xdr:row>
      <xdr:rowOff>2419350</xdr:rowOff>
    </xdr:from>
    <xdr:ext cx="1743075" cy="2419350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38100</xdr:rowOff>
    </xdr:from>
    <xdr:ext cx="2466975" cy="2314575"/>
    <xdr:pic>
      <xdr:nvPicPr>
        <xdr:cNvPr id="0" name="image2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</xdr:row>
      <xdr:rowOff>2419350</xdr:rowOff>
    </xdr:from>
    <xdr:ext cx="2667000" cy="2352675"/>
    <xdr:pic>
      <xdr:nvPicPr>
        <xdr:cNvPr id="0" name="image1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</xdr:row>
      <xdr:rowOff>2400300</xdr:rowOff>
    </xdr:from>
    <xdr:ext cx="2724150" cy="2419350"/>
    <xdr:pic>
      <xdr:nvPicPr>
        <xdr:cNvPr id="0" name="image2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8</xdr:row>
      <xdr:rowOff>2400300</xdr:rowOff>
    </xdr:from>
    <xdr:ext cx="2200275" cy="2352675"/>
    <xdr:pic>
      <xdr:nvPicPr>
        <xdr:cNvPr id="0" name="image1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15</xdr:row>
      <xdr:rowOff>57150</xdr:rowOff>
    </xdr:from>
    <xdr:ext cx="2419350" cy="2247900"/>
    <xdr:pic>
      <xdr:nvPicPr>
        <xdr:cNvPr id="0" name="image5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</xdr:row>
      <xdr:rowOff>2409825</xdr:rowOff>
    </xdr:from>
    <xdr:ext cx="2724150" cy="2419350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18</xdr:row>
      <xdr:rowOff>57150</xdr:rowOff>
    </xdr:from>
    <xdr:ext cx="2724150" cy="224790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19</xdr:row>
      <xdr:rowOff>47625</xdr:rowOff>
    </xdr:from>
    <xdr:ext cx="2628900" cy="2247900"/>
    <xdr:pic>
      <xdr:nvPicPr>
        <xdr:cNvPr id="0" name="image32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20</xdr:row>
      <xdr:rowOff>38100</xdr:rowOff>
    </xdr:from>
    <xdr:ext cx="2990850" cy="2419350"/>
    <xdr:pic>
      <xdr:nvPicPr>
        <xdr:cNvPr id="0" name="image6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20</xdr:row>
      <xdr:rowOff>2419350</xdr:rowOff>
    </xdr:from>
    <xdr:ext cx="2333625" cy="2247900"/>
    <xdr:pic>
      <xdr:nvPicPr>
        <xdr:cNvPr id="0" name="image27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21</xdr:row>
      <xdr:rowOff>2419350</xdr:rowOff>
    </xdr:from>
    <xdr:ext cx="1971675" cy="2352675"/>
    <xdr:pic>
      <xdr:nvPicPr>
        <xdr:cNvPr id="0" name="image10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22</xdr:row>
      <xdr:rowOff>2419350</xdr:rowOff>
    </xdr:from>
    <xdr:ext cx="2876550" cy="2247900"/>
    <xdr:pic>
      <xdr:nvPicPr>
        <xdr:cNvPr id="0" name="image21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23</xdr:row>
      <xdr:rowOff>2409825</xdr:rowOff>
    </xdr:from>
    <xdr:ext cx="2724150" cy="2352675"/>
    <xdr:pic>
      <xdr:nvPicPr>
        <xdr:cNvPr id="0" name="image3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25</xdr:row>
      <xdr:rowOff>9525</xdr:rowOff>
    </xdr:from>
    <xdr:ext cx="2276475" cy="2247900"/>
    <xdr:pic>
      <xdr:nvPicPr>
        <xdr:cNvPr id="0" name="image4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26</xdr:row>
      <xdr:rowOff>2419350</xdr:rowOff>
    </xdr:from>
    <xdr:ext cx="3095625" cy="2419350"/>
    <xdr:pic>
      <xdr:nvPicPr>
        <xdr:cNvPr id="0" name="image31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27</xdr:row>
      <xdr:rowOff>2419350</xdr:rowOff>
    </xdr:from>
    <xdr:ext cx="1971675" cy="2419350"/>
    <xdr:pic>
      <xdr:nvPicPr>
        <xdr:cNvPr id="0" name="image17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0</xdr:row>
      <xdr:rowOff>70065900</xdr:rowOff>
    </xdr:from>
    <xdr:ext cx="1657350" cy="2419350"/>
    <xdr:pic>
      <xdr:nvPicPr>
        <xdr:cNvPr id="0" name="image25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31</xdr:row>
      <xdr:rowOff>2419350</xdr:rowOff>
    </xdr:from>
    <xdr:ext cx="3581400" cy="2571750"/>
    <xdr:pic>
      <xdr:nvPicPr>
        <xdr:cNvPr id="0" name="image19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32</xdr:row>
      <xdr:rowOff>2419350</xdr:rowOff>
    </xdr:from>
    <xdr:ext cx="3219450" cy="2314575"/>
    <xdr:pic>
      <xdr:nvPicPr>
        <xdr:cNvPr id="0" name="image20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34</xdr:row>
      <xdr:rowOff>0</xdr:rowOff>
    </xdr:from>
    <xdr:ext cx="2143125" cy="2419350"/>
    <xdr:pic>
      <xdr:nvPicPr>
        <xdr:cNvPr id="0" name="image18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37</xdr:row>
      <xdr:rowOff>342900</xdr:rowOff>
    </xdr:from>
    <xdr:ext cx="2095500" cy="1943100"/>
    <xdr:pic>
      <xdr:nvPicPr>
        <xdr:cNvPr id="0" name="image16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38</xdr:row>
      <xdr:rowOff>9525</xdr:rowOff>
    </xdr:from>
    <xdr:ext cx="2466975" cy="2314575"/>
    <xdr:pic>
      <xdr:nvPicPr>
        <xdr:cNvPr id="0" name="image30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352550" cy="2409825"/>
    <xdr:pic>
      <xdr:nvPicPr>
        <xdr:cNvPr id="0" name="image2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085850" cy="2419350"/>
    <xdr:pic>
      <xdr:nvPicPr>
        <xdr:cNvPr id="0" name="image2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1085850" cy="2419350"/>
    <xdr:pic>
      <xdr:nvPicPr>
        <xdr:cNvPr id="0" name="image2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1104900" cy="2419350"/>
    <xdr:pic>
      <xdr:nvPicPr>
        <xdr:cNvPr id="0" name="image1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486025" cy="2419350"/>
    <xdr:pic>
      <xdr:nvPicPr>
        <xdr:cNvPr id="0" name="image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1209675" cy="2419350"/>
    <xdr:pic>
      <xdr:nvPicPr>
        <xdr:cNvPr id="0" name="image2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L301" displayName="VentasVIP" name="VentasVIP" id="1">
  <tableColumns count="12">
    <tableColumn name="Fecha de venta" id="1"/>
    <tableColumn name="Asesora" id="2"/>
    <tableColumn name="Cliente" id="3"/>
    <tableColumn name="Cédula" id="4"/>
    <tableColumn name="Teléfono" id="5"/>
    <tableColumn name="Sede" id="6"/>
    <tableColumn name="Membresía" id="7"/>
    <tableColumn name="Valor" id="8"/>
    <tableColumn name="Estado de pago" id="9"/>
    <tableColumn name="Medio de pago" id="10"/>
    <tableColumn name="Origen" id="11"/>
    <tableColumn name="Observaciones" id="12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30" displayName="Table_1" name="Table_1" id="2">
  <tableColumns count="2">
    <tableColumn name="Column1" id="1"/>
    <tableColumn name="Column2" id="2"/>
  </tableColumns>
  <tableStyleInfo name="COMPROBANTES DE P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29"/>
    <col customWidth="1" min="2" max="2" width="11.57"/>
    <col customWidth="1" min="3" max="3" width="8.14"/>
    <col customWidth="1" min="4" max="4" width="15.71"/>
    <col customWidth="1" min="5" max="5" width="13.14"/>
    <col customWidth="1" min="6" max="6" width="14.43"/>
    <col customWidth="1" min="7" max="7" width="3.0"/>
    <col customWidth="1" min="8" max="8" width="24.0"/>
    <col customWidth="1" min="9" max="9" width="8.86"/>
    <col customWidth="1" min="10" max="10" width="10.71"/>
    <col customWidth="1" min="11" max="26" width="8.71"/>
  </cols>
  <sheetData>
    <row r="1" ht="34.5" customHeight="1">
      <c r="A1" s="23" t="s">
        <v>59</v>
      </c>
      <c r="B1" s="24"/>
      <c r="C1" s="24"/>
      <c r="D1" s="24"/>
      <c r="E1" s="24"/>
      <c r="F1" s="24"/>
      <c r="G1" s="24"/>
      <c r="H1" s="24"/>
      <c r="I1" s="24"/>
      <c r="J1" s="25"/>
    </row>
    <row r="3">
      <c r="A3" s="26" t="s">
        <v>60</v>
      </c>
      <c r="B3" s="25"/>
      <c r="D3" s="26" t="s">
        <v>61</v>
      </c>
      <c r="E3" s="25"/>
      <c r="G3" s="26" t="s">
        <v>62</v>
      </c>
      <c r="H3" s="25"/>
    </row>
    <row r="4">
      <c r="A4" s="28">
        <f>COUNTIFS(Ventas!G2:G301,"&lt;&gt;",Ventas!I2:I301,"&lt;&gt;Anulado")</f>
        <v>38</v>
      </c>
      <c r="B4" s="25"/>
      <c r="D4" s="30">
        <f>SUMIFS(Ventas!H2:H301,Ventas!G2:G301,"&lt;&gt;",Ventas!I2:I301,"&lt;&gt;Anulado")</f>
        <v>9180000</v>
      </c>
      <c r="E4" s="25"/>
      <c r="G4" s="28">
        <f>COUNTIFS(Ventas!G2:G301,"3 Meses",Ventas!I2:I301,"&lt;&gt;Anulado")</f>
        <v>36</v>
      </c>
      <c r="H4" s="25"/>
    </row>
    <row r="6">
      <c r="A6" s="26" t="s">
        <v>64</v>
      </c>
      <c r="B6" s="25"/>
      <c r="D6" s="26" t="s">
        <v>65</v>
      </c>
      <c r="E6" s="25"/>
      <c r="G6" s="26" t="s">
        <v>67</v>
      </c>
      <c r="H6" s="25"/>
    </row>
    <row r="7" ht="17.25" customHeight="1">
      <c r="A7" s="28">
        <f>COUNTIFS(Ventas!G2:G301,"6 Meses",Ventas!I2:I301,"&lt;&gt;Anulado")</f>
        <v>2</v>
      </c>
      <c r="B7" s="25"/>
      <c r="D7" s="28">
        <f>COUNTIFS(Ventas!G2:G301,"&lt;&gt;",Ventas!I2:I301,"Pagado")</f>
        <v>38</v>
      </c>
      <c r="E7" s="25"/>
      <c r="G7" s="28">
        <f>IFERROR(B5/B4,0)</f>
        <v>0</v>
      </c>
      <c r="H7" s="25"/>
    </row>
    <row r="8">
      <c r="A8" s="32"/>
      <c r="H8" s="32"/>
    </row>
    <row r="9">
      <c r="A9" s="32" t="s">
        <v>68</v>
      </c>
      <c r="H9" s="32" t="s">
        <v>69</v>
      </c>
    </row>
    <row r="10">
      <c r="A10" s="33" t="s">
        <v>1</v>
      </c>
      <c r="B10" s="33" t="s">
        <v>71</v>
      </c>
      <c r="C10" s="33" t="s">
        <v>72</v>
      </c>
      <c r="D10" s="33" t="s">
        <v>73</v>
      </c>
      <c r="E10" s="33" t="s">
        <v>74</v>
      </c>
      <c r="F10" s="33" t="s">
        <v>75</v>
      </c>
      <c r="H10" s="33" t="s">
        <v>6</v>
      </c>
      <c r="I10" s="33" t="s">
        <v>76</v>
      </c>
      <c r="J10" s="33" t="s">
        <v>7</v>
      </c>
    </row>
    <row r="11">
      <c r="A11" s="22" t="s">
        <v>77</v>
      </c>
      <c r="B11" s="22">
        <f>COUNTIFS(Ventas!B2:B301,A11,Ventas!G2:G301,"3 Meses",Ventas!I2:I301,"&lt;&gt;Anulado")</f>
        <v>7</v>
      </c>
      <c r="C11" s="22">
        <f>COUNTIFS(Ventas!B2:B301,A11,Ventas!G2:G301,"6 Meses",Ventas!I2:I301,"&lt;&gt;Anulado")</f>
        <v>0</v>
      </c>
      <c r="D11" s="22">
        <f t="shared" ref="D11:D15" si="1">B11+C11</f>
        <v>7</v>
      </c>
      <c r="E11" s="34">
        <f>SUMIFS(Ventas!H2:H301,Ventas!B2:B301,A11,Ventas!I2:I301,"&lt;&gt;Anulado")</f>
        <v>1645000</v>
      </c>
      <c r="F11" s="35">
        <f t="shared" ref="F11:F15" si="2">IFERROR(D11/$D$16,0)</f>
        <v>0.1842105263</v>
      </c>
      <c r="H11" s="22" t="s">
        <v>29</v>
      </c>
      <c r="I11" s="22">
        <f>G4</f>
        <v>36</v>
      </c>
      <c r="J11" s="34">
        <f>I11*235000</f>
        <v>8460000</v>
      </c>
    </row>
    <row r="12">
      <c r="A12" s="22" t="s">
        <v>14</v>
      </c>
      <c r="B12" s="22">
        <f>COUNTIFS(Ventas!B2:B301,A12,Ventas!G2:G301,"3 Meses",Ventas!I2:I301,"&lt;&gt;Anulado")</f>
        <v>2</v>
      </c>
      <c r="C12" s="22">
        <f>COUNTIFS(Ventas!B2:B301,A12,Ventas!G2:G301,"6 Meses",Ventas!I2:I301,"&lt;&gt;Anulado")</f>
        <v>0</v>
      </c>
      <c r="D12" s="22">
        <f t="shared" si="1"/>
        <v>2</v>
      </c>
      <c r="E12" s="34">
        <f>SUMIFS(Ventas!H2:H301,Ventas!B2:B301,A12,Ventas!I2:I301,"&lt;&gt;Anulado")</f>
        <v>470000</v>
      </c>
      <c r="F12" s="35">
        <f t="shared" si="2"/>
        <v>0.05263157895</v>
      </c>
      <c r="H12" s="22" t="s">
        <v>70</v>
      </c>
      <c r="I12" s="22">
        <f>A7</f>
        <v>2</v>
      </c>
      <c r="J12" s="34">
        <f>I12*360000</f>
        <v>720000</v>
      </c>
    </row>
    <row r="13">
      <c r="A13" s="22" t="s">
        <v>49</v>
      </c>
      <c r="B13" s="14">
        <v>9.0</v>
      </c>
      <c r="C13" s="14">
        <v>2.0</v>
      </c>
      <c r="D13" s="22">
        <f t="shared" si="1"/>
        <v>11</v>
      </c>
      <c r="E13" s="34">
        <f>SUMIFS(Ventas!H2:H301,Ventas!B2:B301,A13,Ventas!I2:I301,"&lt;&gt;Anulado")</f>
        <v>2835000</v>
      </c>
      <c r="F13" s="35">
        <f t="shared" si="2"/>
        <v>0.2894736842</v>
      </c>
    </row>
    <row r="14">
      <c r="A14" s="22" t="s">
        <v>79</v>
      </c>
      <c r="B14" s="22">
        <f>COUNTIFS(Ventas!B2:B301,A14,Ventas!G2:G301,"3 Meses",Ventas!I2:I301,"&lt;&gt;Anulado")</f>
        <v>7</v>
      </c>
      <c r="C14" s="14">
        <v>0.0</v>
      </c>
      <c r="D14" s="22">
        <f t="shared" si="1"/>
        <v>7</v>
      </c>
      <c r="E14" s="34">
        <f>SUMIFS(Ventas!H2:H301,Ventas!B2:B301,A14,Ventas!I2:I301,"&lt;&gt;Anulado")</f>
        <v>1645000</v>
      </c>
      <c r="F14" s="35">
        <f t="shared" si="2"/>
        <v>0.1842105263</v>
      </c>
    </row>
    <row r="15">
      <c r="A15" s="22" t="s">
        <v>58</v>
      </c>
      <c r="B15" s="22">
        <f>COUNTIFS(Ventas!B2:B301,A15,Ventas!G2:G301,"3 Meses",Ventas!I2:I301,"&lt;&gt;Anulado")</f>
        <v>11</v>
      </c>
      <c r="C15" s="22">
        <f>COUNTIFS(Ventas!B2:B301,A15,Ventas!G2:G301,"6 Meses",Ventas!I2:I301,"&lt;&gt;Anulado")</f>
        <v>0</v>
      </c>
      <c r="D15" s="22">
        <f t="shared" si="1"/>
        <v>11</v>
      </c>
      <c r="E15" s="34">
        <f>SUMIFS(Ventas!H2:H301,Ventas!B2:B301,A15,Ventas!I2:I301,"&lt;&gt;Anulado")</f>
        <v>2585000</v>
      </c>
      <c r="F15" s="35">
        <f t="shared" si="2"/>
        <v>0.2894736842</v>
      </c>
      <c r="H15" s="32" t="s">
        <v>80</v>
      </c>
    </row>
    <row r="16">
      <c r="A16" s="36" t="s">
        <v>81</v>
      </c>
      <c r="B16" s="36">
        <f t="shared" ref="B16:F16" si="3">SUM(B11:B15)</f>
        <v>36</v>
      </c>
      <c r="C16" s="36">
        <f t="shared" si="3"/>
        <v>2</v>
      </c>
      <c r="D16" s="36">
        <f t="shared" si="3"/>
        <v>38</v>
      </c>
      <c r="E16" s="37">
        <f t="shared" si="3"/>
        <v>9180000</v>
      </c>
      <c r="F16" s="39">
        <f t="shared" si="3"/>
        <v>1</v>
      </c>
      <c r="H16" s="40" t="s">
        <v>82</v>
      </c>
      <c r="I16" s="22">
        <f>COUNTIFS(Ventas!F2:F301,"",Ventas!G2:G301,"&lt;&gt;")</f>
        <v>0</v>
      </c>
    </row>
    <row r="17">
      <c r="H17" s="40" t="s">
        <v>83</v>
      </c>
      <c r="I17" s="22">
        <f>COUNTIFS(Ventas!D2:D301,"",Ventas!G2:G301,"&lt;&gt;")</f>
        <v>0</v>
      </c>
    </row>
    <row r="18">
      <c r="H18" s="40" t="s">
        <v>84</v>
      </c>
      <c r="I18" s="22">
        <f>COUNTIFS(Ventas!I2:I301,"Pendiente")</f>
        <v>0</v>
      </c>
    </row>
    <row r="19">
      <c r="A19" s="32" t="s">
        <v>85</v>
      </c>
      <c r="H19" s="40" t="s">
        <v>86</v>
      </c>
      <c r="I19" s="22">
        <f>COUNTIFS(Ventas!I2:I301,"Anulado")</f>
        <v>0</v>
      </c>
    </row>
    <row r="20" ht="15.75" customHeight="1">
      <c r="A20" s="33" t="s">
        <v>5</v>
      </c>
      <c r="B20" s="33" t="s">
        <v>87</v>
      </c>
      <c r="C20" s="33" t="s">
        <v>71</v>
      </c>
      <c r="D20" s="33" t="s">
        <v>72</v>
      </c>
      <c r="E20" s="33" t="s">
        <v>74</v>
      </c>
      <c r="F20" s="33" t="s">
        <v>75</v>
      </c>
    </row>
    <row r="21" ht="15.75" customHeight="1">
      <c r="A21" s="22" t="s">
        <v>22</v>
      </c>
      <c r="B21" s="22">
        <f>COUNTIFS(Ventas!F2:F301,"TESORO",Ventas!G2:G301,"&lt;&gt;",Ventas!I2:I301,"&lt;&gt;Anulado")</f>
        <v>9</v>
      </c>
      <c r="C21" s="22">
        <f>COUNTIFS(Ventas!F2:F301,"TESORO",Ventas!G2:G301,"3 Meses",Ventas!I2:I301,"&lt;&gt;Anulado")</f>
        <v>8</v>
      </c>
      <c r="D21" s="22">
        <f>COUNTIFS(Ventas!F2:F301,"TESORO",Ventas!G2:G301,"6 Meses",Ventas!I2:I301,"&lt;&gt;Anulado")</f>
        <v>1</v>
      </c>
      <c r="E21" s="34">
        <f>SUMIFS(Ventas!H2:H301,Ventas!F2:F301,"TESORO",Ventas!I2:I301,"&lt;&gt;Anulado")</f>
        <v>2240000</v>
      </c>
      <c r="F21" s="35">
        <f t="shared" ref="F21:F29" si="4">IFERROR(B21/$B$30,0)</f>
        <v>0.375</v>
      </c>
    </row>
    <row r="22" ht="15.75" customHeight="1">
      <c r="A22" s="22" t="s">
        <v>78</v>
      </c>
      <c r="B22" s="22">
        <f>COUNTIFS(Ventas!F2:F301,"CHICO",Ventas!G2:G301,"&lt;&gt;",Ventas!I2:I301,"&lt;&gt;Anulado")</f>
        <v>9</v>
      </c>
      <c r="C22" s="22">
        <f>COUNTIFS(Ventas!F2:F301,"CHICO",Ventas!G2:G301,"3 Meses",Ventas!I2:I301,"&lt;&gt;Anulado")</f>
        <v>9</v>
      </c>
      <c r="D22" s="22">
        <f>COUNTIFS(Ventas!F2:F301,"CHICO",Ventas!G2:G301,"6 Meses",Ventas!I2:I301,"&lt;&gt;Anulado")</f>
        <v>0</v>
      </c>
      <c r="E22" s="34">
        <f>SUMIFS(Ventas!H2:H301,Ventas!F2:F301,"CHICO",Ventas!I2:I301,"&lt;&gt;Anulado")</f>
        <v>2115000</v>
      </c>
      <c r="F22" s="35">
        <f t="shared" si="4"/>
        <v>0.375</v>
      </c>
    </row>
    <row r="23" ht="15.75" customHeight="1">
      <c r="A23" s="22" t="s">
        <v>88</v>
      </c>
      <c r="B23" s="22">
        <f>COUNTIFS(Ventas!F2:F301,"SANTA FE",Ventas!G2:G301,"&lt;&gt;",Ventas!I2:I301,"&lt;&gt;Anulado")</f>
        <v>3</v>
      </c>
      <c r="C23" s="22">
        <f>COUNTIFS(Ventas!F2:F301,"SANTA FE",Ventas!G2:G301,"3 Meses",Ventas!I2:I301,"&lt;&gt;Anulado")</f>
        <v>3</v>
      </c>
      <c r="D23" s="22">
        <f>COUNTIFS(Ventas!F2:F301,"SANTA FE",Ventas!G2:G301,"6 Meses",Ventas!I2:I301,"&lt;&gt;Anulado")</f>
        <v>0</v>
      </c>
      <c r="E23" s="34">
        <f>SUMIFS(Ventas!H2:H301,Ventas!F2:F301,"SANTA FE",Ventas!I2:I301,"&lt;&gt;Anulado")</f>
        <v>705000</v>
      </c>
      <c r="F23" s="35">
        <f t="shared" si="4"/>
        <v>0.125</v>
      </c>
    </row>
    <row r="24" ht="15.75" customHeight="1">
      <c r="A24" s="22" t="s">
        <v>66</v>
      </c>
      <c r="B24" s="22">
        <f>COUNTIFS(Ventas!F2:F301,"LAURELES",Ventas!G2:G301,"&lt;&gt;",Ventas!I2:I301,"&lt;&gt;Anulado")</f>
        <v>1</v>
      </c>
      <c r="C24" s="22">
        <f>COUNTIFS(Ventas!F2:F301,"LAURELES",Ventas!G2:G301,"3 Meses",Ventas!I2:I301,"&lt;&gt;Anulado")</f>
        <v>1</v>
      </c>
      <c r="D24" s="22">
        <f>COUNTIFS(Ventas!F2:F301,"LAURELES",Ventas!G2:G301,"6 Meses",Ventas!I2:I301,"&lt;&gt;Anulado")</f>
        <v>0</v>
      </c>
      <c r="E24" s="34">
        <f>SUMIFS(Ventas!H2:H301,Ventas!F2:F301,"LAURELES",Ventas!I2:I301,"&lt;&gt;Anulado")</f>
        <v>235000</v>
      </c>
      <c r="F24" s="35">
        <f t="shared" si="4"/>
        <v>0.04166666667</v>
      </c>
    </row>
    <row r="25" ht="15.75" customHeight="1">
      <c r="A25" s="22" t="s">
        <v>90</v>
      </c>
      <c r="B25" s="22">
        <f>COUNTIFS(Ventas!F2:F301,"SABANETA",Ventas!G2:G301,"&lt;&gt;",Ventas!I2:I301,"&lt;&gt;Anulado")</f>
        <v>2</v>
      </c>
      <c r="C25" s="22">
        <f>COUNTIFS(Ventas!F2:F301,"SABANETA",Ventas!G2:G301,"3 Meses",Ventas!I2:I301,"&lt;&gt;Anulado")</f>
        <v>1</v>
      </c>
      <c r="D25" s="22">
        <f>COUNTIFS(Ventas!F2:F301,"SABANETA",Ventas!G2:G301,"6 Meses",Ventas!I2:I301,"&lt;&gt;Anulado")</f>
        <v>1</v>
      </c>
      <c r="E25" s="34">
        <f>SUMIFS(Ventas!H2:H301,Ventas!F2:F301,"SABANETA",Ventas!I2:I301,"&lt;&gt;Anulado")</f>
        <v>595000</v>
      </c>
      <c r="F25" s="35">
        <f t="shared" si="4"/>
        <v>0.08333333333</v>
      </c>
    </row>
    <row r="26" ht="15.75" customHeight="1">
      <c r="A26" s="22" t="s">
        <v>92</v>
      </c>
      <c r="B26" s="22">
        <f>COUNTIFS(Ventas!F2:F301,"MEDELLÍN",Ventas!G2:G301,"&lt;&gt;",Ventas!I2:I301,"&lt;&gt;Anulado")</f>
        <v>0</v>
      </c>
      <c r="C26" s="22">
        <f>COUNTIFS(Ventas!F2:F301,"MEDELLÍN",Ventas!G2:G301,"3 Meses",Ventas!I2:I301,"&lt;&gt;Anulado")</f>
        <v>0</v>
      </c>
      <c r="D26" s="22">
        <f>COUNTIFS(Ventas!F2:F301,"MEDELLÍN",Ventas!G2:G301,"6 Meses",Ventas!I2:I301,"&lt;&gt;Anulado")</f>
        <v>0</v>
      </c>
      <c r="E26" s="34">
        <f>SUMIFS(Ventas!H2:H301,Ventas!F2:F301,"MEDELLÍN",Ventas!I2:I301,"&lt;&gt;Anulado")</f>
        <v>0</v>
      </c>
      <c r="F26" s="35">
        <f t="shared" si="4"/>
        <v>0</v>
      </c>
    </row>
    <row r="27" ht="15.75" customHeight="1">
      <c r="A27" s="22" t="s">
        <v>93</v>
      </c>
      <c r="B27" s="22">
        <f>COUNTIFS(Ventas!F2:F301,"RIONEGRO",Ventas!G2:G301,"&lt;&gt;",Ventas!I2:I301,"&lt;&gt;Anulado")</f>
        <v>0</v>
      </c>
      <c r="C27" s="22">
        <f>COUNTIFS(Ventas!F2:F301,"RIONEGRO",Ventas!G2:G301,"3 Meses",Ventas!I2:I301,"&lt;&gt;Anulado")</f>
        <v>0</v>
      </c>
      <c r="D27" s="22">
        <f>COUNTIFS(Ventas!F2:F301,"RIONEGRO",Ventas!G2:G301,"6 Meses",Ventas!I2:I301,"&lt;&gt;Anulado")</f>
        <v>0</v>
      </c>
      <c r="E27" s="34">
        <f>SUMIFS(Ventas!H2:H301,Ventas!F2:F301,"RIONEGRO",Ventas!I2:I301,"&lt;&gt;Anulado")</f>
        <v>0</v>
      </c>
      <c r="F27" s="35">
        <f t="shared" si="4"/>
        <v>0</v>
      </c>
    </row>
    <row r="28" ht="15.75" customHeight="1">
      <c r="A28" s="22" t="s">
        <v>94</v>
      </c>
      <c r="B28" s="22">
        <f>COUNTIFS(Ventas!F2:F301,"BOGOTÁ",Ventas!G2:G301,"&lt;&gt;",Ventas!I2:I301,"&lt;&gt;Anulado")</f>
        <v>0</v>
      </c>
      <c r="C28" s="22">
        <f>COUNTIFS(Ventas!F2:F301,"BOGOTÁ",Ventas!G2:G301,"3 Meses",Ventas!I2:I301,"&lt;&gt;Anulado")</f>
        <v>0</v>
      </c>
      <c r="D28" s="22">
        <f>COUNTIFS(Ventas!F2:F301,"BOGOTÁ",Ventas!G2:G301,"6 Meses",Ventas!I2:I301,"&lt;&gt;Anulado")</f>
        <v>0</v>
      </c>
      <c r="E28" s="34">
        <f>SUMIFS(Ventas!H2:H301,Ventas!F2:F301,"BOGOTÁ",Ventas!I2:I301,"&lt;&gt;Anulado")</f>
        <v>0</v>
      </c>
      <c r="F28" s="35">
        <f t="shared" si="4"/>
        <v>0</v>
      </c>
    </row>
    <row r="29" ht="15.75" customHeight="1">
      <c r="A29" s="22" t="s">
        <v>95</v>
      </c>
      <c r="B29" s="22">
        <f>COUNTIFS(Ventas!F2:F301,"",Ventas!G2:G301,"&lt;&gt;",Ventas!I2:I301,"&lt;&gt;Anulado")</f>
        <v>0</v>
      </c>
      <c r="C29" s="22">
        <f>COUNTIFS(Ventas!F2:F301,"",Ventas!G2:G301,"3 Meses",Ventas!I2:I301,"&lt;&gt;Anulado")</f>
        <v>0</v>
      </c>
      <c r="D29" s="22">
        <f>COUNTIFS(Ventas!F2:F301,"",Ventas!G2:G301,"6 Meses",Ventas!I2:I301,"&lt;&gt;Anulado")</f>
        <v>0</v>
      </c>
      <c r="E29" s="34">
        <f>SUMIFS(Ventas!H2:H301,Ventas!F2:F301,"",Ventas!I2:I301,"&lt;&gt;Anulado")</f>
        <v>0</v>
      </c>
      <c r="F29" s="35">
        <f t="shared" si="4"/>
        <v>0</v>
      </c>
    </row>
    <row r="30" ht="15.75" customHeight="1">
      <c r="A30" s="36" t="s">
        <v>81</v>
      </c>
      <c r="B30" s="36">
        <f t="shared" ref="B30:F30" si="5">SUM(B21:B29)</f>
        <v>24</v>
      </c>
      <c r="C30" s="36">
        <f t="shared" si="5"/>
        <v>22</v>
      </c>
      <c r="D30" s="36">
        <f t="shared" si="5"/>
        <v>2</v>
      </c>
      <c r="E30" s="37">
        <f t="shared" si="5"/>
        <v>5890000</v>
      </c>
      <c r="F30" s="39">
        <f t="shared" si="5"/>
        <v>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6:B6"/>
    <mergeCell ref="D6:E6"/>
    <mergeCell ref="G6:H6"/>
    <mergeCell ref="A7:B7"/>
    <mergeCell ref="D7:E7"/>
    <mergeCell ref="G7:H7"/>
    <mergeCell ref="A1:J1"/>
    <mergeCell ref="A3:B3"/>
    <mergeCell ref="D3:E3"/>
    <mergeCell ref="G3:H3"/>
    <mergeCell ref="A4:B4"/>
    <mergeCell ref="D4:E4"/>
    <mergeCell ref="G4:H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2.57"/>
    <col customWidth="1" min="3" max="3" width="31.14"/>
    <col customWidth="1" min="4" max="5" width="14.29"/>
    <col customWidth="1" min="6" max="6" width="19.14"/>
    <col customWidth="1" min="7" max="7" width="15.43"/>
    <col customWidth="1" min="8" max="8" width="9.86"/>
    <col customWidth="1" min="9" max="9" width="19.29"/>
    <col customWidth="1" min="10" max="10" width="13.57"/>
    <col customWidth="1" min="11" max="11" width="13.71"/>
    <col customWidth="1" min="12" max="12" width="12.57"/>
    <col customWidth="1" min="13" max="25" width="8.71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>
      <c r="A2" s="3">
        <v>46246.0</v>
      </c>
      <c r="B2" s="8" t="s">
        <v>14</v>
      </c>
      <c r="C2" s="9" t="s">
        <v>11</v>
      </c>
      <c r="D2" s="8">
        <v>2.5280728E7</v>
      </c>
      <c r="E2" s="8">
        <v>3.003661818E9</v>
      </c>
      <c r="F2" s="12" t="s">
        <v>22</v>
      </c>
      <c r="G2" s="12" t="s">
        <v>29</v>
      </c>
      <c r="H2" s="13">
        <v>235000.0</v>
      </c>
      <c r="I2" s="12" t="s">
        <v>33</v>
      </c>
      <c r="J2" s="8" t="s">
        <v>34</v>
      </c>
      <c r="K2" s="8" t="s">
        <v>35</v>
      </c>
      <c r="L2" s="8" t="s">
        <v>37</v>
      </c>
    </row>
    <row r="3">
      <c r="A3" s="3">
        <v>46246.0</v>
      </c>
      <c r="B3" s="8" t="s">
        <v>49</v>
      </c>
      <c r="C3" s="9" t="s">
        <v>13</v>
      </c>
      <c r="D3" s="8">
        <v>1.141515836E9</v>
      </c>
      <c r="E3" s="8">
        <v>3.176651603E9</v>
      </c>
      <c r="F3" s="12" t="s">
        <v>22</v>
      </c>
      <c r="G3" s="12" t="s">
        <v>29</v>
      </c>
      <c r="H3" s="13">
        <v>235000.0</v>
      </c>
      <c r="I3" s="12" t="s">
        <v>33</v>
      </c>
      <c r="J3" s="8" t="s">
        <v>34</v>
      </c>
      <c r="K3" s="8" t="s">
        <v>35</v>
      </c>
      <c r="L3" s="8" t="s">
        <v>37</v>
      </c>
    </row>
    <row r="4">
      <c r="A4" s="3">
        <v>46246.0</v>
      </c>
      <c r="B4" s="8" t="s">
        <v>58</v>
      </c>
      <c r="C4" s="9" t="s">
        <v>15</v>
      </c>
      <c r="D4" s="8">
        <v>1.000087213E9</v>
      </c>
      <c r="E4" s="8">
        <v>3.022799531E9</v>
      </c>
      <c r="F4" s="12" t="s">
        <v>22</v>
      </c>
      <c r="G4" s="12" t="s">
        <v>29</v>
      </c>
      <c r="H4" s="13">
        <v>235000.0</v>
      </c>
      <c r="I4" s="12" t="s">
        <v>33</v>
      </c>
      <c r="J4" s="8" t="s">
        <v>34</v>
      </c>
      <c r="K4" s="8" t="s">
        <v>35</v>
      </c>
      <c r="L4" s="8" t="s">
        <v>37</v>
      </c>
    </row>
    <row r="5">
      <c r="A5" s="3">
        <v>46246.0</v>
      </c>
      <c r="B5" s="8" t="s">
        <v>14</v>
      </c>
      <c r="C5" s="9" t="s">
        <v>16</v>
      </c>
      <c r="D5" s="27">
        <v>4.3618669E7</v>
      </c>
      <c r="E5" s="8">
        <v>3.158696965E9</v>
      </c>
      <c r="F5" s="29" t="s">
        <v>22</v>
      </c>
      <c r="G5" s="12" t="s">
        <v>29</v>
      </c>
      <c r="H5" s="13">
        <v>235000.0</v>
      </c>
      <c r="I5" s="12" t="s">
        <v>33</v>
      </c>
      <c r="J5" s="8" t="s">
        <v>34</v>
      </c>
      <c r="K5" s="8" t="s">
        <v>35</v>
      </c>
      <c r="L5" s="8" t="s">
        <v>37</v>
      </c>
    </row>
    <row r="6">
      <c r="A6" s="3">
        <v>46246.0</v>
      </c>
      <c r="B6" s="8" t="s">
        <v>49</v>
      </c>
      <c r="C6" s="31" t="s">
        <v>63</v>
      </c>
      <c r="D6" s="27">
        <v>1.15220903E9</v>
      </c>
      <c r="E6" s="8">
        <v>3.122205469E9</v>
      </c>
      <c r="F6" s="29" t="s">
        <v>66</v>
      </c>
      <c r="G6" s="12" t="s">
        <v>29</v>
      </c>
      <c r="H6" s="13">
        <v>235000.0</v>
      </c>
      <c r="I6" s="12" t="s">
        <v>33</v>
      </c>
      <c r="J6" s="8" t="s">
        <v>34</v>
      </c>
      <c r="K6" s="8" t="s">
        <v>35</v>
      </c>
      <c r="L6" s="8" t="s">
        <v>37</v>
      </c>
    </row>
    <row r="7">
      <c r="A7" s="3">
        <v>46246.0</v>
      </c>
      <c r="B7" s="8" t="s">
        <v>49</v>
      </c>
      <c r="C7" s="9" t="s">
        <v>18</v>
      </c>
      <c r="D7" s="27">
        <v>1.128273216E9</v>
      </c>
      <c r="E7" s="8">
        <v>3.013374699E9</v>
      </c>
      <c r="F7" s="29" t="s">
        <v>22</v>
      </c>
      <c r="G7" s="12" t="s">
        <v>70</v>
      </c>
      <c r="H7" s="13">
        <v>360000.0</v>
      </c>
      <c r="I7" s="12" t="s">
        <v>33</v>
      </c>
      <c r="J7" s="8" t="s">
        <v>34</v>
      </c>
      <c r="K7" s="8" t="s">
        <v>35</v>
      </c>
      <c r="L7" s="8" t="s">
        <v>37</v>
      </c>
    </row>
    <row r="8">
      <c r="A8" s="3">
        <v>46246.0</v>
      </c>
      <c r="B8" s="8" t="s">
        <v>58</v>
      </c>
      <c r="C8" s="9" t="s">
        <v>19</v>
      </c>
      <c r="D8" s="27">
        <v>1.020733539E9</v>
      </c>
      <c r="E8" s="8">
        <v>3.15894809E9</v>
      </c>
      <c r="F8" s="29" t="s">
        <v>78</v>
      </c>
      <c r="G8" s="12" t="s">
        <v>29</v>
      </c>
      <c r="H8" s="13">
        <v>235000.0</v>
      </c>
      <c r="I8" s="12" t="s">
        <v>33</v>
      </c>
      <c r="J8" s="8" t="s">
        <v>34</v>
      </c>
      <c r="K8" s="8" t="s">
        <v>35</v>
      </c>
      <c r="L8" s="8" t="s">
        <v>37</v>
      </c>
    </row>
    <row r="9">
      <c r="A9" s="3">
        <v>46247.0</v>
      </c>
      <c r="B9" s="8" t="s">
        <v>58</v>
      </c>
      <c r="C9" s="9" t="s">
        <v>20</v>
      </c>
      <c r="D9" s="8">
        <v>1.02080892E9</v>
      </c>
      <c r="E9" s="8">
        <v>3.138708086E9</v>
      </c>
      <c r="F9" s="12" t="s">
        <v>78</v>
      </c>
      <c r="G9" s="12" t="s">
        <v>29</v>
      </c>
      <c r="H9" s="13">
        <v>235000.0</v>
      </c>
      <c r="I9" s="12" t="s">
        <v>33</v>
      </c>
      <c r="J9" s="8" t="s">
        <v>34</v>
      </c>
      <c r="K9" s="8" t="s">
        <v>35</v>
      </c>
      <c r="L9" s="8" t="s">
        <v>37</v>
      </c>
    </row>
    <row r="10">
      <c r="A10" s="3">
        <v>46247.0</v>
      </c>
      <c r="B10" s="8" t="s">
        <v>77</v>
      </c>
      <c r="C10" s="9" t="s">
        <v>21</v>
      </c>
      <c r="D10" s="27">
        <v>3.1433086E7</v>
      </c>
      <c r="E10" s="8">
        <v>3.204923368E9</v>
      </c>
      <c r="F10" s="29" t="s">
        <v>78</v>
      </c>
      <c r="G10" s="12" t="s">
        <v>29</v>
      </c>
      <c r="H10" s="13">
        <v>235000.0</v>
      </c>
      <c r="I10" s="12" t="s">
        <v>33</v>
      </c>
      <c r="J10" s="8" t="s">
        <v>34</v>
      </c>
      <c r="K10" s="8" t="s">
        <v>35</v>
      </c>
      <c r="L10" s="8" t="s">
        <v>37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3">
        <v>46247.0</v>
      </c>
      <c r="B11" s="8" t="s">
        <v>49</v>
      </c>
      <c r="C11" s="9" t="s">
        <v>23</v>
      </c>
      <c r="D11" s="27">
        <v>2.0392261E7</v>
      </c>
      <c r="E11" s="8">
        <v>3.114438844E9</v>
      </c>
      <c r="F11" s="29" t="s">
        <v>88</v>
      </c>
      <c r="G11" s="12" t="s">
        <v>29</v>
      </c>
      <c r="H11" s="13">
        <v>235000.0</v>
      </c>
      <c r="I11" s="12" t="s">
        <v>33</v>
      </c>
      <c r="J11" s="8" t="s">
        <v>34</v>
      </c>
      <c r="K11" s="8" t="s">
        <v>35</v>
      </c>
      <c r="L11" s="8" t="s">
        <v>37</v>
      </c>
    </row>
    <row r="12">
      <c r="A12" s="3">
        <v>46247.0</v>
      </c>
      <c r="B12" s="8" t="s">
        <v>77</v>
      </c>
      <c r="C12" s="9" t="s">
        <v>24</v>
      </c>
      <c r="D12" s="27">
        <v>1.039454271E9</v>
      </c>
      <c r="E12" s="8">
        <v>3.014449046E9</v>
      </c>
      <c r="F12" s="12" t="s">
        <v>78</v>
      </c>
      <c r="G12" s="12" t="s">
        <v>29</v>
      </c>
      <c r="H12" s="13">
        <v>235000.0</v>
      </c>
      <c r="I12" s="12" t="s">
        <v>33</v>
      </c>
      <c r="J12" s="8" t="s">
        <v>34</v>
      </c>
      <c r="K12" s="8" t="s">
        <v>35</v>
      </c>
      <c r="L12" s="8" t="s">
        <v>37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">
        <v>46248.0</v>
      </c>
      <c r="B13" s="27" t="s">
        <v>79</v>
      </c>
      <c r="C13" s="31" t="s">
        <v>89</v>
      </c>
      <c r="D13" s="27">
        <v>7.1227532E7</v>
      </c>
      <c r="E13" s="27">
        <v>3.116055923E9</v>
      </c>
      <c r="F13" s="12" t="s">
        <v>22</v>
      </c>
      <c r="G13" s="12" t="s">
        <v>29</v>
      </c>
      <c r="H13" s="13">
        <v>235000.0</v>
      </c>
      <c r="I13" s="12" t="s">
        <v>33</v>
      </c>
      <c r="J13" s="8" t="s">
        <v>34</v>
      </c>
      <c r="K13" s="8" t="s">
        <v>35</v>
      </c>
      <c r="L13" s="8" t="s">
        <v>37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>
      <c r="A14" s="3">
        <v>46248.0</v>
      </c>
      <c r="B14" s="27" t="s">
        <v>77</v>
      </c>
      <c r="C14" s="31" t="s">
        <v>91</v>
      </c>
      <c r="D14" s="27">
        <v>1.000236113E9</v>
      </c>
      <c r="E14" s="41">
        <v>3.186426572E9</v>
      </c>
      <c r="F14" s="29" t="s">
        <v>88</v>
      </c>
      <c r="G14" s="29" t="s">
        <v>29</v>
      </c>
      <c r="H14" s="13">
        <f>IF(G14="","",IF(G14="3 Meses",235000,IF(G14="6 Meses",360000,"")))</f>
        <v>235000</v>
      </c>
      <c r="I14" s="29" t="s">
        <v>33</v>
      </c>
      <c r="J14" s="27" t="s">
        <v>34</v>
      </c>
      <c r="K14" s="27" t="s">
        <v>35</v>
      </c>
      <c r="L14" s="8" t="s">
        <v>37</v>
      </c>
    </row>
    <row r="15">
      <c r="A15" s="3">
        <v>46248.0</v>
      </c>
      <c r="B15" s="8" t="s">
        <v>58</v>
      </c>
      <c r="C15" s="31" t="s">
        <v>27</v>
      </c>
      <c r="D15" s="27">
        <v>5.215195E7</v>
      </c>
      <c r="E15" s="27">
        <v>3.012869571E9</v>
      </c>
      <c r="F15" s="12" t="s">
        <v>78</v>
      </c>
      <c r="G15" s="12" t="s">
        <v>29</v>
      </c>
      <c r="H15" s="13">
        <v>235000.0</v>
      </c>
      <c r="I15" s="12" t="s">
        <v>33</v>
      </c>
      <c r="J15" s="27" t="s">
        <v>34</v>
      </c>
      <c r="K15" s="27" t="s">
        <v>35</v>
      </c>
      <c r="L15" s="8" t="s">
        <v>37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>
      <c r="A16" s="42">
        <v>46249.0</v>
      </c>
      <c r="B16" s="8" t="s">
        <v>58</v>
      </c>
      <c r="C16" s="31" t="s">
        <v>96</v>
      </c>
      <c r="D16" s="27">
        <v>1.000087242E9</v>
      </c>
      <c r="E16" s="27">
        <v>3.012189425E9</v>
      </c>
      <c r="F16" s="12" t="s">
        <v>22</v>
      </c>
      <c r="G16" s="12" t="s">
        <v>29</v>
      </c>
      <c r="H16" s="13">
        <v>235000.0</v>
      </c>
      <c r="I16" s="12" t="s">
        <v>33</v>
      </c>
      <c r="J16" s="27" t="s">
        <v>34</v>
      </c>
      <c r="K16" s="27" t="s">
        <v>35</v>
      </c>
      <c r="L16" s="8" t="s">
        <v>37</v>
      </c>
    </row>
    <row r="17">
      <c r="A17" s="42">
        <v>46249.0</v>
      </c>
      <c r="B17" s="8" t="s">
        <v>49</v>
      </c>
      <c r="C17" s="31" t="s">
        <v>30</v>
      </c>
      <c r="D17" s="27">
        <v>1.031641493E9</v>
      </c>
      <c r="E17" s="43">
        <v>3.208420524E9</v>
      </c>
      <c r="F17" s="44" t="s">
        <v>97</v>
      </c>
      <c r="G17" s="44" t="s">
        <v>29</v>
      </c>
      <c r="H17" s="45">
        <f t="shared" ref="H17:H18" si="1">IF(G17="","",IF(G17="3 Meses",235000,IF(G17="6 Meses",360000,"")))</f>
        <v>235000</v>
      </c>
      <c r="I17" s="44" t="s">
        <v>33</v>
      </c>
      <c r="J17" s="43" t="s">
        <v>34</v>
      </c>
      <c r="K17" s="43" t="s">
        <v>35</v>
      </c>
      <c r="L17" s="43" t="s">
        <v>37</v>
      </c>
    </row>
    <row r="18">
      <c r="A18" s="42">
        <v>46068.0</v>
      </c>
      <c r="B18" s="27" t="s">
        <v>77</v>
      </c>
      <c r="C18" s="31" t="s">
        <v>31</v>
      </c>
      <c r="D18" s="27">
        <v>1.072652E9</v>
      </c>
      <c r="E18" s="27">
        <v>3.115093293E9</v>
      </c>
      <c r="F18" s="44" t="s">
        <v>88</v>
      </c>
      <c r="G18" s="44" t="s">
        <v>29</v>
      </c>
      <c r="H18" s="45">
        <f t="shared" si="1"/>
        <v>235000</v>
      </c>
      <c r="I18" s="44" t="s">
        <v>33</v>
      </c>
      <c r="J18" s="43" t="s">
        <v>34</v>
      </c>
      <c r="K18" s="43" t="s">
        <v>35</v>
      </c>
      <c r="L18" s="43" t="s">
        <v>37</v>
      </c>
    </row>
    <row r="19">
      <c r="A19" s="42">
        <v>46071.0</v>
      </c>
      <c r="B19" s="27" t="s">
        <v>79</v>
      </c>
      <c r="C19" s="31" t="s">
        <v>98</v>
      </c>
      <c r="D19" s="27">
        <v>6.4740591E7</v>
      </c>
      <c r="E19" s="27">
        <v>3.164731399E9</v>
      </c>
      <c r="F19" s="44" t="s">
        <v>78</v>
      </c>
      <c r="G19" s="44" t="s">
        <v>29</v>
      </c>
      <c r="H19" s="46">
        <v>235000.0</v>
      </c>
      <c r="I19" s="44" t="s">
        <v>33</v>
      </c>
      <c r="J19" s="43" t="s">
        <v>34</v>
      </c>
      <c r="K19" s="43" t="s">
        <v>35</v>
      </c>
      <c r="L19" s="43" t="s">
        <v>37</v>
      </c>
    </row>
    <row r="20">
      <c r="A20" s="42">
        <v>46253.0</v>
      </c>
      <c r="B20" s="27" t="s">
        <v>49</v>
      </c>
      <c r="C20" s="31" t="s">
        <v>36</v>
      </c>
      <c r="D20" s="27">
        <v>3.6725102E7</v>
      </c>
      <c r="E20" s="27">
        <v>3.01754392E9</v>
      </c>
      <c r="F20" s="44" t="s">
        <v>99</v>
      </c>
      <c r="G20" s="44" t="s">
        <v>29</v>
      </c>
      <c r="H20" s="46">
        <v>235000.0</v>
      </c>
      <c r="I20" s="44" t="s">
        <v>33</v>
      </c>
      <c r="J20" s="43" t="s">
        <v>34</v>
      </c>
      <c r="K20" s="43" t="s">
        <v>35</v>
      </c>
      <c r="L20" s="43" t="s">
        <v>37</v>
      </c>
    </row>
    <row r="21" ht="15.75" customHeight="1">
      <c r="A21" s="42">
        <v>46253.0</v>
      </c>
      <c r="B21" s="27" t="s">
        <v>49</v>
      </c>
      <c r="C21" s="31" t="s">
        <v>100</v>
      </c>
      <c r="D21" s="27">
        <v>6.3531248E7</v>
      </c>
      <c r="E21" s="27">
        <v>3.166904925E9</v>
      </c>
      <c r="F21" s="44" t="s">
        <v>22</v>
      </c>
      <c r="G21" s="44" t="s">
        <v>29</v>
      </c>
      <c r="H21" s="45">
        <f t="shared" ref="H21:H301" si="2">IF(G21="","",IF(G21="3 Meses",235000,IF(G21="6 Meses",360000,"")))</f>
        <v>235000</v>
      </c>
      <c r="I21" s="44" t="s">
        <v>33</v>
      </c>
      <c r="J21" s="43" t="s">
        <v>34</v>
      </c>
      <c r="K21" s="43" t="s">
        <v>35</v>
      </c>
      <c r="L21" s="43" t="s">
        <v>37</v>
      </c>
    </row>
    <row r="22" ht="15.75" customHeight="1">
      <c r="A22" s="42">
        <v>46253.0</v>
      </c>
      <c r="B22" s="27" t="s">
        <v>49</v>
      </c>
      <c r="C22" s="31" t="s">
        <v>101</v>
      </c>
      <c r="D22" s="47">
        <v>3.2297437E7</v>
      </c>
      <c r="E22" s="47">
        <v>3.008400826E9</v>
      </c>
      <c r="F22" s="44" t="s">
        <v>90</v>
      </c>
      <c r="G22" s="44" t="s">
        <v>29</v>
      </c>
      <c r="H22" s="45">
        <f t="shared" si="2"/>
        <v>235000</v>
      </c>
      <c r="I22" s="44" t="s">
        <v>33</v>
      </c>
      <c r="J22" s="43" t="s">
        <v>34</v>
      </c>
      <c r="K22" s="43" t="s">
        <v>35</v>
      </c>
      <c r="L22" s="43" t="s">
        <v>37</v>
      </c>
    </row>
    <row r="23" ht="15.75" customHeight="1">
      <c r="A23" s="42">
        <v>46253.0</v>
      </c>
      <c r="B23" s="43" t="s">
        <v>79</v>
      </c>
      <c r="C23" s="48" t="s">
        <v>40</v>
      </c>
      <c r="D23" s="47">
        <v>1.234098195E9</v>
      </c>
      <c r="E23" s="47">
        <v>3.132196093E9</v>
      </c>
      <c r="F23" s="44" t="s">
        <v>78</v>
      </c>
      <c r="G23" s="44" t="s">
        <v>29</v>
      </c>
      <c r="H23" s="45">
        <f t="shared" si="2"/>
        <v>235000</v>
      </c>
      <c r="I23" s="44" t="s">
        <v>33</v>
      </c>
      <c r="J23" s="43" t="s">
        <v>34</v>
      </c>
      <c r="K23" s="43" t="s">
        <v>35</v>
      </c>
      <c r="L23" s="43" t="s">
        <v>37</v>
      </c>
    </row>
    <row r="24" ht="15.75" customHeight="1">
      <c r="A24" s="42">
        <v>46255.0</v>
      </c>
      <c r="B24" s="43" t="s">
        <v>58</v>
      </c>
      <c r="C24" s="43" t="s">
        <v>41</v>
      </c>
      <c r="D24" s="47">
        <v>1.015438721E9</v>
      </c>
      <c r="E24" s="47">
        <v>3.014081667E9</v>
      </c>
      <c r="F24" s="44" t="s">
        <v>78</v>
      </c>
      <c r="G24" s="44" t="s">
        <v>29</v>
      </c>
      <c r="H24" s="45">
        <f t="shared" si="2"/>
        <v>235000</v>
      </c>
      <c r="I24" s="44" t="s">
        <v>33</v>
      </c>
      <c r="J24" s="43" t="s">
        <v>34</v>
      </c>
      <c r="K24" s="43" t="s">
        <v>35</v>
      </c>
      <c r="L24" s="43" t="s">
        <v>37</v>
      </c>
    </row>
    <row r="25" ht="15.75" customHeight="1">
      <c r="A25" s="42">
        <v>46255.0</v>
      </c>
      <c r="B25" s="43" t="s">
        <v>49</v>
      </c>
      <c r="C25" s="43" t="s">
        <v>42</v>
      </c>
      <c r="D25" s="43">
        <v>1.128447197E9</v>
      </c>
      <c r="E25" s="43">
        <v>3.135905863E9</v>
      </c>
      <c r="F25" s="44" t="s">
        <v>90</v>
      </c>
      <c r="G25" s="44" t="s">
        <v>70</v>
      </c>
      <c r="H25" s="45">
        <f t="shared" si="2"/>
        <v>360000</v>
      </c>
      <c r="I25" s="44" t="s">
        <v>33</v>
      </c>
      <c r="J25" s="43" t="s">
        <v>34</v>
      </c>
      <c r="K25" s="43" t="s">
        <v>35</v>
      </c>
      <c r="L25" s="43" t="s">
        <v>37</v>
      </c>
    </row>
    <row r="26" ht="15.75" customHeight="1">
      <c r="A26" s="49">
        <v>46256.0</v>
      </c>
      <c r="B26" s="43" t="s">
        <v>49</v>
      </c>
      <c r="C26" s="43" t="s">
        <v>102</v>
      </c>
      <c r="D26" s="43">
        <v>2.2449889E7</v>
      </c>
      <c r="E26" s="43">
        <v>3.007412564E9</v>
      </c>
      <c r="F26" s="44" t="s">
        <v>99</v>
      </c>
      <c r="G26" s="44" t="s">
        <v>29</v>
      </c>
      <c r="H26" s="45">
        <f t="shared" si="2"/>
        <v>235000</v>
      </c>
      <c r="I26" s="44" t="s">
        <v>33</v>
      </c>
      <c r="J26" s="43" t="s">
        <v>34</v>
      </c>
      <c r="K26" s="43" t="s">
        <v>35</v>
      </c>
      <c r="L26" s="43" t="s">
        <v>37</v>
      </c>
    </row>
    <row r="27" ht="15.75" customHeight="1">
      <c r="A27" s="49">
        <v>46258.0</v>
      </c>
      <c r="B27" s="43" t="s">
        <v>77</v>
      </c>
      <c r="C27" s="50" t="s">
        <v>44</v>
      </c>
      <c r="D27" s="47">
        <v>4.19346E7</v>
      </c>
      <c r="E27" s="43">
        <v>3.158292949E9</v>
      </c>
      <c r="F27" s="44" t="s">
        <v>103</v>
      </c>
      <c r="G27" s="44" t="s">
        <v>29</v>
      </c>
      <c r="H27" s="45">
        <f t="shared" si="2"/>
        <v>235000</v>
      </c>
      <c r="I27" s="44" t="s">
        <v>33</v>
      </c>
      <c r="J27" s="43" t="s">
        <v>34</v>
      </c>
      <c r="K27" s="43" t="s">
        <v>35</v>
      </c>
      <c r="L27" s="43" t="s">
        <v>37</v>
      </c>
    </row>
    <row r="28" ht="15.75" customHeight="1">
      <c r="A28" s="49">
        <v>46259.0</v>
      </c>
      <c r="B28" s="43" t="s">
        <v>79</v>
      </c>
      <c r="C28" s="47" t="s">
        <v>45</v>
      </c>
      <c r="D28" s="47">
        <v>570784.0</v>
      </c>
      <c r="E28" s="43">
        <v>3.102974227E9</v>
      </c>
      <c r="F28" s="44" t="s">
        <v>78</v>
      </c>
      <c r="G28" s="44" t="s">
        <v>29</v>
      </c>
      <c r="H28" s="45">
        <f t="shared" si="2"/>
        <v>235000</v>
      </c>
      <c r="I28" s="44" t="s">
        <v>33</v>
      </c>
      <c r="J28" s="43" t="s">
        <v>34</v>
      </c>
      <c r="K28" s="43" t="s">
        <v>35</v>
      </c>
      <c r="L28" s="43" t="s">
        <v>37</v>
      </c>
    </row>
    <row r="29" ht="15.75" customHeight="1">
      <c r="A29" s="49">
        <v>46259.0</v>
      </c>
      <c r="B29" s="43" t="s">
        <v>49</v>
      </c>
      <c r="C29" s="43" t="s">
        <v>104</v>
      </c>
      <c r="D29" s="43">
        <v>4.5496929E7</v>
      </c>
      <c r="E29" s="43">
        <v>3.008007748E9</v>
      </c>
      <c r="F29" s="44" t="s">
        <v>99</v>
      </c>
      <c r="G29" s="44" t="s">
        <v>29</v>
      </c>
      <c r="H29" s="45">
        <f t="shared" si="2"/>
        <v>235000</v>
      </c>
      <c r="I29" s="44" t="s">
        <v>33</v>
      </c>
      <c r="J29" s="43" t="s">
        <v>34</v>
      </c>
      <c r="K29" s="43" t="s">
        <v>35</v>
      </c>
      <c r="L29" s="43" t="s">
        <v>37</v>
      </c>
    </row>
    <row r="30" ht="15.75" customHeight="1">
      <c r="A30" s="49">
        <v>46260.0</v>
      </c>
      <c r="B30" s="43" t="s">
        <v>58</v>
      </c>
      <c r="C30" s="43" t="s">
        <v>105</v>
      </c>
      <c r="D30" s="43">
        <v>5.1558286E7</v>
      </c>
      <c r="E30" s="43">
        <v>3.203337829E9</v>
      </c>
      <c r="F30" s="51" t="s">
        <v>97</v>
      </c>
      <c r="G30" s="44" t="s">
        <v>29</v>
      </c>
      <c r="H30" s="45">
        <f t="shared" si="2"/>
        <v>235000</v>
      </c>
      <c r="I30" s="44" t="s">
        <v>33</v>
      </c>
      <c r="J30" s="43" t="s">
        <v>34</v>
      </c>
      <c r="K30" s="43" t="s">
        <v>35</v>
      </c>
      <c r="L30" s="43" t="s">
        <v>37</v>
      </c>
    </row>
    <row r="31" ht="15.75" customHeight="1">
      <c r="A31" s="49">
        <v>46260.0</v>
      </c>
      <c r="B31" s="43" t="s">
        <v>58</v>
      </c>
      <c r="C31" s="43" t="s">
        <v>106</v>
      </c>
      <c r="D31" s="43">
        <v>4.201836E7</v>
      </c>
      <c r="E31" s="43">
        <v>3.105374194E9</v>
      </c>
      <c r="F31" s="51" t="s">
        <v>107</v>
      </c>
      <c r="G31" s="44" t="s">
        <v>29</v>
      </c>
      <c r="H31" s="45">
        <f t="shared" si="2"/>
        <v>235000</v>
      </c>
      <c r="I31" s="44" t="s">
        <v>33</v>
      </c>
      <c r="J31" s="43" t="s">
        <v>34</v>
      </c>
      <c r="K31" s="43" t="s">
        <v>35</v>
      </c>
      <c r="L31" s="43" t="s">
        <v>37</v>
      </c>
    </row>
    <row r="32" ht="15.75" customHeight="1">
      <c r="A32" s="49">
        <v>46260.0</v>
      </c>
      <c r="B32" s="43" t="s">
        <v>79</v>
      </c>
      <c r="C32" s="47" t="s">
        <v>108</v>
      </c>
      <c r="D32" s="47">
        <v>1.016076285E9</v>
      </c>
      <c r="E32" s="47">
        <v>3.013285879E9</v>
      </c>
      <c r="F32" s="44" t="s">
        <v>97</v>
      </c>
      <c r="G32" s="44" t="s">
        <v>29</v>
      </c>
      <c r="H32" s="45">
        <f t="shared" si="2"/>
        <v>235000</v>
      </c>
      <c r="I32" s="44" t="s">
        <v>33</v>
      </c>
      <c r="J32" s="43" t="s">
        <v>34</v>
      </c>
      <c r="K32" s="43" t="s">
        <v>35</v>
      </c>
      <c r="L32" s="43" t="s">
        <v>37</v>
      </c>
    </row>
    <row r="33" ht="15.75" customHeight="1">
      <c r="A33" s="49">
        <v>46260.0</v>
      </c>
      <c r="B33" s="43" t="s">
        <v>79</v>
      </c>
      <c r="C33" s="43" t="s">
        <v>50</v>
      </c>
      <c r="D33" s="43">
        <v>1.020830863E9</v>
      </c>
      <c r="E33" s="43">
        <v>3.046370284E9</v>
      </c>
      <c r="F33" s="44" t="s">
        <v>97</v>
      </c>
      <c r="G33" s="44" t="s">
        <v>29</v>
      </c>
      <c r="H33" s="45">
        <f t="shared" si="2"/>
        <v>235000</v>
      </c>
      <c r="I33" s="44" t="s">
        <v>33</v>
      </c>
      <c r="J33" s="43" t="s">
        <v>34</v>
      </c>
      <c r="K33" s="43" t="s">
        <v>35</v>
      </c>
      <c r="L33" s="43" t="s">
        <v>37</v>
      </c>
    </row>
    <row r="34" ht="15.75" customHeight="1">
      <c r="A34" s="49">
        <v>46261.0</v>
      </c>
      <c r="B34" s="43" t="s">
        <v>58</v>
      </c>
      <c r="C34" s="43" t="s">
        <v>51</v>
      </c>
      <c r="D34" s="47">
        <v>1.143232128E9</v>
      </c>
      <c r="E34" s="47">
        <v>3.0124529E9</v>
      </c>
      <c r="F34" s="44" t="s">
        <v>99</v>
      </c>
      <c r="G34" s="44" t="s">
        <v>29</v>
      </c>
      <c r="H34" s="45">
        <f t="shared" si="2"/>
        <v>235000</v>
      </c>
      <c r="I34" s="44" t="s">
        <v>33</v>
      </c>
      <c r="J34" s="43" t="s">
        <v>34</v>
      </c>
      <c r="K34" s="43" t="s">
        <v>35</v>
      </c>
      <c r="L34" s="43" t="s">
        <v>37</v>
      </c>
    </row>
    <row r="35" ht="15.75" customHeight="1">
      <c r="A35" s="49">
        <v>46261.0</v>
      </c>
      <c r="B35" s="43" t="s">
        <v>58</v>
      </c>
      <c r="C35" s="43" t="s">
        <v>109</v>
      </c>
      <c r="D35" s="47">
        <v>1.140892094E9</v>
      </c>
      <c r="E35" s="47">
        <v>3.045775566E9</v>
      </c>
      <c r="F35" s="44" t="s">
        <v>99</v>
      </c>
      <c r="G35" s="44" t="s">
        <v>29</v>
      </c>
      <c r="H35" s="45">
        <f t="shared" si="2"/>
        <v>235000</v>
      </c>
      <c r="I35" s="44" t="s">
        <v>33</v>
      </c>
      <c r="J35" s="43" t="s">
        <v>34</v>
      </c>
      <c r="K35" s="43" t="s">
        <v>35</v>
      </c>
      <c r="L35" s="43" t="s">
        <v>37</v>
      </c>
    </row>
    <row r="36" ht="15.75" customHeight="1">
      <c r="A36" s="49">
        <v>46263.0</v>
      </c>
      <c r="B36" s="43" t="s">
        <v>58</v>
      </c>
      <c r="C36" s="43" t="s">
        <v>53</v>
      </c>
      <c r="D36" s="43">
        <v>5.2273691E7</v>
      </c>
      <c r="E36" s="43" t="s">
        <v>110</v>
      </c>
      <c r="F36" s="44" t="s">
        <v>97</v>
      </c>
      <c r="G36" s="44" t="s">
        <v>29</v>
      </c>
      <c r="H36" s="45">
        <f t="shared" si="2"/>
        <v>235000</v>
      </c>
      <c r="I36" s="44" t="s">
        <v>33</v>
      </c>
      <c r="J36" s="43" t="s">
        <v>34</v>
      </c>
      <c r="K36" s="43" t="s">
        <v>35</v>
      </c>
      <c r="L36" s="43" t="s">
        <v>37</v>
      </c>
    </row>
    <row r="37" ht="15.75" customHeight="1">
      <c r="A37" s="49">
        <v>46263.0</v>
      </c>
      <c r="B37" s="43" t="s">
        <v>79</v>
      </c>
      <c r="C37" s="50" t="s">
        <v>111</v>
      </c>
      <c r="D37" s="43">
        <v>4.3869251E7</v>
      </c>
      <c r="E37" s="43">
        <v>3.113498343E9</v>
      </c>
      <c r="F37" s="44" t="s">
        <v>103</v>
      </c>
      <c r="G37" s="44" t="s">
        <v>29</v>
      </c>
      <c r="H37" s="45">
        <f t="shared" si="2"/>
        <v>235000</v>
      </c>
      <c r="I37" s="44" t="s">
        <v>33</v>
      </c>
      <c r="J37" s="43" t="s">
        <v>34</v>
      </c>
      <c r="K37" s="43" t="s">
        <v>35</v>
      </c>
      <c r="L37" s="43" t="s">
        <v>37</v>
      </c>
    </row>
    <row r="38" ht="15.75" customHeight="1">
      <c r="A38" s="49">
        <v>46263.0</v>
      </c>
      <c r="B38" s="52" t="s">
        <v>77</v>
      </c>
      <c r="C38" s="53" t="s">
        <v>112</v>
      </c>
      <c r="D38" s="52">
        <v>3.2758076E7</v>
      </c>
      <c r="E38" s="52" t="s">
        <v>113</v>
      </c>
      <c r="F38" s="54" t="s">
        <v>99</v>
      </c>
      <c r="G38" s="54" t="s">
        <v>29</v>
      </c>
      <c r="H38" s="55">
        <f t="shared" si="2"/>
        <v>235000</v>
      </c>
      <c r="I38" s="56" t="s">
        <v>33</v>
      </c>
      <c r="J38" s="57" t="s">
        <v>34</v>
      </c>
      <c r="K38" s="52" t="s">
        <v>35</v>
      </c>
      <c r="L38" s="43" t="s">
        <v>37</v>
      </c>
    </row>
    <row r="39" ht="15.75" customHeight="1">
      <c r="A39" s="58">
        <v>46266.0</v>
      </c>
      <c r="B39" s="52" t="s">
        <v>77</v>
      </c>
      <c r="C39" s="52" t="s">
        <v>57</v>
      </c>
      <c r="D39" s="52">
        <v>3.0402168E7</v>
      </c>
      <c r="E39" s="52" t="s">
        <v>114</v>
      </c>
      <c r="F39" s="54" t="s">
        <v>22</v>
      </c>
      <c r="G39" s="54" t="s">
        <v>29</v>
      </c>
      <c r="H39" s="55">
        <f t="shared" si="2"/>
        <v>235000</v>
      </c>
      <c r="I39" s="56" t="s">
        <v>33</v>
      </c>
      <c r="J39" s="57" t="s">
        <v>34</v>
      </c>
      <c r="K39" s="52" t="s">
        <v>35</v>
      </c>
      <c r="L39" s="43" t="s">
        <v>37</v>
      </c>
    </row>
    <row r="40" ht="15.75" customHeight="1">
      <c r="B40" s="59"/>
      <c r="F40" s="60"/>
      <c r="G40" s="60"/>
      <c r="H40" s="61" t="str">
        <f t="shared" si="2"/>
        <v/>
      </c>
      <c r="I40" s="60"/>
      <c r="J40" s="59"/>
      <c r="K40" s="59"/>
    </row>
    <row r="41" ht="15.75" customHeight="1">
      <c r="B41" s="59"/>
      <c r="F41" s="60"/>
      <c r="G41" s="60"/>
      <c r="H41" s="61" t="str">
        <f t="shared" si="2"/>
        <v/>
      </c>
      <c r="I41" s="60"/>
      <c r="J41" s="59"/>
      <c r="K41" s="59"/>
    </row>
    <row r="42" ht="15.75" customHeight="1">
      <c r="B42" s="59"/>
      <c r="F42" s="60"/>
      <c r="G42" s="60"/>
      <c r="H42" s="61" t="str">
        <f t="shared" si="2"/>
        <v/>
      </c>
      <c r="I42" s="60"/>
      <c r="J42" s="59"/>
      <c r="K42" s="59"/>
    </row>
    <row r="43" ht="15.75" customHeight="1">
      <c r="B43" s="59"/>
      <c r="F43" s="60"/>
      <c r="G43" s="60"/>
      <c r="H43" s="61" t="str">
        <f t="shared" si="2"/>
        <v/>
      </c>
      <c r="I43" s="60"/>
      <c r="J43" s="59"/>
      <c r="K43" s="59"/>
    </row>
    <row r="44" ht="15.75" customHeight="1">
      <c r="B44" s="59"/>
      <c r="F44" s="60"/>
      <c r="G44" s="60"/>
      <c r="H44" s="61" t="str">
        <f t="shared" si="2"/>
        <v/>
      </c>
      <c r="I44" s="60"/>
      <c r="J44" s="59"/>
      <c r="K44" s="59"/>
    </row>
    <row r="45" ht="15.75" customHeight="1">
      <c r="B45" s="59"/>
      <c r="F45" s="60"/>
      <c r="G45" s="60"/>
      <c r="H45" s="61" t="str">
        <f t="shared" si="2"/>
        <v/>
      </c>
      <c r="I45" s="60"/>
      <c r="J45" s="59"/>
      <c r="K45" s="59"/>
    </row>
    <row r="46" ht="15.75" customHeight="1">
      <c r="B46" s="59"/>
      <c r="F46" s="60"/>
      <c r="G46" s="60"/>
      <c r="H46" s="61" t="str">
        <f t="shared" si="2"/>
        <v/>
      </c>
      <c r="I46" s="60"/>
      <c r="J46" s="59"/>
      <c r="K46" s="59"/>
    </row>
    <row r="47" ht="15.75" customHeight="1">
      <c r="B47" s="59"/>
      <c r="F47" s="60"/>
      <c r="G47" s="60"/>
      <c r="H47" s="61" t="str">
        <f t="shared" si="2"/>
        <v/>
      </c>
      <c r="I47" s="60"/>
      <c r="J47" s="59"/>
      <c r="K47" s="59"/>
    </row>
    <row r="48" ht="15.75" customHeight="1">
      <c r="B48" s="59"/>
      <c r="F48" s="60"/>
      <c r="G48" s="60"/>
      <c r="H48" s="61" t="str">
        <f t="shared" si="2"/>
        <v/>
      </c>
      <c r="I48" s="60"/>
      <c r="J48" s="59"/>
      <c r="K48" s="59"/>
    </row>
    <row r="49" ht="15.75" customHeight="1">
      <c r="B49" s="59"/>
      <c r="F49" s="60"/>
      <c r="G49" s="60"/>
      <c r="H49" s="61" t="str">
        <f t="shared" si="2"/>
        <v/>
      </c>
      <c r="I49" s="60"/>
      <c r="J49" s="59"/>
      <c r="K49" s="59"/>
    </row>
    <row r="50" ht="15.75" customHeight="1">
      <c r="B50" s="59"/>
      <c r="F50" s="60"/>
      <c r="G50" s="60"/>
      <c r="H50" s="61" t="str">
        <f t="shared" si="2"/>
        <v/>
      </c>
      <c r="I50" s="60"/>
      <c r="J50" s="59"/>
      <c r="K50" s="59"/>
    </row>
    <row r="51" ht="15.75" customHeight="1">
      <c r="B51" s="59"/>
      <c r="F51" s="60"/>
      <c r="G51" s="60"/>
      <c r="H51" s="61" t="str">
        <f t="shared" si="2"/>
        <v/>
      </c>
      <c r="I51" s="60"/>
      <c r="J51" s="59"/>
      <c r="K51" s="59"/>
    </row>
    <row r="52" ht="15.75" customHeight="1">
      <c r="B52" s="59"/>
      <c r="F52" s="60"/>
      <c r="G52" s="60"/>
      <c r="H52" s="61" t="str">
        <f t="shared" si="2"/>
        <v/>
      </c>
      <c r="I52" s="60"/>
      <c r="J52" s="59"/>
      <c r="K52" s="59"/>
    </row>
    <row r="53" ht="15.75" customHeight="1">
      <c r="B53" s="59"/>
      <c r="F53" s="60"/>
      <c r="G53" s="60"/>
      <c r="H53" s="61" t="str">
        <f t="shared" si="2"/>
        <v/>
      </c>
      <c r="I53" s="60"/>
      <c r="J53" s="59"/>
      <c r="K53" s="59"/>
    </row>
    <row r="54" ht="15.75" customHeight="1">
      <c r="B54" s="59"/>
      <c r="F54" s="60"/>
      <c r="G54" s="60"/>
      <c r="H54" s="61" t="str">
        <f t="shared" si="2"/>
        <v/>
      </c>
      <c r="I54" s="60"/>
      <c r="J54" s="59"/>
      <c r="K54" s="59"/>
    </row>
    <row r="55" ht="15.75" customHeight="1">
      <c r="B55" s="59"/>
      <c r="F55" s="60"/>
      <c r="G55" s="60"/>
      <c r="H55" s="61" t="str">
        <f t="shared" si="2"/>
        <v/>
      </c>
      <c r="I55" s="60"/>
      <c r="J55" s="59"/>
      <c r="K55" s="59"/>
    </row>
    <row r="56" ht="15.75" customHeight="1">
      <c r="B56" s="59"/>
      <c r="F56" s="60"/>
      <c r="G56" s="60"/>
      <c r="H56" s="61" t="str">
        <f t="shared" si="2"/>
        <v/>
      </c>
      <c r="I56" s="60"/>
      <c r="J56" s="59"/>
      <c r="K56" s="59"/>
    </row>
    <row r="57" ht="15.75" customHeight="1">
      <c r="B57" s="59"/>
      <c r="F57" s="60"/>
      <c r="G57" s="60"/>
      <c r="H57" s="61" t="str">
        <f t="shared" si="2"/>
        <v/>
      </c>
      <c r="I57" s="60"/>
      <c r="J57" s="59"/>
      <c r="K57" s="59"/>
    </row>
    <row r="58" ht="15.75" customHeight="1">
      <c r="B58" s="59"/>
      <c r="F58" s="60"/>
      <c r="G58" s="60"/>
      <c r="H58" s="61" t="str">
        <f t="shared" si="2"/>
        <v/>
      </c>
      <c r="I58" s="60"/>
      <c r="J58" s="59"/>
      <c r="K58" s="59"/>
    </row>
    <row r="59" ht="15.75" customHeight="1">
      <c r="B59" s="59"/>
      <c r="F59" s="60"/>
      <c r="G59" s="60"/>
      <c r="H59" s="61" t="str">
        <f t="shared" si="2"/>
        <v/>
      </c>
      <c r="I59" s="60"/>
      <c r="J59" s="59"/>
      <c r="K59" s="59"/>
    </row>
    <row r="60" ht="15.75" customHeight="1">
      <c r="B60" s="59"/>
      <c r="F60" s="60"/>
      <c r="G60" s="60"/>
      <c r="H60" s="61" t="str">
        <f t="shared" si="2"/>
        <v/>
      </c>
      <c r="I60" s="60"/>
      <c r="J60" s="59"/>
      <c r="K60" s="59"/>
    </row>
    <row r="61" ht="15.75" customHeight="1">
      <c r="B61" s="59"/>
      <c r="F61" s="60"/>
      <c r="G61" s="60"/>
      <c r="H61" s="61" t="str">
        <f t="shared" si="2"/>
        <v/>
      </c>
      <c r="I61" s="60"/>
      <c r="J61" s="59"/>
      <c r="K61" s="59"/>
    </row>
    <row r="62" ht="15.75" customHeight="1">
      <c r="B62" s="59"/>
      <c r="F62" s="60"/>
      <c r="G62" s="60"/>
      <c r="H62" s="61" t="str">
        <f t="shared" si="2"/>
        <v/>
      </c>
      <c r="I62" s="60"/>
      <c r="J62" s="59"/>
      <c r="K62" s="59"/>
    </row>
    <row r="63" ht="15.75" customHeight="1">
      <c r="B63" s="59"/>
      <c r="F63" s="60"/>
      <c r="G63" s="60"/>
      <c r="H63" s="61" t="str">
        <f t="shared" si="2"/>
        <v/>
      </c>
      <c r="I63" s="60"/>
      <c r="J63" s="59"/>
      <c r="K63" s="59"/>
    </row>
    <row r="64" ht="15.75" customHeight="1">
      <c r="B64" s="59"/>
      <c r="F64" s="60"/>
      <c r="G64" s="60"/>
      <c r="H64" s="61" t="str">
        <f t="shared" si="2"/>
        <v/>
      </c>
      <c r="I64" s="60"/>
      <c r="J64" s="59"/>
      <c r="K64" s="59"/>
    </row>
    <row r="65" ht="15.75" customHeight="1">
      <c r="B65" s="59"/>
      <c r="F65" s="60"/>
      <c r="G65" s="60"/>
      <c r="H65" s="61" t="str">
        <f t="shared" si="2"/>
        <v/>
      </c>
      <c r="I65" s="60"/>
      <c r="J65" s="59"/>
      <c r="K65" s="59"/>
    </row>
    <row r="66" ht="15.75" customHeight="1">
      <c r="B66" s="59"/>
      <c r="F66" s="60"/>
      <c r="G66" s="60"/>
      <c r="H66" s="61" t="str">
        <f t="shared" si="2"/>
        <v/>
      </c>
      <c r="I66" s="60"/>
      <c r="J66" s="59"/>
      <c r="K66" s="59"/>
    </row>
    <row r="67" ht="15.75" customHeight="1">
      <c r="B67" s="59"/>
      <c r="F67" s="60"/>
      <c r="G67" s="60"/>
      <c r="H67" s="61" t="str">
        <f t="shared" si="2"/>
        <v/>
      </c>
      <c r="I67" s="60"/>
      <c r="J67" s="59"/>
      <c r="K67" s="59"/>
    </row>
    <row r="68" ht="15.75" customHeight="1">
      <c r="B68" s="59"/>
      <c r="F68" s="60"/>
      <c r="G68" s="60"/>
      <c r="H68" s="61" t="str">
        <f t="shared" si="2"/>
        <v/>
      </c>
      <c r="I68" s="60"/>
      <c r="J68" s="59"/>
      <c r="K68" s="59"/>
    </row>
    <row r="69" ht="15.75" customHeight="1">
      <c r="B69" s="59"/>
      <c r="F69" s="60"/>
      <c r="G69" s="60"/>
      <c r="H69" s="61" t="str">
        <f t="shared" si="2"/>
        <v/>
      </c>
      <c r="I69" s="60"/>
      <c r="J69" s="59"/>
      <c r="K69" s="59"/>
    </row>
    <row r="70" ht="15.75" customHeight="1">
      <c r="B70" s="59"/>
      <c r="F70" s="60"/>
      <c r="G70" s="60"/>
      <c r="H70" s="61" t="str">
        <f t="shared" si="2"/>
        <v/>
      </c>
      <c r="I70" s="60"/>
      <c r="J70" s="59"/>
      <c r="K70" s="59"/>
    </row>
    <row r="71" ht="15.75" customHeight="1">
      <c r="B71" s="59"/>
      <c r="F71" s="60"/>
      <c r="G71" s="60"/>
      <c r="H71" s="61" t="str">
        <f t="shared" si="2"/>
        <v/>
      </c>
      <c r="I71" s="60"/>
      <c r="J71" s="59"/>
      <c r="K71" s="59"/>
    </row>
    <row r="72" ht="15.75" customHeight="1">
      <c r="B72" s="59"/>
      <c r="F72" s="60"/>
      <c r="G72" s="60"/>
      <c r="H72" s="61" t="str">
        <f t="shared" si="2"/>
        <v/>
      </c>
      <c r="I72" s="60"/>
      <c r="J72" s="59"/>
      <c r="K72" s="59"/>
    </row>
    <row r="73" ht="15.75" customHeight="1">
      <c r="B73" s="59"/>
      <c r="F73" s="60"/>
      <c r="G73" s="60"/>
      <c r="H73" s="61" t="str">
        <f t="shared" si="2"/>
        <v/>
      </c>
      <c r="I73" s="60"/>
      <c r="J73" s="59"/>
      <c r="K73" s="59"/>
    </row>
    <row r="74" ht="15.75" customHeight="1">
      <c r="B74" s="59"/>
      <c r="F74" s="60"/>
      <c r="G74" s="60"/>
      <c r="H74" s="61" t="str">
        <f t="shared" si="2"/>
        <v/>
      </c>
      <c r="I74" s="60"/>
      <c r="J74" s="59"/>
      <c r="K74" s="59"/>
    </row>
    <row r="75" ht="15.75" customHeight="1">
      <c r="B75" s="59"/>
      <c r="F75" s="60"/>
      <c r="G75" s="60"/>
      <c r="H75" s="61" t="str">
        <f t="shared" si="2"/>
        <v/>
      </c>
      <c r="I75" s="60"/>
      <c r="J75" s="59"/>
      <c r="K75" s="59"/>
    </row>
    <row r="76" ht="15.75" customHeight="1">
      <c r="B76" s="59"/>
      <c r="F76" s="60"/>
      <c r="G76" s="60"/>
      <c r="H76" s="61" t="str">
        <f t="shared" si="2"/>
        <v/>
      </c>
      <c r="I76" s="60"/>
      <c r="J76" s="59"/>
      <c r="K76" s="59"/>
    </row>
    <row r="77" ht="15.75" customHeight="1">
      <c r="B77" s="59"/>
      <c r="F77" s="60"/>
      <c r="G77" s="60"/>
      <c r="H77" s="61" t="str">
        <f t="shared" si="2"/>
        <v/>
      </c>
      <c r="I77" s="60"/>
      <c r="J77" s="59"/>
      <c r="K77" s="59"/>
    </row>
    <row r="78" ht="15.75" customHeight="1">
      <c r="B78" s="59"/>
      <c r="F78" s="60"/>
      <c r="G78" s="60"/>
      <c r="H78" s="61" t="str">
        <f t="shared" si="2"/>
        <v/>
      </c>
      <c r="I78" s="60"/>
      <c r="J78" s="59"/>
      <c r="K78" s="59"/>
    </row>
    <row r="79" ht="15.75" customHeight="1">
      <c r="B79" s="59"/>
      <c r="F79" s="60"/>
      <c r="G79" s="60"/>
      <c r="H79" s="61" t="str">
        <f t="shared" si="2"/>
        <v/>
      </c>
      <c r="I79" s="60"/>
      <c r="J79" s="59"/>
      <c r="K79" s="59"/>
    </row>
    <row r="80" ht="15.75" customHeight="1">
      <c r="B80" s="59"/>
      <c r="F80" s="60"/>
      <c r="G80" s="60"/>
      <c r="H80" s="61" t="str">
        <f t="shared" si="2"/>
        <v/>
      </c>
      <c r="I80" s="60"/>
      <c r="J80" s="59"/>
      <c r="K80" s="59"/>
    </row>
    <row r="81" ht="15.75" customHeight="1">
      <c r="B81" s="59"/>
      <c r="F81" s="60"/>
      <c r="G81" s="60"/>
      <c r="H81" s="61" t="str">
        <f t="shared" si="2"/>
        <v/>
      </c>
      <c r="I81" s="60"/>
      <c r="J81" s="59"/>
      <c r="K81" s="59"/>
    </row>
    <row r="82" ht="15.75" customHeight="1">
      <c r="B82" s="59"/>
      <c r="F82" s="60"/>
      <c r="G82" s="60"/>
      <c r="H82" s="61" t="str">
        <f t="shared" si="2"/>
        <v/>
      </c>
      <c r="I82" s="60"/>
      <c r="J82" s="59"/>
      <c r="K82" s="59"/>
    </row>
    <row r="83" ht="15.75" customHeight="1">
      <c r="B83" s="59"/>
      <c r="F83" s="60"/>
      <c r="G83" s="60"/>
      <c r="H83" s="61" t="str">
        <f t="shared" si="2"/>
        <v/>
      </c>
      <c r="I83" s="60"/>
      <c r="J83" s="59"/>
      <c r="K83" s="59"/>
    </row>
    <row r="84" ht="15.75" customHeight="1">
      <c r="B84" s="59"/>
      <c r="F84" s="60"/>
      <c r="G84" s="60"/>
      <c r="H84" s="61" t="str">
        <f t="shared" si="2"/>
        <v/>
      </c>
      <c r="I84" s="60"/>
      <c r="J84" s="59"/>
      <c r="K84" s="59"/>
    </row>
    <row r="85" ht="15.75" customHeight="1">
      <c r="B85" s="59"/>
      <c r="F85" s="60"/>
      <c r="G85" s="60"/>
      <c r="H85" s="61" t="str">
        <f t="shared" si="2"/>
        <v/>
      </c>
      <c r="I85" s="60"/>
      <c r="J85" s="59"/>
      <c r="K85" s="59"/>
    </row>
    <row r="86" ht="15.75" customHeight="1">
      <c r="B86" s="59"/>
      <c r="F86" s="60"/>
      <c r="G86" s="60"/>
      <c r="H86" s="61" t="str">
        <f t="shared" si="2"/>
        <v/>
      </c>
      <c r="I86" s="60"/>
      <c r="J86" s="59"/>
      <c r="K86" s="59"/>
    </row>
    <row r="87" ht="15.75" customHeight="1">
      <c r="B87" s="59"/>
      <c r="F87" s="60"/>
      <c r="G87" s="60"/>
      <c r="H87" s="61" t="str">
        <f t="shared" si="2"/>
        <v/>
      </c>
      <c r="I87" s="60"/>
      <c r="J87" s="59"/>
      <c r="K87" s="59"/>
    </row>
    <row r="88" ht="15.75" customHeight="1">
      <c r="B88" s="59"/>
      <c r="F88" s="60"/>
      <c r="G88" s="60"/>
      <c r="H88" s="61" t="str">
        <f t="shared" si="2"/>
        <v/>
      </c>
      <c r="I88" s="60"/>
      <c r="J88" s="59"/>
      <c r="K88" s="59"/>
    </row>
    <row r="89" ht="15.75" customHeight="1">
      <c r="B89" s="59"/>
      <c r="F89" s="60"/>
      <c r="G89" s="60"/>
      <c r="H89" s="61" t="str">
        <f t="shared" si="2"/>
        <v/>
      </c>
      <c r="I89" s="60"/>
      <c r="J89" s="59"/>
      <c r="K89" s="59"/>
    </row>
    <row r="90" ht="15.75" customHeight="1">
      <c r="B90" s="59"/>
      <c r="F90" s="60"/>
      <c r="G90" s="60"/>
      <c r="H90" s="61" t="str">
        <f t="shared" si="2"/>
        <v/>
      </c>
      <c r="I90" s="60"/>
      <c r="J90" s="59"/>
      <c r="K90" s="59"/>
    </row>
    <row r="91" ht="15.75" customHeight="1">
      <c r="B91" s="59"/>
      <c r="F91" s="60"/>
      <c r="G91" s="60"/>
      <c r="H91" s="61" t="str">
        <f t="shared" si="2"/>
        <v/>
      </c>
      <c r="I91" s="60"/>
      <c r="J91" s="59"/>
      <c r="K91" s="59"/>
    </row>
    <row r="92" ht="15.75" customHeight="1">
      <c r="B92" s="59"/>
      <c r="F92" s="60"/>
      <c r="G92" s="60"/>
      <c r="H92" s="61" t="str">
        <f t="shared" si="2"/>
        <v/>
      </c>
      <c r="I92" s="60"/>
      <c r="J92" s="59"/>
      <c r="K92" s="59"/>
    </row>
    <row r="93" ht="15.75" customHeight="1">
      <c r="B93" s="59"/>
      <c r="F93" s="60"/>
      <c r="G93" s="60"/>
      <c r="H93" s="61" t="str">
        <f t="shared" si="2"/>
        <v/>
      </c>
      <c r="I93" s="60"/>
      <c r="J93" s="59"/>
      <c r="K93" s="59"/>
    </row>
    <row r="94" ht="15.75" customHeight="1">
      <c r="B94" s="59"/>
      <c r="F94" s="60"/>
      <c r="G94" s="60"/>
      <c r="H94" s="61" t="str">
        <f t="shared" si="2"/>
        <v/>
      </c>
      <c r="I94" s="60"/>
      <c r="J94" s="59"/>
      <c r="K94" s="59"/>
    </row>
    <row r="95" ht="15.75" customHeight="1">
      <c r="B95" s="59"/>
      <c r="F95" s="60"/>
      <c r="G95" s="60"/>
      <c r="H95" s="61" t="str">
        <f t="shared" si="2"/>
        <v/>
      </c>
      <c r="I95" s="60"/>
      <c r="J95" s="59"/>
      <c r="K95" s="59"/>
    </row>
    <row r="96" ht="15.75" customHeight="1">
      <c r="B96" s="59"/>
      <c r="F96" s="60"/>
      <c r="G96" s="60"/>
      <c r="H96" s="61" t="str">
        <f t="shared" si="2"/>
        <v/>
      </c>
      <c r="I96" s="60"/>
      <c r="J96" s="59"/>
      <c r="K96" s="59"/>
    </row>
    <row r="97" ht="15.75" customHeight="1">
      <c r="B97" s="59"/>
      <c r="F97" s="60"/>
      <c r="G97" s="60"/>
      <c r="H97" s="61" t="str">
        <f t="shared" si="2"/>
        <v/>
      </c>
      <c r="I97" s="60"/>
      <c r="J97" s="59"/>
      <c r="K97" s="59"/>
    </row>
    <row r="98" ht="15.75" customHeight="1">
      <c r="B98" s="59"/>
      <c r="F98" s="60"/>
      <c r="G98" s="60"/>
      <c r="H98" s="61" t="str">
        <f t="shared" si="2"/>
        <v/>
      </c>
      <c r="I98" s="60"/>
      <c r="J98" s="59"/>
      <c r="K98" s="59"/>
    </row>
    <row r="99" ht="15.75" customHeight="1">
      <c r="B99" s="59"/>
      <c r="F99" s="60"/>
      <c r="G99" s="60"/>
      <c r="H99" s="61" t="str">
        <f t="shared" si="2"/>
        <v/>
      </c>
      <c r="I99" s="60"/>
      <c r="J99" s="59"/>
      <c r="K99" s="59"/>
    </row>
    <row r="100" ht="15.75" customHeight="1">
      <c r="B100" s="59"/>
      <c r="F100" s="60"/>
      <c r="G100" s="60"/>
      <c r="H100" s="61" t="str">
        <f t="shared" si="2"/>
        <v/>
      </c>
      <c r="I100" s="60"/>
      <c r="J100" s="59"/>
      <c r="K100" s="59"/>
    </row>
    <row r="101" ht="15.75" customHeight="1">
      <c r="B101" s="59"/>
      <c r="F101" s="60"/>
      <c r="G101" s="60"/>
      <c r="H101" s="61" t="str">
        <f t="shared" si="2"/>
        <v/>
      </c>
      <c r="I101" s="60"/>
      <c r="J101" s="59"/>
      <c r="K101" s="59"/>
    </row>
    <row r="102" ht="15.75" customHeight="1">
      <c r="B102" s="59"/>
      <c r="F102" s="60"/>
      <c r="G102" s="60"/>
      <c r="H102" s="61" t="str">
        <f t="shared" si="2"/>
        <v/>
      </c>
      <c r="I102" s="60"/>
      <c r="J102" s="59"/>
      <c r="K102" s="59"/>
    </row>
    <row r="103" ht="15.75" customHeight="1">
      <c r="B103" s="59"/>
      <c r="F103" s="60"/>
      <c r="G103" s="60"/>
      <c r="H103" s="61" t="str">
        <f t="shared" si="2"/>
        <v/>
      </c>
      <c r="I103" s="60"/>
      <c r="J103" s="59"/>
      <c r="K103" s="59"/>
    </row>
    <row r="104" ht="15.75" customHeight="1">
      <c r="B104" s="59"/>
      <c r="F104" s="60"/>
      <c r="G104" s="60"/>
      <c r="H104" s="61" t="str">
        <f t="shared" si="2"/>
        <v/>
      </c>
      <c r="I104" s="60"/>
      <c r="J104" s="59"/>
      <c r="K104" s="59"/>
    </row>
    <row r="105" ht="15.75" customHeight="1">
      <c r="B105" s="59"/>
      <c r="F105" s="60"/>
      <c r="G105" s="60"/>
      <c r="H105" s="61" t="str">
        <f t="shared" si="2"/>
        <v/>
      </c>
      <c r="I105" s="60"/>
      <c r="J105" s="59"/>
      <c r="K105" s="59"/>
    </row>
    <row r="106" ht="15.75" customHeight="1">
      <c r="B106" s="59"/>
      <c r="F106" s="60"/>
      <c r="G106" s="60"/>
      <c r="H106" s="61" t="str">
        <f t="shared" si="2"/>
        <v/>
      </c>
      <c r="I106" s="60"/>
      <c r="J106" s="59"/>
      <c r="K106" s="59"/>
    </row>
    <row r="107" ht="15.75" customHeight="1">
      <c r="B107" s="59"/>
      <c r="F107" s="60"/>
      <c r="G107" s="60"/>
      <c r="H107" s="61" t="str">
        <f t="shared" si="2"/>
        <v/>
      </c>
      <c r="I107" s="60"/>
      <c r="J107" s="59"/>
      <c r="K107" s="59"/>
    </row>
    <row r="108" ht="15.75" customHeight="1">
      <c r="B108" s="59"/>
      <c r="F108" s="60"/>
      <c r="G108" s="60"/>
      <c r="H108" s="61" t="str">
        <f t="shared" si="2"/>
        <v/>
      </c>
      <c r="I108" s="60"/>
      <c r="J108" s="59"/>
      <c r="K108" s="59"/>
    </row>
    <row r="109" ht="15.75" customHeight="1">
      <c r="B109" s="59"/>
      <c r="F109" s="60"/>
      <c r="G109" s="60"/>
      <c r="H109" s="61" t="str">
        <f t="shared" si="2"/>
        <v/>
      </c>
      <c r="I109" s="60"/>
      <c r="J109" s="59"/>
      <c r="K109" s="59"/>
    </row>
    <row r="110" ht="15.75" customHeight="1">
      <c r="B110" s="59"/>
      <c r="F110" s="60"/>
      <c r="G110" s="60"/>
      <c r="H110" s="61" t="str">
        <f t="shared" si="2"/>
        <v/>
      </c>
      <c r="I110" s="60"/>
      <c r="J110" s="59"/>
      <c r="K110" s="59"/>
    </row>
    <row r="111" ht="15.75" customHeight="1">
      <c r="B111" s="59"/>
      <c r="F111" s="60"/>
      <c r="G111" s="60"/>
      <c r="H111" s="61" t="str">
        <f t="shared" si="2"/>
        <v/>
      </c>
      <c r="I111" s="60"/>
      <c r="J111" s="59"/>
      <c r="K111" s="59"/>
    </row>
    <row r="112" ht="15.75" customHeight="1">
      <c r="B112" s="59"/>
      <c r="F112" s="60"/>
      <c r="G112" s="60"/>
      <c r="H112" s="61" t="str">
        <f t="shared" si="2"/>
        <v/>
      </c>
      <c r="I112" s="60"/>
      <c r="J112" s="59"/>
      <c r="K112" s="59"/>
    </row>
    <row r="113" ht="15.75" customHeight="1">
      <c r="B113" s="59"/>
      <c r="F113" s="60"/>
      <c r="G113" s="60"/>
      <c r="H113" s="61" t="str">
        <f t="shared" si="2"/>
        <v/>
      </c>
      <c r="I113" s="60"/>
      <c r="J113" s="59"/>
      <c r="K113" s="59"/>
    </row>
    <row r="114" ht="15.75" customHeight="1">
      <c r="B114" s="59"/>
      <c r="F114" s="60"/>
      <c r="G114" s="60"/>
      <c r="H114" s="61" t="str">
        <f t="shared" si="2"/>
        <v/>
      </c>
      <c r="I114" s="60"/>
      <c r="J114" s="59"/>
      <c r="K114" s="59"/>
    </row>
    <row r="115" ht="15.75" customHeight="1">
      <c r="B115" s="59"/>
      <c r="F115" s="60"/>
      <c r="G115" s="60"/>
      <c r="H115" s="61" t="str">
        <f t="shared" si="2"/>
        <v/>
      </c>
      <c r="I115" s="60"/>
      <c r="J115" s="59"/>
      <c r="K115" s="59"/>
    </row>
    <row r="116" ht="15.75" customHeight="1">
      <c r="B116" s="59"/>
      <c r="F116" s="60"/>
      <c r="G116" s="60"/>
      <c r="H116" s="61" t="str">
        <f t="shared" si="2"/>
        <v/>
      </c>
      <c r="I116" s="60"/>
      <c r="J116" s="59"/>
      <c r="K116" s="59"/>
    </row>
    <row r="117" ht="15.75" customHeight="1">
      <c r="B117" s="59"/>
      <c r="F117" s="60"/>
      <c r="G117" s="60"/>
      <c r="H117" s="61" t="str">
        <f t="shared" si="2"/>
        <v/>
      </c>
      <c r="I117" s="60"/>
      <c r="J117" s="59"/>
      <c r="K117" s="59"/>
    </row>
    <row r="118" ht="15.75" customHeight="1">
      <c r="B118" s="59"/>
      <c r="F118" s="60"/>
      <c r="G118" s="60"/>
      <c r="H118" s="61" t="str">
        <f t="shared" si="2"/>
        <v/>
      </c>
      <c r="I118" s="60"/>
      <c r="J118" s="59"/>
      <c r="K118" s="59"/>
    </row>
    <row r="119" ht="15.75" customHeight="1">
      <c r="B119" s="59"/>
      <c r="F119" s="60"/>
      <c r="G119" s="60"/>
      <c r="H119" s="61" t="str">
        <f t="shared" si="2"/>
        <v/>
      </c>
      <c r="I119" s="60"/>
      <c r="J119" s="59"/>
      <c r="K119" s="59"/>
    </row>
    <row r="120" ht="15.75" customHeight="1">
      <c r="B120" s="59"/>
      <c r="F120" s="60"/>
      <c r="G120" s="60"/>
      <c r="H120" s="61" t="str">
        <f t="shared" si="2"/>
        <v/>
      </c>
      <c r="I120" s="60"/>
      <c r="J120" s="59"/>
      <c r="K120" s="59"/>
    </row>
    <row r="121" ht="15.75" customHeight="1">
      <c r="B121" s="59"/>
      <c r="F121" s="60"/>
      <c r="G121" s="60"/>
      <c r="H121" s="61" t="str">
        <f t="shared" si="2"/>
        <v/>
      </c>
      <c r="I121" s="60"/>
      <c r="J121" s="59"/>
      <c r="K121" s="59"/>
    </row>
    <row r="122" ht="15.75" customHeight="1">
      <c r="B122" s="59"/>
      <c r="F122" s="60"/>
      <c r="G122" s="60"/>
      <c r="H122" s="61" t="str">
        <f t="shared" si="2"/>
        <v/>
      </c>
      <c r="I122" s="60"/>
      <c r="J122" s="59"/>
      <c r="K122" s="59"/>
    </row>
    <row r="123" ht="15.75" customHeight="1">
      <c r="B123" s="59"/>
      <c r="F123" s="60"/>
      <c r="G123" s="60"/>
      <c r="H123" s="61" t="str">
        <f t="shared" si="2"/>
        <v/>
      </c>
      <c r="I123" s="60"/>
      <c r="J123" s="59"/>
      <c r="K123" s="59"/>
    </row>
    <row r="124" ht="15.75" customHeight="1">
      <c r="B124" s="59"/>
      <c r="F124" s="60"/>
      <c r="G124" s="60"/>
      <c r="H124" s="61" t="str">
        <f t="shared" si="2"/>
        <v/>
      </c>
      <c r="I124" s="60"/>
      <c r="J124" s="59"/>
      <c r="K124" s="59"/>
    </row>
    <row r="125" ht="15.75" customHeight="1">
      <c r="B125" s="59"/>
      <c r="F125" s="60"/>
      <c r="G125" s="60"/>
      <c r="H125" s="61" t="str">
        <f t="shared" si="2"/>
        <v/>
      </c>
      <c r="I125" s="60"/>
      <c r="J125" s="59"/>
      <c r="K125" s="59"/>
    </row>
    <row r="126" ht="15.75" customHeight="1">
      <c r="B126" s="59"/>
      <c r="F126" s="60"/>
      <c r="G126" s="60"/>
      <c r="H126" s="61" t="str">
        <f t="shared" si="2"/>
        <v/>
      </c>
      <c r="I126" s="60"/>
      <c r="J126" s="59"/>
      <c r="K126" s="59"/>
    </row>
    <row r="127" ht="15.75" customHeight="1">
      <c r="B127" s="59"/>
      <c r="F127" s="60"/>
      <c r="G127" s="60"/>
      <c r="H127" s="61" t="str">
        <f t="shared" si="2"/>
        <v/>
      </c>
      <c r="I127" s="60"/>
      <c r="J127" s="59"/>
      <c r="K127" s="59"/>
    </row>
    <row r="128" ht="15.75" customHeight="1">
      <c r="B128" s="59"/>
      <c r="F128" s="60"/>
      <c r="G128" s="60"/>
      <c r="H128" s="61" t="str">
        <f t="shared" si="2"/>
        <v/>
      </c>
      <c r="I128" s="60"/>
      <c r="J128" s="59"/>
      <c r="K128" s="59"/>
    </row>
    <row r="129" ht="15.75" customHeight="1">
      <c r="B129" s="59"/>
      <c r="F129" s="60"/>
      <c r="G129" s="60"/>
      <c r="H129" s="61" t="str">
        <f t="shared" si="2"/>
        <v/>
      </c>
      <c r="I129" s="60"/>
      <c r="J129" s="59"/>
      <c r="K129" s="59"/>
    </row>
    <row r="130" ht="15.75" customHeight="1">
      <c r="B130" s="59"/>
      <c r="F130" s="60"/>
      <c r="G130" s="60"/>
      <c r="H130" s="61" t="str">
        <f t="shared" si="2"/>
        <v/>
      </c>
      <c r="I130" s="60"/>
      <c r="J130" s="59"/>
      <c r="K130" s="59"/>
    </row>
    <row r="131" ht="15.75" customHeight="1">
      <c r="B131" s="59"/>
      <c r="F131" s="60"/>
      <c r="G131" s="60"/>
      <c r="H131" s="61" t="str">
        <f t="shared" si="2"/>
        <v/>
      </c>
      <c r="I131" s="60"/>
      <c r="J131" s="59"/>
      <c r="K131" s="59"/>
    </row>
    <row r="132" ht="15.75" customHeight="1">
      <c r="B132" s="59"/>
      <c r="F132" s="60"/>
      <c r="G132" s="60"/>
      <c r="H132" s="61" t="str">
        <f t="shared" si="2"/>
        <v/>
      </c>
      <c r="I132" s="60"/>
      <c r="J132" s="59"/>
      <c r="K132" s="59"/>
    </row>
    <row r="133" ht="15.75" customHeight="1">
      <c r="B133" s="59"/>
      <c r="F133" s="60"/>
      <c r="G133" s="60"/>
      <c r="H133" s="61" t="str">
        <f t="shared" si="2"/>
        <v/>
      </c>
      <c r="I133" s="60"/>
      <c r="J133" s="59"/>
      <c r="K133" s="59"/>
    </row>
    <row r="134" ht="15.75" customHeight="1">
      <c r="B134" s="59"/>
      <c r="F134" s="60"/>
      <c r="G134" s="60"/>
      <c r="H134" s="61" t="str">
        <f t="shared" si="2"/>
        <v/>
      </c>
      <c r="I134" s="60"/>
      <c r="J134" s="59"/>
      <c r="K134" s="59"/>
    </row>
    <row r="135" ht="15.75" customHeight="1">
      <c r="B135" s="59"/>
      <c r="F135" s="60"/>
      <c r="G135" s="60"/>
      <c r="H135" s="61" t="str">
        <f t="shared" si="2"/>
        <v/>
      </c>
      <c r="I135" s="60"/>
      <c r="J135" s="59"/>
      <c r="K135" s="59"/>
    </row>
    <row r="136" ht="15.75" customHeight="1">
      <c r="B136" s="59"/>
      <c r="F136" s="60"/>
      <c r="G136" s="60"/>
      <c r="H136" s="61" t="str">
        <f t="shared" si="2"/>
        <v/>
      </c>
      <c r="I136" s="60"/>
      <c r="J136" s="59"/>
      <c r="K136" s="59"/>
    </row>
    <row r="137" ht="15.75" customHeight="1">
      <c r="B137" s="59"/>
      <c r="F137" s="60"/>
      <c r="G137" s="60"/>
      <c r="H137" s="61" t="str">
        <f t="shared" si="2"/>
        <v/>
      </c>
      <c r="I137" s="60"/>
      <c r="J137" s="59"/>
      <c r="K137" s="59"/>
    </row>
    <row r="138" ht="15.75" customHeight="1">
      <c r="B138" s="59"/>
      <c r="F138" s="60"/>
      <c r="G138" s="60"/>
      <c r="H138" s="61" t="str">
        <f t="shared" si="2"/>
        <v/>
      </c>
      <c r="I138" s="60"/>
      <c r="J138" s="59"/>
      <c r="K138" s="59"/>
    </row>
    <row r="139" ht="15.75" customHeight="1">
      <c r="B139" s="59"/>
      <c r="F139" s="60"/>
      <c r="G139" s="60"/>
      <c r="H139" s="61" t="str">
        <f t="shared" si="2"/>
        <v/>
      </c>
      <c r="I139" s="60"/>
      <c r="J139" s="59"/>
      <c r="K139" s="59"/>
    </row>
    <row r="140" ht="15.75" customHeight="1">
      <c r="B140" s="59"/>
      <c r="F140" s="60"/>
      <c r="G140" s="60"/>
      <c r="H140" s="61" t="str">
        <f t="shared" si="2"/>
        <v/>
      </c>
      <c r="I140" s="60"/>
      <c r="J140" s="59"/>
      <c r="K140" s="59"/>
    </row>
    <row r="141" ht="15.75" customHeight="1">
      <c r="B141" s="59"/>
      <c r="F141" s="60"/>
      <c r="G141" s="60"/>
      <c r="H141" s="61" t="str">
        <f t="shared" si="2"/>
        <v/>
      </c>
      <c r="I141" s="60"/>
      <c r="J141" s="59"/>
      <c r="K141" s="59"/>
    </row>
    <row r="142" ht="15.75" customHeight="1">
      <c r="B142" s="59"/>
      <c r="F142" s="60"/>
      <c r="G142" s="60"/>
      <c r="H142" s="61" t="str">
        <f t="shared" si="2"/>
        <v/>
      </c>
      <c r="I142" s="60"/>
      <c r="J142" s="59"/>
      <c r="K142" s="59"/>
    </row>
    <row r="143" ht="15.75" customHeight="1">
      <c r="B143" s="59"/>
      <c r="F143" s="60"/>
      <c r="G143" s="60"/>
      <c r="H143" s="61" t="str">
        <f t="shared" si="2"/>
        <v/>
      </c>
      <c r="I143" s="60"/>
      <c r="J143" s="59"/>
      <c r="K143" s="59"/>
    </row>
    <row r="144" ht="15.75" customHeight="1">
      <c r="B144" s="59"/>
      <c r="F144" s="60"/>
      <c r="G144" s="60"/>
      <c r="H144" s="61" t="str">
        <f t="shared" si="2"/>
        <v/>
      </c>
      <c r="I144" s="60"/>
      <c r="J144" s="59"/>
      <c r="K144" s="59"/>
    </row>
    <row r="145" ht="15.75" customHeight="1">
      <c r="B145" s="59"/>
      <c r="F145" s="60"/>
      <c r="G145" s="60"/>
      <c r="H145" s="61" t="str">
        <f t="shared" si="2"/>
        <v/>
      </c>
      <c r="I145" s="60"/>
      <c r="J145" s="59"/>
      <c r="K145" s="59"/>
    </row>
    <row r="146" ht="15.75" customHeight="1">
      <c r="B146" s="59"/>
      <c r="F146" s="60"/>
      <c r="G146" s="60"/>
      <c r="H146" s="61" t="str">
        <f t="shared" si="2"/>
        <v/>
      </c>
      <c r="I146" s="60"/>
      <c r="J146" s="59"/>
      <c r="K146" s="59"/>
    </row>
    <row r="147" ht="15.75" customHeight="1">
      <c r="B147" s="59"/>
      <c r="F147" s="60"/>
      <c r="G147" s="60"/>
      <c r="H147" s="61" t="str">
        <f t="shared" si="2"/>
        <v/>
      </c>
      <c r="I147" s="60"/>
      <c r="J147" s="59"/>
      <c r="K147" s="59"/>
    </row>
    <row r="148" ht="15.75" customHeight="1">
      <c r="B148" s="59"/>
      <c r="F148" s="60"/>
      <c r="G148" s="60"/>
      <c r="H148" s="61" t="str">
        <f t="shared" si="2"/>
        <v/>
      </c>
      <c r="I148" s="60"/>
      <c r="J148" s="59"/>
      <c r="K148" s="59"/>
    </row>
    <row r="149" ht="15.75" customHeight="1">
      <c r="B149" s="59"/>
      <c r="F149" s="60"/>
      <c r="G149" s="60"/>
      <c r="H149" s="61" t="str">
        <f t="shared" si="2"/>
        <v/>
      </c>
      <c r="I149" s="60"/>
      <c r="J149" s="59"/>
      <c r="K149" s="59"/>
    </row>
    <row r="150" ht="15.75" customHeight="1">
      <c r="B150" s="59"/>
      <c r="F150" s="60"/>
      <c r="G150" s="60"/>
      <c r="H150" s="61" t="str">
        <f t="shared" si="2"/>
        <v/>
      </c>
      <c r="I150" s="60"/>
      <c r="J150" s="59"/>
      <c r="K150" s="59"/>
    </row>
    <row r="151" ht="15.75" customHeight="1">
      <c r="B151" s="59"/>
      <c r="F151" s="60"/>
      <c r="G151" s="60"/>
      <c r="H151" s="61" t="str">
        <f t="shared" si="2"/>
        <v/>
      </c>
      <c r="I151" s="60"/>
      <c r="J151" s="59"/>
      <c r="K151" s="59"/>
    </row>
    <row r="152" ht="15.75" customHeight="1">
      <c r="B152" s="59"/>
      <c r="F152" s="60"/>
      <c r="G152" s="60"/>
      <c r="H152" s="61" t="str">
        <f t="shared" si="2"/>
        <v/>
      </c>
      <c r="I152" s="60"/>
      <c r="J152" s="59"/>
      <c r="K152" s="59"/>
    </row>
    <row r="153" ht="15.75" customHeight="1">
      <c r="B153" s="59"/>
      <c r="F153" s="60"/>
      <c r="G153" s="60"/>
      <c r="H153" s="61" t="str">
        <f t="shared" si="2"/>
        <v/>
      </c>
      <c r="I153" s="60"/>
      <c r="J153" s="59"/>
      <c r="K153" s="59"/>
    </row>
    <row r="154" ht="15.75" customHeight="1">
      <c r="B154" s="59"/>
      <c r="F154" s="60"/>
      <c r="G154" s="60"/>
      <c r="H154" s="61" t="str">
        <f t="shared" si="2"/>
        <v/>
      </c>
      <c r="I154" s="60"/>
      <c r="J154" s="59"/>
      <c r="K154" s="59"/>
    </row>
    <row r="155" ht="15.75" customHeight="1">
      <c r="B155" s="59"/>
      <c r="F155" s="60"/>
      <c r="G155" s="60"/>
      <c r="H155" s="61" t="str">
        <f t="shared" si="2"/>
        <v/>
      </c>
      <c r="I155" s="60"/>
      <c r="J155" s="59"/>
      <c r="K155" s="59"/>
    </row>
    <row r="156" ht="15.75" customHeight="1">
      <c r="B156" s="59"/>
      <c r="F156" s="60"/>
      <c r="G156" s="60"/>
      <c r="H156" s="61" t="str">
        <f t="shared" si="2"/>
        <v/>
      </c>
      <c r="I156" s="60"/>
      <c r="J156" s="59"/>
      <c r="K156" s="59"/>
    </row>
    <row r="157" ht="15.75" customHeight="1">
      <c r="B157" s="59"/>
      <c r="F157" s="60"/>
      <c r="G157" s="60"/>
      <c r="H157" s="61" t="str">
        <f t="shared" si="2"/>
        <v/>
      </c>
      <c r="I157" s="60"/>
      <c r="J157" s="59"/>
      <c r="K157" s="59"/>
    </row>
    <row r="158" ht="15.75" customHeight="1">
      <c r="B158" s="59"/>
      <c r="F158" s="60"/>
      <c r="G158" s="60"/>
      <c r="H158" s="61" t="str">
        <f t="shared" si="2"/>
        <v/>
      </c>
      <c r="I158" s="60"/>
      <c r="J158" s="59"/>
      <c r="K158" s="59"/>
    </row>
    <row r="159" ht="15.75" customHeight="1">
      <c r="B159" s="59"/>
      <c r="F159" s="60"/>
      <c r="G159" s="60"/>
      <c r="H159" s="61" t="str">
        <f t="shared" si="2"/>
        <v/>
      </c>
      <c r="I159" s="60"/>
      <c r="J159" s="59"/>
      <c r="K159" s="59"/>
    </row>
    <row r="160" ht="15.75" customHeight="1">
      <c r="B160" s="59"/>
      <c r="F160" s="60"/>
      <c r="G160" s="60"/>
      <c r="H160" s="61" t="str">
        <f t="shared" si="2"/>
        <v/>
      </c>
      <c r="I160" s="60"/>
      <c r="J160" s="59"/>
      <c r="K160" s="59"/>
    </row>
    <row r="161" ht="15.75" customHeight="1">
      <c r="B161" s="59"/>
      <c r="F161" s="60"/>
      <c r="G161" s="60"/>
      <c r="H161" s="61" t="str">
        <f t="shared" si="2"/>
        <v/>
      </c>
      <c r="I161" s="60"/>
      <c r="J161" s="59"/>
      <c r="K161" s="59"/>
    </row>
    <row r="162" ht="15.75" customHeight="1">
      <c r="B162" s="59"/>
      <c r="F162" s="60"/>
      <c r="G162" s="60"/>
      <c r="H162" s="61" t="str">
        <f t="shared" si="2"/>
        <v/>
      </c>
      <c r="I162" s="60"/>
      <c r="J162" s="59"/>
      <c r="K162" s="59"/>
    </row>
    <row r="163" ht="15.75" customHeight="1">
      <c r="B163" s="59"/>
      <c r="F163" s="60"/>
      <c r="G163" s="60"/>
      <c r="H163" s="61" t="str">
        <f t="shared" si="2"/>
        <v/>
      </c>
      <c r="I163" s="60"/>
      <c r="J163" s="59"/>
      <c r="K163" s="59"/>
    </row>
    <row r="164" ht="15.75" customHeight="1">
      <c r="B164" s="59"/>
      <c r="F164" s="60"/>
      <c r="G164" s="60"/>
      <c r="H164" s="61" t="str">
        <f t="shared" si="2"/>
        <v/>
      </c>
      <c r="I164" s="60"/>
      <c r="J164" s="59"/>
      <c r="K164" s="59"/>
    </row>
    <row r="165" ht="15.75" customHeight="1">
      <c r="B165" s="59"/>
      <c r="F165" s="60"/>
      <c r="G165" s="60"/>
      <c r="H165" s="61" t="str">
        <f t="shared" si="2"/>
        <v/>
      </c>
      <c r="I165" s="60"/>
      <c r="J165" s="59"/>
      <c r="K165" s="59"/>
    </row>
    <row r="166" ht="15.75" customHeight="1">
      <c r="B166" s="59"/>
      <c r="F166" s="60"/>
      <c r="G166" s="60"/>
      <c r="H166" s="61" t="str">
        <f t="shared" si="2"/>
        <v/>
      </c>
      <c r="I166" s="60"/>
      <c r="J166" s="59"/>
      <c r="K166" s="59"/>
    </row>
    <row r="167" ht="15.75" customHeight="1">
      <c r="B167" s="59"/>
      <c r="F167" s="60"/>
      <c r="G167" s="60"/>
      <c r="H167" s="61" t="str">
        <f t="shared" si="2"/>
        <v/>
      </c>
      <c r="I167" s="60"/>
      <c r="J167" s="59"/>
      <c r="K167" s="59"/>
    </row>
    <row r="168" ht="15.75" customHeight="1">
      <c r="B168" s="59"/>
      <c r="F168" s="60"/>
      <c r="G168" s="60"/>
      <c r="H168" s="61" t="str">
        <f t="shared" si="2"/>
        <v/>
      </c>
      <c r="I168" s="60"/>
      <c r="J168" s="59"/>
      <c r="K168" s="59"/>
    </row>
    <row r="169" ht="15.75" customHeight="1">
      <c r="B169" s="59"/>
      <c r="F169" s="60"/>
      <c r="G169" s="60"/>
      <c r="H169" s="61" t="str">
        <f t="shared" si="2"/>
        <v/>
      </c>
      <c r="I169" s="60"/>
      <c r="J169" s="59"/>
      <c r="K169" s="59"/>
    </row>
    <row r="170" ht="15.75" customHeight="1">
      <c r="B170" s="59"/>
      <c r="F170" s="60"/>
      <c r="G170" s="60"/>
      <c r="H170" s="61" t="str">
        <f t="shared" si="2"/>
        <v/>
      </c>
      <c r="I170" s="60"/>
      <c r="J170" s="59"/>
      <c r="K170" s="59"/>
    </row>
    <row r="171" ht="15.75" customHeight="1">
      <c r="B171" s="59"/>
      <c r="F171" s="60"/>
      <c r="G171" s="60"/>
      <c r="H171" s="61" t="str">
        <f t="shared" si="2"/>
        <v/>
      </c>
      <c r="I171" s="60"/>
      <c r="J171" s="59"/>
      <c r="K171" s="59"/>
    </row>
    <row r="172" ht="15.75" customHeight="1">
      <c r="B172" s="59"/>
      <c r="F172" s="60"/>
      <c r="G172" s="60"/>
      <c r="H172" s="61" t="str">
        <f t="shared" si="2"/>
        <v/>
      </c>
      <c r="I172" s="60"/>
      <c r="J172" s="59"/>
      <c r="K172" s="59"/>
    </row>
    <row r="173" ht="15.75" customHeight="1">
      <c r="B173" s="59"/>
      <c r="F173" s="60"/>
      <c r="G173" s="60"/>
      <c r="H173" s="61" t="str">
        <f t="shared" si="2"/>
        <v/>
      </c>
      <c r="I173" s="60"/>
      <c r="J173" s="59"/>
      <c r="K173" s="59"/>
    </row>
    <row r="174" ht="15.75" customHeight="1">
      <c r="B174" s="59"/>
      <c r="F174" s="60"/>
      <c r="G174" s="60"/>
      <c r="H174" s="61" t="str">
        <f t="shared" si="2"/>
        <v/>
      </c>
      <c r="I174" s="60"/>
      <c r="J174" s="59"/>
      <c r="K174" s="59"/>
    </row>
    <row r="175" ht="15.75" customHeight="1">
      <c r="B175" s="59"/>
      <c r="F175" s="60"/>
      <c r="G175" s="60"/>
      <c r="H175" s="61" t="str">
        <f t="shared" si="2"/>
        <v/>
      </c>
      <c r="I175" s="60"/>
      <c r="J175" s="59"/>
      <c r="K175" s="59"/>
    </row>
    <row r="176" ht="15.75" customHeight="1">
      <c r="B176" s="59"/>
      <c r="F176" s="60"/>
      <c r="G176" s="60"/>
      <c r="H176" s="61" t="str">
        <f t="shared" si="2"/>
        <v/>
      </c>
      <c r="I176" s="60"/>
      <c r="J176" s="59"/>
      <c r="K176" s="59"/>
    </row>
    <row r="177" ht="15.75" customHeight="1">
      <c r="B177" s="59"/>
      <c r="F177" s="60"/>
      <c r="G177" s="60"/>
      <c r="H177" s="61" t="str">
        <f t="shared" si="2"/>
        <v/>
      </c>
      <c r="I177" s="60"/>
      <c r="J177" s="59"/>
      <c r="K177" s="59"/>
    </row>
    <row r="178" ht="15.75" customHeight="1">
      <c r="B178" s="59"/>
      <c r="F178" s="60"/>
      <c r="G178" s="60"/>
      <c r="H178" s="61" t="str">
        <f t="shared" si="2"/>
        <v/>
      </c>
      <c r="I178" s="60"/>
      <c r="J178" s="59"/>
      <c r="K178" s="59"/>
    </row>
    <row r="179" ht="15.75" customHeight="1">
      <c r="B179" s="59"/>
      <c r="F179" s="60"/>
      <c r="G179" s="60"/>
      <c r="H179" s="61" t="str">
        <f t="shared" si="2"/>
        <v/>
      </c>
      <c r="I179" s="60"/>
      <c r="J179" s="59"/>
      <c r="K179" s="59"/>
    </row>
    <row r="180" ht="15.75" customHeight="1">
      <c r="B180" s="59"/>
      <c r="F180" s="60"/>
      <c r="G180" s="60"/>
      <c r="H180" s="61" t="str">
        <f t="shared" si="2"/>
        <v/>
      </c>
      <c r="I180" s="60"/>
      <c r="J180" s="59"/>
      <c r="K180" s="59"/>
    </row>
    <row r="181" ht="15.75" customHeight="1">
      <c r="B181" s="59"/>
      <c r="F181" s="60"/>
      <c r="G181" s="60"/>
      <c r="H181" s="61" t="str">
        <f t="shared" si="2"/>
        <v/>
      </c>
      <c r="I181" s="60"/>
      <c r="J181" s="59"/>
      <c r="K181" s="59"/>
    </row>
    <row r="182" ht="15.75" customHeight="1">
      <c r="B182" s="59"/>
      <c r="F182" s="60"/>
      <c r="G182" s="60"/>
      <c r="H182" s="61" t="str">
        <f t="shared" si="2"/>
        <v/>
      </c>
      <c r="I182" s="60"/>
      <c r="J182" s="59"/>
      <c r="K182" s="59"/>
    </row>
    <row r="183" ht="15.75" customHeight="1">
      <c r="B183" s="59"/>
      <c r="F183" s="60"/>
      <c r="G183" s="60"/>
      <c r="H183" s="61" t="str">
        <f t="shared" si="2"/>
        <v/>
      </c>
      <c r="I183" s="60"/>
      <c r="J183" s="59"/>
      <c r="K183" s="59"/>
    </row>
    <row r="184" ht="15.75" customHeight="1">
      <c r="B184" s="59"/>
      <c r="F184" s="60"/>
      <c r="G184" s="60"/>
      <c r="H184" s="61" t="str">
        <f t="shared" si="2"/>
        <v/>
      </c>
      <c r="I184" s="60"/>
      <c r="J184" s="59"/>
      <c r="K184" s="59"/>
    </row>
    <row r="185" ht="15.75" customHeight="1">
      <c r="B185" s="59"/>
      <c r="F185" s="60"/>
      <c r="G185" s="60"/>
      <c r="H185" s="61" t="str">
        <f t="shared" si="2"/>
        <v/>
      </c>
      <c r="I185" s="60"/>
      <c r="J185" s="59"/>
      <c r="K185" s="59"/>
    </row>
    <row r="186" ht="15.75" customHeight="1">
      <c r="B186" s="59"/>
      <c r="F186" s="60"/>
      <c r="G186" s="60"/>
      <c r="H186" s="61" t="str">
        <f t="shared" si="2"/>
        <v/>
      </c>
      <c r="I186" s="60"/>
      <c r="J186" s="59"/>
      <c r="K186" s="59"/>
    </row>
    <row r="187" ht="15.75" customHeight="1">
      <c r="B187" s="59"/>
      <c r="F187" s="60"/>
      <c r="G187" s="60"/>
      <c r="H187" s="61" t="str">
        <f t="shared" si="2"/>
        <v/>
      </c>
      <c r="I187" s="60"/>
      <c r="J187" s="59"/>
      <c r="K187" s="59"/>
    </row>
    <row r="188" ht="15.75" customHeight="1">
      <c r="B188" s="59"/>
      <c r="F188" s="60"/>
      <c r="G188" s="60"/>
      <c r="H188" s="61" t="str">
        <f t="shared" si="2"/>
        <v/>
      </c>
      <c r="I188" s="60"/>
      <c r="J188" s="59"/>
      <c r="K188" s="59"/>
    </row>
    <row r="189" ht="15.75" customHeight="1">
      <c r="B189" s="59"/>
      <c r="F189" s="60"/>
      <c r="G189" s="60"/>
      <c r="H189" s="61" t="str">
        <f t="shared" si="2"/>
        <v/>
      </c>
      <c r="I189" s="60"/>
      <c r="J189" s="59"/>
      <c r="K189" s="59"/>
    </row>
    <row r="190" ht="15.75" customHeight="1">
      <c r="B190" s="59"/>
      <c r="F190" s="60"/>
      <c r="G190" s="60"/>
      <c r="H190" s="61" t="str">
        <f t="shared" si="2"/>
        <v/>
      </c>
      <c r="I190" s="60"/>
      <c r="J190" s="59"/>
      <c r="K190" s="59"/>
    </row>
    <row r="191" ht="15.75" customHeight="1">
      <c r="B191" s="59"/>
      <c r="F191" s="60"/>
      <c r="G191" s="60"/>
      <c r="H191" s="61" t="str">
        <f t="shared" si="2"/>
        <v/>
      </c>
      <c r="I191" s="60"/>
      <c r="J191" s="59"/>
      <c r="K191" s="59"/>
    </row>
    <row r="192" ht="15.75" customHeight="1">
      <c r="B192" s="59"/>
      <c r="F192" s="60"/>
      <c r="G192" s="60"/>
      <c r="H192" s="61" t="str">
        <f t="shared" si="2"/>
        <v/>
      </c>
      <c r="I192" s="60"/>
      <c r="J192" s="59"/>
      <c r="K192" s="59"/>
    </row>
    <row r="193" ht="15.75" customHeight="1">
      <c r="B193" s="59"/>
      <c r="F193" s="60"/>
      <c r="G193" s="60"/>
      <c r="H193" s="61" t="str">
        <f t="shared" si="2"/>
        <v/>
      </c>
      <c r="I193" s="60"/>
      <c r="J193" s="59"/>
      <c r="K193" s="59"/>
    </row>
    <row r="194" ht="15.75" customHeight="1">
      <c r="B194" s="59"/>
      <c r="F194" s="60"/>
      <c r="G194" s="60"/>
      <c r="H194" s="61" t="str">
        <f t="shared" si="2"/>
        <v/>
      </c>
      <c r="I194" s="60"/>
      <c r="J194" s="59"/>
      <c r="K194" s="59"/>
    </row>
    <row r="195" ht="15.75" customHeight="1">
      <c r="B195" s="59"/>
      <c r="F195" s="60"/>
      <c r="G195" s="60"/>
      <c r="H195" s="61" t="str">
        <f t="shared" si="2"/>
        <v/>
      </c>
      <c r="I195" s="60"/>
      <c r="J195" s="59"/>
      <c r="K195" s="59"/>
    </row>
    <row r="196" ht="15.75" customHeight="1">
      <c r="B196" s="59"/>
      <c r="F196" s="60"/>
      <c r="G196" s="60"/>
      <c r="H196" s="61" t="str">
        <f t="shared" si="2"/>
        <v/>
      </c>
      <c r="I196" s="60"/>
      <c r="J196" s="59"/>
      <c r="K196" s="59"/>
    </row>
    <row r="197" ht="15.75" customHeight="1">
      <c r="B197" s="59"/>
      <c r="F197" s="60"/>
      <c r="G197" s="60"/>
      <c r="H197" s="61" t="str">
        <f t="shared" si="2"/>
        <v/>
      </c>
      <c r="I197" s="60"/>
      <c r="J197" s="59"/>
      <c r="K197" s="59"/>
    </row>
    <row r="198" ht="15.75" customHeight="1">
      <c r="B198" s="59"/>
      <c r="F198" s="60"/>
      <c r="G198" s="60"/>
      <c r="H198" s="61" t="str">
        <f t="shared" si="2"/>
        <v/>
      </c>
      <c r="I198" s="60"/>
      <c r="J198" s="59"/>
      <c r="K198" s="59"/>
    </row>
    <row r="199" ht="15.75" customHeight="1">
      <c r="B199" s="59"/>
      <c r="F199" s="60"/>
      <c r="G199" s="60"/>
      <c r="H199" s="61" t="str">
        <f t="shared" si="2"/>
        <v/>
      </c>
      <c r="I199" s="60"/>
      <c r="J199" s="59"/>
      <c r="K199" s="59"/>
    </row>
    <row r="200" ht="15.75" customHeight="1">
      <c r="B200" s="59"/>
      <c r="F200" s="60"/>
      <c r="G200" s="60"/>
      <c r="H200" s="61" t="str">
        <f t="shared" si="2"/>
        <v/>
      </c>
      <c r="I200" s="60"/>
      <c r="J200" s="59"/>
      <c r="K200" s="59"/>
    </row>
    <row r="201" ht="15.75" customHeight="1">
      <c r="B201" s="59"/>
      <c r="F201" s="60"/>
      <c r="G201" s="60"/>
      <c r="H201" s="61" t="str">
        <f t="shared" si="2"/>
        <v/>
      </c>
      <c r="I201" s="60"/>
      <c r="J201" s="59"/>
      <c r="K201" s="59"/>
    </row>
    <row r="202" ht="15.75" customHeight="1">
      <c r="B202" s="59"/>
      <c r="F202" s="60"/>
      <c r="G202" s="60"/>
      <c r="H202" s="61" t="str">
        <f t="shared" si="2"/>
        <v/>
      </c>
      <c r="I202" s="60"/>
      <c r="J202" s="59"/>
      <c r="K202" s="59"/>
    </row>
    <row r="203" ht="15.75" customHeight="1">
      <c r="B203" s="59"/>
      <c r="F203" s="60"/>
      <c r="G203" s="60"/>
      <c r="H203" s="61" t="str">
        <f t="shared" si="2"/>
        <v/>
      </c>
      <c r="I203" s="60"/>
      <c r="J203" s="59"/>
      <c r="K203" s="59"/>
    </row>
    <row r="204" ht="15.75" customHeight="1">
      <c r="B204" s="59"/>
      <c r="F204" s="60"/>
      <c r="G204" s="60"/>
      <c r="H204" s="61" t="str">
        <f t="shared" si="2"/>
        <v/>
      </c>
      <c r="I204" s="60"/>
      <c r="J204" s="59"/>
      <c r="K204" s="59"/>
    </row>
    <row r="205" ht="15.75" customHeight="1">
      <c r="B205" s="59"/>
      <c r="F205" s="60"/>
      <c r="G205" s="60"/>
      <c r="H205" s="61" t="str">
        <f t="shared" si="2"/>
        <v/>
      </c>
      <c r="I205" s="60"/>
      <c r="J205" s="59"/>
      <c r="K205" s="59"/>
    </row>
    <row r="206" ht="15.75" customHeight="1">
      <c r="B206" s="59"/>
      <c r="F206" s="60"/>
      <c r="G206" s="60"/>
      <c r="H206" s="61" t="str">
        <f t="shared" si="2"/>
        <v/>
      </c>
      <c r="I206" s="60"/>
      <c r="J206" s="59"/>
      <c r="K206" s="59"/>
    </row>
    <row r="207" ht="15.75" customHeight="1">
      <c r="B207" s="59"/>
      <c r="F207" s="60"/>
      <c r="G207" s="60"/>
      <c r="H207" s="61" t="str">
        <f t="shared" si="2"/>
        <v/>
      </c>
      <c r="I207" s="60"/>
      <c r="J207" s="59"/>
      <c r="K207" s="59"/>
    </row>
    <row r="208" ht="15.75" customHeight="1">
      <c r="B208" s="59"/>
      <c r="F208" s="60"/>
      <c r="G208" s="60"/>
      <c r="H208" s="61" t="str">
        <f t="shared" si="2"/>
        <v/>
      </c>
      <c r="I208" s="60"/>
      <c r="J208" s="59"/>
      <c r="K208" s="59"/>
    </row>
    <row r="209" ht="15.75" customHeight="1">
      <c r="B209" s="59"/>
      <c r="F209" s="60"/>
      <c r="G209" s="60"/>
      <c r="H209" s="61" t="str">
        <f t="shared" si="2"/>
        <v/>
      </c>
      <c r="I209" s="60"/>
      <c r="J209" s="59"/>
      <c r="K209" s="59"/>
    </row>
    <row r="210" ht="15.75" customHeight="1">
      <c r="B210" s="59"/>
      <c r="F210" s="60"/>
      <c r="G210" s="60"/>
      <c r="H210" s="61" t="str">
        <f t="shared" si="2"/>
        <v/>
      </c>
      <c r="I210" s="60"/>
      <c r="J210" s="59"/>
      <c r="K210" s="59"/>
    </row>
    <row r="211" ht="15.75" customHeight="1">
      <c r="B211" s="59"/>
      <c r="F211" s="60"/>
      <c r="G211" s="60"/>
      <c r="H211" s="61" t="str">
        <f t="shared" si="2"/>
        <v/>
      </c>
      <c r="I211" s="60"/>
      <c r="J211" s="59"/>
      <c r="K211" s="59"/>
    </row>
    <row r="212" ht="15.75" customHeight="1">
      <c r="B212" s="59"/>
      <c r="F212" s="60"/>
      <c r="G212" s="60"/>
      <c r="H212" s="61" t="str">
        <f t="shared" si="2"/>
        <v/>
      </c>
      <c r="I212" s="60"/>
      <c r="J212" s="59"/>
      <c r="K212" s="59"/>
    </row>
    <row r="213" ht="15.75" customHeight="1">
      <c r="B213" s="59"/>
      <c r="F213" s="60"/>
      <c r="G213" s="60"/>
      <c r="H213" s="61" t="str">
        <f t="shared" si="2"/>
        <v/>
      </c>
      <c r="I213" s="60"/>
      <c r="J213" s="59"/>
      <c r="K213" s="59"/>
    </row>
    <row r="214" ht="15.75" customHeight="1">
      <c r="B214" s="59"/>
      <c r="F214" s="60"/>
      <c r="G214" s="60"/>
      <c r="H214" s="61" t="str">
        <f t="shared" si="2"/>
        <v/>
      </c>
      <c r="I214" s="60"/>
      <c r="J214" s="59"/>
      <c r="K214" s="59"/>
    </row>
    <row r="215" ht="15.75" customHeight="1">
      <c r="B215" s="59"/>
      <c r="F215" s="60"/>
      <c r="G215" s="60"/>
      <c r="H215" s="61" t="str">
        <f t="shared" si="2"/>
        <v/>
      </c>
      <c r="I215" s="60"/>
      <c r="J215" s="59"/>
      <c r="K215" s="59"/>
    </row>
    <row r="216" ht="15.75" customHeight="1">
      <c r="B216" s="59"/>
      <c r="F216" s="60"/>
      <c r="G216" s="60"/>
      <c r="H216" s="61" t="str">
        <f t="shared" si="2"/>
        <v/>
      </c>
      <c r="I216" s="60"/>
      <c r="J216" s="59"/>
      <c r="K216" s="59"/>
    </row>
    <row r="217" ht="15.75" customHeight="1">
      <c r="B217" s="59"/>
      <c r="F217" s="60"/>
      <c r="G217" s="60"/>
      <c r="H217" s="61" t="str">
        <f t="shared" si="2"/>
        <v/>
      </c>
      <c r="I217" s="60"/>
      <c r="J217" s="59"/>
      <c r="K217" s="59"/>
    </row>
    <row r="218" ht="15.75" customHeight="1">
      <c r="B218" s="59"/>
      <c r="F218" s="60"/>
      <c r="G218" s="60"/>
      <c r="H218" s="61" t="str">
        <f t="shared" si="2"/>
        <v/>
      </c>
      <c r="I218" s="60"/>
      <c r="J218" s="59"/>
      <c r="K218" s="59"/>
    </row>
    <row r="219" ht="15.75" customHeight="1">
      <c r="B219" s="59"/>
      <c r="F219" s="60"/>
      <c r="G219" s="60"/>
      <c r="H219" s="61" t="str">
        <f t="shared" si="2"/>
        <v/>
      </c>
      <c r="I219" s="60"/>
      <c r="J219" s="59"/>
      <c r="K219" s="59"/>
    </row>
    <row r="220" ht="15.75" customHeight="1">
      <c r="B220" s="59"/>
      <c r="F220" s="60"/>
      <c r="G220" s="60"/>
      <c r="H220" s="61" t="str">
        <f t="shared" si="2"/>
        <v/>
      </c>
      <c r="I220" s="60"/>
      <c r="J220" s="59"/>
      <c r="K220" s="59"/>
    </row>
    <row r="221" ht="15.75" customHeight="1">
      <c r="B221" s="59"/>
      <c r="F221" s="60"/>
      <c r="G221" s="60"/>
      <c r="H221" s="61" t="str">
        <f t="shared" si="2"/>
        <v/>
      </c>
      <c r="I221" s="60"/>
      <c r="J221" s="59"/>
      <c r="K221" s="59"/>
    </row>
    <row r="222" ht="15.75" customHeight="1">
      <c r="B222" s="59"/>
      <c r="F222" s="60"/>
      <c r="G222" s="60"/>
      <c r="H222" s="61" t="str">
        <f t="shared" si="2"/>
        <v/>
      </c>
      <c r="I222" s="60"/>
      <c r="J222" s="59"/>
      <c r="K222" s="59"/>
    </row>
    <row r="223" ht="15.75" customHeight="1">
      <c r="B223" s="59"/>
      <c r="F223" s="60"/>
      <c r="G223" s="60"/>
      <c r="H223" s="61" t="str">
        <f t="shared" si="2"/>
        <v/>
      </c>
      <c r="I223" s="60"/>
      <c r="J223" s="59"/>
      <c r="K223" s="59"/>
    </row>
    <row r="224" ht="15.75" customHeight="1">
      <c r="B224" s="59"/>
      <c r="F224" s="60"/>
      <c r="G224" s="60"/>
      <c r="H224" s="61" t="str">
        <f t="shared" si="2"/>
        <v/>
      </c>
      <c r="I224" s="60"/>
      <c r="J224" s="59"/>
      <c r="K224" s="59"/>
    </row>
    <row r="225" ht="15.75" customHeight="1">
      <c r="B225" s="59"/>
      <c r="F225" s="60"/>
      <c r="G225" s="60"/>
      <c r="H225" s="61" t="str">
        <f t="shared" si="2"/>
        <v/>
      </c>
      <c r="I225" s="60"/>
      <c r="J225" s="59"/>
      <c r="K225" s="59"/>
    </row>
    <row r="226" ht="15.75" customHeight="1">
      <c r="B226" s="59"/>
      <c r="F226" s="60"/>
      <c r="G226" s="60"/>
      <c r="H226" s="61" t="str">
        <f t="shared" si="2"/>
        <v/>
      </c>
      <c r="I226" s="60"/>
      <c r="J226" s="59"/>
      <c r="K226" s="59"/>
    </row>
    <row r="227" ht="15.75" customHeight="1">
      <c r="B227" s="59"/>
      <c r="F227" s="60"/>
      <c r="G227" s="60"/>
      <c r="H227" s="61" t="str">
        <f t="shared" si="2"/>
        <v/>
      </c>
      <c r="I227" s="60"/>
      <c r="J227" s="59"/>
      <c r="K227" s="59"/>
    </row>
    <row r="228" ht="15.75" customHeight="1">
      <c r="B228" s="59"/>
      <c r="F228" s="60"/>
      <c r="G228" s="60"/>
      <c r="H228" s="61" t="str">
        <f t="shared" si="2"/>
        <v/>
      </c>
      <c r="I228" s="60"/>
      <c r="J228" s="59"/>
      <c r="K228" s="59"/>
    </row>
    <row r="229" ht="15.75" customHeight="1">
      <c r="B229" s="59"/>
      <c r="F229" s="60"/>
      <c r="G229" s="60"/>
      <c r="H229" s="61" t="str">
        <f t="shared" si="2"/>
        <v/>
      </c>
      <c r="I229" s="60"/>
      <c r="J229" s="59"/>
      <c r="K229" s="59"/>
    </row>
    <row r="230" ht="15.75" customHeight="1">
      <c r="B230" s="59"/>
      <c r="F230" s="60"/>
      <c r="G230" s="60"/>
      <c r="H230" s="61" t="str">
        <f t="shared" si="2"/>
        <v/>
      </c>
      <c r="I230" s="60"/>
      <c r="J230" s="59"/>
      <c r="K230" s="59"/>
    </row>
    <row r="231" ht="15.75" customHeight="1">
      <c r="B231" s="59"/>
      <c r="F231" s="60"/>
      <c r="G231" s="60"/>
      <c r="H231" s="61" t="str">
        <f t="shared" si="2"/>
        <v/>
      </c>
      <c r="I231" s="60"/>
      <c r="J231" s="59"/>
      <c r="K231" s="59"/>
    </row>
    <row r="232" ht="15.75" customHeight="1">
      <c r="B232" s="59"/>
      <c r="F232" s="60"/>
      <c r="G232" s="60"/>
      <c r="H232" s="61" t="str">
        <f t="shared" si="2"/>
        <v/>
      </c>
      <c r="I232" s="60"/>
      <c r="J232" s="59"/>
      <c r="K232" s="59"/>
    </row>
    <row r="233" ht="15.75" customHeight="1">
      <c r="B233" s="59"/>
      <c r="F233" s="60"/>
      <c r="G233" s="60"/>
      <c r="H233" s="61" t="str">
        <f t="shared" si="2"/>
        <v/>
      </c>
      <c r="I233" s="60"/>
      <c r="J233" s="59"/>
      <c r="K233" s="59"/>
    </row>
    <row r="234" ht="15.75" customHeight="1">
      <c r="B234" s="59"/>
      <c r="F234" s="60"/>
      <c r="G234" s="60"/>
      <c r="H234" s="61" t="str">
        <f t="shared" si="2"/>
        <v/>
      </c>
      <c r="I234" s="60"/>
      <c r="J234" s="59"/>
      <c r="K234" s="59"/>
    </row>
    <row r="235" ht="15.75" customHeight="1">
      <c r="B235" s="59"/>
      <c r="F235" s="60"/>
      <c r="G235" s="60"/>
      <c r="H235" s="61" t="str">
        <f t="shared" si="2"/>
        <v/>
      </c>
      <c r="I235" s="60"/>
      <c r="J235" s="59"/>
      <c r="K235" s="59"/>
    </row>
    <row r="236" ht="15.75" customHeight="1">
      <c r="B236" s="59"/>
      <c r="F236" s="60"/>
      <c r="G236" s="60"/>
      <c r="H236" s="61" t="str">
        <f t="shared" si="2"/>
        <v/>
      </c>
      <c r="I236" s="60"/>
      <c r="J236" s="59"/>
      <c r="K236" s="59"/>
    </row>
    <row r="237" ht="15.75" customHeight="1">
      <c r="B237" s="59"/>
      <c r="F237" s="60"/>
      <c r="G237" s="60"/>
      <c r="H237" s="61" t="str">
        <f t="shared" si="2"/>
        <v/>
      </c>
      <c r="I237" s="60"/>
      <c r="J237" s="59"/>
      <c r="K237" s="59"/>
    </row>
    <row r="238" ht="15.75" customHeight="1">
      <c r="B238" s="59"/>
      <c r="F238" s="60"/>
      <c r="G238" s="60"/>
      <c r="H238" s="61" t="str">
        <f t="shared" si="2"/>
        <v/>
      </c>
      <c r="I238" s="60"/>
      <c r="J238" s="59"/>
      <c r="K238" s="59"/>
    </row>
    <row r="239" ht="15.75" customHeight="1">
      <c r="B239" s="59"/>
      <c r="F239" s="60"/>
      <c r="G239" s="60"/>
      <c r="H239" s="61" t="str">
        <f t="shared" si="2"/>
        <v/>
      </c>
      <c r="I239" s="60"/>
      <c r="J239" s="59"/>
      <c r="K239" s="59"/>
    </row>
    <row r="240" ht="15.75" customHeight="1">
      <c r="B240" s="59"/>
      <c r="F240" s="60"/>
      <c r="G240" s="60"/>
      <c r="H240" s="61" t="str">
        <f t="shared" si="2"/>
        <v/>
      </c>
      <c r="I240" s="60"/>
      <c r="J240" s="59"/>
      <c r="K240" s="59"/>
    </row>
    <row r="241" ht="15.75" customHeight="1">
      <c r="B241" s="59"/>
      <c r="F241" s="60"/>
      <c r="G241" s="60"/>
      <c r="H241" s="61" t="str">
        <f t="shared" si="2"/>
        <v/>
      </c>
      <c r="I241" s="60"/>
      <c r="J241" s="59"/>
      <c r="K241" s="59"/>
    </row>
    <row r="242" ht="15.75" customHeight="1">
      <c r="B242" s="59"/>
      <c r="F242" s="60"/>
      <c r="G242" s="60"/>
      <c r="H242" s="61" t="str">
        <f t="shared" si="2"/>
        <v/>
      </c>
      <c r="I242" s="60"/>
      <c r="J242" s="59"/>
      <c r="K242" s="59"/>
    </row>
    <row r="243" ht="15.75" customHeight="1">
      <c r="B243" s="59"/>
      <c r="F243" s="60"/>
      <c r="G243" s="60"/>
      <c r="H243" s="61" t="str">
        <f t="shared" si="2"/>
        <v/>
      </c>
      <c r="I243" s="60"/>
      <c r="J243" s="59"/>
      <c r="K243" s="59"/>
    </row>
    <row r="244" ht="15.75" customHeight="1">
      <c r="B244" s="59"/>
      <c r="F244" s="60"/>
      <c r="G244" s="60"/>
      <c r="H244" s="61" t="str">
        <f t="shared" si="2"/>
        <v/>
      </c>
      <c r="I244" s="60"/>
      <c r="J244" s="59"/>
      <c r="K244" s="59"/>
    </row>
    <row r="245" ht="15.75" customHeight="1">
      <c r="B245" s="59"/>
      <c r="F245" s="60"/>
      <c r="G245" s="60"/>
      <c r="H245" s="61" t="str">
        <f t="shared" si="2"/>
        <v/>
      </c>
      <c r="I245" s="60"/>
      <c r="J245" s="59"/>
      <c r="K245" s="59"/>
    </row>
    <row r="246" ht="15.75" customHeight="1">
      <c r="B246" s="59"/>
      <c r="F246" s="60"/>
      <c r="G246" s="60"/>
      <c r="H246" s="61" t="str">
        <f t="shared" si="2"/>
        <v/>
      </c>
      <c r="I246" s="60"/>
      <c r="J246" s="59"/>
      <c r="K246" s="59"/>
    </row>
    <row r="247" ht="15.75" customHeight="1">
      <c r="B247" s="59"/>
      <c r="F247" s="60"/>
      <c r="G247" s="60"/>
      <c r="H247" s="61" t="str">
        <f t="shared" si="2"/>
        <v/>
      </c>
      <c r="I247" s="60"/>
      <c r="J247" s="59"/>
      <c r="K247" s="59"/>
    </row>
    <row r="248" ht="15.75" customHeight="1">
      <c r="B248" s="59"/>
      <c r="F248" s="60"/>
      <c r="G248" s="60"/>
      <c r="H248" s="61" t="str">
        <f t="shared" si="2"/>
        <v/>
      </c>
      <c r="I248" s="60"/>
      <c r="J248" s="59"/>
      <c r="K248" s="59"/>
    </row>
    <row r="249" ht="15.75" customHeight="1">
      <c r="B249" s="59"/>
      <c r="F249" s="60"/>
      <c r="G249" s="60"/>
      <c r="H249" s="61" t="str">
        <f t="shared" si="2"/>
        <v/>
      </c>
      <c r="I249" s="60"/>
      <c r="J249" s="59"/>
      <c r="K249" s="59"/>
    </row>
    <row r="250" ht="15.75" customHeight="1">
      <c r="B250" s="59"/>
      <c r="F250" s="60"/>
      <c r="G250" s="60"/>
      <c r="H250" s="61" t="str">
        <f t="shared" si="2"/>
        <v/>
      </c>
      <c r="I250" s="60"/>
      <c r="J250" s="59"/>
      <c r="K250" s="59"/>
    </row>
    <row r="251" ht="15.75" customHeight="1">
      <c r="B251" s="59"/>
      <c r="F251" s="60"/>
      <c r="G251" s="60"/>
      <c r="H251" s="61" t="str">
        <f t="shared" si="2"/>
        <v/>
      </c>
      <c r="I251" s="60"/>
      <c r="J251" s="59"/>
      <c r="K251" s="59"/>
    </row>
    <row r="252" ht="15.75" customHeight="1">
      <c r="B252" s="59"/>
      <c r="F252" s="60"/>
      <c r="G252" s="60"/>
      <c r="H252" s="61" t="str">
        <f t="shared" si="2"/>
        <v/>
      </c>
      <c r="I252" s="60"/>
      <c r="J252" s="59"/>
      <c r="K252" s="59"/>
    </row>
    <row r="253" ht="15.75" customHeight="1">
      <c r="B253" s="59"/>
      <c r="F253" s="60"/>
      <c r="G253" s="60"/>
      <c r="H253" s="61" t="str">
        <f t="shared" si="2"/>
        <v/>
      </c>
      <c r="I253" s="60"/>
      <c r="J253" s="59"/>
      <c r="K253" s="59"/>
    </row>
    <row r="254" ht="15.75" customHeight="1">
      <c r="B254" s="59"/>
      <c r="F254" s="60"/>
      <c r="G254" s="60"/>
      <c r="H254" s="61" t="str">
        <f t="shared" si="2"/>
        <v/>
      </c>
      <c r="I254" s="60"/>
      <c r="J254" s="59"/>
      <c r="K254" s="59"/>
    </row>
    <row r="255" ht="15.75" customHeight="1">
      <c r="B255" s="59"/>
      <c r="F255" s="60"/>
      <c r="G255" s="60"/>
      <c r="H255" s="61" t="str">
        <f t="shared" si="2"/>
        <v/>
      </c>
      <c r="I255" s="60"/>
      <c r="J255" s="59"/>
      <c r="K255" s="59"/>
    </row>
    <row r="256" ht="15.75" customHeight="1">
      <c r="B256" s="59"/>
      <c r="F256" s="60"/>
      <c r="G256" s="60"/>
      <c r="H256" s="61" t="str">
        <f t="shared" si="2"/>
        <v/>
      </c>
      <c r="I256" s="60"/>
      <c r="J256" s="59"/>
      <c r="K256" s="59"/>
    </row>
    <row r="257" ht="15.75" customHeight="1">
      <c r="B257" s="59"/>
      <c r="F257" s="60"/>
      <c r="G257" s="60"/>
      <c r="H257" s="61" t="str">
        <f t="shared" si="2"/>
        <v/>
      </c>
      <c r="I257" s="60"/>
      <c r="J257" s="59"/>
      <c r="K257" s="59"/>
    </row>
    <row r="258" ht="15.75" customHeight="1">
      <c r="B258" s="59"/>
      <c r="F258" s="60"/>
      <c r="G258" s="60"/>
      <c r="H258" s="61" t="str">
        <f t="shared" si="2"/>
        <v/>
      </c>
      <c r="I258" s="60"/>
      <c r="J258" s="59"/>
      <c r="K258" s="59"/>
    </row>
    <row r="259" ht="15.75" customHeight="1">
      <c r="B259" s="59"/>
      <c r="F259" s="60"/>
      <c r="G259" s="60"/>
      <c r="H259" s="61" t="str">
        <f t="shared" si="2"/>
        <v/>
      </c>
      <c r="I259" s="60"/>
      <c r="J259" s="59"/>
      <c r="K259" s="59"/>
    </row>
    <row r="260" ht="15.75" customHeight="1">
      <c r="B260" s="59"/>
      <c r="F260" s="60"/>
      <c r="G260" s="60"/>
      <c r="H260" s="61" t="str">
        <f t="shared" si="2"/>
        <v/>
      </c>
      <c r="I260" s="60"/>
      <c r="J260" s="59"/>
      <c r="K260" s="59"/>
    </row>
    <row r="261" ht="15.75" customHeight="1">
      <c r="B261" s="59"/>
      <c r="F261" s="60"/>
      <c r="G261" s="60"/>
      <c r="H261" s="61" t="str">
        <f t="shared" si="2"/>
        <v/>
      </c>
      <c r="I261" s="60"/>
      <c r="J261" s="59"/>
      <c r="K261" s="59"/>
    </row>
    <row r="262" ht="15.75" customHeight="1">
      <c r="B262" s="59"/>
      <c r="F262" s="60"/>
      <c r="G262" s="60"/>
      <c r="H262" s="61" t="str">
        <f t="shared" si="2"/>
        <v/>
      </c>
      <c r="I262" s="60"/>
      <c r="J262" s="59"/>
      <c r="K262" s="59"/>
    </row>
    <row r="263" ht="15.75" customHeight="1">
      <c r="B263" s="59"/>
      <c r="F263" s="60"/>
      <c r="G263" s="60"/>
      <c r="H263" s="61" t="str">
        <f t="shared" si="2"/>
        <v/>
      </c>
      <c r="I263" s="60"/>
      <c r="J263" s="59"/>
      <c r="K263" s="59"/>
    </row>
    <row r="264" ht="15.75" customHeight="1">
      <c r="B264" s="59"/>
      <c r="F264" s="60"/>
      <c r="G264" s="60"/>
      <c r="H264" s="61" t="str">
        <f t="shared" si="2"/>
        <v/>
      </c>
      <c r="I264" s="60"/>
      <c r="J264" s="59"/>
      <c r="K264" s="59"/>
    </row>
    <row r="265" ht="15.75" customHeight="1">
      <c r="B265" s="59"/>
      <c r="F265" s="60"/>
      <c r="G265" s="60"/>
      <c r="H265" s="61" t="str">
        <f t="shared" si="2"/>
        <v/>
      </c>
      <c r="I265" s="60"/>
      <c r="J265" s="59"/>
      <c r="K265" s="59"/>
    </row>
    <row r="266" ht="15.75" customHeight="1">
      <c r="B266" s="59"/>
      <c r="F266" s="60"/>
      <c r="G266" s="60"/>
      <c r="H266" s="61" t="str">
        <f t="shared" si="2"/>
        <v/>
      </c>
      <c r="I266" s="60"/>
      <c r="J266" s="59"/>
      <c r="K266" s="59"/>
    </row>
    <row r="267" ht="15.75" customHeight="1">
      <c r="B267" s="59"/>
      <c r="F267" s="60"/>
      <c r="G267" s="60"/>
      <c r="H267" s="61" t="str">
        <f t="shared" si="2"/>
        <v/>
      </c>
      <c r="I267" s="60"/>
      <c r="J267" s="59"/>
      <c r="K267" s="59"/>
    </row>
    <row r="268" ht="15.75" customHeight="1">
      <c r="B268" s="59"/>
      <c r="F268" s="60"/>
      <c r="G268" s="60"/>
      <c r="H268" s="61" t="str">
        <f t="shared" si="2"/>
        <v/>
      </c>
      <c r="I268" s="60"/>
      <c r="J268" s="59"/>
      <c r="K268" s="59"/>
    </row>
    <row r="269" ht="15.75" customHeight="1">
      <c r="B269" s="59"/>
      <c r="F269" s="60"/>
      <c r="G269" s="60"/>
      <c r="H269" s="61" t="str">
        <f t="shared" si="2"/>
        <v/>
      </c>
      <c r="I269" s="60"/>
      <c r="J269" s="59"/>
      <c r="K269" s="59"/>
    </row>
    <row r="270" ht="15.75" customHeight="1">
      <c r="B270" s="59"/>
      <c r="F270" s="60"/>
      <c r="G270" s="60"/>
      <c r="H270" s="61" t="str">
        <f t="shared" si="2"/>
        <v/>
      </c>
      <c r="I270" s="60"/>
      <c r="J270" s="59"/>
      <c r="K270" s="59"/>
    </row>
    <row r="271" ht="15.75" customHeight="1">
      <c r="B271" s="59"/>
      <c r="F271" s="60"/>
      <c r="G271" s="60"/>
      <c r="H271" s="61" t="str">
        <f t="shared" si="2"/>
        <v/>
      </c>
      <c r="I271" s="60"/>
      <c r="J271" s="59"/>
      <c r="K271" s="59"/>
    </row>
    <row r="272" ht="15.75" customHeight="1">
      <c r="B272" s="59"/>
      <c r="F272" s="60"/>
      <c r="G272" s="60"/>
      <c r="H272" s="61" t="str">
        <f t="shared" si="2"/>
        <v/>
      </c>
      <c r="I272" s="60"/>
      <c r="J272" s="59"/>
      <c r="K272" s="59"/>
    </row>
    <row r="273" ht="15.75" customHeight="1">
      <c r="B273" s="59"/>
      <c r="F273" s="60"/>
      <c r="G273" s="60"/>
      <c r="H273" s="61" t="str">
        <f t="shared" si="2"/>
        <v/>
      </c>
      <c r="I273" s="60"/>
      <c r="J273" s="59"/>
      <c r="K273" s="59"/>
    </row>
    <row r="274" ht="15.75" customHeight="1">
      <c r="B274" s="59"/>
      <c r="F274" s="60"/>
      <c r="G274" s="60"/>
      <c r="H274" s="61" t="str">
        <f t="shared" si="2"/>
        <v/>
      </c>
      <c r="I274" s="60"/>
      <c r="J274" s="59"/>
      <c r="K274" s="59"/>
    </row>
    <row r="275" ht="15.75" customHeight="1">
      <c r="B275" s="59"/>
      <c r="F275" s="60"/>
      <c r="G275" s="60"/>
      <c r="H275" s="61" t="str">
        <f t="shared" si="2"/>
        <v/>
      </c>
      <c r="I275" s="60"/>
      <c r="J275" s="59"/>
      <c r="K275" s="59"/>
    </row>
    <row r="276" ht="15.75" customHeight="1">
      <c r="B276" s="59"/>
      <c r="F276" s="60"/>
      <c r="G276" s="60"/>
      <c r="H276" s="61" t="str">
        <f t="shared" si="2"/>
        <v/>
      </c>
      <c r="I276" s="60"/>
      <c r="J276" s="59"/>
      <c r="K276" s="59"/>
    </row>
    <row r="277" ht="15.75" customHeight="1">
      <c r="B277" s="59"/>
      <c r="F277" s="60"/>
      <c r="G277" s="60"/>
      <c r="H277" s="61" t="str">
        <f t="shared" si="2"/>
        <v/>
      </c>
      <c r="I277" s="60"/>
      <c r="J277" s="59"/>
      <c r="K277" s="59"/>
    </row>
    <row r="278" ht="15.75" customHeight="1">
      <c r="B278" s="59"/>
      <c r="F278" s="60"/>
      <c r="G278" s="60"/>
      <c r="H278" s="61" t="str">
        <f t="shared" si="2"/>
        <v/>
      </c>
      <c r="I278" s="60"/>
      <c r="J278" s="59"/>
      <c r="K278" s="59"/>
    </row>
    <row r="279" ht="15.75" customHeight="1">
      <c r="B279" s="59"/>
      <c r="F279" s="60"/>
      <c r="G279" s="60"/>
      <c r="H279" s="61" t="str">
        <f t="shared" si="2"/>
        <v/>
      </c>
      <c r="I279" s="60"/>
      <c r="J279" s="59"/>
      <c r="K279" s="59"/>
    </row>
    <row r="280" ht="15.75" customHeight="1">
      <c r="B280" s="59"/>
      <c r="F280" s="60"/>
      <c r="G280" s="60"/>
      <c r="H280" s="61" t="str">
        <f t="shared" si="2"/>
        <v/>
      </c>
      <c r="I280" s="60"/>
      <c r="J280" s="59"/>
      <c r="K280" s="59"/>
    </row>
    <row r="281" ht="15.75" customHeight="1">
      <c r="B281" s="59"/>
      <c r="F281" s="60"/>
      <c r="G281" s="60"/>
      <c r="H281" s="61" t="str">
        <f t="shared" si="2"/>
        <v/>
      </c>
      <c r="I281" s="60"/>
      <c r="J281" s="59"/>
      <c r="K281" s="59"/>
    </row>
    <row r="282" ht="15.75" customHeight="1">
      <c r="B282" s="59"/>
      <c r="F282" s="60"/>
      <c r="G282" s="60"/>
      <c r="H282" s="61" t="str">
        <f t="shared" si="2"/>
        <v/>
      </c>
      <c r="I282" s="60"/>
      <c r="J282" s="59"/>
      <c r="K282" s="59"/>
    </row>
    <row r="283" ht="15.75" customHeight="1">
      <c r="B283" s="59"/>
      <c r="F283" s="60"/>
      <c r="G283" s="60"/>
      <c r="H283" s="61" t="str">
        <f t="shared" si="2"/>
        <v/>
      </c>
      <c r="I283" s="60"/>
      <c r="J283" s="59"/>
      <c r="K283" s="59"/>
    </row>
    <row r="284" ht="15.75" customHeight="1">
      <c r="B284" s="59"/>
      <c r="F284" s="60"/>
      <c r="G284" s="60"/>
      <c r="H284" s="61" t="str">
        <f t="shared" si="2"/>
        <v/>
      </c>
      <c r="I284" s="60"/>
      <c r="J284" s="59"/>
      <c r="K284" s="59"/>
    </row>
    <row r="285" ht="15.75" customHeight="1">
      <c r="B285" s="59"/>
      <c r="F285" s="60"/>
      <c r="G285" s="60"/>
      <c r="H285" s="61" t="str">
        <f t="shared" si="2"/>
        <v/>
      </c>
      <c r="I285" s="60"/>
      <c r="J285" s="59"/>
      <c r="K285" s="59"/>
    </row>
    <row r="286" ht="15.75" customHeight="1">
      <c r="B286" s="59"/>
      <c r="F286" s="60"/>
      <c r="G286" s="60"/>
      <c r="H286" s="61" t="str">
        <f t="shared" si="2"/>
        <v/>
      </c>
      <c r="I286" s="60"/>
      <c r="J286" s="59"/>
      <c r="K286" s="59"/>
    </row>
    <row r="287" ht="15.75" customHeight="1">
      <c r="B287" s="59"/>
      <c r="F287" s="60"/>
      <c r="G287" s="60"/>
      <c r="H287" s="61" t="str">
        <f t="shared" si="2"/>
        <v/>
      </c>
      <c r="I287" s="60"/>
      <c r="J287" s="59"/>
      <c r="K287" s="59"/>
    </row>
    <row r="288" ht="15.75" customHeight="1">
      <c r="B288" s="59"/>
      <c r="F288" s="60"/>
      <c r="G288" s="60"/>
      <c r="H288" s="61" t="str">
        <f t="shared" si="2"/>
        <v/>
      </c>
      <c r="I288" s="60"/>
      <c r="J288" s="59"/>
      <c r="K288" s="59"/>
    </row>
    <row r="289" ht="15.75" customHeight="1">
      <c r="B289" s="59"/>
      <c r="F289" s="60"/>
      <c r="G289" s="60"/>
      <c r="H289" s="61" t="str">
        <f t="shared" si="2"/>
        <v/>
      </c>
      <c r="I289" s="60"/>
      <c r="J289" s="59"/>
      <c r="K289" s="59"/>
    </row>
    <row r="290" ht="15.75" customHeight="1">
      <c r="B290" s="59"/>
      <c r="F290" s="60"/>
      <c r="G290" s="60"/>
      <c r="H290" s="61" t="str">
        <f t="shared" si="2"/>
        <v/>
      </c>
      <c r="I290" s="60"/>
      <c r="J290" s="59"/>
      <c r="K290" s="59"/>
    </row>
    <row r="291" ht="15.75" customHeight="1">
      <c r="B291" s="59"/>
      <c r="F291" s="60"/>
      <c r="G291" s="60"/>
      <c r="H291" s="61" t="str">
        <f t="shared" si="2"/>
        <v/>
      </c>
      <c r="I291" s="60"/>
      <c r="J291" s="59"/>
      <c r="K291" s="59"/>
    </row>
    <row r="292" ht="15.75" customHeight="1">
      <c r="B292" s="59"/>
      <c r="F292" s="60"/>
      <c r="G292" s="60"/>
      <c r="H292" s="61" t="str">
        <f t="shared" si="2"/>
        <v/>
      </c>
      <c r="I292" s="60"/>
      <c r="J292" s="59"/>
      <c r="K292" s="59"/>
    </row>
    <row r="293" ht="15.75" customHeight="1">
      <c r="B293" s="59"/>
      <c r="F293" s="60"/>
      <c r="G293" s="60"/>
      <c r="H293" s="61" t="str">
        <f t="shared" si="2"/>
        <v/>
      </c>
      <c r="I293" s="60"/>
      <c r="J293" s="59"/>
      <c r="K293" s="59"/>
    </row>
    <row r="294" ht="15.75" customHeight="1">
      <c r="B294" s="59"/>
      <c r="F294" s="60"/>
      <c r="G294" s="60"/>
      <c r="H294" s="61" t="str">
        <f t="shared" si="2"/>
        <v/>
      </c>
      <c r="I294" s="60"/>
      <c r="J294" s="59"/>
      <c r="K294" s="59"/>
    </row>
    <row r="295" ht="15.75" customHeight="1">
      <c r="B295" s="59"/>
      <c r="F295" s="60"/>
      <c r="G295" s="60"/>
      <c r="H295" s="61" t="str">
        <f t="shared" si="2"/>
        <v/>
      </c>
      <c r="I295" s="60"/>
      <c r="J295" s="59"/>
      <c r="K295" s="59"/>
    </row>
    <row r="296" ht="15.75" customHeight="1">
      <c r="B296" s="59"/>
      <c r="F296" s="60"/>
      <c r="G296" s="60"/>
      <c r="H296" s="61" t="str">
        <f t="shared" si="2"/>
        <v/>
      </c>
      <c r="I296" s="60"/>
      <c r="J296" s="59"/>
      <c r="K296" s="59"/>
    </row>
    <row r="297" ht="15.75" customHeight="1">
      <c r="B297" s="59"/>
      <c r="F297" s="60"/>
      <c r="G297" s="60"/>
      <c r="H297" s="61" t="str">
        <f t="shared" si="2"/>
        <v/>
      </c>
      <c r="I297" s="60"/>
      <c r="J297" s="59"/>
      <c r="K297" s="59"/>
    </row>
    <row r="298" ht="15.75" customHeight="1">
      <c r="B298" s="59"/>
      <c r="F298" s="60"/>
      <c r="G298" s="60"/>
      <c r="H298" s="61" t="str">
        <f t="shared" si="2"/>
        <v/>
      </c>
      <c r="I298" s="60"/>
      <c r="J298" s="59"/>
      <c r="K298" s="59"/>
    </row>
    <row r="299" ht="15.75" customHeight="1">
      <c r="B299" s="59"/>
      <c r="F299" s="60"/>
      <c r="G299" s="60"/>
      <c r="H299" s="61" t="str">
        <f t="shared" si="2"/>
        <v/>
      </c>
      <c r="I299" s="60"/>
      <c r="J299" s="59"/>
      <c r="K299" s="59"/>
    </row>
    <row r="300" ht="15.75" customHeight="1">
      <c r="B300" s="59"/>
      <c r="F300" s="60"/>
      <c r="G300" s="60"/>
      <c r="H300" s="61" t="str">
        <f t="shared" si="2"/>
        <v/>
      </c>
      <c r="I300" s="60"/>
      <c r="J300" s="59"/>
      <c r="K300" s="59"/>
    </row>
    <row r="301" ht="15.75" customHeight="1">
      <c r="B301" s="59"/>
      <c r="F301" s="60"/>
      <c r="G301" s="60"/>
      <c r="H301" s="61" t="str">
        <f t="shared" si="2"/>
        <v/>
      </c>
      <c r="I301" s="60"/>
      <c r="J301" s="59"/>
      <c r="K301" s="59"/>
    </row>
    <row r="302" ht="15.75" customHeight="1">
      <c r="F302" s="20"/>
    </row>
    <row r="303" ht="15.75" customHeight="1">
      <c r="F303" s="20"/>
    </row>
    <row r="304" ht="15.75" customHeight="1">
      <c r="F304" s="20"/>
    </row>
    <row r="305" ht="15.75" customHeight="1">
      <c r="F305" s="20"/>
    </row>
    <row r="306" ht="15.75" customHeight="1">
      <c r="F306" s="20"/>
    </row>
    <row r="307" ht="15.75" customHeight="1">
      <c r="F307" s="20"/>
    </row>
    <row r="308" ht="15.75" customHeight="1">
      <c r="F308" s="20"/>
    </row>
    <row r="309" ht="15.75" customHeight="1">
      <c r="F309" s="20"/>
    </row>
    <row r="310" ht="15.75" customHeight="1">
      <c r="F310" s="20"/>
    </row>
    <row r="311" ht="15.75" customHeight="1">
      <c r="F311" s="20"/>
    </row>
    <row r="312" ht="15.75" customHeight="1">
      <c r="F312" s="20"/>
    </row>
    <row r="313" ht="15.75" customHeight="1">
      <c r="F313" s="20"/>
    </row>
    <row r="314" ht="15.75" customHeight="1">
      <c r="F314" s="20"/>
    </row>
    <row r="315" ht="15.75" customHeight="1">
      <c r="F315" s="20"/>
    </row>
    <row r="316" ht="15.75" customHeight="1">
      <c r="F316" s="20"/>
    </row>
    <row r="317" ht="15.75" customHeight="1">
      <c r="F317" s="20"/>
    </row>
    <row r="318" ht="15.75" customHeight="1">
      <c r="F318" s="20"/>
    </row>
    <row r="319" ht="15.75" customHeight="1">
      <c r="F319" s="20"/>
    </row>
    <row r="320" ht="15.75" customHeight="1">
      <c r="F320" s="20"/>
    </row>
    <row r="321" ht="15.75" customHeight="1">
      <c r="F321" s="20"/>
    </row>
    <row r="322" ht="15.75" customHeight="1">
      <c r="F322" s="20"/>
    </row>
    <row r="323" ht="15.75" customHeight="1">
      <c r="F323" s="20"/>
    </row>
    <row r="324" ht="15.75" customHeight="1">
      <c r="F324" s="20"/>
    </row>
    <row r="325" ht="15.75" customHeight="1">
      <c r="F325" s="20"/>
    </row>
    <row r="326" ht="15.75" customHeight="1">
      <c r="F326" s="20"/>
    </row>
    <row r="327" ht="15.75" customHeight="1">
      <c r="F327" s="20"/>
    </row>
    <row r="328" ht="15.75" customHeight="1">
      <c r="F328" s="20"/>
    </row>
    <row r="329" ht="15.75" customHeight="1">
      <c r="F329" s="20"/>
    </row>
    <row r="330" ht="15.75" customHeight="1">
      <c r="F330" s="20"/>
    </row>
    <row r="331" ht="15.75" customHeight="1">
      <c r="F331" s="20"/>
    </row>
    <row r="332" ht="15.75" customHeight="1">
      <c r="F332" s="20"/>
    </row>
    <row r="333" ht="15.75" customHeight="1">
      <c r="F333" s="20"/>
    </row>
    <row r="334" ht="15.75" customHeight="1">
      <c r="F334" s="20"/>
    </row>
    <row r="335" ht="15.75" customHeight="1">
      <c r="F335" s="20"/>
    </row>
    <row r="336" ht="15.75" customHeight="1">
      <c r="F336" s="20"/>
    </row>
    <row r="337" ht="15.75" customHeight="1">
      <c r="F337" s="20"/>
    </row>
    <row r="338" ht="15.75" customHeight="1">
      <c r="F338" s="20"/>
    </row>
    <row r="339" ht="15.75" customHeight="1">
      <c r="F339" s="20"/>
    </row>
    <row r="340" ht="15.75" customHeight="1">
      <c r="F340" s="20"/>
    </row>
    <row r="341" ht="15.75" customHeight="1">
      <c r="F341" s="20"/>
    </row>
    <row r="342" ht="15.75" customHeight="1">
      <c r="F342" s="20"/>
    </row>
    <row r="343" ht="15.75" customHeight="1">
      <c r="F343" s="20"/>
    </row>
    <row r="344" ht="15.75" customHeight="1">
      <c r="F344" s="20"/>
    </row>
    <row r="345" ht="15.75" customHeight="1">
      <c r="F345" s="20"/>
    </row>
    <row r="346" ht="15.75" customHeight="1">
      <c r="F346" s="20"/>
    </row>
    <row r="347" ht="15.75" customHeight="1">
      <c r="F347" s="20"/>
    </row>
    <row r="348" ht="15.75" customHeight="1">
      <c r="F348" s="20"/>
    </row>
    <row r="349" ht="15.75" customHeight="1">
      <c r="F349" s="20"/>
    </row>
    <row r="350" ht="15.75" customHeight="1">
      <c r="F350" s="20"/>
    </row>
    <row r="351" ht="15.75" customHeight="1">
      <c r="F351" s="20"/>
    </row>
    <row r="352" ht="15.75" customHeight="1">
      <c r="F352" s="20"/>
    </row>
    <row r="353" ht="15.75" customHeight="1">
      <c r="F353" s="20"/>
    </row>
    <row r="354" ht="15.75" customHeight="1">
      <c r="F354" s="20"/>
    </row>
    <row r="355" ht="15.75" customHeight="1">
      <c r="F355" s="20"/>
    </row>
    <row r="356" ht="15.75" customHeight="1">
      <c r="F356" s="20"/>
    </row>
    <row r="357" ht="15.75" customHeight="1">
      <c r="F357" s="20"/>
    </row>
    <row r="358" ht="15.75" customHeight="1">
      <c r="F358" s="20"/>
    </row>
    <row r="359" ht="15.75" customHeight="1">
      <c r="F359" s="20"/>
    </row>
    <row r="360" ht="15.75" customHeight="1">
      <c r="F360" s="20"/>
    </row>
    <row r="361" ht="15.75" customHeight="1">
      <c r="F361" s="20"/>
    </row>
    <row r="362" ht="15.75" customHeight="1">
      <c r="F362" s="20"/>
    </row>
    <row r="363" ht="15.75" customHeight="1">
      <c r="F363" s="20"/>
    </row>
    <row r="364" ht="15.75" customHeight="1">
      <c r="F364" s="20"/>
    </row>
    <row r="365" ht="15.75" customHeight="1">
      <c r="F365" s="20"/>
    </row>
    <row r="366" ht="15.75" customHeight="1">
      <c r="F366" s="20"/>
    </row>
    <row r="367" ht="15.75" customHeight="1">
      <c r="F367" s="20"/>
    </row>
    <row r="368" ht="15.75" customHeight="1">
      <c r="F368" s="20"/>
    </row>
    <row r="369" ht="15.75" customHeight="1">
      <c r="F369" s="20"/>
    </row>
    <row r="370" ht="15.75" customHeight="1">
      <c r="F370" s="20"/>
    </row>
    <row r="371" ht="15.75" customHeight="1">
      <c r="F371" s="20"/>
    </row>
    <row r="372" ht="15.75" customHeight="1">
      <c r="F372" s="20"/>
    </row>
    <row r="373" ht="15.75" customHeight="1">
      <c r="F373" s="20"/>
    </row>
    <row r="374" ht="15.75" customHeight="1">
      <c r="F374" s="20"/>
    </row>
    <row r="375" ht="15.75" customHeight="1">
      <c r="F375" s="20"/>
    </row>
    <row r="376" ht="15.75" customHeight="1">
      <c r="F376" s="20"/>
    </row>
    <row r="377" ht="15.75" customHeight="1">
      <c r="F377" s="20"/>
    </row>
    <row r="378" ht="15.75" customHeight="1">
      <c r="F378" s="20"/>
    </row>
    <row r="379" ht="15.75" customHeight="1">
      <c r="F379" s="20"/>
    </row>
    <row r="380" ht="15.75" customHeight="1">
      <c r="F380" s="20"/>
    </row>
    <row r="381" ht="15.75" customHeight="1">
      <c r="F381" s="20"/>
    </row>
    <row r="382" ht="15.75" customHeight="1">
      <c r="F382" s="20"/>
    </row>
    <row r="383" ht="15.75" customHeight="1">
      <c r="F383" s="20"/>
    </row>
    <row r="384" ht="15.75" customHeight="1">
      <c r="F384" s="20"/>
    </row>
    <row r="385" ht="15.75" customHeight="1">
      <c r="F385" s="20"/>
    </row>
    <row r="386" ht="15.75" customHeight="1">
      <c r="F386" s="20"/>
    </row>
    <row r="387" ht="15.75" customHeight="1">
      <c r="F387" s="20"/>
    </row>
    <row r="388" ht="15.75" customHeight="1">
      <c r="F388" s="20"/>
    </row>
    <row r="389" ht="15.75" customHeight="1">
      <c r="F389" s="20"/>
    </row>
    <row r="390" ht="15.75" customHeight="1">
      <c r="F390" s="20"/>
    </row>
    <row r="391" ht="15.75" customHeight="1">
      <c r="F391" s="20"/>
    </row>
    <row r="392" ht="15.75" customHeight="1">
      <c r="F392" s="20"/>
    </row>
    <row r="393" ht="15.75" customHeight="1">
      <c r="F393" s="20"/>
    </row>
    <row r="394" ht="15.75" customHeight="1">
      <c r="F394" s="20"/>
    </row>
    <row r="395" ht="15.75" customHeight="1">
      <c r="F395" s="20"/>
    </row>
    <row r="396" ht="15.75" customHeight="1">
      <c r="F396" s="20"/>
    </row>
    <row r="397" ht="15.75" customHeight="1">
      <c r="F397" s="20"/>
    </row>
    <row r="398" ht="15.75" customHeight="1">
      <c r="F398" s="20"/>
    </row>
    <row r="399" ht="15.75" customHeight="1">
      <c r="F399" s="20"/>
    </row>
    <row r="400" ht="15.75" customHeight="1">
      <c r="F400" s="20"/>
    </row>
    <row r="401" ht="15.75" customHeight="1">
      <c r="F401" s="20"/>
    </row>
    <row r="402" ht="15.75" customHeight="1">
      <c r="F402" s="20"/>
    </row>
    <row r="403" ht="15.75" customHeight="1">
      <c r="F403" s="20"/>
    </row>
    <row r="404" ht="15.75" customHeight="1">
      <c r="F404" s="20"/>
    </row>
    <row r="405" ht="15.75" customHeight="1">
      <c r="F405" s="20"/>
    </row>
    <row r="406" ht="15.75" customHeight="1">
      <c r="F406" s="20"/>
    </row>
    <row r="407" ht="15.75" customHeight="1">
      <c r="F407" s="20"/>
    </row>
    <row r="408" ht="15.75" customHeight="1">
      <c r="F408" s="20"/>
    </row>
    <row r="409" ht="15.75" customHeight="1">
      <c r="F409" s="20"/>
    </row>
    <row r="410" ht="15.75" customHeight="1">
      <c r="F410" s="20"/>
    </row>
    <row r="411" ht="15.75" customHeight="1">
      <c r="F411" s="20"/>
    </row>
    <row r="412" ht="15.75" customHeight="1">
      <c r="F412" s="20"/>
    </row>
    <row r="413" ht="15.75" customHeight="1">
      <c r="F413" s="20"/>
    </row>
    <row r="414" ht="15.75" customHeight="1">
      <c r="F414" s="20"/>
    </row>
    <row r="415" ht="15.75" customHeight="1">
      <c r="F415" s="20"/>
    </row>
    <row r="416" ht="15.75" customHeight="1">
      <c r="F416" s="20"/>
    </row>
    <row r="417" ht="15.75" customHeight="1">
      <c r="F417" s="20"/>
    </row>
    <row r="418" ht="15.75" customHeight="1">
      <c r="F418" s="20"/>
    </row>
    <row r="419" ht="15.75" customHeight="1">
      <c r="F419" s="20"/>
    </row>
    <row r="420" ht="15.75" customHeight="1">
      <c r="F420" s="20"/>
    </row>
    <row r="421" ht="15.75" customHeight="1">
      <c r="F421" s="20"/>
    </row>
    <row r="422" ht="15.75" customHeight="1">
      <c r="F422" s="20"/>
    </row>
    <row r="423" ht="15.75" customHeight="1">
      <c r="F423" s="20"/>
    </row>
    <row r="424" ht="15.75" customHeight="1">
      <c r="F424" s="20"/>
    </row>
    <row r="425" ht="15.75" customHeight="1">
      <c r="F425" s="20"/>
    </row>
    <row r="426" ht="15.75" customHeight="1">
      <c r="F426" s="20"/>
    </row>
    <row r="427" ht="15.75" customHeight="1">
      <c r="F427" s="20"/>
    </row>
    <row r="428" ht="15.75" customHeight="1">
      <c r="F428" s="20"/>
    </row>
    <row r="429" ht="15.75" customHeight="1">
      <c r="F429" s="20"/>
    </row>
    <row r="430" ht="15.75" customHeight="1">
      <c r="F430" s="20"/>
    </row>
    <row r="431" ht="15.75" customHeight="1">
      <c r="F431" s="20"/>
    </row>
    <row r="432" ht="15.75" customHeight="1">
      <c r="F432" s="20"/>
    </row>
    <row r="433" ht="15.75" customHeight="1">
      <c r="F433" s="20"/>
    </row>
    <row r="434" ht="15.75" customHeight="1">
      <c r="F434" s="20"/>
    </row>
    <row r="435" ht="15.75" customHeight="1">
      <c r="F435" s="20"/>
    </row>
    <row r="436" ht="15.75" customHeight="1">
      <c r="F436" s="20"/>
    </row>
    <row r="437" ht="15.75" customHeight="1">
      <c r="F437" s="20"/>
    </row>
    <row r="438" ht="15.75" customHeight="1">
      <c r="F438" s="20"/>
    </row>
    <row r="439" ht="15.75" customHeight="1">
      <c r="F439" s="20"/>
    </row>
    <row r="440" ht="15.75" customHeight="1">
      <c r="F440" s="20"/>
    </row>
    <row r="441" ht="15.75" customHeight="1">
      <c r="F441" s="20"/>
    </row>
    <row r="442" ht="15.75" customHeight="1">
      <c r="F442" s="20"/>
    </row>
    <row r="443" ht="15.75" customHeight="1">
      <c r="F443" s="20"/>
    </row>
    <row r="444" ht="15.75" customHeight="1">
      <c r="F444" s="20"/>
    </row>
    <row r="445" ht="15.75" customHeight="1">
      <c r="F445" s="20"/>
    </row>
    <row r="446" ht="15.75" customHeight="1">
      <c r="F446" s="20"/>
    </row>
    <row r="447" ht="15.75" customHeight="1">
      <c r="F447" s="20"/>
    </row>
    <row r="448" ht="15.75" customHeight="1">
      <c r="F448" s="20"/>
    </row>
    <row r="449" ht="15.75" customHeight="1">
      <c r="F449" s="20"/>
    </row>
    <row r="450" ht="15.75" customHeight="1">
      <c r="F450" s="20"/>
    </row>
    <row r="451" ht="15.75" customHeight="1">
      <c r="F451" s="20"/>
    </row>
    <row r="452" ht="15.75" customHeight="1">
      <c r="F452" s="20"/>
    </row>
    <row r="453" ht="15.75" customHeight="1">
      <c r="F453" s="20"/>
    </row>
    <row r="454" ht="15.75" customHeight="1">
      <c r="F454" s="20"/>
    </row>
    <row r="455" ht="15.75" customHeight="1">
      <c r="F455" s="20"/>
    </row>
    <row r="456" ht="15.75" customHeight="1">
      <c r="F456" s="20"/>
    </row>
    <row r="457" ht="15.75" customHeight="1">
      <c r="F457" s="20"/>
    </row>
    <row r="458" ht="15.75" customHeight="1">
      <c r="F458" s="20"/>
    </row>
    <row r="459" ht="15.75" customHeight="1">
      <c r="F459" s="20"/>
    </row>
    <row r="460" ht="15.75" customHeight="1">
      <c r="F460" s="20"/>
    </row>
    <row r="461" ht="15.75" customHeight="1">
      <c r="F461" s="20"/>
    </row>
    <row r="462" ht="15.75" customHeight="1">
      <c r="F462" s="20"/>
    </row>
    <row r="463" ht="15.75" customHeight="1">
      <c r="F463" s="20"/>
    </row>
    <row r="464" ht="15.75" customHeight="1">
      <c r="F464" s="20"/>
    </row>
    <row r="465" ht="15.75" customHeight="1">
      <c r="F465" s="20"/>
    </row>
    <row r="466" ht="15.75" customHeight="1">
      <c r="F466" s="20"/>
    </row>
    <row r="467" ht="15.75" customHeight="1">
      <c r="F467" s="20"/>
    </row>
    <row r="468" ht="15.75" customHeight="1">
      <c r="F468" s="20"/>
    </row>
    <row r="469" ht="15.75" customHeight="1">
      <c r="F469" s="20"/>
    </row>
    <row r="470" ht="15.75" customHeight="1">
      <c r="F470" s="20"/>
    </row>
    <row r="471" ht="15.75" customHeight="1">
      <c r="F471" s="20"/>
    </row>
    <row r="472" ht="15.75" customHeight="1">
      <c r="F472" s="20"/>
    </row>
    <row r="473" ht="15.75" customHeight="1">
      <c r="F473" s="20"/>
    </row>
    <row r="474" ht="15.75" customHeight="1">
      <c r="F474" s="20"/>
    </row>
    <row r="475" ht="15.75" customHeight="1">
      <c r="F475" s="20"/>
    </row>
    <row r="476" ht="15.75" customHeight="1">
      <c r="F476" s="20"/>
    </row>
    <row r="477" ht="15.75" customHeight="1">
      <c r="F477" s="20"/>
    </row>
    <row r="478" ht="15.75" customHeight="1">
      <c r="F478" s="20"/>
    </row>
    <row r="479" ht="15.75" customHeight="1">
      <c r="F479" s="20"/>
    </row>
    <row r="480" ht="15.75" customHeight="1">
      <c r="F480" s="20"/>
    </row>
    <row r="481" ht="15.75" customHeight="1">
      <c r="F481" s="20"/>
    </row>
    <row r="482" ht="15.75" customHeight="1">
      <c r="F482" s="20"/>
    </row>
    <row r="483" ht="15.75" customHeight="1">
      <c r="F483" s="20"/>
    </row>
    <row r="484" ht="15.75" customHeight="1">
      <c r="F484" s="20"/>
    </row>
    <row r="485" ht="15.75" customHeight="1">
      <c r="F485" s="20"/>
    </row>
    <row r="486" ht="15.75" customHeight="1">
      <c r="F486" s="20"/>
    </row>
    <row r="487" ht="15.75" customHeight="1">
      <c r="F487" s="20"/>
    </row>
    <row r="488" ht="15.75" customHeight="1">
      <c r="F488" s="20"/>
    </row>
    <row r="489" ht="15.75" customHeight="1">
      <c r="F489" s="20"/>
    </row>
    <row r="490" ht="15.75" customHeight="1">
      <c r="F490" s="20"/>
    </row>
    <row r="491" ht="15.75" customHeight="1">
      <c r="F491" s="20"/>
    </row>
    <row r="492" ht="15.75" customHeight="1">
      <c r="F492" s="20"/>
    </row>
    <row r="493" ht="15.75" customHeight="1">
      <c r="F493" s="20"/>
    </row>
    <row r="494" ht="15.75" customHeight="1">
      <c r="F494" s="20"/>
    </row>
    <row r="495" ht="15.75" customHeight="1">
      <c r="F495" s="20"/>
    </row>
    <row r="496" ht="15.75" customHeight="1">
      <c r="F496" s="20"/>
    </row>
    <row r="497" ht="15.75" customHeight="1">
      <c r="F497" s="20"/>
    </row>
    <row r="498" ht="15.75" customHeight="1">
      <c r="F498" s="20"/>
    </row>
    <row r="499" ht="15.75" customHeight="1">
      <c r="F499" s="20"/>
    </row>
    <row r="500" ht="15.75" customHeight="1">
      <c r="F500" s="20"/>
    </row>
    <row r="501" ht="15.75" customHeight="1">
      <c r="F501" s="20"/>
    </row>
    <row r="502" ht="15.75" customHeight="1">
      <c r="F502" s="20"/>
    </row>
    <row r="503" ht="15.75" customHeight="1">
      <c r="F503" s="20"/>
    </row>
    <row r="504" ht="15.75" customHeight="1">
      <c r="F504" s="20"/>
    </row>
    <row r="505" ht="15.75" customHeight="1">
      <c r="F505" s="20"/>
    </row>
    <row r="506" ht="15.75" customHeight="1">
      <c r="F506" s="20"/>
    </row>
    <row r="507" ht="15.75" customHeight="1">
      <c r="F507" s="20"/>
    </row>
    <row r="508" ht="15.75" customHeight="1">
      <c r="F508" s="20"/>
    </row>
    <row r="509" ht="15.75" customHeight="1">
      <c r="F509" s="20"/>
    </row>
    <row r="510" ht="15.75" customHeight="1">
      <c r="F510" s="20"/>
    </row>
    <row r="511" ht="15.75" customHeight="1">
      <c r="F511" s="20"/>
    </row>
    <row r="512" ht="15.75" customHeight="1">
      <c r="F512" s="20"/>
    </row>
    <row r="513" ht="15.75" customHeight="1">
      <c r="F513" s="20"/>
    </row>
    <row r="514" ht="15.75" customHeight="1">
      <c r="F514" s="20"/>
    </row>
    <row r="515" ht="15.75" customHeight="1">
      <c r="F515" s="20"/>
    </row>
    <row r="516" ht="15.75" customHeight="1">
      <c r="F516" s="20"/>
    </row>
    <row r="517" ht="15.75" customHeight="1">
      <c r="F517" s="20"/>
    </row>
    <row r="518" ht="15.75" customHeight="1">
      <c r="F518" s="20"/>
    </row>
    <row r="519" ht="15.75" customHeight="1">
      <c r="F519" s="20"/>
    </row>
    <row r="520" ht="15.75" customHeight="1">
      <c r="F520" s="20"/>
    </row>
    <row r="521" ht="15.75" customHeight="1">
      <c r="F521" s="20"/>
    </row>
    <row r="522" ht="15.75" customHeight="1">
      <c r="F522" s="20"/>
    </row>
    <row r="523" ht="15.75" customHeight="1">
      <c r="F523" s="20"/>
    </row>
    <row r="524" ht="15.75" customHeight="1">
      <c r="F524" s="20"/>
    </row>
    <row r="525" ht="15.75" customHeight="1">
      <c r="F525" s="20"/>
    </row>
    <row r="526" ht="15.75" customHeight="1">
      <c r="F526" s="20"/>
    </row>
    <row r="527" ht="15.75" customHeight="1">
      <c r="F527" s="20"/>
    </row>
    <row r="528" ht="15.75" customHeight="1">
      <c r="F528" s="20"/>
    </row>
    <row r="529" ht="15.75" customHeight="1">
      <c r="F529" s="20"/>
    </row>
    <row r="530" ht="15.75" customHeight="1">
      <c r="F530" s="20"/>
    </row>
    <row r="531" ht="15.75" customHeight="1">
      <c r="F531" s="20"/>
    </row>
    <row r="532" ht="15.75" customHeight="1">
      <c r="F532" s="20"/>
    </row>
    <row r="533" ht="15.75" customHeight="1">
      <c r="F533" s="20"/>
    </row>
    <row r="534" ht="15.75" customHeight="1">
      <c r="F534" s="20"/>
    </row>
    <row r="535" ht="15.75" customHeight="1">
      <c r="F535" s="20"/>
    </row>
    <row r="536" ht="15.75" customHeight="1">
      <c r="F536" s="20"/>
    </row>
    <row r="537" ht="15.75" customHeight="1">
      <c r="F537" s="20"/>
    </row>
    <row r="538" ht="15.75" customHeight="1">
      <c r="F538" s="20"/>
    </row>
    <row r="539" ht="15.75" customHeight="1">
      <c r="F539" s="20"/>
    </row>
    <row r="540" ht="15.75" customHeight="1">
      <c r="F540" s="20"/>
    </row>
    <row r="541" ht="15.75" customHeight="1">
      <c r="F541" s="20"/>
    </row>
    <row r="542" ht="15.75" customHeight="1">
      <c r="F542" s="20"/>
    </row>
    <row r="543" ht="15.75" customHeight="1">
      <c r="F543" s="20"/>
    </row>
    <row r="544" ht="15.75" customHeight="1">
      <c r="F544" s="20"/>
    </row>
    <row r="545" ht="15.75" customHeight="1">
      <c r="F545" s="20"/>
    </row>
    <row r="546" ht="15.75" customHeight="1">
      <c r="F546" s="20"/>
    </row>
    <row r="547" ht="15.75" customHeight="1">
      <c r="F547" s="20"/>
    </row>
    <row r="548" ht="15.75" customHeight="1">
      <c r="F548" s="20"/>
    </row>
    <row r="549" ht="15.75" customHeight="1">
      <c r="F549" s="20"/>
    </row>
    <row r="550" ht="15.75" customHeight="1">
      <c r="F550" s="20"/>
    </row>
    <row r="551" ht="15.75" customHeight="1">
      <c r="F551" s="20"/>
    </row>
    <row r="552" ht="15.75" customHeight="1">
      <c r="F552" s="20"/>
    </row>
    <row r="553" ht="15.75" customHeight="1">
      <c r="F553" s="20"/>
    </row>
    <row r="554" ht="15.75" customHeight="1">
      <c r="F554" s="20"/>
    </row>
    <row r="555" ht="15.75" customHeight="1">
      <c r="F555" s="20"/>
    </row>
    <row r="556" ht="15.75" customHeight="1">
      <c r="F556" s="20"/>
    </row>
    <row r="557" ht="15.75" customHeight="1">
      <c r="F557" s="20"/>
    </row>
    <row r="558" ht="15.75" customHeight="1">
      <c r="F558" s="20"/>
    </row>
    <row r="559" ht="15.75" customHeight="1">
      <c r="F559" s="20"/>
    </row>
    <row r="560" ht="15.75" customHeight="1">
      <c r="F560" s="20"/>
    </row>
    <row r="561" ht="15.75" customHeight="1">
      <c r="F561" s="20"/>
    </row>
    <row r="562" ht="15.75" customHeight="1">
      <c r="F562" s="20"/>
    </row>
    <row r="563" ht="15.75" customHeight="1">
      <c r="F563" s="20"/>
    </row>
    <row r="564" ht="15.75" customHeight="1">
      <c r="F564" s="20"/>
    </row>
    <row r="565" ht="15.75" customHeight="1">
      <c r="F565" s="20"/>
    </row>
    <row r="566" ht="15.75" customHeight="1">
      <c r="F566" s="20"/>
    </row>
    <row r="567" ht="15.75" customHeight="1">
      <c r="F567" s="20"/>
    </row>
    <row r="568" ht="15.75" customHeight="1">
      <c r="F568" s="20"/>
    </row>
    <row r="569" ht="15.75" customHeight="1">
      <c r="F569" s="20"/>
    </row>
    <row r="570" ht="15.75" customHeight="1">
      <c r="F570" s="20"/>
    </row>
    <row r="571" ht="15.75" customHeight="1">
      <c r="F571" s="20"/>
    </row>
    <row r="572" ht="15.75" customHeight="1">
      <c r="F572" s="20"/>
    </row>
    <row r="573" ht="15.75" customHeight="1">
      <c r="F573" s="20"/>
    </row>
    <row r="574" ht="15.75" customHeight="1">
      <c r="F574" s="20"/>
    </row>
    <row r="575" ht="15.75" customHeight="1">
      <c r="F575" s="20"/>
    </row>
    <row r="576" ht="15.75" customHeight="1">
      <c r="F576" s="20"/>
    </row>
    <row r="577" ht="15.75" customHeight="1">
      <c r="F577" s="20"/>
    </row>
    <row r="578" ht="15.75" customHeight="1">
      <c r="F578" s="20"/>
    </row>
    <row r="579" ht="15.75" customHeight="1">
      <c r="F579" s="20"/>
    </row>
    <row r="580" ht="15.75" customHeight="1">
      <c r="F580" s="20"/>
    </row>
    <row r="581" ht="15.75" customHeight="1">
      <c r="F581" s="20"/>
    </row>
    <row r="582" ht="15.75" customHeight="1">
      <c r="F582" s="20"/>
    </row>
    <row r="583" ht="15.75" customHeight="1">
      <c r="F583" s="20"/>
    </row>
    <row r="584" ht="15.75" customHeight="1">
      <c r="F584" s="20"/>
    </row>
    <row r="585" ht="15.75" customHeight="1">
      <c r="F585" s="20"/>
    </row>
    <row r="586" ht="15.75" customHeight="1">
      <c r="F586" s="20"/>
    </row>
    <row r="587" ht="15.75" customHeight="1">
      <c r="F587" s="20"/>
    </row>
    <row r="588" ht="15.75" customHeight="1">
      <c r="F588" s="20"/>
    </row>
    <row r="589" ht="15.75" customHeight="1">
      <c r="F589" s="20"/>
    </row>
    <row r="590" ht="15.75" customHeight="1">
      <c r="F590" s="20"/>
    </row>
    <row r="591" ht="15.75" customHeight="1">
      <c r="F591" s="20"/>
    </row>
    <row r="592" ht="15.75" customHeight="1">
      <c r="F592" s="20"/>
    </row>
    <row r="593" ht="15.75" customHeight="1">
      <c r="F593" s="20"/>
    </row>
    <row r="594" ht="15.75" customHeight="1">
      <c r="F594" s="20"/>
    </row>
    <row r="595" ht="15.75" customHeight="1">
      <c r="F595" s="20"/>
    </row>
    <row r="596" ht="15.75" customHeight="1">
      <c r="F596" s="20"/>
    </row>
    <row r="597" ht="15.75" customHeight="1">
      <c r="F597" s="20"/>
    </row>
    <row r="598" ht="15.75" customHeight="1">
      <c r="F598" s="20"/>
    </row>
    <row r="599" ht="15.75" customHeight="1">
      <c r="F599" s="20"/>
    </row>
    <row r="600" ht="15.75" customHeight="1">
      <c r="F600" s="20"/>
    </row>
    <row r="601" ht="15.75" customHeight="1">
      <c r="F601" s="20"/>
    </row>
    <row r="602" ht="15.75" customHeight="1">
      <c r="F602" s="20"/>
    </row>
    <row r="603" ht="15.75" customHeight="1">
      <c r="F603" s="20"/>
    </row>
    <row r="604" ht="15.75" customHeight="1">
      <c r="F604" s="20"/>
    </row>
    <row r="605" ht="15.75" customHeight="1">
      <c r="F605" s="20"/>
    </row>
    <row r="606" ht="15.75" customHeight="1">
      <c r="F606" s="20"/>
    </row>
    <row r="607" ht="15.75" customHeight="1">
      <c r="F607" s="20"/>
    </row>
    <row r="608" ht="15.75" customHeight="1">
      <c r="F608" s="20"/>
    </row>
    <row r="609" ht="15.75" customHeight="1">
      <c r="F609" s="20"/>
    </row>
    <row r="610" ht="15.75" customHeight="1">
      <c r="F610" s="20"/>
    </row>
    <row r="611" ht="15.75" customHeight="1">
      <c r="F611" s="20"/>
    </row>
    <row r="612" ht="15.75" customHeight="1">
      <c r="F612" s="20"/>
    </row>
    <row r="613" ht="15.75" customHeight="1">
      <c r="F613" s="20"/>
    </row>
    <row r="614" ht="15.75" customHeight="1">
      <c r="F614" s="20"/>
    </row>
    <row r="615" ht="15.75" customHeight="1">
      <c r="F615" s="20"/>
    </row>
    <row r="616" ht="15.75" customHeight="1">
      <c r="F616" s="20"/>
    </row>
    <row r="617" ht="15.75" customHeight="1">
      <c r="F617" s="20"/>
    </row>
    <row r="618" ht="15.75" customHeight="1">
      <c r="F618" s="20"/>
    </row>
    <row r="619" ht="15.75" customHeight="1">
      <c r="F619" s="20"/>
    </row>
    <row r="620" ht="15.75" customHeight="1">
      <c r="F620" s="20"/>
    </row>
    <row r="621" ht="15.75" customHeight="1">
      <c r="F621" s="20"/>
    </row>
    <row r="622" ht="15.75" customHeight="1">
      <c r="F622" s="20"/>
    </row>
    <row r="623" ht="15.75" customHeight="1">
      <c r="F623" s="20"/>
    </row>
    <row r="624" ht="15.75" customHeight="1">
      <c r="F624" s="20"/>
    </row>
    <row r="625" ht="15.75" customHeight="1">
      <c r="F625" s="20"/>
    </row>
    <row r="626" ht="15.75" customHeight="1">
      <c r="F626" s="20"/>
    </row>
    <row r="627" ht="15.75" customHeight="1">
      <c r="F627" s="20"/>
    </row>
    <row r="628" ht="15.75" customHeight="1">
      <c r="F628" s="20"/>
    </row>
    <row r="629" ht="15.75" customHeight="1">
      <c r="F629" s="20"/>
    </row>
    <row r="630" ht="15.75" customHeight="1">
      <c r="F630" s="20"/>
    </row>
    <row r="631" ht="15.75" customHeight="1">
      <c r="F631" s="20"/>
    </row>
    <row r="632" ht="15.75" customHeight="1">
      <c r="F632" s="20"/>
    </row>
    <row r="633" ht="15.75" customHeight="1">
      <c r="F633" s="20"/>
    </row>
    <row r="634" ht="15.75" customHeight="1">
      <c r="F634" s="20"/>
    </row>
    <row r="635" ht="15.75" customHeight="1">
      <c r="F635" s="20"/>
    </row>
    <row r="636" ht="15.75" customHeight="1">
      <c r="F636" s="20"/>
    </row>
    <row r="637" ht="15.75" customHeight="1">
      <c r="F637" s="20"/>
    </row>
    <row r="638" ht="15.75" customHeight="1">
      <c r="F638" s="20"/>
    </row>
    <row r="639" ht="15.75" customHeight="1">
      <c r="F639" s="20"/>
    </row>
    <row r="640" ht="15.75" customHeight="1">
      <c r="F640" s="20"/>
    </row>
    <row r="641" ht="15.75" customHeight="1">
      <c r="F641" s="20"/>
    </row>
    <row r="642" ht="15.75" customHeight="1">
      <c r="F642" s="20"/>
    </row>
    <row r="643" ht="15.75" customHeight="1">
      <c r="F643" s="20"/>
    </row>
    <row r="644" ht="15.75" customHeight="1">
      <c r="F644" s="20"/>
    </row>
    <row r="645" ht="15.75" customHeight="1">
      <c r="F645" s="20"/>
    </row>
    <row r="646" ht="15.75" customHeight="1">
      <c r="F646" s="20"/>
    </row>
    <row r="647" ht="15.75" customHeight="1">
      <c r="F647" s="20"/>
    </row>
    <row r="648" ht="15.75" customHeight="1">
      <c r="F648" s="20"/>
    </row>
    <row r="649" ht="15.75" customHeight="1">
      <c r="F649" s="20"/>
    </row>
    <row r="650" ht="15.75" customHeight="1">
      <c r="F650" s="20"/>
    </row>
    <row r="651" ht="15.75" customHeight="1">
      <c r="F651" s="20"/>
    </row>
    <row r="652" ht="15.75" customHeight="1">
      <c r="F652" s="20"/>
    </row>
    <row r="653" ht="15.75" customHeight="1">
      <c r="F653" s="20"/>
    </row>
    <row r="654" ht="15.75" customHeight="1">
      <c r="F654" s="20"/>
    </row>
    <row r="655" ht="15.75" customHeight="1">
      <c r="F655" s="20"/>
    </row>
    <row r="656" ht="15.75" customHeight="1">
      <c r="F656" s="20"/>
    </row>
    <row r="657" ht="15.75" customHeight="1">
      <c r="F657" s="20"/>
    </row>
    <row r="658" ht="15.75" customHeight="1">
      <c r="F658" s="20"/>
    </row>
    <row r="659" ht="15.75" customHeight="1">
      <c r="F659" s="20"/>
    </row>
    <row r="660" ht="15.75" customHeight="1">
      <c r="F660" s="20"/>
    </row>
    <row r="661" ht="15.75" customHeight="1">
      <c r="F661" s="20"/>
    </row>
    <row r="662" ht="15.75" customHeight="1">
      <c r="F662" s="20"/>
    </row>
    <row r="663" ht="15.75" customHeight="1">
      <c r="F663" s="20"/>
    </row>
    <row r="664" ht="15.75" customHeight="1">
      <c r="F664" s="20"/>
    </row>
    <row r="665" ht="15.75" customHeight="1">
      <c r="F665" s="20"/>
    </row>
    <row r="666" ht="15.75" customHeight="1">
      <c r="F666" s="20"/>
    </row>
    <row r="667" ht="15.75" customHeight="1">
      <c r="F667" s="20"/>
    </row>
    <row r="668" ht="15.75" customHeight="1">
      <c r="F668" s="20"/>
    </row>
    <row r="669" ht="15.75" customHeight="1">
      <c r="F669" s="20"/>
    </row>
    <row r="670" ht="15.75" customHeight="1">
      <c r="F670" s="20"/>
    </row>
    <row r="671" ht="15.75" customHeight="1">
      <c r="F671" s="20"/>
    </row>
    <row r="672" ht="15.75" customHeight="1">
      <c r="F672" s="20"/>
    </row>
    <row r="673" ht="15.75" customHeight="1">
      <c r="F673" s="20"/>
    </row>
    <row r="674" ht="15.75" customHeight="1">
      <c r="F674" s="20"/>
    </row>
    <row r="675" ht="15.75" customHeight="1">
      <c r="F675" s="20"/>
    </row>
    <row r="676" ht="15.75" customHeight="1">
      <c r="F676" s="20"/>
    </row>
    <row r="677" ht="15.75" customHeight="1">
      <c r="F677" s="20"/>
    </row>
    <row r="678" ht="15.75" customHeight="1">
      <c r="F678" s="20"/>
    </row>
    <row r="679" ht="15.75" customHeight="1">
      <c r="F679" s="20"/>
    </row>
    <row r="680" ht="15.75" customHeight="1">
      <c r="F680" s="20"/>
    </row>
    <row r="681" ht="15.75" customHeight="1">
      <c r="F681" s="20"/>
    </row>
    <row r="682" ht="15.75" customHeight="1">
      <c r="F682" s="20"/>
    </row>
    <row r="683" ht="15.75" customHeight="1">
      <c r="F683" s="20"/>
    </row>
    <row r="684" ht="15.75" customHeight="1">
      <c r="F684" s="20"/>
    </row>
    <row r="685" ht="15.75" customHeight="1">
      <c r="F685" s="20"/>
    </row>
    <row r="686" ht="15.75" customHeight="1">
      <c r="F686" s="20"/>
    </row>
    <row r="687" ht="15.75" customHeight="1">
      <c r="F687" s="20"/>
    </row>
    <row r="688" ht="15.75" customHeight="1">
      <c r="F688" s="20"/>
    </row>
    <row r="689" ht="15.75" customHeight="1">
      <c r="F689" s="20"/>
    </row>
    <row r="690" ht="15.75" customHeight="1">
      <c r="F690" s="20"/>
    </row>
    <row r="691" ht="15.75" customHeight="1">
      <c r="F691" s="20"/>
    </row>
    <row r="692" ht="15.75" customHeight="1">
      <c r="F692" s="20"/>
    </row>
    <row r="693" ht="15.75" customHeight="1">
      <c r="F693" s="20"/>
    </row>
    <row r="694" ht="15.75" customHeight="1">
      <c r="F694" s="20"/>
    </row>
    <row r="695" ht="15.75" customHeight="1">
      <c r="F695" s="20"/>
    </row>
    <row r="696" ht="15.75" customHeight="1">
      <c r="F696" s="20"/>
    </row>
    <row r="697" ht="15.75" customHeight="1">
      <c r="F697" s="20"/>
    </row>
    <row r="698" ht="15.75" customHeight="1">
      <c r="F698" s="20"/>
    </row>
    <row r="699" ht="15.75" customHeight="1">
      <c r="F699" s="20"/>
    </row>
    <row r="700" ht="15.75" customHeight="1">
      <c r="F700" s="20"/>
    </row>
    <row r="701" ht="15.75" customHeight="1">
      <c r="F701" s="20"/>
    </row>
    <row r="702" ht="15.75" customHeight="1">
      <c r="F702" s="20"/>
    </row>
    <row r="703" ht="15.75" customHeight="1">
      <c r="F703" s="20"/>
    </row>
    <row r="704" ht="15.75" customHeight="1">
      <c r="F704" s="20"/>
    </row>
    <row r="705" ht="15.75" customHeight="1">
      <c r="F705" s="20"/>
    </row>
    <row r="706" ht="15.75" customHeight="1">
      <c r="F706" s="20"/>
    </row>
    <row r="707" ht="15.75" customHeight="1">
      <c r="F707" s="20"/>
    </row>
    <row r="708" ht="15.75" customHeight="1">
      <c r="F708" s="20"/>
    </row>
    <row r="709" ht="15.75" customHeight="1">
      <c r="F709" s="20"/>
    </row>
    <row r="710" ht="15.75" customHeight="1">
      <c r="F710" s="20"/>
    </row>
    <row r="711" ht="15.75" customHeight="1">
      <c r="F711" s="20"/>
    </row>
    <row r="712" ht="15.75" customHeight="1">
      <c r="F712" s="20"/>
    </row>
    <row r="713" ht="15.75" customHeight="1">
      <c r="F713" s="20"/>
    </row>
    <row r="714" ht="15.75" customHeight="1">
      <c r="F714" s="20"/>
    </row>
    <row r="715" ht="15.75" customHeight="1">
      <c r="F715" s="20"/>
    </row>
    <row r="716" ht="15.75" customHeight="1">
      <c r="F716" s="20"/>
    </row>
    <row r="717" ht="15.75" customHeight="1">
      <c r="F717" s="20"/>
    </row>
    <row r="718" ht="15.75" customHeight="1">
      <c r="F718" s="20"/>
    </row>
    <row r="719" ht="15.75" customHeight="1">
      <c r="F719" s="20"/>
    </row>
    <row r="720" ht="15.75" customHeight="1">
      <c r="F720" s="20"/>
    </row>
    <row r="721" ht="15.75" customHeight="1">
      <c r="F721" s="20"/>
    </row>
    <row r="722" ht="15.75" customHeight="1">
      <c r="F722" s="20"/>
    </row>
    <row r="723" ht="15.75" customHeight="1">
      <c r="F723" s="20"/>
    </row>
    <row r="724" ht="15.75" customHeight="1">
      <c r="F724" s="20"/>
    </row>
    <row r="725" ht="15.75" customHeight="1">
      <c r="F725" s="20"/>
    </row>
    <row r="726" ht="15.75" customHeight="1">
      <c r="F726" s="20"/>
    </row>
    <row r="727" ht="15.75" customHeight="1">
      <c r="F727" s="20"/>
    </row>
    <row r="728" ht="15.75" customHeight="1">
      <c r="F728" s="20"/>
    </row>
    <row r="729" ht="15.75" customHeight="1">
      <c r="F729" s="20"/>
    </row>
    <row r="730" ht="15.75" customHeight="1">
      <c r="F730" s="20"/>
    </row>
    <row r="731" ht="15.75" customHeight="1">
      <c r="F731" s="20"/>
    </row>
    <row r="732" ht="15.75" customHeight="1">
      <c r="F732" s="20"/>
    </row>
    <row r="733" ht="15.75" customHeight="1">
      <c r="F733" s="20"/>
    </row>
    <row r="734" ht="15.75" customHeight="1">
      <c r="F734" s="20"/>
    </row>
    <row r="735" ht="15.75" customHeight="1">
      <c r="F735" s="20"/>
    </row>
    <row r="736" ht="15.75" customHeight="1">
      <c r="F736" s="20"/>
    </row>
    <row r="737" ht="15.75" customHeight="1">
      <c r="F737" s="20"/>
    </row>
    <row r="738" ht="15.75" customHeight="1">
      <c r="F738" s="20"/>
    </row>
    <row r="739" ht="15.75" customHeight="1">
      <c r="F739" s="20"/>
    </row>
    <row r="740" ht="15.75" customHeight="1">
      <c r="F740" s="20"/>
    </row>
    <row r="741" ht="15.75" customHeight="1">
      <c r="F741" s="20"/>
    </row>
    <row r="742" ht="15.75" customHeight="1">
      <c r="F742" s="20"/>
    </row>
    <row r="743" ht="15.75" customHeight="1">
      <c r="F743" s="20"/>
    </row>
    <row r="744" ht="15.75" customHeight="1">
      <c r="F744" s="20"/>
    </row>
    <row r="745" ht="15.75" customHeight="1">
      <c r="F745" s="20"/>
    </row>
    <row r="746" ht="15.75" customHeight="1">
      <c r="F746" s="20"/>
    </row>
    <row r="747" ht="15.75" customHeight="1">
      <c r="F747" s="20"/>
    </row>
    <row r="748" ht="15.75" customHeight="1">
      <c r="F748" s="20"/>
    </row>
    <row r="749" ht="15.75" customHeight="1">
      <c r="F749" s="20"/>
    </row>
    <row r="750" ht="15.75" customHeight="1">
      <c r="F750" s="20"/>
    </row>
    <row r="751" ht="15.75" customHeight="1">
      <c r="F751" s="20"/>
    </row>
    <row r="752" ht="15.75" customHeight="1">
      <c r="F752" s="20"/>
    </row>
    <row r="753" ht="15.75" customHeight="1">
      <c r="F753" s="20"/>
    </row>
    <row r="754" ht="15.75" customHeight="1">
      <c r="F754" s="20"/>
    </row>
    <row r="755" ht="15.75" customHeight="1">
      <c r="F755" s="20"/>
    </row>
    <row r="756" ht="15.75" customHeight="1">
      <c r="F756" s="20"/>
    </row>
    <row r="757" ht="15.75" customHeight="1">
      <c r="F757" s="20"/>
    </row>
    <row r="758" ht="15.75" customHeight="1">
      <c r="F758" s="20"/>
    </row>
    <row r="759" ht="15.75" customHeight="1">
      <c r="F759" s="20"/>
    </row>
    <row r="760" ht="15.75" customHeight="1">
      <c r="F760" s="20"/>
    </row>
    <row r="761" ht="15.75" customHeight="1">
      <c r="F761" s="20"/>
    </row>
    <row r="762" ht="15.75" customHeight="1">
      <c r="F762" s="20"/>
    </row>
    <row r="763" ht="15.75" customHeight="1">
      <c r="F763" s="20"/>
    </row>
    <row r="764" ht="15.75" customHeight="1">
      <c r="F764" s="20"/>
    </row>
    <row r="765" ht="15.75" customHeight="1">
      <c r="F765" s="20"/>
    </row>
    <row r="766" ht="15.75" customHeight="1">
      <c r="F766" s="20"/>
    </row>
    <row r="767" ht="15.75" customHeight="1">
      <c r="F767" s="20"/>
    </row>
    <row r="768" ht="15.75" customHeight="1">
      <c r="F768" s="20"/>
    </row>
    <row r="769" ht="15.75" customHeight="1">
      <c r="F769" s="20"/>
    </row>
    <row r="770" ht="15.75" customHeight="1">
      <c r="F770" s="20"/>
    </row>
    <row r="771" ht="15.75" customHeight="1">
      <c r="F771" s="20"/>
    </row>
    <row r="772" ht="15.75" customHeight="1">
      <c r="F772" s="20"/>
    </row>
    <row r="773" ht="15.75" customHeight="1">
      <c r="F773" s="20"/>
    </row>
    <row r="774" ht="15.75" customHeight="1">
      <c r="F774" s="20"/>
    </row>
    <row r="775" ht="15.75" customHeight="1">
      <c r="F775" s="20"/>
    </row>
    <row r="776" ht="15.75" customHeight="1">
      <c r="F776" s="20"/>
    </row>
    <row r="777" ht="15.75" customHeight="1">
      <c r="F777" s="20"/>
    </row>
    <row r="778" ht="15.75" customHeight="1">
      <c r="F778" s="20"/>
    </row>
    <row r="779" ht="15.75" customHeight="1">
      <c r="F779" s="20"/>
    </row>
    <row r="780" ht="15.75" customHeight="1">
      <c r="F780" s="20"/>
    </row>
    <row r="781" ht="15.75" customHeight="1">
      <c r="F781" s="20"/>
    </row>
    <row r="782" ht="15.75" customHeight="1">
      <c r="F782" s="20"/>
    </row>
    <row r="783" ht="15.75" customHeight="1">
      <c r="F783" s="20"/>
    </row>
    <row r="784" ht="15.75" customHeight="1">
      <c r="F784" s="20"/>
    </row>
    <row r="785" ht="15.75" customHeight="1">
      <c r="F785" s="20"/>
    </row>
    <row r="786" ht="15.75" customHeight="1">
      <c r="F786" s="20"/>
    </row>
    <row r="787" ht="15.75" customHeight="1">
      <c r="F787" s="20"/>
    </row>
    <row r="788" ht="15.75" customHeight="1">
      <c r="F788" s="20"/>
    </row>
    <row r="789" ht="15.75" customHeight="1">
      <c r="F789" s="20"/>
    </row>
    <row r="790" ht="15.75" customHeight="1">
      <c r="F790" s="20"/>
    </row>
    <row r="791" ht="15.75" customHeight="1">
      <c r="F791" s="20"/>
    </row>
    <row r="792" ht="15.75" customHeight="1">
      <c r="F792" s="20"/>
    </row>
    <row r="793" ht="15.75" customHeight="1">
      <c r="F793" s="20"/>
    </row>
    <row r="794" ht="15.75" customHeight="1">
      <c r="F794" s="20"/>
    </row>
    <row r="795" ht="15.75" customHeight="1">
      <c r="F795" s="20"/>
    </row>
    <row r="796" ht="15.75" customHeight="1">
      <c r="F796" s="20"/>
    </row>
    <row r="797" ht="15.75" customHeight="1">
      <c r="F797" s="20"/>
    </row>
    <row r="798" ht="15.75" customHeight="1">
      <c r="F798" s="20"/>
    </row>
    <row r="799" ht="15.75" customHeight="1">
      <c r="F799" s="20"/>
    </row>
    <row r="800" ht="15.75" customHeight="1">
      <c r="F800" s="20"/>
    </row>
    <row r="801" ht="15.75" customHeight="1">
      <c r="F801" s="20"/>
    </row>
    <row r="802" ht="15.75" customHeight="1">
      <c r="F802" s="20"/>
    </row>
    <row r="803" ht="15.75" customHeight="1">
      <c r="F803" s="20"/>
    </row>
    <row r="804" ht="15.75" customHeight="1">
      <c r="F804" s="20"/>
    </row>
    <row r="805" ht="15.75" customHeight="1">
      <c r="F805" s="20"/>
    </row>
    <row r="806" ht="15.75" customHeight="1">
      <c r="F806" s="20"/>
    </row>
    <row r="807" ht="15.75" customHeight="1">
      <c r="F807" s="20"/>
    </row>
    <row r="808" ht="15.75" customHeight="1">
      <c r="F808" s="20"/>
    </row>
    <row r="809" ht="15.75" customHeight="1">
      <c r="F809" s="20"/>
    </row>
    <row r="810" ht="15.75" customHeight="1">
      <c r="F810" s="20"/>
    </row>
    <row r="811" ht="15.75" customHeight="1">
      <c r="F811" s="20"/>
    </row>
    <row r="812" ht="15.75" customHeight="1">
      <c r="F812" s="20"/>
    </row>
    <row r="813" ht="15.75" customHeight="1">
      <c r="F813" s="20"/>
    </row>
    <row r="814" ht="15.75" customHeight="1">
      <c r="F814" s="20"/>
    </row>
    <row r="815" ht="15.75" customHeight="1">
      <c r="F815" s="20"/>
    </row>
    <row r="816" ht="15.75" customHeight="1">
      <c r="F816" s="20"/>
    </row>
    <row r="817" ht="15.75" customHeight="1">
      <c r="F817" s="20"/>
    </row>
    <row r="818" ht="15.75" customHeight="1">
      <c r="F818" s="20"/>
    </row>
    <row r="819" ht="15.75" customHeight="1">
      <c r="F819" s="20"/>
    </row>
    <row r="820" ht="15.75" customHeight="1">
      <c r="F820" s="20"/>
    </row>
    <row r="821" ht="15.75" customHeight="1">
      <c r="F821" s="20"/>
    </row>
    <row r="822" ht="15.75" customHeight="1">
      <c r="F822" s="20"/>
    </row>
    <row r="823" ht="15.75" customHeight="1">
      <c r="F823" s="20"/>
    </row>
    <row r="824" ht="15.75" customHeight="1">
      <c r="F824" s="20"/>
    </row>
    <row r="825" ht="15.75" customHeight="1">
      <c r="F825" s="20"/>
    </row>
    <row r="826" ht="15.75" customHeight="1">
      <c r="F826" s="20"/>
    </row>
    <row r="827" ht="15.75" customHeight="1">
      <c r="F827" s="20"/>
    </row>
    <row r="828" ht="15.75" customHeight="1">
      <c r="F828" s="20"/>
    </row>
    <row r="829" ht="15.75" customHeight="1">
      <c r="F829" s="20"/>
    </row>
    <row r="830" ht="15.75" customHeight="1">
      <c r="F830" s="20"/>
    </row>
    <row r="831" ht="15.75" customHeight="1">
      <c r="F831" s="20"/>
    </row>
    <row r="832" ht="15.75" customHeight="1">
      <c r="F832" s="20"/>
    </row>
    <row r="833" ht="15.75" customHeight="1">
      <c r="F833" s="20"/>
    </row>
    <row r="834" ht="15.75" customHeight="1">
      <c r="F834" s="20"/>
    </row>
    <row r="835" ht="15.75" customHeight="1">
      <c r="F835" s="20"/>
    </row>
    <row r="836" ht="15.75" customHeight="1">
      <c r="F836" s="20"/>
    </row>
    <row r="837" ht="15.75" customHeight="1">
      <c r="F837" s="20"/>
    </row>
    <row r="838" ht="15.75" customHeight="1">
      <c r="F838" s="20"/>
    </row>
    <row r="839" ht="15.75" customHeight="1">
      <c r="F839" s="20"/>
    </row>
    <row r="840" ht="15.75" customHeight="1">
      <c r="F840" s="20"/>
    </row>
    <row r="841" ht="15.75" customHeight="1">
      <c r="F841" s="20"/>
    </row>
    <row r="842" ht="15.75" customHeight="1">
      <c r="F842" s="20"/>
    </row>
    <row r="843" ht="15.75" customHeight="1">
      <c r="F843" s="20"/>
    </row>
    <row r="844" ht="15.75" customHeight="1">
      <c r="F844" s="20"/>
    </row>
    <row r="845" ht="15.75" customHeight="1">
      <c r="F845" s="20"/>
    </row>
    <row r="846" ht="15.75" customHeight="1">
      <c r="F846" s="20"/>
    </row>
    <row r="847" ht="15.75" customHeight="1">
      <c r="F847" s="20"/>
    </row>
    <row r="848" ht="15.75" customHeight="1">
      <c r="F848" s="20"/>
    </row>
    <row r="849" ht="15.75" customHeight="1">
      <c r="F849" s="20"/>
    </row>
    <row r="850" ht="15.75" customHeight="1">
      <c r="F850" s="20"/>
    </row>
    <row r="851" ht="15.75" customHeight="1">
      <c r="F851" s="20"/>
    </row>
    <row r="852" ht="15.75" customHeight="1">
      <c r="F852" s="20"/>
    </row>
    <row r="853" ht="15.75" customHeight="1">
      <c r="F853" s="20"/>
    </row>
    <row r="854" ht="15.75" customHeight="1">
      <c r="F854" s="20"/>
    </row>
    <row r="855" ht="15.75" customHeight="1">
      <c r="F855" s="20"/>
    </row>
    <row r="856" ht="15.75" customHeight="1">
      <c r="F856" s="20"/>
    </row>
    <row r="857" ht="15.75" customHeight="1">
      <c r="F857" s="20"/>
    </row>
    <row r="858" ht="15.75" customHeight="1">
      <c r="F858" s="20"/>
    </row>
    <row r="859" ht="15.75" customHeight="1">
      <c r="F859" s="20"/>
    </row>
    <row r="860" ht="15.75" customHeight="1">
      <c r="F860" s="20"/>
    </row>
    <row r="861" ht="15.75" customHeight="1">
      <c r="F861" s="20"/>
    </row>
    <row r="862" ht="15.75" customHeight="1">
      <c r="F862" s="20"/>
    </row>
    <row r="863" ht="15.75" customHeight="1">
      <c r="F863" s="20"/>
    </row>
    <row r="864" ht="15.75" customHeight="1">
      <c r="F864" s="20"/>
    </row>
    <row r="865" ht="15.75" customHeight="1">
      <c r="F865" s="20"/>
    </row>
    <row r="866" ht="15.75" customHeight="1">
      <c r="F866" s="20"/>
    </row>
    <row r="867" ht="15.75" customHeight="1">
      <c r="F867" s="20"/>
    </row>
    <row r="868" ht="15.75" customHeight="1">
      <c r="F868" s="20"/>
    </row>
    <row r="869" ht="15.75" customHeight="1">
      <c r="F869" s="20"/>
    </row>
    <row r="870" ht="15.75" customHeight="1">
      <c r="F870" s="20"/>
    </row>
    <row r="871" ht="15.75" customHeight="1">
      <c r="F871" s="20"/>
    </row>
    <row r="872" ht="15.75" customHeight="1">
      <c r="F872" s="20"/>
    </row>
    <row r="873" ht="15.75" customHeight="1">
      <c r="F873" s="20"/>
    </row>
    <row r="874" ht="15.75" customHeight="1">
      <c r="F874" s="20"/>
    </row>
    <row r="875" ht="15.75" customHeight="1">
      <c r="F875" s="20"/>
    </row>
    <row r="876" ht="15.75" customHeight="1">
      <c r="F876" s="20"/>
    </row>
    <row r="877" ht="15.75" customHeight="1">
      <c r="F877" s="20"/>
    </row>
    <row r="878" ht="15.75" customHeight="1">
      <c r="F878" s="20"/>
    </row>
    <row r="879" ht="15.75" customHeight="1">
      <c r="F879" s="20"/>
    </row>
    <row r="880" ht="15.75" customHeight="1">
      <c r="F880" s="20"/>
    </row>
    <row r="881" ht="15.75" customHeight="1">
      <c r="F881" s="20"/>
    </row>
    <row r="882" ht="15.75" customHeight="1">
      <c r="F882" s="20"/>
    </row>
    <row r="883" ht="15.75" customHeight="1">
      <c r="F883" s="20"/>
    </row>
    <row r="884" ht="15.75" customHeight="1">
      <c r="F884" s="20"/>
    </row>
    <row r="885" ht="15.75" customHeight="1">
      <c r="F885" s="20"/>
    </row>
    <row r="886" ht="15.75" customHeight="1">
      <c r="F886" s="20"/>
    </row>
    <row r="887" ht="15.75" customHeight="1">
      <c r="F887" s="20"/>
    </row>
    <row r="888" ht="15.75" customHeight="1">
      <c r="F888" s="20"/>
    </row>
    <row r="889" ht="15.75" customHeight="1">
      <c r="F889" s="20"/>
    </row>
    <row r="890" ht="15.75" customHeight="1">
      <c r="F890" s="20"/>
    </row>
    <row r="891" ht="15.75" customHeight="1">
      <c r="F891" s="20"/>
    </row>
    <row r="892" ht="15.75" customHeight="1">
      <c r="F892" s="20"/>
    </row>
    <row r="893" ht="15.75" customHeight="1">
      <c r="F893" s="20"/>
    </row>
    <row r="894" ht="15.75" customHeight="1">
      <c r="F894" s="20"/>
    </row>
    <row r="895" ht="15.75" customHeight="1">
      <c r="F895" s="20"/>
    </row>
    <row r="896" ht="15.75" customHeight="1">
      <c r="F896" s="20"/>
    </row>
    <row r="897" ht="15.75" customHeight="1">
      <c r="F897" s="20"/>
    </row>
    <row r="898" ht="15.75" customHeight="1">
      <c r="F898" s="20"/>
    </row>
    <row r="899" ht="15.75" customHeight="1">
      <c r="F899" s="20"/>
    </row>
    <row r="900" ht="15.75" customHeight="1">
      <c r="F900" s="20"/>
    </row>
    <row r="901" ht="15.75" customHeight="1">
      <c r="F901" s="20"/>
    </row>
    <row r="902" ht="15.75" customHeight="1">
      <c r="F902" s="20"/>
    </row>
    <row r="903" ht="15.75" customHeight="1">
      <c r="F903" s="20"/>
    </row>
    <row r="904" ht="15.75" customHeight="1">
      <c r="F904" s="20"/>
    </row>
    <row r="905" ht="15.75" customHeight="1">
      <c r="F905" s="20"/>
    </row>
    <row r="906" ht="15.75" customHeight="1">
      <c r="F906" s="20"/>
    </row>
    <row r="907" ht="15.75" customHeight="1">
      <c r="F907" s="20"/>
    </row>
    <row r="908" ht="15.75" customHeight="1">
      <c r="F908" s="20"/>
    </row>
    <row r="909" ht="15.75" customHeight="1">
      <c r="F909" s="20"/>
    </row>
    <row r="910" ht="15.75" customHeight="1">
      <c r="F910" s="20"/>
    </row>
    <row r="911" ht="15.75" customHeight="1">
      <c r="F911" s="20"/>
    </row>
    <row r="912" ht="15.75" customHeight="1">
      <c r="F912" s="20"/>
    </row>
    <row r="913" ht="15.75" customHeight="1">
      <c r="F913" s="20"/>
    </row>
    <row r="914" ht="15.75" customHeight="1">
      <c r="F914" s="20"/>
    </row>
    <row r="915" ht="15.75" customHeight="1">
      <c r="F915" s="20"/>
    </row>
    <row r="916" ht="15.75" customHeight="1">
      <c r="F916" s="20"/>
    </row>
    <row r="917" ht="15.75" customHeight="1">
      <c r="F917" s="20"/>
    </row>
    <row r="918" ht="15.75" customHeight="1">
      <c r="F918" s="20"/>
    </row>
    <row r="919" ht="15.75" customHeight="1">
      <c r="F919" s="20"/>
    </row>
    <row r="920" ht="15.75" customHeight="1">
      <c r="F920" s="20"/>
    </row>
    <row r="921" ht="15.75" customHeight="1">
      <c r="F921" s="20"/>
    </row>
    <row r="922" ht="15.75" customHeight="1">
      <c r="F922" s="20"/>
    </row>
    <row r="923" ht="15.75" customHeight="1">
      <c r="F923" s="20"/>
    </row>
    <row r="924" ht="15.75" customHeight="1">
      <c r="F924" s="20"/>
    </row>
    <row r="925" ht="15.75" customHeight="1">
      <c r="F925" s="20"/>
    </row>
    <row r="926" ht="15.75" customHeight="1">
      <c r="F926" s="20"/>
    </row>
    <row r="927" ht="15.75" customHeight="1">
      <c r="F927" s="20"/>
    </row>
    <row r="928" ht="15.75" customHeight="1">
      <c r="F928" s="20"/>
    </row>
    <row r="929" ht="15.75" customHeight="1">
      <c r="F929" s="20"/>
    </row>
    <row r="930" ht="15.75" customHeight="1">
      <c r="F930" s="20"/>
    </row>
    <row r="931" ht="15.75" customHeight="1">
      <c r="F931" s="20"/>
    </row>
    <row r="932" ht="15.75" customHeight="1">
      <c r="F932" s="20"/>
    </row>
    <row r="933" ht="15.75" customHeight="1">
      <c r="F933" s="20"/>
    </row>
    <row r="934" ht="15.75" customHeight="1">
      <c r="F934" s="20"/>
    </row>
    <row r="935" ht="15.75" customHeight="1">
      <c r="F935" s="20"/>
    </row>
    <row r="936" ht="15.75" customHeight="1">
      <c r="F936" s="20"/>
    </row>
    <row r="937" ht="15.75" customHeight="1">
      <c r="F937" s="20"/>
    </row>
    <row r="938" ht="15.75" customHeight="1">
      <c r="F938" s="20"/>
    </row>
    <row r="939" ht="15.75" customHeight="1">
      <c r="F939" s="20"/>
    </row>
    <row r="940" ht="15.75" customHeight="1">
      <c r="F940" s="20"/>
    </row>
    <row r="941" ht="15.75" customHeight="1">
      <c r="F941" s="20"/>
    </row>
    <row r="942" ht="15.75" customHeight="1">
      <c r="F942" s="20"/>
    </row>
    <row r="943" ht="15.75" customHeight="1">
      <c r="F943" s="20"/>
    </row>
    <row r="944" ht="15.75" customHeight="1">
      <c r="F944" s="20"/>
    </row>
    <row r="945" ht="15.75" customHeight="1">
      <c r="F945" s="20"/>
    </row>
    <row r="946" ht="15.75" customHeight="1">
      <c r="F946" s="20"/>
    </row>
    <row r="947" ht="15.75" customHeight="1">
      <c r="F947" s="20"/>
    </row>
    <row r="948" ht="15.75" customHeight="1">
      <c r="F948" s="20"/>
    </row>
    <row r="949" ht="15.75" customHeight="1">
      <c r="F949" s="20"/>
    </row>
    <row r="950" ht="15.75" customHeight="1">
      <c r="F950" s="20"/>
    </row>
    <row r="951" ht="15.75" customHeight="1">
      <c r="F951" s="20"/>
    </row>
    <row r="952" ht="15.75" customHeight="1">
      <c r="F952" s="20"/>
    </row>
    <row r="953" ht="15.75" customHeight="1">
      <c r="F953" s="20"/>
    </row>
    <row r="954" ht="15.75" customHeight="1">
      <c r="F954" s="20"/>
    </row>
    <row r="955" ht="15.75" customHeight="1">
      <c r="F955" s="20"/>
    </row>
    <row r="956" ht="15.75" customHeight="1">
      <c r="F956" s="20"/>
    </row>
    <row r="957" ht="15.75" customHeight="1">
      <c r="F957" s="20"/>
    </row>
    <row r="958" ht="15.75" customHeight="1">
      <c r="F958" s="20"/>
    </row>
    <row r="959" ht="15.75" customHeight="1">
      <c r="F959" s="20"/>
    </row>
    <row r="960" ht="15.75" customHeight="1">
      <c r="F960" s="20"/>
    </row>
    <row r="961" ht="15.75" customHeight="1">
      <c r="F961" s="20"/>
    </row>
    <row r="962" ht="15.75" customHeight="1">
      <c r="F962" s="20"/>
    </row>
    <row r="963" ht="15.75" customHeight="1">
      <c r="F963" s="20"/>
    </row>
    <row r="964" ht="15.75" customHeight="1">
      <c r="F964" s="20"/>
    </row>
    <row r="965" ht="15.75" customHeight="1">
      <c r="F965" s="20"/>
    </row>
    <row r="966" ht="15.75" customHeight="1">
      <c r="F966" s="20"/>
    </row>
    <row r="967" ht="15.75" customHeight="1">
      <c r="F967" s="20"/>
    </row>
    <row r="968" ht="15.75" customHeight="1">
      <c r="F968" s="20"/>
    </row>
    <row r="969" ht="15.75" customHeight="1">
      <c r="F969" s="20"/>
    </row>
    <row r="970" ht="15.75" customHeight="1">
      <c r="F970" s="20"/>
    </row>
    <row r="971" ht="15.75" customHeight="1">
      <c r="F971" s="20"/>
    </row>
    <row r="972" ht="15.75" customHeight="1">
      <c r="F972" s="20"/>
    </row>
    <row r="973" ht="15.75" customHeight="1">
      <c r="F973" s="20"/>
    </row>
    <row r="974" ht="15.75" customHeight="1">
      <c r="F974" s="20"/>
    </row>
    <row r="975" ht="15.75" customHeight="1">
      <c r="F975" s="20"/>
    </row>
    <row r="976" ht="15.75" customHeight="1">
      <c r="F976" s="20"/>
    </row>
    <row r="977" ht="15.75" customHeight="1">
      <c r="F977" s="20"/>
    </row>
    <row r="978" ht="15.75" customHeight="1">
      <c r="F978" s="20"/>
    </row>
    <row r="979" ht="15.75" customHeight="1">
      <c r="F979" s="20"/>
    </row>
    <row r="980" ht="15.75" customHeight="1">
      <c r="F980" s="20"/>
    </row>
    <row r="981" ht="15.75" customHeight="1">
      <c r="F981" s="20"/>
    </row>
    <row r="982" ht="15.75" customHeight="1">
      <c r="F982" s="20"/>
    </row>
    <row r="983" ht="15.75" customHeight="1">
      <c r="F983" s="20"/>
    </row>
    <row r="984" ht="15.75" customHeight="1">
      <c r="F984" s="20"/>
    </row>
    <row r="985" ht="15.75" customHeight="1">
      <c r="F985" s="20"/>
    </row>
    <row r="986" ht="15.75" customHeight="1">
      <c r="F986" s="20"/>
    </row>
    <row r="987" ht="15.75" customHeight="1">
      <c r="F987" s="20"/>
    </row>
    <row r="988" ht="15.75" customHeight="1">
      <c r="F988" s="20"/>
    </row>
    <row r="989" ht="15.75" customHeight="1">
      <c r="F989" s="20"/>
    </row>
    <row r="990" ht="15.75" customHeight="1">
      <c r="F990" s="20"/>
    </row>
    <row r="991" ht="15.75" customHeight="1">
      <c r="F991" s="20"/>
    </row>
    <row r="992" ht="15.75" customHeight="1">
      <c r="F992" s="20"/>
    </row>
    <row r="993" ht="15.75" customHeight="1">
      <c r="F993" s="20"/>
    </row>
    <row r="994" ht="15.75" customHeight="1">
      <c r="F994" s="20"/>
    </row>
    <row r="995" ht="15.75" customHeight="1">
      <c r="F995" s="20"/>
    </row>
    <row r="996" ht="15.75" customHeight="1">
      <c r="F996" s="20"/>
    </row>
    <row r="997" ht="15.75" customHeight="1">
      <c r="F997" s="20"/>
    </row>
    <row r="998" ht="15.75" customHeight="1">
      <c r="F998" s="20"/>
    </row>
    <row r="999" ht="15.75" customHeight="1">
      <c r="F999" s="20"/>
    </row>
    <row r="1000" ht="15.75" customHeight="1">
      <c r="F1000" s="20"/>
    </row>
  </sheetData>
  <customSheetViews>
    <customSheetView guid="{07A45F0A-ACBD-4AC0-8B6A-992F6D1F2939}" filter="1" showAutoFilter="1">
      <autoFilter ref="$A$1:$L$301"/>
      <extLst>
        <ext uri="GoogleSheetsCustomDataVersion1">
          <go:sheetsCustomData xmlns:go="http://customooxmlschemas.google.com/" filterViewId="29583190"/>
        </ext>
      </extLst>
    </customSheetView>
  </customSheetViews>
  <conditionalFormatting sqref="I2:I301">
    <cfRule type="cellIs" dxfId="5" priority="1" operator="equal">
      <formula>"Pagado"</formula>
    </cfRule>
  </conditionalFormatting>
  <dataValidations>
    <dataValidation type="list" allowBlank="1" sqref="B2:B301">
      <formula1>"Luisa,Mariana,Isabel,Stefanya,Yulianis"</formula1>
    </dataValidation>
    <dataValidation type="list" allowBlank="1" sqref="F2:F301">
      <formula1>"TESORO,CHICO,SANTA FE,LAURELES,SABANETA,RIO SUR,RIONEGRO,SALITRE,BARRANQUILLA,TERRACINA,NOVACENTRO"</formula1>
    </dataValidation>
    <dataValidation type="list" allowBlank="1" sqref="I2:I301">
      <formula1>"Pendiente,Pagado,Abonado,Anulado"</formula1>
    </dataValidation>
    <dataValidation type="list" allowBlank="1" sqref="J2:J301">
      <formula1>"Wompi,Transferencia,Efectivo,Datáfono,Otro"</formula1>
    </dataValidation>
    <dataValidation type="list" allowBlank="1" sqref="K2:K301">
      <formula1>"WhatsApp,Instagram,Meta,Cliente recurrente,Referido,Otro"</formula1>
    </dataValidation>
    <dataValidation type="list" allowBlank="1" sqref="G2:G301">
      <formula1>"3 Meses,6 Meses"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46.14"/>
  </cols>
  <sheetData>
    <row r="1" ht="190.5" customHeight="1">
      <c r="A1" s="2" t="s">
        <v>11</v>
      </c>
      <c r="B1" s="4"/>
    </row>
    <row r="2" ht="190.5" customHeight="1">
      <c r="A2" s="5" t="s">
        <v>13</v>
      </c>
      <c r="B2" s="6"/>
    </row>
    <row r="3" ht="190.5" customHeight="1">
      <c r="A3" s="5" t="s">
        <v>15</v>
      </c>
      <c r="B3" s="6"/>
    </row>
    <row r="4" ht="190.5" customHeight="1">
      <c r="A4" s="7" t="s">
        <v>16</v>
      </c>
      <c r="B4" s="7"/>
    </row>
    <row r="5" ht="190.5" customHeight="1">
      <c r="A5" s="7" t="s">
        <v>17</v>
      </c>
      <c r="B5" s="7"/>
    </row>
    <row r="6" ht="190.5" customHeight="1">
      <c r="A6" s="7" t="s">
        <v>18</v>
      </c>
      <c r="B6" s="7"/>
    </row>
    <row r="7" ht="190.5" customHeight="1">
      <c r="A7" s="7" t="s">
        <v>19</v>
      </c>
      <c r="B7" s="7"/>
    </row>
    <row r="8" ht="190.5" customHeight="1">
      <c r="A8" s="5" t="s">
        <v>20</v>
      </c>
      <c r="B8" s="6"/>
    </row>
    <row r="9" ht="190.5" customHeight="1">
      <c r="A9" s="7" t="s">
        <v>21</v>
      </c>
      <c r="B9" s="7"/>
    </row>
    <row r="10" ht="190.5" customHeight="1">
      <c r="A10" s="7" t="s">
        <v>23</v>
      </c>
      <c r="B10" s="7"/>
    </row>
    <row r="11" ht="190.5" customHeight="1">
      <c r="A11" s="7" t="s">
        <v>24</v>
      </c>
      <c r="B11" s="7"/>
    </row>
    <row r="12" ht="190.5" customHeight="1">
      <c r="A12" s="10" t="s">
        <v>25</v>
      </c>
      <c r="B12" s="11"/>
    </row>
    <row r="13" ht="190.5" customHeight="1">
      <c r="A13" s="10" t="s">
        <v>26</v>
      </c>
      <c r="B13" s="11"/>
    </row>
    <row r="14" ht="190.5" customHeight="1">
      <c r="A14" s="10" t="s">
        <v>27</v>
      </c>
      <c r="B14" s="11"/>
    </row>
    <row r="15" ht="190.5" customHeight="1">
      <c r="A15" s="10" t="s">
        <v>28</v>
      </c>
      <c r="B15" s="11"/>
    </row>
    <row r="16" ht="190.5" customHeight="1">
      <c r="A16" s="10" t="s">
        <v>30</v>
      </c>
      <c r="B16" s="11"/>
    </row>
    <row r="17" ht="190.5" customHeight="1">
      <c r="A17" s="10" t="s">
        <v>31</v>
      </c>
      <c r="B17" s="11"/>
    </row>
    <row r="18" ht="190.5" customHeight="1">
      <c r="A18" s="10" t="s">
        <v>32</v>
      </c>
      <c r="B18" s="11"/>
    </row>
    <row r="19" ht="190.5" customHeight="1">
      <c r="A19" s="14" t="s">
        <v>36</v>
      </c>
      <c r="B19" s="11"/>
    </row>
    <row r="20" ht="190.5" customHeight="1">
      <c r="A20" s="15" t="s">
        <v>38</v>
      </c>
      <c r="B20" s="11"/>
    </row>
    <row r="21" ht="190.5" customHeight="1">
      <c r="A21" s="16" t="s">
        <v>39</v>
      </c>
      <c r="B21" s="11"/>
    </row>
    <row r="22" ht="190.5" customHeight="1">
      <c r="A22" s="16" t="s">
        <v>40</v>
      </c>
      <c r="B22" s="11"/>
    </row>
    <row r="23" ht="190.5" customHeight="1">
      <c r="A23" s="14" t="s">
        <v>41</v>
      </c>
      <c r="B23" s="11"/>
    </row>
    <row r="24" ht="190.5" customHeight="1">
      <c r="A24" s="17" t="s">
        <v>42</v>
      </c>
      <c r="B24" s="11"/>
    </row>
    <row r="25" ht="190.5" customHeight="1">
      <c r="A25" s="17" t="s">
        <v>43</v>
      </c>
      <c r="B25" s="11"/>
    </row>
    <row r="26" ht="190.5" customHeight="1">
      <c r="A26" s="17" t="s">
        <v>44</v>
      </c>
      <c r="B26" s="11"/>
    </row>
    <row r="27" ht="190.5" customHeight="1">
      <c r="A27" s="18" t="s">
        <v>45</v>
      </c>
      <c r="B27" s="11"/>
    </row>
    <row r="28" ht="190.5" customHeight="1">
      <c r="A28" s="19" t="s">
        <v>46</v>
      </c>
      <c r="B28" s="11"/>
    </row>
    <row r="29" ht="190.5" customHeight="1">
      <c r="A29" s="19" t="s">
        <v>47</v>
      </c>
      <c r="B29" s="11"/>
    </row>
    <row r="30" ht="190.5" customHeight="1">
      <c r="A30" s="19" t="s">
        <v>48</v>
      </c>
      <c r="B30" s="11"/>
    </row>
    <row r="31" ht="190.5" customHeight="1"/>
    <row r="32" ht="190.5" customHeight="1">
      <c r="A32" s="14" t="s">
        <v>50</v>
      </c>
      <c r="B32" s="20"/>
    </row>
    <row r="33" ht="190.5" customHeight="1">
      <c r="A33" s="14" t="s">
        <v>51</v>
      </c>
    </row>
    <row r="34" ht="190.5" customHeight="1">
      <c r="A34" s="14" t="s">
        <v>52</v>
      </c>
    </row>
    <row r="35" ht="190.5" customHeight="1">
      <c r="A35" s="14" t="s">
        <v>53</v>
      </c>
    </row>
    <row r="36" ht="190.5" customHeight="1">
      <c r="A36" s="21" t="s">
        <v>54</v>
      </c>
      <c r="B36" s="22"/>
    </row>
    <row r="37" ht="190.5" customHeight="1">
      <c r="A37" s="14" t="s">
        <v>55</v>
      </c>
      <c r="B37" s="22"/>
    </row>
    <row r="38" ht="190.5" customHeight="1">
      <c r="A38" s="14" t="s">
        <v>56</v>
      </c>
    </row>
    <row r="39" ht="190.5" customHeight="1">
      <c r="A39" s="14" t="s">
        <v>57</v>
      </c>
    </row>
    <row r="40" ht="190.5" customHeight="1"/>
    <row r="41" ht="190.5" customHeight="1"/>
    <row r="42" ht="190.5" customHeight="1"/>
    <row r="43" ht="190.5" customHeight="1"/>
    <row r="44" ht="190.5" customHeight="1"/>
    <row r="45" ht="190.5" customHeight="1"/>
    <row r="46" ht="190.5" customHeight="1"/>
    <row r="47" ht="190.5" customHeight="1"/>
    <row r="48" ht="190.5" customHeight="1"/>
    <row r="49" ht="190.5" customHeight="1"/>
    <row r="50" ht="190.5" customHeight="1"/>
    <row r="51" ht="190.5" customHeight="1"/>
    <row r="52" ht="190.5" customHeight="1"/>
    <row r="53" ht="190.5" customHeight="1"/>
    <row r="54" ht="190.5" customHeight="1"/>
    <row r="55" ht="190.5" customHeight="1"/>
    <row r="56" ht="190.5" customHeight="1"/>
    <row r="57" ht="190.5" customHeight="1"/>
    <row r="58" ht="190.5" customHeight="1"/>
    <row r="59" ht="190.5" customHeight="1"/>
    <row r="60" ht="190.5" customHeight="1"/>
    <row r="61" ht="190.5" customHeight="1"/>
    <row r="62" ht="190.5" customHeight="1"/>
    <row r="63" ht="190.5" customHeight="1"/>
    <row r="64" ht="190.5" customHeight="1"/>
    <row r="65" ht="190.5" customHeight="1"/>
    <row r="66" ht="190.5" customHeight="1"/>
    <row r="67" ht="190.5" customHeight="1"/>
    <row r="68" ht="190.5" customHeight="1"/>
    <row r="69" ht="190.5" customHeight="1"/>
    <row r="70" ht="190.5" customHeight="1"/>
    <row r="71" ht="190.5" customHeight="1"/>
    <row r="72" ht="190.5" customHeight="1"/>
    <row r="73" ht="190.5" customHeight="1"/>
    <row r="74" ht="190.5" customHeight="1"/>
    <row r="75" ht="190.5" customHeight="1"/>
    <row r="76" ht="190.5" customHeight="1"/>
    <row r="77" ht="190.5" customHeight="1"/>
    <row r="78" ht="190.5" customHeight="1"/>
    <row r="79" ht="190.5" customHeight="1"/>
    <row r="80" ht="190.5" customHeight="1"/>
    <row r="81" ht="190.5" customHeight="1"/>
    <row r="82" ht="190.5" customHeight="1"/>
    <row r="83" ht="190.5" customHeight="1"/>
    <row r="84" ht="190.5" customHeight="1"/>
    <row r="85" ht="190.5" customHeight="1"/>
    <row r="86" ht="190.5" customHeight="1"/>
    <row r="87" ht="190.5" customHeight="1"/>
    <row r="88" ht="190.5" customHeight="1"/>
    <row r="89" ht="190.5" customHeight="1"/>
    <row r="90" ht="190.5" customHeight="1"/>
    <row r="91" ht="190.5" customHeight="1"/>
    <row r="92" ht="190.5" customHeight="1"/>
    <row r="93" ht="190.5" customHeight="1"/>
    <row r="94" ht="190.5" customHeight="1"/>
    <row r="95" ht="190.5" customHeight="1"/>
    <row r="96" ht="190.5" customHeight="1"/>
    <row r="97" ht="190.5" customHeight="1"/>
    <row r="98" ht="190.5" customHeight="1"/>
    <row r="99" ht="190.5" customHeight="1"/>
    <row r="100" ht="190.5" customHeight="1"/>
    <row r="101" ht="190.5" customHeight="1"/>
    <row r="102" ht="190.5" customHeight="1"/>
    <row r="103" ht="190.5" customHeight="1"/>
    <row r="104" ht="190.5" customHeight="1"/>
    <row r="105" ht="190.5" customHeight="1"/>
    <row r="106" ht="190.5" customHeight="1"/>
    <row r="107" ht="190.5" customHeight="1"/>
    <row r="108" ht="190.5" customHeight="1"/>
    <row r="109" ht="190.5" customHeight="1"/>
    <row r="110" ht="190.5" customHeight="1"/>
    <row r="111" ht="190.5" customHeight="1"/>
    <row r="112" ht="190.5" customHeight="1"/>
    <row r="113" ht="190.5" customHeight="1"/>
    <row r="114" ht="190.5" customHeight="1"/>
    <row r="115" ht="190.5" customHeight="1"/>
    <row r="116" ht="190.5" customHeight="1"/>
    <row r="117" ht="190.5" customHeight="1"/>
    <row r="118" ht="190.5" customHeight="1"/>
    <row r="119" ht="190.5" customHeight="1"/>
    <row r="120" ht="190.5" customHeight="1"/>
    <row r="121" ht="190.5" customHeight="1"/>
    <row r="122" ht="190.5" customHeight="1"/>
    <row r="123" ht="190.5" customHeight="1"/>
    <row r="124" ht="190.5" customHeight="1"/>
    <row r="125" ht="190.5" customHeight="1"/>
    <row r="126" ht="190.5" customHeight="1"/>
    <row r="127" ht="190.5" customHeight="1"/>
    <row r="128" ht="190.5" customHeight="1"/>
    <row r="129" ht="190.5" customHeight="1"/>
    <row r="130" ht="190.5" customHeight="1"/>
    <row r="131" ht="190.5" customHeight="1"/>
    <row r="132" ht="190.5" customHeight="1"/>
    <row r="133" ht="190.5" customHeight="1"/>
    <row r="134" ht="190.5" customHeight="1"/>
    <row r="135" ht="190.5" customHeight="1"/>
    <row r="136" ht="190.5" customHeight="1"/>
    <row r="137" ht="190.5" customHeight="1"/>
    <row r="138" ht="190.5" customHeight="1"/>
    <row r="139" ht="190.5" customHeight="1"/>
    <row r="140" ht="190.5" customHeight="1"/>
    <row r="141" ht="190.5" customHeight="1"/>
    <row r="142" ht="190.5" customHeight="1"/>
    <row r="143" ht="190.5" customHeight="1"/>
    <row r="144" ht="190.5" customHeight="1"/>
    <row r="145" ht="190.5" customHeight="1"/>
    <row r="146" ht="190.5" customHeight="1"/>
    <row r="147" ht="190.5" customHeight="1"/>
    <row r="148" ht="190.5" customHeight="1"/>
    <row r="149" ht="190.5" customHeight="1"/>
    <row r="150" ht="190.5" customHeight="1"/>
    <row r="151" ht="190.5" customHeight="1"/>
    <row r="152" ht="190.5" customHeight="1"/>
    <row r="153" ht="190.5" customHeight="1"/>
    <row r="154" ht="190.5" customHeight="1"/>
    <row r="155" ht="190.5" customHeight="1"/>
    <row r="156" ht="190.5" customHeight="1"/>
    <row r="157" ht="190.5" customHeight="1"/>
    <row r="158" ht="190.5" customHeight="1"/>
    <row r="159" ht="190.5" customHeight="1"/>
    <row r="160" ht="190.5" customHeight="1"/>
    <row r="161" ht="190.5" customHeight="1"/>
    <row r="162" ht="190.5" customHeight="1"/>
    <row r="163" ht="190.5" customHeight="1"/>
    <row r="164" ht="190.5" customHeight="1"/>
    <row r="165" ht="190.5" customHeight="1"/>
    <row r="166" ht="190.5" customHeight="1"/>
    <row r="167" ht="190.5" customHeight="1"/>
    <row r="168" ht="190.5" customHeight="1"/>
    <row r="169" ht="190.5" customHeight="1"/>
    <row r="170" ht="190.5" customHeight="1"/>
    <row r="171" ht="190.5" customHeight="1"/>
    <row r="172" ht="190.5" customHeight="1"/>
    <row r="173" ht="190.5" customHeight="1"/>
    <row r="174" ht="190.5" customHeight="1"/>
    <row r="175" ht="190.5" customHeight="1"/>
    <row r="176" ht="190.5" customHeight="1"/>
    <row r="177" ht="190.5" customHeight="1"/>
    <row r="178" ht="190.5" customHeight="1"/>
    <row r="179" ht="190.5" customHeight="1"/>
    <row r="180" ht="190.5" customHeight="1"/>
    <row r="181" ht="190.5" customHeight="1"/>
    <row r="182" ht="190.5" customHeight="1"/>
    <row r="183" ht="190.5" customHeight="1"/>
    <row r="184" ht="190.5" customHeight="1"/>
    <row r="185" ht="190.5" customHeight="1"/>
    <row r="186" ht="190.5" customHeight="1"/>
    <row r="187" ht="190.5" customHeight="1"/>
    <row r="188" ht="190.5" customHeight="1"/>
    <row r="189" ht="190.5" customHeight="1"/>
    <row r="190" ht="190.5" customHeight="1"/>
    <row r="191" ht="190.5" customHeight="1"/>
    <row r="192" ht="190.5" customHeight="1"/>
    <row r="193" ht="190.5" customHeight="1"/>
    <row r="194" ht="190.5" customHeight="1"/>
    <row r="195" ht="190.5" customHeight="1"/>
    <row r="196" ht="190.5" customHeight="1"/>
    <row r="197" ht="190.5" customHeight="1"/>
    <row r="198" ht="190.5" customHeight="1"/>
    <row r="199" ht="190.5" customHeight="1"/>
    <row r="200" ht="190.5" customHeight="1"/>
    <row r="201" ht="190.5" customHeight="1"/>
    <row r="202" ht="190.5" customHeight="1"/>
    <row r="203" ht="190.5" customHeight="1"/>
    <row r="204" ht="190.5" customHeight="1"/>
    <row r="205" ht="190.5" customHeight="1"/>
    <row r="206" ht="190.5" customHeight="1"/>
    <row r="207" ht="190.5" customHeight="1"/>
    <row r="208" ht="190.5" customHeight="1"/>
    <row r="209" ht="190.5" customHeight="1"/>
    <row r="210" ht="190.5" customHeight="1"/>
    <row r="211" ht="190.5" customHeight="1"/>
    <row r="212" ht="190.5" customHeight="1"/>
    <row r="213" ht="190.5" customHeight="1"/>
    <row r="214" ht="190.5" customHeight="1"/>
    <row r="215" ht="190.5" customHeight="1"/>
    <row r="216" ht="190.5" customHeight="1"/>
    <row r="217" ht="190.5" customHeight="1"/>
    <row r="218" ht="190.5" customHeight="1"/>
    <row r="219" ht="190.5" customHeight="1"/>
    <row r="220" ht="190.5" customHeight="1"/>
    <row r="221" ht="190.5" customHeight="1"/>
    <row r="222" ht="190.5" customHeight="1"/>
    <row r="223" ht="190.5" customHeight="1"/>
    <row r="224" ht="190.5" customHeight="1"/>
    <row r="225" ht="190.5" customHeight="1"/>
    <row r="226" ht="190.5" customHeight="1"/>
    <row r="227" ht="190.5" customHeight="1"/>
    <row r="228" ht="190.5" customHeight="1"/>
    <row r="229" ht="190.5" customHeight="1"/>
    <row r="230" ht="190.5" customHeight="1"/>
    <row r="231" ht="190.5" customHeight="1"/>
    <row r="232" ht="190.5" customHeight="1"/>
    <row r="233" ht="190.5" customHeight="1"/>
    <row r="234" ht="190.5" customHeight="1"/>
    <row r="235" ht="190.5" customHeight="1"/>
    <row r="236" ht="190.5" customHeight="1"/>
    <row r="237" ht="190.5" customHeight="1"/>
    <row r="238" ht="190.5" customHeight="1"/>
    <row r="239" ht="190.5" customHeight="1"/>
    <row r="240" ht="190.5" customHeight="1"/>
    <row r="241" ht="190.5" customHeight="1"/>
    <row r="242" ht="190.5" customHeight="1"/>
    <row r="243" ht="190.5" customHeight="1"/>
    <row r="244" ht="190.5" customHeight="1"/>
    <row r="245" ht="190.5" customHeight="1"/>
    <row r="246" ht="190.5" customHeight="1"/>
    <row r="247" ht="190.5" customHeight="1"/>
    <row r="248" ht="190.5" customHeight="1"/>
    <row r="249" ht="190.5" customHeight="1"/>
    <row r="250" ht="190.5" customHeight="1"/>
    <row r="251" ht="190.5" customHeight="1"/>
    <row r="252" ht="190.5" customHeight="1"/>
    <row r="253" ht="190.5" customHeight="1"/>
    <row r="254" ht="190.5" customHeight="1"/>
    <row r="255" ht="190.5" customHeight="1"/>
    <row r="256" ht="190.5" customHeight="1"/>
    <row r="257" ht="190.5" customHeight="1"/>
    <row r="258" ht="190.5" customHeight="1"/>
    <row r="259" ht="190.5" customHeight="1"/>
    <row r="260" ht="190.5" customHeight="1"/>
    <row r="261" ht="190.5" customHeight="1"/>
    <row r="262" ht="190.5" customHeight="1"/>
    <row r="263" ht="190.5" customHeight="1"/>
    <row r="264" ht="190.5" customHeight="1"/>
    <row r="265" ht="190.5" customHeight="1"/>
    <row r="266" ht="190.5" customHeight="1"/>
    <row r="267" ht="190.5" customHeight="1"/>
    <row r="268" ht="190.5" customHeight="1"/>
    <row r="269" ht="190.5" customHeight="1"/>
    <row r="270" ht="190.5" customHeight="1"/>
    <row r="271" ht="190.5" customHeight="1"/>
    <row r="272" ht="190.5" customHeight="1"/>
    <row r="273" ht="190.5" customHeight="1"/>
    <row r="274" ht="190.5" customHeight="1"/>
    <row r="275" ht="190.5" customHeight="1"/>
    <row r="276" ht="190.5" customHeight="1"/>
    <row r="277" ht="190.5" customHeight="1"/>
    <row r="278" ht="190.5" customHeight="1"/>
    <row r="279" ht="190.5" customHeight="1"/>
    <row r="280" ht="190.5" customHeight="1"/>
    <row r="281" ht="190.5" customHeight="1"/>
    <row r="282" ht="190.5" customHeight="1"/>
    <row r="283" ht="190.5" customHeight="1"/>
    <row r="284" ht="190.5" customHeight="1"/>
    <row r="285" ht="190.5" customHeight="1"/>
    <row r="286" ht="190.5" customHeight="1"/>
    <row r="287" ht="190.5" customHeight="1"/>
    <row r="288" ht="190.5" customHeight="1"/>
    <row r="289" ht="190.5" customHeight="1"/>
    <row r="290" ht="190.5" customHeight="1"/>
    <row r="291" ht="190.5" customHeight="1"/>
    <row r="292" ht="190.5" customHeight="1"/>
    <row r="293" ht="190.5" customHeight="1"/>
    <row r="294" ht="190.5" customHeight="1"/>
    <row r="295" ht="190.5" customHeight="1"/>
    <row r="296" ht="190.5" customHeight="1"/>
    <row r="297" ht="190.5" customHeight="1"/>
    <row r="298" ht="190.5" customHeight="1"/>
    <row r="299" ht="190.5" customHeight="1"/>
    <row r="300" ht="190.5" customHeight="1"/>
    <row r="301" ht="190.5" customHeight="1"/>
    <row r="302" ht="190.5" customHeight="1"/>
    <row r="303" ht="190.5" customHeight="1"/>
    <row r="304" ht="190.5" customHeight="1"/>
    <row r="305" ht="190.5" customHeight="1"/>
    <row r="306" ht="190.5" customHeight="1"/>
    <row r="307" ht="190.5" customHeight="1"/>
    <row r="308" ht="190.5" customHeight="1"/>
    <row r="309" ht="190.5" customHeight="1"/>
    <row r="310" ht="190.5" customHeight="1"/>
    <row r="311" ht="190.5" customHeight="1"/>
    <row r="312" ht="190.5" customHeight="1"/>
    <row r="313" ht="190.5" customHeight="1"/>
    <row r="314" ht="190.5" customHeight="1"/>
    <row r="315" ht="190.5" customHeight="1"/>
    <row r="316" ht="190.5" customHeight="1"/>
    <row r="317" ht="190.5" customHeight="1"/>
    <row r="318" ht="190.5" customHeight="1"/>
    <row r="319" ht="190.5" customHeight="1"/>
    <row r="320" ht="190.5" customHeight="1"/>
    <row r="321" ht="190.5" customHeight="1"/>
    <row r="322" ht="190.5" customHeight="1"/>
    <row r="323" ht="190.5" customHeight="1"/>
    <row r="324" ht="190.5" customHeight="1"/>
    <row r="325" ht="190.5" customHeight="1"/>
    <row r="326" ht="190.5" customHeight="1"/>
    <row r="327" ht="190.5" customHeight="1"/>
    <row r="328" ht="190.5" customHeight="1"/>
    <row r="329" ht="190.5" customHeight="1"/>
    <row r="330" ht="190.5" customHeight="1"/>
    <row r="331" ht="190.5" customHeight="1"/>
    <row r="332" ht="190.5" customHeight="1"/>
    <row r="333" ht="190.5" customHeight="1"/>
    <row r="334" ht="190.5" customHeight="1"/>
    <row r="335" ht="190.5" customHeight="1"/>
    <row r="336" ht="190.5" customHeight="1"/>
    <row r="337" ht="190.5" customHeight="1"/>
    <row r="338" ht="190.5" customHeight="1"/>
    <row r="339" ht="190.5" customHeight="1"/>
    <row r="340" ht="190.5" customHeight="1"/>
    <row r="341" ht="190.5" customHeight="1"/>
    <row r="342" ht="190.5" customHeight="1"/>
    <row r="343" ht="190.5" customHeight="1"/>
    <row r="344" ht="190.5" customHeight="1"/>
    <row r="345" ht="190.5" customHeight="1"/>
    <row r="346" ht="190.5" customHeight="1"/>
    <row r="347" ht="190.5" customHeight="1"/>
    <row r="348" ht="190.5" customHeight="1"/>
    <row r="349" ht="190.5" customHeight="1"/>
    <row r="350" ht="190.5" customHeight="1"/>
    <row r="351" ht="190.5" customHeight="1"/>
    <row r="352" ht="190.5" customHeight="1"/>
    <row r="353" ht="190.5" customHeight="1"/>
    <row r="354" ht="190.5" customHeight="1"/>
    <row r="355" ht="190.5" customHeight="1"/>
    <row r="356" ht="190.5" customHeight="1"/>
    <row r="357" ht="190.5" customHeight="1"/>
    <row r="358" ht="190.5" customHeight="1"/>
    <row r="359" ht="190.5" customHeight="1"/>
    <row r="360" ht="190.5" customHeight="1"/>
    <row r="361" ht="190.5" customHeight="1"/>
    <row r="362" ht="190.5" customHeight="1"/>
    <row r="363" ht="190.5" customHeight="1"/>
    <row r="364" ht="190.5" customHeight="1"/>
    <row r="365" ht="190.5" customHeight="1"/>
    <row r="366" ht="190.5" customHeight="1"/>
    <row r="367" ht="190.5" customHeight="1"/>
    <row r="368" ht="190.5" customHeight="1"/>
    <row r="369" ht="190.5" customHeight="1"/>
    <row r="370" ht="190.5" customHeight="1"/>
    <row r="371" ht="190.5" customHeight="1"/>
    <row r="372" ht="190.5" customHeight="1"/>
    <row r="373" ht="190.5" customHeight="1"/>
    <row r="374" ht="190.5" customHeight="1"/>
    <row r="375" ht="190.5" customHeight="1"/>
    <row r="376" ht="190.5" customHeight="1"/>
    <row r="377" ht="190.5" customHeight="1"/>
    <row r="378" ht="190.5" customHeight="1"/>
    <row r="379" ht="190.5" customHeight="1"/>
    <row r="380" ht="190.5" customHeight="1"/>
    <row r="381" ht="190.5" customHeight="1"/>
    <row r="382" ht="190.5" customHeight="1"/>
    <row r="383" ht="190.5" customHeight="1"/>
    <row r="384" ht="190.5" customHeight="1"/>
    <row r="385" ht="190.5" customHeight="1"/>
    <row r="386" ht="190.5" customHeight="1"/>
    <row r="387" ht="190.5" customHeight="1"/>
    <row r="388" ht="190.5" customHeight="1"/>
    <row r="389" ht="190.5" customHeight="1"/>
    <row r="390" ht="190.5" customHeight="1"/>
    <row r="391" ht="190.5" customHeight="1"/>
    <row r="392" ht="190.5" customHeight="1"/>
    <row r="393" ht="190.5" customHeight="1"/>
    <row r="394" ht="190.5" customHeight="1"/>
    <row r="395" ht="190.5" customHeight="1"/>
    <row r="396" ht="190.5" customHeight="1"/>
    <row r="397" ht="190.5" customHeight="1"/>
    <row r="398" ht="190.5" customHeight="1"/>
    <row r="399" ht="190.5" customHeight="1"/>
    <row r="400" ht="190.5" customHeight="1"/>
    <row r="401" ht="190.5" customHeight="1"/>
    <row r="402" ht="190.5" customHeight="1"/>
    <row r="403" ht="190.5" customHeight="1"/>
    <row r="404" ht="190.5" customHeight="1"/>
    <row r="405" ht="190.5" customHeight="1"/>
    <row r="406" ht="190.5" customHeight="1"/>
    <row r="407" ht="190.5" customHeight="1"/>
    <row r="408" ht="190.5" customHeight="1"/>
    <row r="409" ht="190.5" customHeight="1"/>
    <row r="410" ht="190.5" customHeight="1"/>
    <row r="411" ht="190.5" customHeight="1"/>
    <row r="412" ht="190.5" customHeight="1"/>
    <row r="413" ht="190.5" customHeight="1"/>
    <row r="414" ht="190.5" customHeight="1"/>
    <row r="415" ht="190.5" customHeight="1"/>
    <row r="416" ht="190.5" customHeight="1"/>
    <row r="417" ht="190.5" customHeight="1"/>
    <row r="418" ht="190.5" customHeight="1"/>
    <row r="419" ht="190.5" customHeight="1"/>
    <row r="420" ht="190.5" customHeight="1"/>
    <row r="421" ht="190.5" customHeight="1"/>
    <row r="422" ht="190.5" customHeight="1"/>
    <row r="423" ht="190.5" customHeight="1"/>
    <row r="424" ht="190.5" customHeight="1"/>
    <row r="425" ht="190.5" customHeight="1"/>
    <row r="426" ht="190.5" customHeight="1"/>
    <row r="427" ht="190.5" customHeight="1"/>
    <row r="428" ht="190.5" customHeight="1"/>
    <row r="429" ht="190.5" customHeight="1"/>
    <row r="430" ht="190.5" customHeight="1"/>
    <row r="431" ht="190.5" customHeight="1"/>
    <row r="432" ht="190.5" customHeight="1"/>
    <row r="433" ht="190.5" customHeight="1"/>
    <row r="434" ht="190.5" customHeight="1"/>
    <row r="435" ht="190.5" customHeight="1"/>
    <row r="436" ht="190.5" customHeight="1"/>
    <row r="437" ht="190.5" customHeight="1"/>
    <row r="438" ht="190.5" customHeight="1"/>
    <row r="439" ht="190.5" customHeight="1"/>
    <row r="440" ht="190.5" customHeight="1"/>
    <row r="441" ht="190.5" customHeight="1"/>
    <row r="442" ht="190.5" customHeight="1"/>
    <row r="443" ht="190.5" customHeight="1"/>
    <row r="444" ht="190.5" customHeight="1"/>
    <row r="445" ht="190.5" customHeight="1"/>
    <row r="446" ht="190.5" customHeight="1"/>
    <row r="447" ht="190.5" customHeight="1"/>
    <row r="448" ht="190.5" customHeight="1"/>
    <row r="449" ht="190.5" customHeight="1"/>
    <row r="450" ht="190.5" customHeight="1"/>
    <row r="451" ht="190.5" customHeight="1"/>
    <row r="452" ht="190.5" customHeight="1"/>
    <row r="453" ht="190.5" customHeight="1"/>
    <row r="454" ht="190.5" customHeight="1"/>
    <row r="455" ht="190.5" customHeight="1"/>
    <row r="456" ht="190.5" customHeight="1"/>
    <row r="457" ht="190.5" customHeight="1"/>
    <row r="458" ht="190.5" customHeight="1"/>
    <row r="459" ht="190.5" customHeight="1"/>
    <row r="460" ht="190.5" customHeight="1"/>
    <row r="461" ht="190.5" customHeight="1"/>
    <row r="462" ht="190.5" customHeight="1"/>
    <row r="463" ht="190.5" customHeight="1"/>
    <row r="464" ht="190.5" customHeight="1"/>
    <row r="465" ht="190.5" customHeight="1"/>
    <row r="466" ht="190.5" customHeight="1"/>
    <row r="467" ht="190.5" customHeight="1"/>
    <row r="468" ht="190.5" customHeight="1"/>
    <row r="469" ht="190.5" customHeight="1"/>
    <row r="470" ht="190.5" customHeight="1"/>
    <row r="471" ht="190.5" customHeight="1"/>
    <row r="472" ht="190.5" customHeight="1"/>
    <row r="473" ht="190.5" customHeight="1"/>
    <row r="474" ht="190.5" customHeight="1"/>
    <row r="475" ht="190.5" customHeight="1"/>
    <row r="476" ht="190.5" customHeight="1"/>
    <row r="477" ht="190.5" customHeight="1"/>
    <row r="478" ht="190.5" customHeight="1"/>
    <row r="479" ht="190.5" customHeight="1"/>
    <row r="480" ht="190.5" customHeight="1"/>
    <row r="481" ht="190.5" customHeight="1"/>
    <row r="482" ht="190.5" customHeight="1"/>
    <row r="483" ht="190.5" customHeight="1"/>
    <row r="484" ht="190.5" customHeight="1"/>
    <row r="485" ht="190.5" customHeight="1"/>
    <row r="486" ht="190.5" customHeight="1"/>
    <row r="487" ht="190.5" customHeight="1"/>
    <row r="488" ht="190.5" customHeight="1"/>
    <row r="489" ht="190.5" customHeight="1"/>
    <row r="490" ht="190.5" customHeight="1"/>
    <row r="491" ht="190.5" customHeight="1"/>
    <row r="492" ht="190.5" customHeight="1"/>
    <row r="493" ht="190.5" customHeight="1"/>
    <row r="494" ht="190.5" customHeight="1"/>
    <row r="495" ht="190.5" customHeight="1"/>
    <row r="496" ht="190.5" customHeight="1"/>
    <row r="497" ht="190.5" customHeight="1"/>
    <row r="498" ht="190.5" customHeight="1"/>
    <row r="499" ht="190.5" customHeight="1"/>
    <row r="500" ht="190.5" customHeight="1"/>
    <row r="501" ht="190.5" customHeight="1"/>
    <row r="502" ht="190.5" customHeight="1"/>
    <row r="503" ht="190.5" customHeight="1"/>
    <row r="504" ht="190.5" customHeight="1"/>
    <row r="505" ht="190.5" customHeight="1"/>
    <row r="506" ht="190.5" customHeight="1"/>
    <row r="507" ht="190.5" customHeight="1"/>
    <row r="508" ht="190.5" customHeight="1"/>
    <row r="509" ht="190.5" customHeight="1"/>
    <row r="510" ht="190.5" customHeight="1"/>
    <row r="511" ht="190.5" customHeight="1"/>
    <row r="512" ht="190.5" customHeight="1"/>
    <row r="513" ht="190.5" customHeight="1"/>
    <row r="514" ht="190.5" customHeight="1"/>
    <row r="515" ht="190.5" customHeight="1"/>
    <row r="516" ht="190.5" customHeight="1"/>
    <row r="517" ht="190.5" customHeight="1"/>
    <row r="518" ht="190.5" customHeight="1"/>
    <row r="519" ht="190.5" customHeight="1"/>
    <row r="520" ht="190.5" customHeight="1"/>
    <row r="521" ht="190.5" customHeight="1"/>
    <row r="522" ht="190.5" customHeight="1"/>
    <row r="523" ht="190.5" customHeight="1"/>
    <row r="524" ht="190.5" customHeight="1"/>
    <row r="525" ht="190.5" customHeight="1"/>
    <row r="526" ht="190.5" customHeight="1"/>
    <row r="527" ht="190.5" customHeight="1"/>
    <row r="528" ht="190.5" customHeight="1"/>
    <row r="529" ht="190.5" customHeight="1"/>
    <row r="530" ht="190.5" customHeight="1"/>
    <row r="531" ht="190.5" customHeight="1"/>
    <row r="532" ht="190.5" customHeight="1"/>
    <row r="533" ht="190.5" customHeight="1"/>
    <row r="534" ht="190.5" customHeight="1"/>
    <row r="535" ht="190.5" customHeight="1"/>
    <row r="536" ht="190.5" customHeight="1"/>
    <row r="537" ht="190.5" customHeight="1"/>
    <row r="538" ht="190.5" customHeight="1"/>
    <row r="539" ht="190.5" customHeight="1"/>
    <row r="540" ht="190.5" customHeight="1"/>
    <row r="541" ht="190.5" customHeight="1"/>
    <row r="542" ht="190.5" customHeight="1"/>
    <row r="543" ht="190.5" customHeight="1"/>
    <row r="544" ht="190.5" customHeight="1"/>
    <row r="545" ht="190.5" customHeight="1"/>
    <row r="546" ht="190.5" customHeight="1"/>
    <row r="547" ht="190.5" customHeight="1"/>
    <row r="548" ht="190.5" customHeight="1"/>
    <row r="549" ht="190.5" customHeight="1"/>
    <row r="550" ht="190.5" customHeight="1"/>
    <row r="551" ht="190.5" customHeight="1"/>
    <row r="552" ht="190.5" customHeight="1"/>
    <row r="553" ht="190.5" customHeight="1"/>
    <row r="554" ht="190.5" customHeight="1"/>
    <row r="555" ht="190.5" customHeight="1"/>
    <row r="556" ht="190.5" customHeight="1"/>
    <row r="557" ht="190.5" customHeight="1"/>
    <row r="558" ht="190.5" customHeight="1"/>
    <row r="559" ht="190.5" customHeight="1"/>
    <row r="560" ht="190.5" customHeight="1"/>
    <row r="561" ht="190.5" customHeight="1"/>
    <row r="562" ht="190.5" customHeight="1"/>
    <row r="563" ht="190.5" customHeight="1"/>
    <row r="564" ht="190.5" customHeight="1"/>
    <row r="565" ht="190.5" customHeight="1"/>
    <row r="566" ht="190.5" customHeight="1"/>
    <row r="567" ht="190.5" customHeight="1"/>
    <row r="568" ht="190.5" customHeight="1"/>
    <row r="569" ht="190.5" customHeight="1"/>
    <row r="570" ht="190.5" customHeight="1"/>
    <row r="571" ht="190.5" customHeight="1"/>
    <row r="572" ht="190.5" customHeight="1"/>
    <row r="573" ht="190.5" customHeight="1"/>
    <row r="574" ht="190.5" customHeight="1"/>
    <row r="575" ht="190.5" customHeight="1"/>
    <row r="576" ht="190.5" customHeight="1"/>
    <row r="577" ht="190.5" customHeight="1"/>
    <row r="578" ht="190.5" customHeight="1"/>
    <row r="579" ht="190.5" customHeight="1"/>
    <row r="580" ht="190.5" customHeight="1"/>
    <row r="581" ht="190.5" customHeight="1"/>
    <row r="582" ht="190.5" customHeight="1"/>
    <row r="583" ht="190.5" customHeight="1"/>
    <row r="584" ht="190.5" customHeight="1"/>
    <row r="585" ht="190.5" customHeight="1"/>
    <row r="586" ht="190.5" customHeight="1"/>
    <row r="587" ht="190.5" customHeight="1"/>
    <row r="588" ht="190.5" customHeight="1"/>
    <row r="589" ht="190.5" customHeight="1"/>
    <row r="590" ht="190.5" customHeight="1"/>
    <row r="591" ht="190.5" customHeight="1"/>
    <row r="592" ht="190.5" customHeight="1"/>
    <row r="593" ht="190.5" customHeight="1"/>
    <row r="594" ht="190.5" customHeight="1"/>
    <row r="595" ht="190.5" customHeight="1"/>
    <row r="596" ht="190.5" customHeight="1"/>
    <row r="597" ht="190.5" customHeight="1"/>
    <row r="598" ht="190.5" customHeight="1"/>
    <row r="599" ht="190.5" customHeight="1"/>
    <row r="600" ht="190.5" customHeight="1"/>
    <row r="601" ht="190.5" customHeight="1"/>
    <row r="602" ht="190.5" customHeight="1"/>
    <row r="603" ht="190.5" customHeight="1"/>
    <row r="604" ht="190.5" customHeight="1"/>
    <row r="605" ht="190.5" customHeight="1"/>
    <row r="606" ht="190.5" customHeight="1"/>
    <row r="607" ht="190.5" customHeight="1"/>
    <row r="608" ht="190.5" customHeight="1"/>
    <row r="609" ht="190.5" customHeight="1"/>
    <row r="610" ht="190.5" customHeight="1"/>
    <row r="611" ht="190.5" customHeight="1"/>
    <row r="612" ht="190.5" customHeight="1"/>
    <row r="613" ht="190.5" customHeight="1"/>
    <row r="614" ht="190.5" customHeight="1"/>
    <row r="615" ht="190.5" customHeight="1"/>
    <row r="616" ht="190.5" customHeight="1"/>
    <row r="617" ht="190.5" customHeight="1"/>
    <row r="618" ht="190.5" customHeight="1"/>
    <row r="619" ht="190.5" customHeight="1"/>
    <row r="620" ht="190.5" customHeight="1"/>
    <row r="621" ht="190.5" customHeight="1"/>
    <row r="622" ht="190.5" customHeight="1"/>
    <row r="623" ht="190.5" customHeight="1"/>
    <row r="624" ht="190.5" customHeight="1"/>
    <row r="625" ht="190.5" customHeight="1"/>
    <row r="626" ht="190.5" customHeight="1"/>
    <row r="627" ht="190.5" customHeight="1"/>
    <row r="628" ht="190.5" customHeight="1"/>
    <row r="629" ht="190.5" customHeight="1"/>
    <row r="630" ht="190.5" customHeight="1"/>
    <row r="631" ht="190.5" customHeight="1"/>
    <row r="632" ht="190.5" customHeight="1"/>
    <row r="633" ht="190.5" customHeight="1"/>
    <row r="634" ht="190.5" customHeight="1"/>
    <row r="635" ht="190.5" customHeight="1"/>
    <row r="636" ht="190.5" customHeight="1"/>
    <row r="637" ht="190.5" customHeight="1"/>
    <row r="638" ht="190.5" customHeight="1"/>
    <row r="639" ht="190.5" customHeight="1"/>
    <row r="640" ht="190.5" customHeight="1"/>
    <row r="641" ht="190.5" customHeight="1"/>
    <row r="642" ht="190.5" customHeight="1"/>
    <row r="643" ht="190.5" customHeight="1"/>
    <row r="644" ht="190.5" customHeight="1"/>
    <row r="645" ht="190.5" customHeight="1"/>
    <row r="646" ht="190.5" customHeight="1"/>
    <row r="647" ht="190.5" customHeight="1"/>
    <row r="648" ht="190.5" customHeight="1"/>
    <row r="649" ht="190.5" customHeight="1"/>
    <row r="650" ht="190.5" customHeight="1"/>
    <row r="651" ht="190.5" customHeight="1"/>
    <row r="652" ht="190.5" customHeight="1"/>
    <row r="653" ht="190.5" customHeight="1"/>
    <row r="654" ht="190.5" customHeight="1"/>
    <row r="655" ht="190.5" customHeight="1"/>
    <row r="656" ht="190.5" customHeight="1"/>
    <row r="657" ht="190.5" customHeight="1"/>
    <row r="658" ht="190.5" customHeight="1"/>
    <row r="659" ht="190.5" customHeight="1"/>
    <row r="660" ht="190.5" customHeight="1"/>
    <row r="661" ht="190.5" customHeight="1"/>
    <row r="662" ht="190.5" customHeight="1"/>
    <row r="663" ht="190.5" customHeight="1"/>
    <row r="664" ht="190.5" customHeight="1"/>
    <row r="665" ht="190.5" customHeight="1"/>
    <row r="666" ht="190.5" customHeight="1"/>
    <row r="667" ht="190.5" customHeight="1"/>
    <row r="668" ht="190.5" customHeight="1"/>
    <row r="669" ht="190.5" customHeight="1"/>
    <row r="670" ht="190.5" customHeight="1"/>
    <row r="671" ht="190.5" customHeight="1"/>
    <row r="672" ht="190.5" customHeight="1"/>
    <row r="673" ht="190.5" customHeight="1"/>
    <row r="674" ht="190.5" customHeight="1"/>
    <row r="675" ht="190.5" customHeight="1"/>
    <row r="676" ht="190.5" customHeight="1"/>
    <row r="677" ht="190.5" customHeight="1"/>
    <row r="678" ht="190.5" customHeight="1"/>
    <row r="679" ht="190.5" customHeight="1"/>
    <row r="680" ht="190.5" customHeight="1"/>
    <row r="681" ht="190.5" customHeight="1"/>
    <row r="682" ht="190.5" customHeight="1"/>
    <row r="683" ht="190.5" customHeight="1"/>
    <row r="684" ht="190.5" customHeight="1"/>
    <row r="685" ht="190.5" customHeight="1"/>
    <row r="686" ht="190.5" customHeight="1"/>
    <row r="687" ht="190.5" customHeight="1"/>
    <row r="688" ht="190.5" customHeight="1"/>
    <row r="689" ht="190.5" customHeight="1"/>
    <row r="690" ht="190.5" customHeight="1"/>
    <row r="691" ht="190.5" customHeight="1"/>
    <row r="692" ht="190.5" customHeight="1"/>
    <row r="693" ht="190.5" customHeight="1"/>
    <row r="694" ht="190.5" customHeight="1"/>
    <row r="695" ht="190.5" customHeight="1"/>
    <row r="696" ht="190.5" customHeight="1"/>
    <row r="697" ht="190.5" customHeight="1"/>
    <row r="698" ht="190.5" customHeight="1"/>
    <row r="699" ht="190.5" customHeight="1"/>
    <row r="700" ht="190.5" customHeight="1"/>
    <row r="701" ht="190.5" customHeight="1"/>
    <row r="702" ht="190.5" customHeight="1"/>
    <row r="703" ht="190.5" customHeight="1"/>
    <row r="704" ht="190.5" customHeight="1"/>
    <row r="705" ht="190.5" customHeight="1"/>
    <row r="706" ht="190.5" customHeight="1"/>
    <row r="707" ht="190.5" customHeight="1"/>
    <row r="708" ht="190.5" customHeight="1"/>
    <row r="709" ht="190.5" customHeight="1"/>
    <row r="710" ht="190.5" customHeight="1"/>
    <row r="711" ht="190.5" customHeight="1"/>
    <row r="712" ht="190.5" customHeight="1"/>
    <row r="713" ht="190.5" customHeight="1"/>
    <row r="714" ht="190.5" customHeight="1"/>
    <row r="715" ht="190.5" customHeight="1"/>
    <row r="716" ht="190.5" customHeight="1"/>
    <row r="717" ht="190.5" customHeight="1"/>
    <row r="718" ht="190.5" customHeight="1"/>
    <row r="719" ht="190.5" customHeight="1"/>
    <row r="720" ht="190.5" customHeight="1"/>
    <row r="721" ht="190.5" customHeight="1"/>
    <row r="722" ht="190.5" customHeight="1"/>
    <row r="723" ht="190.5" customHeight="1"/>
    <row r="724" ht="190.5" customHeight="1"/>
    <row r="725" ht="190.5" customHeight="1"/>
    <row r="726" ht="190.5" customHeight="1"/>
    <row r="727" ht="190.5" customHeight="1"/>
    <row r="728" ht="190.5" customHeight="1"/>
    <row r="729" ht="190.5" customHeight="1"/>
    <row r="730" ht="190.5" customHeight="1"/>
    <row r="731" ht="190.5" customHeight="1"/>
    <row r="732" ht="190.5" customHeight="1"/>
    <row r="733" ht="190.5" customHeight="1"/>
    <row r="734" ht="190.5" customHeight="1"/>
    <row r="735" ht="190.5" customHeight="1"/>
    <row r="736" ht="190.5" customHeight="1"/>
    <row r="737" ht="190.5" customHeight="1"/>
    <row r="738" ht="190.5" customHeight="1"/>
    <row r="739" ht="190.5" customHeight="1"/>
    <row r="740" ht="190.5" customHeight="1"/>
    <row r="741" ht="190.5" customHeight="1"/>
    <row r="742" ht="190.5" customHeight="1"/>
    <row r="743" ht="190.5" customHeight="1"/>
    <row r="744" ht="190.5" customHeight="1"/>
    <row r="745" ht="190.5" customHeight="1"/>
    <row r="746" ht="190.5" customHeight="1"/>
    <row r="747" ht="190.5" customHeight="1"/>
    <row r="748" ht="190.5" customHeight="1"/>
    <row r="749" ht="190.5" customHeight="1"/>
    <row r="750" ht="190.5" customHeight="1"/>
    <row r="751" ht="190.5" customHeight="1"/>
    <row r="752" ht="190.5" customHeight="1"/>
    <row r="753" ht="190.5" customHeight="1"/>
    <row r="754" ht="190.5" customHeight="1"/>
    <row r="755" ht="190.5" customHeight="1"/>
    <row r="756" ht="190.5" customHeight="1"/>
    <row r="757" ht="190.5" customHeight="1"/>
    <row r="758" ht="190.5" customHeight="1"/>
    <row r="759" ht="190.5" customHeight="1"/>
    <row r="760" ht="190.5" customHeight="1"/>
    <row r="761" ht="190.5" customHeight="1"/>
    <row r="762" ht="190.5" customHeight="1"/>
    <row r="763" ht="190.5" customHeight="1"/>
    <row r="764" ht="190.5" customHeight="1"/>
    <row r="765" ht="190.5" customHeight="1"/>
    <row r="766" ht="190.5" customHeight="1"/>
    <row r="767" ht="190.5" customHeight="1"/>
    <row r="768" ht="190.5" customHeight="1"/>
    <row r="769" ht="190.5" customHeight="1"/>
    <row r="770" ht="190.5" customHeight="1"/>
    <row r="771" ht="190.5" customHeight="1"/>
    <row r="772" ht="190.5" customHeight="1"/>
    <row r="773" ht="190.5" customHeight="1"/>
    <row r="774" ht="190.5" customHeight="1"/>
    <row r="775" ht="190.5" customHeight="1"/>
    <row r="776" ht="190.5" customHeight="1"/>
    <row r="777" ht="190.5" customHeight="1"/>
    <row r="778" ht="190.5" customHeight="1"/>
    <row r="779" ht="190.5" customHeight="1"/>
    <row r="780" ht="190.5" customHeight="1"/>
    <row r="781" ht="190.5" customHeight="1"/>
    <row r="782" ht="190.5" customHeight="1"/>
    <row r="783" ht="190.5" customHeight="1"/>
    <row r="784" ht="190.5" customHeight="1"/>
    <row r="785" ht="190.5" customHeight="1"/>
    <row r="786" ht="190.5" customHeight="1"/>
    <row r="787" ht="190.5" customHeight="1"/>
    <row r="788" ht="190.5" customHeight="1"/>
    <row r="789" ht="190.5" customHeight="1"/>
    <row r="790" ht="190.5" customHeight="1"/>
    <row r="791" ht="190.5" customHeight="1"/>
    <row r="792" ht="190.5" customHeight="1"/>
    <row r="793" ht="190.5" customHeight="1"/>
    <row r="794" ht="190.5" customHeight="1"/>
    <row r="795" ht="190.5" customHeight="1"/>
    <row r="796" ht="190.5" customHeight="1"/>
    <row r="797" ht="190.5" customHeight="1"/>
    <row r="798" ht="190.5" customHeight="1"/>
    <row r="799" ht="190.5" customHeight="1"/>
    <row r="800" ht="190.5" customHeight="1"/>
    <row r="801" ht="190.5" customHeight="1"/>
    <row r="802" ht="190.5" customHeight="1"/>
    <row r="803" ht="190.5" customHeight="1"/>
    <row r="804" ht="190.5" customHeight="1"/>
    <row r="805" ht="190.5" customHeight="1"/>
    <row r="806" ht="190.5" customHeight="1"/>
    <row r="807" ht="190.5" customHeight="1"/>
    <row r="808" ht="190.5" customHeight="1"/>
    <row r="809" ht="190.5" customHeight="1"/>
    <row r="810" ht="190.5" customHeight="1"/>
    <row r="811" ht="190.5" customHeight="1"/>
    <row r="812" ht="190.5" customHeight="1"/>
    <row r="813" ht="190.5" customHeight="1"/>
    <row r="814" ht="190.5" customHeight="1"/>
    <row r="815" ht="190.5" customHeight="1"/>
    <row r="816" ht="190.5" customHeight="1"/>
    <row r="817" ht="190.5" customHeight="1"/>
    <row r="818" ht="190.5" customHeight="1"/>
    <row r="819" ht="190.5" customHeight="1"/>
    <row r="820" ht="190.5" customHeight="1"/>
    <row r="821" ht="190.5" customHeight="1"/>
    <row r="822" ht="190.5" customHeight="1"/>
    <row r="823" ht="190.5" customHeight="1"/>
    <row r="824" ht="190.5" customHeight="1"/>
    <row r="825" ht="190.5" customHeight="1"/>
    <row r="826" ht="190.5" customHeight="1"/>
    <row r="827" ht="190.5" customHeight="1"/>
    <row r="828" ht="190.5" customHeight="1"/>
    <row r="829" ht="190.5" customHeight="1"/>
    <row r="830" ht="190.5" customHeight="1"/>
    <row r="831" ht="190.5" customHeight="1"/>
    <row r="832" ht="190.5" customHeight="1"/>
    <row r="833" ht="190.5" customHeight="1"/>
    <row r="834" ht="190.5" customHeight="1"/>
    <row r="835" ht="190.5" customHeight="1"/>
    <row r="836" ht="190.5" customHeight="1"/>
    <row r="837" ht="190.5" customHeight="1"/>
    <row r="838" ht="190.5" customHeight="1"/>
    <row r="839" ht="190.5" customHeight="1"/>
    <row r="840" ht="190.5" customHeight="1"/>
    <row r="841" ht="190.5" customHeight="1"/>
    <row r="842" ht="190.5" customHeight="1"/>
    <row r="843" ht="190.5" customHeight="1"/>
    <row r="844" ht="190.5" customHeight="1"/>
    <row r="845" ht="190.5" customHeight="1"/>
    <row r="846" ht="190.5" customHeight="1"/>
    <row r="847" ht="190.5" customHeight="1"/>
    <row r="848" ht="190.5" customHeight="1"/>
    <row r="849" ht="190.5" customHeight="1"/>
    <row r="850" ht="190.5" customHeight="1"/>
    <row r="851" ht="190.5" customHeight="1"/>
    <row r="852" ht="190.5" customHeight="1"/>
    <row r="853" ht="190.5" customHeight="1"/>
    <row r="854" ht="190.5" customHeight="1"/>
    <row r="855" ht="190.5" customHeight="1"/>
    <row r="856" ht="190.5" customHeight="1"/>
    <row r="857" ht="190.5" customHeight="1"/>
    <row r="858" ht="190.5" customHeight="1"/>
    <row r="859" ht="190.5" customHeight="1"/>
    <row r="860" ht="190.5" customHeight="1"/>
    <row r="861" ht="190.5" customHeight="1"/>
    <row r="862" ht="190.5" customHeight="1"/>
    <row r="863" ht="190.5" customHeight="1"/>
    <row r="864" ht="190.5" customHeight="1"/>
    <row r="865" ht="190.5" customHeight="1"/>
    <row r="866" ht="190.5" customHeight="1"/>
    <row r="867" ht="190.5" customHeight="1"/>
    <row r="868" ht="190.5" customHeight="1"/>
    <row r="869" ht="190.5" customHeight="1"/>
    <row r="870" ht="190.5" customHeight="1"/>
    <row r="871" ht="190.5" customHeight="1"/>
    <row r="872" ht="190.5" customHeight="1"/>
    <row r="873" ht="190.5" customHeight="1"/>
    <row r="874" ht="190.5" customHeight="1"/>
    <row r="875" ht="190.5" customHeight="1"/>
    <row r="876" ht="190.5" customHeight="1"/>
    <row r="877" ht="190.5" customHeight="1"/>
    <row r="878" ht="190.5" customHeight="1"/>
    <row r="879" ht="190.5" customHeight="1"/>
    <row r="880" ht="190.5" customHeight="1"/>
    <row r="881" ht="190.5" customHeight="1"/>
    <row r="882" ht="190.5" customHeight="1"/>
    <row r="883" ht="190.5" customHeight="1"/>
    <row r="884" ht="190.5" customHeight="1"/>
    <row r="885" ht="190.5" customHeight="1"/>
    <row r="886" ht="190.5" customHeight="1"/>
    <row r="887" ht="190.5" customHeight="1"/>
    <row r="888" ht="190.5" customHeight="1"/>
    <row r="889" ht="190.5" customHeight="1"/>
    <row r="890" ht="190.5" customHeight="1"/>
    <row r="891" ht="190.5" customHeight="1"/>
    <row r="892" ht="190.5" customHeight="1"/>
    <row r="893" ht="190.5" customHeight="1"/>
    <row r="894" ht="190.5" customHeight="1"/>
    <row r="895" ht="190.5" customHeight="1"/>
    <row r="896" ht="190.5" customHeight="1"/>
    <row r="897" ht="190.5" customHeight="1"/>
    <row r="898" ht="190.5" customHeight="1"/>
    <row r="899" ht="190.5" customHeight="1"/>
    <row r="900" ht="190.5" customHeight="1"/>
    <row r="901" ht="190.5" customHeight="1"/>
    <row r="902" ht="190.5" customHeight="1"/>
    <row r="903" ht="190.5" customHeight="1"/>
    <row r="904" ht="190.5" customHeight="1"/>
    <row r="905" ht="190.5" customHeight="1"/>
    <row r="906" ht="190.5" customHeight="1"/>
    <row r="907" ht="190.5" customHeight="1"/>
    <row r="908" ht="190.5" customHeight="1"/>
    <row r="909" ht="190.5" customHeight="1"/>
    <row r="910" ht="190.5" customHeight="1"/>
    <row r="911" ht="190.5" customHeight="1"/>
    <row r="912" ht="190.5" customHeight="1"/>
    <row r="913" ht="190.5" customHeight="1"/>
    <row r="914" ht="190.5" customHeight="1"/>
    <row r="915" ht="190.5" customHeight="1"/>
    <row r="916" ht="190.5" customHeight="1"/>
    <row r="917" ht="190.5" customHeight="1"/>
    <row r="918" ht="190.5" customHeight="1"/>
    <row r="919" ht="190.5" customHeight="1"/>
    <row r="920" ht="190.5" customHeight="1"/>
    <row r="921" ht="190.5" customHeight="1"/>
    <row r="922" ht="190.5" customHeight="1"/>
    <row r="923" ht="190.5" customHeight="1"/>
    <row r="924" ht="190.5" customHeight="1"/>
    <row r="925" ht="190.5" customHeight="1"/>
    <row r="926" ht="190.5" customHeight="1"/>
    <row r="927" ht="190.5" customHeight="1"/>
    <row r="928" ht="190.5" customHeight="1"/>
    <row r="929" ht="190.5" customHeight="1"/>
    <row r="930" ht="190.5" customHeight="1"/>
    <row r="931" ht="190.5" customHeight="1"/>
    <row r="932" ht="190.5" customHeight="1"/>
    <row r="933" ht="190.5" customHeight="1"/>
    <row r="934" ht="190.5" customHeight="1"/>
    <row r="935" ht="190.5" customHeight="1"/>
    <row r="936" ht="190.5" customHeight="1"/>
    <row r="937" ht="190.5" customHeight="1"/>
    <row r="938" ht="190.5" customHeight="1"/>
    <row r="939" ht="190.5" customHeight="1"/>
    <row r="940" ht="190.5" customHeight="1"/>
    <row r="941" ht="190.5" customHeight="1"/>
    <row r="942" ht="190.5" customHeight="1"/>
    <row r="943" ht="190.5" customHeight="1"/>
    <row r="944" ht="190.5" customHeight="1"/>
    <row r="945" ht="190.5" customHeight="1"/>
    <row r="946" ht="190.5" customHeight="1"/>
    <row r="947" ht="190.5" customHeight="1"/>
    <row r="948" ht="190.5" customHeight="1"/>
    <row r="949" ht="190.5" customHeight="1"/>
    <row r="950" ht="190.5" customHeight="1"/>
    <row r="951" ht="190.5" customHeight="1"/>
    <row r="952" ht="190.5" customHeight="1"/>
    <row r="953" ht="190.5" customHeight="1"/>
    <row r="954" ht="190.5" customHeight="1"/>
    <row r="955" ht="190.5" customHeight="1"/>
    <row r="956" ht="190.5" customHeight="1"/>
    <row r="957" ht="190.5" customHeight="1"/>
    <row r="958" ht="190.5" customHeight="1"/>
    <row r="959" ht="190.5" customHeight="1"/>
    <row r="960" ht="190.5" customHeight="1"/>
    <row r="961" ht="190.5" customHeight="1"/>
    <row r="962" ht="190.5" customHeight="1"/>
    <row r="963" ht="190.5" customHeight="1"/>
    <row r="964" ht="190.5" customHeight="1"/>
    <row r="965" ht="190.5" customHeight="1"/>
    <row r="966" ht="190.5" customHeight="1"/>
    <row r="967" ht="190.5" customHeight="1"/>
    <row r="968" ht="190.5" customHeight="1"/>
    <row r="969" ht="190.5" customHeight="1"/>
    <row r="970" ht="190.5" customHeight="1"/>
    <row r="971" ht="190.5" customHeight="1"/>
    <row r="972" ht="190.5" customHeight="1"/>
    <row r="973" ht="190.5" customHeight="1"/>
    <row r="974" ht="190.5" customHeight="1"/>
    <row r="975" ht="190.5" customHeight="1"/>
    <row r="976" ht="190.5" customHeight="1"/>
    <row r="977" ht="190.5" customHeight="1"/>
    <row r="978" ht="190.5" customHeight="1"/>
    <row r="979" ht="190.5" customHeight="1"/>
    <row r="980" ht="190.5" customHeight="1"/>
    <row r="981" ht="190.5" customHeight="1"/>
    <row r="982" ht="190.5" customHeight="1"/>
    <row r="983" ht="190.5" customHeight="1"/>
    <row r="984" ht="190.5" customHeight="1"/>
    <row r="985" ht="190.5" customHeight="1"/>
    <row r="986" ht="190.5" customHeight="1"/>
    <row r="987" ht="190.5" customHeight="1"/>
    <row r="988" ht="190.5" customHeight="1"/>
    <row r="989" ht="190.5" customHeight="1"/>
    <row r="990" ht="190.5" customHeight="1"/>
    <row r="991" ht="190.5" customHeight="1"/>
    <row r="992" ht="190.5" customHeight="1"/>
    <row r="993" ht="190.5" customHeight="1"/>
    <row r="994" ht="190.5" customHeight="1"/>
    <row r="995" ht="190.5" customHeight="1"/>
    <row r="996" ht="190.5" customHeight="1"/>
    <row r="997" ht="190.5" customHeight="1"/>
    <row r="998" ht="190.5" customHeight="1"/>
    <row r="999" ht="190.5" customHeight="1"/>
    <row r="1000" ht="190.5" customHeight="1"/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2026-08-13T18:46:06Z</dcterms:created>
  <dc:creator>openpyxl</dc:creator>
</cp:coreProperties>
</file>