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kr15\Documents\excel\Project 1\"/>
    </mc:Choice>
  </mc:AlternateContent>
  <xr:revisionPtr revIDLastSave="0" documentId="13_ncr:1_{B7EB8F10-6884-4750-8330-BBF9EF462354}" xr6:coauthVersionLast="47" xr6:coauthVersionMax="47" xr10:uidLastSave="{00000000-0000-0000-0000-000000000000}"/>
  <bookViews>
    <workbookView xWindow="-108" yWindow="-108" windowWidth="23256" windowHeight="12456" tabRatio="724" firstSheet="1" activeTab="6" xr2:uid="{00000000-000D-0000-FFFF-FFFF00000000}"/>
  </bookViews>
  <sheets>
    <sheet name="Oceanic-Pricing" sheetId="1" r:id="rId1"/>
    <sheet name="Stark Industries-Pricing" sheetId="2" r:id="rId2"/>
    <sheet name="Wayne Enterprises-Pricing" sheetId="4" r:id="rId3"/>
    <sheet name="WonkaTV-Pricing" sheetId="3" r:id="rId4"/>
    <sheet name="WonkaTV-Cal" sheetId="7" r:id="rId5"/>
    <sheet name="Price Master" sheetId="5" r:id="rId6"/>
    <sheet name="Cable Provider Comparison Tool" sheetId="6" r:id="rId7"/>
  </sheets>
  <definedNames>
    <definedName name="_xlnm._FilterDatabase" localSheetId="6" hidden="1">'Cable Provider Comparison Tool'!$B$14:$E$18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5" l="1"/>
  <c r="I9" i="7" s="1"/>
  <c r="E19" i="5"/>
  <c r="I8" i="7" s="1"/>
  <c r="E18" i="5"/>
  <c r="I7" i="7" s="1"/>
  <c r="E17" i="5"/>
  <c r="I6" i="7" s="1"/>
  <c r="H1" i="7"/>
  <c r="D14" i="7" s="1"/>
  <c r="H2" i="7"/>
  <c r="C9" i="7" s="1"/>
  <c r="C21" i="5"/>
  <c r="D18" i="6" s="1"/>
  <c r="D17" i="6" l="1"/>
  <c r="D16" i="6"/>
  <c r="H12" i="7"/>
  <c r="D15" i="7"/>
  <c r="C10" i="7"/>
  <c r="C11" i="7"/>
  <c r="C5" i="7"/>
  <c r="C6" i="7"/>
  <c r="C8" i="7"/>
  <c r="C3" i="7"/>
  <c r="C4" i="7"/>
  <c r="C12" i="7"/>
  <c r="C7" i="7"/>
  <c r="D13" i="7" l="1"/>
  <c r="C20" i="7" s="1"/>
  <c r="B20" i="7"/>
  <c r="A20" i="7" l="1"/>
  <c r="D22" i="7" s="1"/>
  <c r="D15" i="6" s="1"/>
  <c r="D16" i="7"/>
</calcChain>
</file>

<file path=xl/sharedStrings.xml><?xml version="1.0" encoding="utf-8"?>
<sst xmlns="http://schemas.openxmlformats.org/spreadsheetml/2006/main" count="120" uniqueCount="86">
  <si>
    <t>Oceanic Cable Company</t>
  </si>
  <si>
    <t>Pricing Structure</t>
  </si>
  <si>
    <t>Upfront Costs</t>
  </si>
  <si>
    <t>$100 per Cable Box (max of $500)</t>
  </si>
  <si>
    <t>$50 total to set up all the purchased Cable Boxes</t>
  </si>
  <si>
    <t>Recurring Costs</t>
  </si>
  <si>
    <t>You cannot decide how many channels you want with Oceanic</t>
  </si>
  <si>
    <t>The only option for number of channels is:</t>
  </si>
  <si>
    <t>- 460 Channels for $100 per month</t>
  </si>
  <si>
    <t>And it costs an additional $10 per month for additional packages (Kids, Sports, News, Lifestyle)</t>
  </si>
  <si>
    <t>Stark Industries</t>
  </si>
  <si>
    <t>$349.99 for any number of Cable Boxes, which includes setup</t>
  </si>
  <si>
    <t>With Stark Industries, their pricing is in tiers:</t>
  </si>
  <si>
    <t>Bronze Tier</t>
  </si>
  <si>
    <t>Silver Tier</t>
  </si>
  <si>
    <t>Gold Tier</t>
  </si>
  <si>
    <t>30 Basic TV Channels</t>
  </si>
  <si>
    <t>30 Basic + 100 Cable Channels</t>
  </si>
  <si>
    <t>30 Basic + 400 Cable Channels</t>
  </si>
  <si>
    <t>No Extra Packages</t>
  </si>
  <si>
    <t>2  Extra Packages of your choice</t>
  </si>
  <si>
    <t>All Extra Packages</t>
  </si>
  <si>
    <t>$49.99 per month</t>
  </si>
  <si>
    <t>$94.99 per month</t>
  </si>
  <si>
    <t>$129.99 per month</t>
  </si>
  <si>
    <t>Stark Industries only offers up to 430 channels</t>
  </si>
  <si>
    <t>Stark Industries also runs a promotion where new customers receive %40 off each of their first 3 months when signing a one year contract (does not include setup costs)</t>
  </si>
  <si>
    <t>WonkaTV</t>
  </si>
  <si>
    <r>
      <t xml:space="preserve">NOTE: Wonka will accept </t>
    </r>
    <r>
      <rPr>
        <b/>
        <u/>
        <sz val="11"/>
        <color rgb="FFFF0000"/>
        <rFont val="Calibri"/>
        <family val="2"/>
        <scheme val="minor"/>
      </rPr>
      <t>only one</t>
    </r>
    <r>
      <rPr>
        <b/>
        <sz val="11"/>
        <color rgb="FFFF0000"/>
        <rFont val="Calibri"/>
        <family val="2"/>
        <scheme val="minor"/>
      </rPr>
      <t xml:space="preserve"> coupon code</t>
    </r>
  </si>
  <si>
    <t>$44.99 per Cable Box including setup</t>
  </si>
  <si>
    <t>Get your first cable box (including setup) FREE with coupon code WONKABOX1</t>
  </si>
  <si>
    <t>Number of Channels</t>
  </si>
  <si>
    <t>Monthly Costs</t>
  </si>
  <si>
    <t>1-50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</si>
  <si>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</si>
  <si>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</si>
  <si>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</si>
  <si>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</si>
  <si>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</si>
  <si>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</si>
  <si>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</si>
  <si>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</si>
  <si>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</si>
  <si>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Use coupon code WONKACHANNELS to get 10% off your first 6 months (applies only to monthly TV Channel costs)</t>
  </si>
  <si>
    <t>Extra TV Packages</t>
  </si>
  <si>
    <t>Kids</t>
  </si>
  <si>
    <t>Sports</t>
  </si>
  <si>
    <t>News</t>
  </si>
  <si>
    <t>Lifestyle</t>
  </si>
  <si>
    <t>Choose one package to be %20 off for the first year with coupon code WONKAEXTRA99</t>
  </si>
  <si>
    <t>Wayne Enterprises</t>
  </si>
  <si>
    <t>None! Wayne Enterprises delivers and sets up any number of boxes to you free of charge!</t>
  </si>
  <si>
    <t>Wayne Enterprises uses a formula to determine exactly how much your TV channels will cost:</t>
  </si>
  <si>
    <t>Number of Cable Boxes</t>
  </si>
  <si>
    <t>Monthly price per Channel (First 60)</t>
  </si>
  <si>
    <t>Monthly price per Channel (61-500)</t>
  </si>
  <si>
    <t>Monthly cost per each additional TV Package</t>
  </si>
  <si>
    <t>Additionally, Wayne Enterprises gives the "Kids" package for only $1 a month to users that have at least 60 channels</t>
  </si>
  <si>
    <t>Cable Provider</t>
  </si>
  <si>
    <t>Oceanic</t>
  </si>
  <si>
    <t>Wonka TV</t>
  </si>
  <si>
    <t>Upfront Cost per Cable Box</t>
  </si>
  <si>
    <t>Flat Upfront Cost</t>
  </si>
  <si>
    <t>Set up Cost</t>
  </si>
  <si>
    <t>Cable Provider Comparison Tool</t>
  </si>
  <si>
    <t>Cable Provider Name</t>
  </si>
  <si>
    <t>Total Price</t>
  </si>
  <si>
    <t>5+</t>
  </si>
  <si>
    <t>Value</t>
  </si>
  <si>
    <t>Number of Channels (Lower Limit)</t>
  </si>
  <si>
    <t>Number of Channels (Upper Limit)</t>
  </si>
  <si>
    <t>No. of Channels</t>
  </si>
  <si>
    <t>Flag</t>
  </si>
  <si>
    <t>Recurring Cost</t>
  </si>
  <si>
    <t>Upfront Cost</t>
  </si>
  <si>
    <t>No. of Boxes</t>
  </si>
  <si>
    <t>Extra TV Package</t>
  </si>
  <si>
    <t>Status</t>
  </si>
  <si>
    <t>Count</t>
  </si>
  <si>
    <t>Extra Package Cost</t>
  </si>
  <si>
    <t>Total Cost</t>
  </si>
  <si>
    <t>Discount WONKABOX1</t>
  </si>
  <si>
    <t>Discount WONKACHANNELS</t>
  </si>
  <si>
    <t>Discount WONKAEXTRA99</t>
  </si>
  <si>
    <t>Most Expensive Package</t>
  </si>
  <si>
    <t>Minimum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</si>
</sst>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[$$-409]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6633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 applyAlignment="1">
      <alignment horizontal="left" indent="1"/>
    </xf>
    <xf numFmtId="0" fontId="1" fillId="2" borderId="0" xfId="0" applyFont="1" applyFill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0" xfId="0" applyFont="1" applyFill="1"/>
    <xf numFmtId="0" fontId="9" fillId="0" borderId="0" xfId="0" applyFont="1"/>
    <xf numFmtId="0" fontId="11" fillId="0" borderId="0" xfId="0" applyFont="1"/>
    <xf numFmtId="0" fontId="2" fillId="0" borderId="1" xfId="0" applyFont="1" applyBorder="1"/>
    <xf numFmtId="0" fontId="2" fillId="0" borderId="2" xfId="0" applyFon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4" xfId="0" applyBorder="1"/>
    <xf numFmtId="0" fontId="0" fillId="0" borderId="7" xfId="0" applyBorder="1"/>
    <xf numFmtId="0" fontId="1" fillId="4" borderId="0" xfId="0" applyFont="1" applyFill="1"/>
    <xf numFmtId="0" fontId="2" fillId="0" borderId="2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15" xfId="0" applyBorder="1"/>
    <xf numFmtId="0" fontId="0" fillId="0" borderId="17" xfId="0" applyBorder="1"/>
    <xf numFmtId="0" fontId="0" fillId="6" borderId="0" xfId="0" applyFill="1"/>
    <xf numFmtId="0" fontId="0" fillId="6" borderId="0" xfId="0" applyFill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49" fontId="0" fillId="0" borderId="15" xfId="0" applyNumberFormat="1" applyBorder="1"/>
    <xf numFmtId="0" fontId="0" fillId="0" borderId="16" xfId="0" applyBorder="1"/>
    <xf numFmtId="49" fontId="0" fillId="0" borderId="17" xfId="0" applyNumberFormat="1" applyBorder="1"/>
    <xf numFmtId="0" fontId="0" fillId="0" borderId="19" xfId="0" applyBorder="1"/>
    <xf numFmtId="0" fontId="2" fillId="0" borderId="13" xfId="0" applyFont="1" applyBorder="1"/>
    <xf numFmtId="165" fontId="0" fillId="0" borderId="0" xfId="0" applyNumberFormat="1" applyBorder="1"/>
    <xf numFmtId="165" fontId="0" fillId="0" borderId="16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0" fontId="2" fillId="0" borderId="0" xfId="0" applyFont="1"/>
    <xf numFmtId="165" fontId="0" fillId="6" borderId="20" xfId="0" applyNumberFormat="1" applyFill="1" applyBorder="1"/>
    <xf numFmtId="165" fontId="0" fillId="6" borderId="21" xfId="0" applyNumberFormat="1" applyFill="1" applyBorder="1"/>
    <xf numFmtId="165" fontId="0" fillId="6" borderId="22" xfId="0" applyNumberFormat="1" applyFill="1" applyBorder="1"/>
    <xf numFmtId="165" fontId="0" fillId="6" borderId="23" xfId="0" applyNumberFormat="1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6" borderId="24" xfId="0" applyFill="1" applyBorder="1"/>
    <xf numFmtId="0" fontId="0" fillId="6" borderId="25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165" fontId="0" fillId="6" borderId="24" xfId="0" applyNumberFormat="1" applyFill="1" applyBorder="1"/>
    <xf numFmtId="165" fontId="0" fillId="6" borderId="2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'Price Master'!$C$17" lockText="1" noThreeD="1"/>
</file>

<file path=xl/ctrlProps/ctrlProp2.xml><?xml version="1.0" encoding="utf-8"?>
<formControlPr xmlns="http://schemas.microsoft.com/office/spreadsheetml/2009/9/main" objectType="CheckBox" fmlaLink="'Price Master'!$C$18" lockText="1" noThreeD="1"/>
</file>

<file path=xl/ctrlProps/ctrlProp3.xml><?xml version="1.0" encoding="utf-8"?>
<formControlPr xmlns="http://schemas.microsoft.com/office/spreadsheetml/2009/9/main" objectType="CheckBox" fmlaLink="'Price Master'!$C$19" lockText="1" noThreeD="1"/>
</file>

<file path=xl/ctrlProps/ctrlProp4.xml><?xml version="1.0" encoding="utf-8"?>
<formControlPr xmlns="http://schemas.microsoft.com/office/spreadsheetml/2009/9/main" objectType="CheckBox" fmlaLink="'Price Master'!$C$2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289560</xdr:colOff>
          <xdr:row>7</xdr:row>
          <xdr:rowOff>152400</xdr:rowOff>
        </xdr:from>
        <xdr:to>
          <xdr:col>1</xdr:col>
          <xdr:colOff>594360</xdr:colOff>
          <xdr:row>9</xdr:row>
          <xdr:rowOff>45720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Kids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579120</xdr:colOff>
          <xdr:row>7</xdr:row>
          <xdr:rowOff>137160</xdr:rowOff>
        </xdr:from>
        <xdr:to>
          <xdr:col>4</xdr:col>
          <xdr:colOff>624840</xdr:colOff>
          <xdr:row>9</xdr:row>
          <xdr:rowOff>30480</xdr:rowOff>
        </xdr:to>
        <xdr:sp macro="" textlink="">
          <xdr:nvSpPr>
            <xdr:cNvPr id="6146" name="Check Box 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Sports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289560</xdr:colOff>
          <xdr:row>8</xdr:row>
          <xdr:rowOff>152400</xdr:rowOff>
        </xdr:from>
        <xdr:to>
          <xdr:col>1</xdr:col>
          <xdr:colOff>594360</xdr:colOff>
          <xdr:row>10</xdr:row>
          <xdr:rowOff>45720</xdr:rowOff>
        </xdr:to>
        <xdr:sp macro="" textlink="">
          <xdr:nvSpPr>
            <xdr:cNvPr id="6150" name="Check Box 1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6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News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579120</xdr:colOff>
          <xdr:row>8</xdr:row>
          <xdr:rowOff>129540</xdr:rowOff>
        </xdr:from>
        <xdr:to>
          <xdr:col>4</xdr:col>
          <xdr:colOff>624840</xdr:colOff>
          <xdr:row>10</xdr:row>
          <xdr:rowOff>22860</xdr:rowOff>
        </xdr:to>
        <xdr:sp macro="" textlink="">
          <xdr:nvSpPr>
            <xdr:cNvPr id="6151" name="Check Box 1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6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Lifestyle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14"/>
  <sheetViews>
    <sheetView workbookViewId="0">
      <selection activeCell="C23" sqref="C23"/>
    </sheetView>
  </sheetViews>
  <sheetFormatPr defaultRowHeight="14.4" x14ac:dyDescent="0.3"/>
  <sheetData>
    <row r="1" spans="1:1" x14ac:dyDescent="0.3">
      <c r="A1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9" spans="1:1" x14ac:dyDescent="0.3">
      <c r="A9" s="3" t="s">
        <v>5</v>
      </c>
    </row>
    <row r="10" spans="1:1" x14ac:dyDescent="0.3">
      <c r="A10" t="s">
        <v>6</v>
      </c>
    </row>
    <row r="11" spans="1:1" x14ac:dyDescent="0.3">
      <c r="A11" t="s">
        <v>7</v>
      </c>
    </row>
    <row r="12" spans="1:1" x14ac:dyDescent="0.3">
      <c r="A12" s="4" t="s">
        <v>8</v>
      </c>
    </row>
    <row r="14" spans="1:1" x14ac:dyDescent="0.3">
      <c r="A1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BDA1-A850-46C3-B951-1533053F6FD0}">
  <sheetPr codeName="Sheet3"/>
  <dimension ref="A1:C17"/>
  <sheetViews>
    <sheetView workbookViewId="0">
      <selection activeCell="B22" sqref="B22"/>
    </sheetView>
  </sheetViews>
  <sheetFormatPr defaultRowHeight="14.4" x14ac:dyDescent="0.3"/>
  <cols>
    <col min="1" max="1" width="29.33203125" customWidth="1"/>
    <col min="2" max="2" width="35.44140625" customWidth="1"/>
    <col min="3" max="3" width="30" customWidth="1"/>
  </cols>
  <sheetData>
    <row r="1" spans="1:3" x14ac:dyDescent="0.3">
      <c r="A1" s="5" t="s">
        <v>10</v>
      </c>
    </row>
    <row r="4" spans="1:3" x14ac:dyDescent="0.3">
      <c r="A4" s="2" t="s">
        <v>1</v>
      </c>
    </row>
    <row r="5" spans="1:3" x14ac:dyDescent="0.3">
      <c r="A5" s="3" t="s">
        <v>2</v>
      </c>
    </row>
    <row r="6" spans="1:3" x14ac:dyDescent="0.3">
      <c r="A6" t="s">
        <v>11</v>
      </c>
    </row>
    <row r="8" spans="1:3" x14ac:dyDescent="0.3">
      <c r="A8" s="3" t="s">
        <v>5</v>
      </c>
    </row>
    <row r="9" spans="1:3" x14ac:dyDescent="0.3">
      <c r="A9" t="s">
        <v>12</v>
      </c>
    </row>
    <row r="11" spans="1:3" x14ac:dyDescent="0.3">
      <c r="A11" s="6" t="s">
        <v>13</v>
      </c>
      <c r="B11" s="7" t="s">
        <v>14</v>
      </c>
      <c r="C11" s="8" t="s">
        <v>15</v>
      </c>
    </row>
    <row r="12" spans="1:3" x14ac:dyDescent="0.3">
      <c r="A12" s="9" t="s">
        <v>16</v>
      </c>
      <c r="B12" s="10" t="s">
        <v>17</v>
      </c>
      <c r="C12" s="11" t="s">
        <v>18</v>
      </c>
    </row>
    <row r="13" spans="1:3" x14ac:dyDescent="0.3">
      <c r="A13" s="12" t="s">
        <v>19</v>
      </c>
      <c r="B13" s="13" t="s">
        <v>20</v>
      </c>
      <c r="C13" s="14" t="s">
        <v>21</v>
      </c>
    </row>
    <row r="14" spans="1:3" x14ac:dyDescent="0.3">
      <c r="A14" s="15" t="s">
        <v>22</v>
      </c>
      <c r="B14" s="16" t="s">
        <v>23</v>
      </c>
      <c r="C14" s="17" t="s">
        <v>24</v>
      </c>
    </row>
    <row r="15" spans="1:3" x14ac:dyDescent="0.3">
      <c r="A15" t="s">
        <v>25</v>
      </c>
    </row>
    <row r="17" spans="1:1" x14ac:dyDescent="0.3">
      <c r="A17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C3F9-A74F-45B4-9D9A-2A26A3882F2C}">
  <sheetPr codeName="Sheet4"/>
  <dimension ref="A1:E17"/>
  <sheetViews>
    <sheetView workbookViewId="0">
      <selection activeCell="I15" sqref="I15"/>
    </sheetView>
  </sheetViews>
  <sheetFormatPr defaultRowHeight="14.4" x14ac:dyDescent="0.3"/>
  <cols>
    <col min="1" max="1" width="24" customWidth="1"/>
    <col min="2" max="2" width="14.88671875" customWidth="1"/>
    <col min="3" max="3" width="16.33203125" customWidth="1"/>
    <col min="4" max="4" width="30.21875" customWidth="1"/>
  </cols>
  <sheetData>
    <row r="1" spans="1:5" x14ac:dyDescent="0.3">
      <c r="A1" s="27" t="s">
        <v>50</v>
      </c>
    </row>
    <row r="4" spans="1:5" x14ac:dyDescent="0.3">
      <c r="A4" s="2" t="s">
        <v>1</v>
      </c>
    </row>
    <row r="5" spans="1:5" x14ac:dyDescent="0.3">
      <c r="A5" s="3" t="s">
        <v>2</v>
      </c>
    </row>
    <row r="6" spans="1:5" x14ac:dyDescent="0.3">
      <c r="A6" t="s">
        <v>51</v>
      </c>
    </row>
    <row r="8" spans="1:5" x14ac:dyDescent="0.3">
      <c r="A8" s="3" t="s">
        <v>5</v>
      </c>
    </row>
    <row r="9" spans="1:5" x14ac:dyDescent="0.3">
      <c r="A9" t="s">
        <v>52</v>
      </c>
    </row>
    <row r="11" spans="1:5" ht="86.4" x14ac:dyDescent="0.3">
      <c r="A11" s="21" t="s">
        <v>53</v>
      </c>
      <c r="B11" s="28" t="s">
        <v>54</v>
      </c>
      <c r="C11" s="28" t="s">
        <v>55</v>
      </c>
      <c r="D11" s="28" t="s">
        <v>56</v>
      </c>
    </row>
    <row r="12" spans="1:5" x14ac:dyDescent="0.3">
      <c r="A12" s="25">
        <v>1</v>
      </c>
      <c r="B12" s="23">
        <v>1.5</v>
      </c>
      <c r="C12" s="23">
        <v>0.15</v>
      </c>
      <c r="D12" s="23">
        <v>11</v>
      </c>
      <c r="E12" s="29"/>
    </row>
    <row r="13" spans="1:5" x14ac:dyDescent="0.3">
      <c r="A13" s="25">
        <v>2</v>
      </c>
      <c r="B13" s="23">
        <v>1.6</v>
      </c>
      <c r="C13" s="23">
        <v>0.2</v>
      </c>
      <c r="D13" s="23">
        <v>16</v>
      </c>
    </row>
    <row r="14" spans="1:5" x14ac:dyDescent="0.3">
      <c r="A14" s="25">
        <v>3</v>
      </c>
      <c r="B14" s="23">
        <v>1.7</v>
      </c>
      <c r="C14" s="23">
        <v>0.23999999999999996</v>
      </c>
      <c r="D14" s="23">
        <v>20</v>
      </c>
    </row>
    <row r="15" spans="1:5" x14ac:dyDescent="0.3">
      <c r="A15" s="25">
        <v>4</v>
      </c>
      <c r="B15" s="23">
        <v>1.8</v>
      </c>
      <c r="C15" s="23">
        <v>0.27</v>
      </c>
      <c r="D15" s="23">
        <v>23</v>
      </c>
    </row>
    <row r="16" spans="1:5" x14ac:dyDescent="0.3">
      <c r="A16" s="26">
        <v>5</v>
      </c>
      <c r="B16" s="24">
        <v>1.9</v>
      </c>
      <c r="C16" s="24">
        <v>0.28999999999999998</v>
      </c>
      <c r="D16" s="24">
        <v>25</v>
      </c>
    </row>
    <row r="17" spans="1:1" x14ac:dyDescent="0.3">
      <c r="A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82E2-D247-4665-851E-CD4199A05A6D}">
  <sheetPr codeName="Sheet5"/>
  <dimension ref="A1:B29"/>
  <sheetViews>
    <sheetView topLeftCell="A4" workbookViewId="0">
      <selection activeCell="C30" sqref="C30"/>
    </sheetView>
  </sheetViews>
  <sheetFormatPr defaultRowHeight="14.4" x14ac:dyDescent="0.3"/>
  <cols>
    <col min="1" max="1" width="15" customWidth="1"/>
    <col min="2" max="2" width="13.33203125" customWidth="1"/>
    <col min="7" max="7" width="12.33203125" customWidth="1"/>
  </cols>
  <sheetData>
    <row r="1" spans="1:2" x14ac:dyDescent="0.3">
      <c r="A1" s="18" t="s">
        <v>27</v>
      </c>
    </row>
    <row r="3" spans="1:2" x14ac:dyDescent="0.3">
      <c r="A3" s="19" t="s">
        <v>28</v>
      </c>
    </row>
    <row r="5" spans="1:2" x14ac:dyDescent="0.3">
      <c r="A5" s="2" t="s">
        <v>1</v>
      </c>
    </row>
    <row r="6" spans="1:2" x14ac:dyDescent="0.3">
      <c r="A6" s="3" t="s">
        <v>2</v>
      </c>
    </row>
    <row r="7" spans="1:2" x14ac:dyDescent="0.3">
      <c r="A7" t="s">
        <v>29</v>
      </c>
    </row>
    <row r="8" spans="1:2" x14ac:dyDescent="0.3">
      <c r="A8" s="20" t="s">
        <v>30</v>
      </c>
    </row>
    <row r="10" spans="1:2" x14ac:dyDescent="0.3">
      <c r="A10" s="3" t="s">
        <v>5</v>
      </c>
    </row>
    <row r="11" spans="1:2" x14ac:dyDescent="0.3">
      <c r="A11" s="21" t="s">
        <v>31</v>
      </c>
      <c r="B11" s="22" t="s">
        <v>32</v>
      </c>
    </row>
    <row r="12" spans="1:2" x14ac:dyDescent="0.3">
      <c r="A12" s="9" t="s">
        <v>33</v>
      </c>
      <c r="B12" s="23">
        <v>35.99</v>
      </c>
    </row>
    <row r="13" spans="1:2" x14ac:dyDescent="0.3">
      <c r="A13" s="9" t="s">
        <v>34</v>
      </c>
      <c r="B13" s="23">
        <v>64.989999999999995</v>
      </c>
    </row>
    <row r="14" spans="1:2" x14ac:dyDescent="0.3">
      <c r="A14" s="9" t="s">
        <v>35</v>
      </c>
      <c r="B14" s="23">
        <v>87.99</v>
      </c>
    </row>
    <row r="15" spans="1:2" x14ac:dyDescent="0.3">
      <c r="A15" s="9" t="s">
        <v>36</v>
      </c>
      <c r="B15" s="23">
        <v>105.99</v>
      </c>
    </row>
    <row r="16" spans="1:2" x14ac:dyDescent="0.3">
      <c r="A16" s="9" t="s">
        <v>37</v>
      </c>
      <c r="B16" s="23">
        <v>118.99</v>
      </c>
    </row>
    <row r="17" spans="1:2" x14ac:dyDescent="0.3">
      <c r="A17" s="9" t="s">
        <v>38</v>
      </c>
      <c r="B17" s="23">
        <v>128.99</v>
      </c>
    </row>
    <row r="18" spans="1:2" x14ac:dyDescent="0.3">
      <c r="A18" s="9" t="s">
        <v>39</v>
      </c>
      <c r="B18" s="23">
        <v>134.99</v>
      </c>
    </row>
    <row r="19" spans="1:2" x14ac:dyDescent="0.3">
      <c r="A19" s="9" t="s">
        <v>40</v>
      </c>
      <c r="B19" s="23">
        <v>138.99</v>
      </c>
    </row>
    <row r="20" spans="1:2" x14ac:dyDescent="0.3">
      <c r="A20" s="9" t="s">
        <v>41</v>
      </c>
      <c r="B20" s="23">
        <v>140.99</v>
      </c>
    </row>
    <row r="21" spans="1:2" x14ac:dyDescent="0.3">
      <c r="A21" s="12" t="s">
        <v>42</v>
      </c>
      <c r="B21" s="24">
        <v>140.99</v>
      </c>
    </row>
    <row r="22" spans="1:2" x14ac:dyDescent="0.3">
      <c r="A22" s="20" t="s">
        <v>43</v>
      </c>
    </row>
    <row r="24" spans="1:2" x14ac:dyDescent="0.3">
      <c r="A24" s="21" t="s">
        <v>44</v>
      </c>
      <c r="B24" s="22" t="s">
        <v>32</v>
      </c>
    </row>
    <row r="25" spans="1:2" x14ac:dyDescent="0.3">
      <c r="A25" s="25" t="s">
        <v>45</v>
      </c>
      <c r="B25" s="23">
        <v>14.99</v>
      </c>
    </row>
    <row r="26" spans="1:2" x14ac:dyDescent="0.3">
      <c r="A26" s="25" t="s">
        <v>46</v>
      </c>
      <c r="B26" s="23">
        <v>29.75</v>
      </c>
    </row>
    <row r="27" spans="1:2" x14ac:dyDescent="0.3">
      <c r="A27" s="25" t="s">
        <v>47</v>
      </c>
      <c r="B27" s="23">
        <v>16.989999999999998</v>
      </c>
    </row>
    <row r="28" spans="1:2" x14ac:dyDescent="0.3">
      <c r="A28" s="26" t="s">
        <v>48</v>
      </c>
      <c r="B28" s="24">
        <v>19.989999999999998</v>
      </c>
    </row>
    <row r="29" spans="1:2" x14ac:dyDescent="0.3">
      <c r="A29" s="20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89D5-56C9-4E43-83DD-5172EF4C4B1F}">
  <dimension ref="A1:I22"/>
  <sheetViews>
    <sheetView workbookViewId="0">
      <selection activeCell="D23" sqref="D23"/>
    </sheetView>
  </sheetViews>
  <sheetFormatPr defaultRowHeight="14.4" x14ac:dyDescent="0.3"/>
  <cols>
    <col min="1" max="1" width="29.44140625" customWidth="1"/>
    <col min="2" max="2" width="33.6640625" customWidth="1"/>
    <col min="3" max="3" width="26.33203125" customWidth="1"/>
    <col min="4" max="4" width="17.88671875" customWidth="1"/>
    <col min="7" max="7" width="23.5546875" customWidth="1"/>
    <col min="8" max="8" width="17.44140625" customWidth="1"/>
  </cols>
  <sheetData>
    <row r="1" spans="1:9" x14ac:dyDescent="0.3">
      <c r="A1" s="3" t="s">
        <v>5</v>
      </c>
      <c r="G1" s="46" t="s">
        <v>75</v>
      </c>
      <c r="H1">
        <f>VLOOKUP('Cable Provider Comparison Tool'!$E$4,'Price Master'!B9:C14,2,FALSE)</f>
        <v>1</v>
      </c>
    </row>
    <row r="2" spans="1:9" x14ac:dyDescent="0.3">
      <c r="A2" s="21" t="s">
        <v>69</v>
      </c>
      <c r="B2" s="46" t="s">
        <v>70</v>
      </c>
      <c r="C2" s="46" t="s">
        <v>72</v>
      </c>
      <c r="D2" s="22" t="s">
        <v>32</v>
      </c>
      <c r="G2" s="46" t="s">
        <v>71</v>
      </c>
      <c r="H2">
        <f>'Cable Provider Comparison Tool'!$E$6</f>
        <v>100</v>
      </c>
    </row>
    <row r="3" spans="1:9" x14ac:dyDescent="0.3">
      <c r="A3" s="9">
        <v>1</v>
      </c>
      <c r="B3">
        <v>50</v>
      </c>
      <c r="C3">
        <f>IF(AND($H$2&gt;=A3,$H$2&lt;=B3),1,0)</f>
        <v>0</v>
      </c>
      <c r="D3" s="23">
        <v>35.99</v>
      </c>
    </row>
    <row r="4" spans="1:9" x14ac:dyDescent="0.3">
      <c r="A4" s="9">
        <v>51</v>
      </c>
      <c r="B4">
        <v>100</v>
      </c>
      <c r="C4">
        <f t="shared" ref="C4:C12" si="0">IF(AND($H$2&gt;=A4,$H$2&lt;=B4),1,0)</f>
        <v>1</v>
      </c>
      <c r="D4" s="23">
        <v>64.989999999999995</v>
      </c>
    </row>
    <row r="5" spans="1:9" x14ac:dyDescent="0.3">
      <c r="A5" s="9">
        <v>101</v>
      </c>
      <c r="B5">
        <v>150</v>
      </c>
      <c r="C5">
        <f t="shared" si="0"/>
        <v>0</v>
      </c>
      <c r="D5" s="23">
        <v>87.99</v>
      </c>
      <c r="G5" s="21" t="s">
        <v>44</v>
      </c>
      <c r="H5" s="22" t="s">
        <v>32</v>
      </c>
      <c r="I5" s="46" t="s">
        <v>72</v>
      </c>
    </row>
    <row r="6" spans="1:9" x14ac:dyDescent="0.3">
      <c r="A6" s="9">
        <v>151</v>
      </c>
      <c r="B6">
        <v>200</v>
      </c>
      <c r="C6">
        <f t="shared" si="0"/>
        <v>0</v>
      </c>
      <c r="D6" s="23">
        <v>105.99</v>
      </c>
      <c r="G6" s="25" t="s">
        <v>45</v>
      </c>
      <c r="H6" s="23">
        <v>14.99</v>
      </c>
      <c r="I6">
        <f>'Price Master'!E17</f>
        <v>0</v>
      </c>
    </row>
    <row r="7" spans="1:9" x14ac:dyDescent="0.3">
      <c r="A7" s="9">
        <v>201</v>
      </c>
      <c r="B7">
        <v>250</v>
      </c>
      <c r="C7">
        <f t="shared" si="0"/>
        <v>0</v>
      </c>
      <c r="D7" s="23">
        <v>118.99</v>
      </c>
      <c r="G7" s="25" t="s">
        <v>46</v>
      </c>
      <c r="H7" s="23">
        <v>29.75</v>
      </c>
      <c r="I7">
        <f>'Price Master'!E18</f>
        <v>0</v>
      </c>
    </row>
    <row r="8" spans="1:9" x14ac:dyDescent="0.3">
      <c r="A8" s="9">
        <v>251</v>
      </c>
      <c r="B8">
        <v>300</v>
      </c>
      <c r="C8">
        <f t="shared" si="0"/>
        <v>0</v>
      </c>
      <c r="D8" s="23">
        <v>128.99</v>
      </c>
      <c r="G8" s="25" t="s">
        <v>47</v>
      </c>
      <c r="H8" s="23">
        <v>16.989999999999998</v>
      </c>
      <c r="I8">
        <f>'Price Master'!E19</f>
        <v>0</v>
      </c>
    </row>
    <row r="9" spans="1:9" x14ac:dyDescent="0.3">
      <c r="A9" s="9">
        <v>301</v>
      </c>
      <c r="B9">
        <v>350</v>
      </c>
      <c r="C9">
        <f t="shared" si="0"/>
        <v>0</v>
      </c>
      <c r="D9" s="23">
        <v>134.99</v>
      </c>
      <c r="G9" s="26" t="s">
        <v>48</v>
      </c>
      <c r="H9" s="24">
        <v>19.989999999999998</v>
      </c>
      <c r="I9">
        <f>'Price Master'!E20</f>
        <v>0</v>
      </c>
    </row>
    <row r="10" spans="1:9" x14ac:dyDescent="0.3">
      <c r="A10" s="9">
        <v>351</v>
      </c>
      <c r="B10">
        <v>400</v>
      </c>
      <c r="C10">
        <f t="shared" si="0"/>
        <v>0</v>
      </c>
      <c r="D10" s="23">
        <v>138.99</v>
      </c>
    </row>
    <row r="11" spans="1:9" x14ac:dyDescent="0.3">
      <c r="A11" s="9">
        <v>401</v>
      </c>
      <c r="B11">
        <v>450</v>
      </c>
      <c r="C11">
        <f t="shared" si="0"/>
        <v>0</v>
      </c>
      <c r="D11" s="23">
        <v>140.99</v>
      </c>
    </row>
    <row r="12" spans="1:9" x14ac:dyDescent="0.3">
      <c r="A12" s="12">
        <v>451</v>
      </c>
      <c r="B12">
        <v>500</v>
      </c>
      <c r="C12">
        <f t="shared" si="0"/>
        <v>0</v>
      </c>
      <c r="D12" s="24">
        <v>140.99</v>
      </c>
      <c r="G12" s="46" t="s">
        <v>84</v>
      </c>
      <c r="H12">
        <f>IF(I7=1,29.75,IF(I9=1,19.99,IF(I8=1,16.99,IF(I6=1,14.99,0))))</f>
        <v>0</v>
      </c>
    </row>
    <row r="13" spans="1:9" x14ac:dyDescent="0.3">
      <c r="C13" s="46" t="s">
        <v>73</v>
      </c>
      <c r="D13">
        <f>(SUMIF(C3:C12,1,D3:D12))*12</f>
        <v>779.87999999999988</v>
      </c>
    </row>
    <row r="14" spans="1:9" x14ac:dyDescent="0.3">
      <c r="C14" s="46" t="s">
        <v>74</v>
      </c>
      <c r="D14">
        <f>$H$1*44.99</f>
        <v>44.99</v>
      </c>
    </row>
    <row r="15" spans="1:9" x14ac:dyDescent="0.3">
      <c r="C15" s="46" t="s">
        <v>79</v>
      </c>
      <c r="D15">
        <f>(SUMIF(I6:I9,1,H6:H9))*12</f>
        <v>0</v>
      </c>
    </row>
    <row r="16" spans="1:9" x14ac:dyDescent="0.3">
      <c r="C16" s="46" t="s">
        <v>80</v>
      </c>
      <c r="D16">
        <f>D13+D14+D15</f>
        <v>824.86999999999989</v>
      </c>
    </row>
    <row r="19" spans="1:4" x14ac:dyDescent="0.3">
      <c r="A19" s="46" t="s">
        <v>81</v>
      </c>
      <c r="B19" s="46" t="s">
        <v>82</v>
      </c>
      <c r="C19" s="46" t="s">
        <v>83</v>
      </c>
    </row>
    <row r="20" spans="1:4" x14ac:dyDescent="0.3">
      <c r="A20">
        <f>D13+D15+(H1-1)*44.99</f>
        <v>779.87999999999988</v>
      </c>
      <c r="B20">
        <f>D14+D15+((SUMIF(C3:C12,1,D3:D12)*0.9*6)+(SUMIF(C3:C12,1,D3:D12)*6))</f>
        <v>785.87599999999998</v>
      </c>
      <c r="C20">
        <f>D13+D14+D15-(12*H12)+(12*H12*0.8)</f>
        <v>824.86999999999989</v>
      </c>
    </row>
    <row r="22" spans="1:4" x14ac:dyDescent="0.3">
      <c r="C22" s="46" t="s">
        <v>85</v>
      </c>
      <c r="D22">
        <f>ROUND(MIN(A20:C20),2)</f>
        <v>779.88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A35C-EBBC-4577-AE92-90A2879BD7BD}">
  <sheetPr codeName="Sheet6"/>
  <dimension ref="B1:F21"/>
  <sheetViews>
    <sheetView workbookViewId="0">
      <selection activeCell="B16" sqref="B16:B20"/>
    </sheetView>
  </sheetViews>
  <sheetFormatPr defaultRowHeight="14.4" x14ac:dyDescent="0.3"/>
  <cols>
    <col min="2" max="2" width="23" customWidth="1"/>
    <col min="3" max="3" width="32.33203125" customWidth="1"/>
    <col min="4" max="4" width="26" customWidth="1"/>
    <col min="5" max="5" width="17.6640625" customWidth="1"/>
    <col min="6" max="6" width="12.21875" customWidth="1"/>
  </cols>
  <sheetData>
    <row r="1" spans="2:6" ht="15" thickBot="1" x14ac:dyDescent="0.35"/>
    <row r="2" spans="2:6" x14ac:dyDescent="0.3">
      <c r="B2" s="35" t="s">
        <v>58</v>
      </c>
      <c r="C2" s="41" t="s">
        <v>61</v>
      </c>
      <c r="D2" s="41" t="s">
        <v>62</v>
      </c>
      <c r="E2" s="36" t="s">
        <v>63</v>
      </c>
    </row>
    <row r="3" spans="2:6" x14ac:dyDescent="0.3">
      <c r="B3" s="31" t="s">
        <v>59</v>
      </c>
      <c r="C3" s="42">
        <v>100</v>
      </c>
      <c r="D3" s="42">
        <v>0</v>
      </c>
      <c r="E3" s="43">
        <v>50</v>
      </c>
    </row>
    <row r="4" spans="2:6" x14ac:dyDescent="0.3">
      <c r="B4" s="31" t="s">
        <v>10</v>
      </c>
      <c r="C4" s="42">
        <v>0</v>
      </c>
      <c r="D4" s="42">
        <v>349.99</v>
      </c>
      <c r="E4" s="43">
        <v>0</v>
      </c>
    </row>
    <row r="5" spans="2:6" x14ac:dyDescent="0.3">
      <c r="B5" s="31" t="s">
        <v>50</v>
      </c>
      <c r="C5" s="42">
        <v>0</v>
      </c>
      <c r="D5" s="42">
        <v>0</v>
      </c>
      <c r="E5" s="43">
        <v>0</v>
      </c>
    </row>
    <row r="6" spans="2:6" ht="15" thickBot="1" x14ac:dyDescent="0.35">
      <c r="B6" s="32" t="s">
        <v>60</v>
      </c>
      <c r="C6" s="44">
        <v>44.99</v>
      </c>
      <c r="D6" s="44">
        <v>0</v>
      </c>
      <c r="E6" s="45">
        <v>0</v>
      </c>
    </row>
    <row r="7" spans="2:6" x14ac:dyDescent="0.3">
      <c r="D7" s="30"/>
      <c r="E7" s="30"/>
      <c r="F7" s="30"/>
    </row>
    <row r="8" spans="2:6" ht="15" thickBot="1" x14ac:dyDescent="0.35"/>
    <row r="9" spans="2:6" x14ac:dyDescent="0.3">
      <c r="B9" s="35" t="s">
        <v>53</v>
      </c>
      <c r="C9" s="36" t="s">
        <v>68</v>
      </c>
    </row>
    <row r="10" spans="2:6" x14ac:dyDescent="0.3">
      <c r="B10" s="37">
        <v>1</v>
      </c>
      <c r="C10" s="38">
        <v>1</v>
      </c>
    </row>
    <row r="11" spans="2:6" x14ac:dyDescent="0.3">
      <c r="B11" s="37">
        <v>2</v>
      </c>
      <c r="C11" s="38">
        <v>2</v>
      </c>
    </row>
    <row r="12" spans="2:6" x14ac:dyDescent="0.3">
      <c r="B12" s="37">
        <v>3</v>
      </c>
      <c r="C12" s="38">
        <v>3</v>
      </c>
    </row>
    <row r="13" spans="2:6" x14ac:dyDescent="0.3">
      <c r="B13" s="37">
        <v>4</v>
      </c>
      <c r="C13" s="38">
        <v>4</v>
      </c>
    </row>
    <row r="14" spans="2:6" ht="15" thickBot="1" x14ac:dyDescent="0.35">
      <c r="B14" s="39" t="s">
        <v>67</v>
      </c>
      <c r="C14" s="40">
        <v>5</v>
      </c>
    </row>
    <row r="16" spans="2:6" x14ac:dyDescent="0.3">
      <c r="B16" s="46" t="s">
        <v>76</v>
      </c>
      <c r="C16" s="46" t="s">
        <v>77</v>
      </c>
      <c r="D16" s="46" t="s">
        <v>78</v>
      </c>
      <c r="E16" s="46" t="s">
        <v>72</v>
      </c>
    </row>
    <row r="17" spans="2:5" x14ac:dyDescent="0.3">
      <c r="B17" t="s">
        <v>45</v>
      </c>
      <c r="C17" t="b">
        <v>0</v>
      </c>
      <c r="D17">
        <v>1</v>
      </c>
      <c r="E17">
        <f>IF(C17=TRUE,1,0)</f>
        <v>0</v>
      </c>
    </row>
    <row r="18" spans="2:5" x14ac:dyDescent="0.3">
      <c r="B18" t="s">
        <v>46</v>
      </c>
      <c r="C18" t="b">
        <v>0</v>
      </c>
      <c r="D18">
        <v>1</v>
      </c>
      <c r="E18">
        <f t="shared" ref="E18:E20" si="0">IF(C18=TRUE,1,0)</f>
        <v>0</v>
      </c>
    </row>
    <row r="19" spans="2:5" x14ac:dyDescent="0.3">
      <c r="B19" t="s">
        <v>47</v>
      </c>
      <c r="C19" t="b">
        <v>0</v>
      </c>
      <c r="D19">
        <v>1</v>
      </c>
      <c r="E19">
        <f t="shared" si="0"/>
        <v>0</v>
      </c>
    </row>
    <row r="20" spans="2:5" x14ac:dyDescent="0.3">
      <c r="B20" t="s">
        <v>48</v>
      </c>
      <c r="C20" t="b">
        <v>0</v>
      </c>
      <c r="D20">
        <v>1</v>
      </c>
      <c r="E20">
        <f t="shared" si="0"/>
        <v>0</v>
      </c>
    </row>
    <row r="21" spans="2:5" x14ac:dyDescent="0.3">
      <c r="C21">
        <f>SUMIF(C17:C20,TRUE,D17:D20)</f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F205-027E-418A-89D0-D9641914E8DC}">
  <sheetPr codeName="Sheet1"/>
  <dimension ref="A1:G20"/>
  <sheetViews>
    <sheetView tabSelected="1" workbookViewId="0">
      <selection activeCell="F15" sqref="F15"/>
    </sheetView>
  </sheetViews>
  <sheetFormatPr defaultRowHeight="14.4" x14ac:dyDescent="0.3"/>
  <cols>
    <col min="1" max="1" width="4.6640625" customWidth="1"/>
    <col min="2" max="2" width="11.44140625" customWidth="1"/>
    <col min="3" max="3" width="13.6640625" customWidth="1"/>
    <col min="4" max="4" width="2.6640625" customWidth="1"/>
    <col min="5" max="5" width="12.6640625" customWidth="1"/>
    <col min="6" max="6" width="6.6640625" customWidth="1"/>
    <col min="7" max="7" width="2.33203125" customWidth="1"/>
    <col min="8" max="8" width="21.88671875" customWidth="1"/>
  </cols>
  <sheetData>
    <row r="1" spans="1:7" ht="23.4" x14ac:dyDescent="0.45">
      <c r="A1" s="53" t="s">
        <v>64</v>
      </c>
      <c r="B1" s="53"/>
      <c r="C1" s="53"/>
      <c r="D1" s="53"/>
      <c r="E1" s="53"/>
      <c r="F1" s="53"/>
      <c r="G1" s="53"/>
    </row>
    <row r="2" spans="1:7" x14ac:dyDescent="0.3">
      <c r="A2" s="33"/>
      <c r="B2" s="33"/>
      <c r="C2" s="33"/>
      <c r="D2" s="33"/>
      <c r="E2" s="33"/>
      <c r="F2" s="33"/>
      <c r="G2" s="33"/>
    </row>
    <row r="3" spans="1:7" ht="15" thickBot="1" x14ac:dyDescent="0.35">
      <c r="A3" s="33"/>
      <c r="B3" s="33"/>
      <c r="C3" s="33"/>
      <c r="D3" s="33"/>
      <c r="E3" s="33"/>
      <c r="F3" s="33"/>
      <c r="G3" s="33"/>
    </row>
    <row r="4" spans="1:7" ht="15" thickBot="1" x14ac:dyDescent="0.35">
      <c r="A4" s="33"/>
      <c r="B4" s="33" t="s">
        <v>53</v>
      </c>
      <c r="C4" s="33"/>
      <c r="D4" s="33"/>
      <c r="E4" s="51">
        <v>1</v>
      </c>
      <c r="F4" s="52"/>
      <c r="G4" s="34"/>
    </row>
    <row r="5" spans="1:7" ht="15" thickBot="1" x14ac:dyDescent="0.35">
      <c r="A5" s="33"/>
      <c r="B5" s="33"/>
      <c r="C5" s="33"/>
      <c r="D5" s="33"/>
      <c r="E5" s="33"/>
      <c r="F5" s="33"/>
      <c r="G5" s="33"/>
    </row>
    <row r="6" spans="1:7" ht="15" thickBot="1" x14ac:dyDescent="0.35">
      <c r="A6" s="33"/>
      <c r="B6" s="33" t="s">
        <v>31</v>
      </c>
      <c r="C6" s="33"/>
      <c r="D6" s="33"/>
      <c r="E6" s="51">
        <v>100</v>
      </c>
      <c r="F6" s="52"/>
      <c r="G6" s="33"/>
    </row>
    <row r="7" spans="1:7" x14ac:dyDescent="0.3">
      <c r="A7" s="33"/>
      <c r="B7" s="33"/>
      <c r="C7" s="33"/>
      <c r="D7" s="33"/>
      <c r="E7" s="33"/>
      <c r="F7" s="33"/>
      <c r="G7" s="33"/>
    </row>
    <row r="8" spans="1:7" x14ac:dyDescent="0.3">
      <c r="A8" s="33"/>
      <c r="B8" s="33" t="s">
        <v>44</v>
      </c>
      <c r="C8" s="33"/>
      <c r="D8" s="33"/>
      <c r="E8" s="33"/>
      <c r="F8" s="33"/>
      <c r="G8" s="33"/>
    </row>
    <row r="9" spans="1:7" x14ac:dyDescent="0.3">
      <c r="A9" s="33"/>
      <c r="B9" s="33"/>
      <c r="C9" s="33"/>
      <c r="D9" s="33"/>
      <c r="E9" s="33"/>
      <c r="F9" s="33"/>
      <c r="G9" s="33"/>
    </row>
    <row r="10" spans="1:7" x14ac:dyDescent="0.3">
      <c r="A10" s="33"/>
      <c r="B10" s="33"/>
      <c r="C10" s="33"/>
      <c r="D10" s="33"/>
      <c r="E10" s="33"/>
      <c r="F10" s="33"/>
      <c r="G10" s="33"/>
    </row>
    <row r="11" spans="1:7" x14ac:dyDescent="0.3">
      <c r="A11" s="33"/>
      <c r="B11" s="33"/>
      <c r="C11" s="33"/>
      <c r="D11" s="33"/>
      <c r="E11" s="33"/>
      <c r="F11" s="33"/>
      <c r="G11" s="33"/>
    </row>
    <row r="12" spans="1:7" x14ac:dyDescent="0.3">
      <c r="A12" s="33"/>
      <c r="B12" s="33"/>
      <c r="C12" s="33"/>
      <c r="D12" s="33"/>
      <c r="E12" s="33"/>
      <c r="F12" s="33"/>
      <c r="G12" s="33"/>
    </row>
    <row r="13" spans="1:7" ht="15" thickBot="1" x14ac:dyDescent="0.35">
      <c r="A13" s="33"/>
      <c r="B13" s="33"/>
      <c r="C13" s="33"/>
      <c r="D13" s="33"/>
      <c r="E13" s="33"/>
      <c r="F13" s="33"/>
      <c r="G13" s="33"/>
    </row>
    <row r="14" spans="1:7" ht="15" thickBot="1" x14ac:dyDescent="0.35">
      <c r="A14" s="33"/>
      <c r="B14" s="54" t="s">
        <v>65</v>
      </c>
      <c r="C14" s="55"/>
      <c r="D14" s="54" t="s">
        <v>66</v>
      </c>
      <c r="E14" s="55"/>
      <c r="F14" s="33"/>
      <c r="G14" s="33"/>
    </row>
    <row r="15" spans="1:7" x14ac:dyDescent="0.3">
      <c r="A15" s="33"/>
      <c r="B15" s="56" t="s">
        <v>60</v>
      </c>
      <c r="C15" s="57"/>
      <c r="D15" s="62">
        <f>IF($E$6&lt;=500,'WonkaTV-Cal'!$D$22,"N/A")</f>
        <v>779.88</v>
      </c>
      <c r="E15" s="63"/>
      <c r="F15" s="33"/>
      <c r="G15" s="33"/>
    </row>
    <row r="16" spans="1:7" x14ac:dyDescent="0.3">
      <c r="A16" s="33"/>
      <c r="B16" s="58" t="s">
        <v>50</v>
      </c>
      <c r="C16" s="59"/>
      <c r="D16" s="47">
        <f>IFERROR((IF($E$6&lt;=60,$E$6*VLOOKUP(VLOOKUP($E$4,'Price Master'!B9:C14,2,FALSE),'Wayne Enterprises-Pricing'!A12:B16,2,FALSE)*12,IF($E$6&lt;=500,(60*VLOOKUP(VLOOKUP($E$4,'Price Master'!B9:C14,2,FALSE),'Wayne Enterprises-Pricing'!A12:B16,2,FALSE)*12)+(($E$6-60)*VLOOKUP(VLOOKUP($E$4,'Price Master'!B9:C14,2,FALSE),'Wayne Enterprises-Pricing'!A12:C16,3,FALSE)*12),"N/A")))+(IF($E$6&lt;60,VLOOKUP(VLOOKUP($E$4,'Price Master'!B9:C14,2,FALSE),'Wayne Enterprises-Pricing'!A12:D16,4,FALSE)*('Price Master'!C21)*12,IF('Price Master'!C17=TRUE,(VLOOKUP(VLOOKUP($E$4,'Price Master'!B9:C14,2,FALSE),'Wayne Enterprises-Pricing'!A12:D16,4,FALSE)*12*(('Price Master'!C21)-1))+12,VLOOKUP(VLOOKUP($E$4,'Price Master'!B9:C14,2,FALSE),'Wayne Enterprises-Pricing'!A12:D16,4,FALSE)*12*'Price Master'!C21))),"N/A")</f>
        <v>1152</v>
      </c>
      <c r="E16" s="48"/>
      <c r="F16" s="33"/>
      <c r="G16" s="33"/>
    </row>
    <row r="17" spans="1:7" x14ac:dyDescent="0.3">
      <c r="A17" s="33"/>
      <c r="B17" s="58" t="s">
        <v>59</v>
      </c>
      <c r="C17" s="59"/>
      <c r="D17" s="47">
        <f>IFERROR((IF($E$6&lt;=460,((VLOOKUP($E$4,'Price Master'!B9:C14,2,FALSE))*100)+50+(100*12),"N/A"))+(12*10*'Price Master'!C21),"N/A")</f>
        <v>1350</v>
      </c>
      <c r="E17" s="48"/>
      <c r="F17" s="33"/>
      <c r="G17" s="33"/>
    </row>
    <row r="18" spans="1:7" ht="15" thickBot="1" x14ac:dyDescent="0.35">
      <c r="A18" s="33"/>
      <c r="B18" s="60" t="s">
        <v>10</v>
      </c>
      <c r="C18" s="61"/>
      <c r="D18" s="49">
        <f>IFERROR(ROUND(IF($E$6&lt;=30,IF('Price Master'!C21=0,349.99+(49.99*3*0.6)+(49.99*9),"N/A (No Extra TV Packages for Bronze Tier)"),IF($E$6&lt;=130,IF('Price Master'!C21&lt;=2,349.99+(94.99*3*0.6)+(94.99*9),"N/A (Only 2 Extra TV Packages allowed for Silver Tier)"),IF($E$6&lt;=430,349.99+(129.99*3*0.6)+(129.99*9),"N/A"))),2),"N/A")</f>
        <v>1375.88</v>
      </c>
      <c r="E18" s="50"/>
      <c r="F18" s="33"/>
      <c r="G18" s="33"/>
    </row>
    <row r="19" spans="1:7" x14ac:dyDescent="0.3">
      <c r="A19" s="33"/>
      <c r="B19" s="33"/>
      <c r="C19" s="33"/>
      <c r="D19" s="33"/>
      <c r="E19" s="33"/>
      <c r="F19" s="33"/>
      <c r="G19" s="33"/>
    </row>
    <row r="20" spans="1:7" x14ac:dyDescent="0.3">
      <c r="A20" s="33"/>
      <c r="B20" s="33"/>
      <c r="C20" s="33"/>
      <c r="D20" s="33"/>
      <c r="E20" s="33"/>
      <c r="F20" s="33"/>
      <c r="G20" s="33"/>
    </row>
  </sheetData>
  <autoFilter ref="B14:E18" xr:uid="{F37BF205-027E-418A-89D0-D9641914E8DC}">
    <filterColumn colId="0" showButton="0"/>
    <filterColumn colId="2" showButton="0"/>
    <sortState xmlns:xlrd2="http://schemas.microsoft.com/office/spreadsheetml/2017/richdata2" ref="B15:E18">
      <sortCondition ref="D14:D18"/>
    </sortState>
  </autoFilter>
  <sortState xmlns:xlrd2="http://schemas.microsoft.com/office/spreadsheetml/2017/richdata2" ref="B15:E18">
    <sortCondition ref="D15:D18"/>
  </sortState>
  <mergeCells count="13">
    <mergeCell ref="B16:C16"/>
    <mergeCell ref="B17:C17"/>
    <mergeCell ref="B18:C18"/>
    <mergeCell ref="D14:E14"/>
    <mergeCell ref="D15:E15"/>
    <mergeCell ref="D16:E16"/>
    <mergeCell ref="D17:E17"/>
    <mergeCell ref="D18:E18"/>
    <mergeCell ref="A1:G1"/>
    <mergeCell ref="B14:C14"/>
    <mergeCell ref="B15:C15"/>
    <mergeCell ref="E4:F4"/>
    <mergeCell ref="E6:F6"/>
  </mergeCells>
  <conditionalFormatting sqref="D15:D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0</xdr:col>
                    <xdr:colOff>289560</xdr:colOff>
                    <xdr:row>7</xdr:row>
                    <xdr:rowOff>152400</xdr:rowOff>
                  </from>
                  <to>
                    <xdr:col>1</xdr:col>
                    <xdr:colOff>594360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1">
              <controlPr defaultSize="0" autoFill="0" autoLine="0" autoPict="0">
                <anchor moveWithCells="1">
                  <from>
                    <xdr:col>3</xdr:col>
                    <xdr:colOff>579120</xdr:colOff>
                    <xdr:row>7</xdr:row>
                    <xdr:rowOff>137160</xdr:rowOff>
                  </from>
                  <to>
                    <xdr:col>4</xdr:col>
                    <xdr:colOff>624840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1">
              <controlPr defaultSize="0" autoFill="0" autoLine="0" autoPict="0">
                <anchor moveWithCells="1">
                  <from>
                    <xdr:col>0</xdr:col>
                    <xdr:colOff>289560</xdr:colOff>
                    <xdr:row>8</xdr:row>
                    <xdr:rowOff>152400</xdr:rowOff>
                  </from>
                  <to>
                    <xdr:col>1</xdr:col>
                    <xdr:colOff>594360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7" name="Check Box 1">
              <controlPr defaultSize="0" autoFill="0" autoLine="0" autoPict="0">
                <anchor moveWithCells="1">
                  <from>
                    <xdr:col>3</xdr:col>
                    <xdr:colOff>579120</xdr:colOff>
                    <xdr:row>8</xdr:row>
                    <xdr:rowOff>129540</xdr:rowOff>
                  </from>
                  <to>
                    <xdr:col>4</xdr:col>
                    <xdr:colOff>624840</xdr:colOff>
                    <xdr:row>10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21608E-510A-4620-9840-AD20223818F3}">
          <x14:formula1>
            <xm:f>'Price Master'!$B$10:$B$14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Oceanic-Pricing</vt:lpstr>
      <vt:lpstr>Stark Industries-Pricing</vt:lpstr>
      <vt:lpstr>Wayne Enterprises-Pricing</vt:lpstr>
      <vt:lpstr>WonkaTV-Pricing</vt:lpstr>
      <vt:lpstr>WonkaTV-Cal</vt:lpstr>
      <vt:lpstr>Price Master</vt:lpstr>
      <vt:lpstr>Cable Provider Comparison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Devarshi Kumar Rai</dc:creator>
  <cp:lastModifiedBy>Devarshi Kumar Rai</cp:lastModifiedBy>
  <dcterms:created xsi:type="dcterms:W3CDTF">2015-06-05T18:17:20Z</dcterms:created>
  <dcterms:modified xsi:type="dcterms:W3CDTF">2022-11-14T11:14:26Z</dcterms:modified>
</cp:coreProperties>
</file>