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hzat Alperen CIMEN\OneDrive\Masaüstü\Python\projecthea\PythonApplication1\"/>
    </mc:Choice>
  </mc:AlternateContent>
  <xr:revisionPtr revIDLastSave="0" documentId="13_ncr:1_{D2B1650F-D979-43D2-AB60-C103011D7195}" xr6:coauthVersionLast="47" xr6:coauthVersionMax="47" xr10:uidLastSave="{00000000-0000-0000-0000-000000000000}"/>
  <bookViews>
    <workbookView xWindow="-120" yWindow="-120" windowWidth="29040" windowHeight="15720" xr2:uid="{6E9AD766-1AEA-4D2A-8BE2-CDF2F4AF4EB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5" i="1"/>
  <c r="D24" i="1"/>
  <c r="D19" i="1"/>
  <c r="D18" i="1"/>
  <c r="G6" i="1" l="1"/>
  <c r="G10" i="1"/>
  <c r="G15" i="1"/>
  <c r="G3" i="1"/>
  <c r="G25" i="1"/>
  <c r="G24" i="1"/>
  <c r="G23" i="1"/>
  <c r="G22" i="1"/>
  <c r="G21" i="1"/>
  <c r="G20" i="1"/>
  <c r="G16" i="1"/>
  <c r="G14" i="1"/>
  <c r="G12" i="1"/>
  <c r="G5" i="1"/>
  <c r="G2" i="1"/>
  <c r="D2" i="1"/>
</calcChain>
</file>

<file path=xl/sharedStrings.xml><?xml version="1.0" encoding="utf-8"?>
<sst xmlns="http://schemas.openxmlformats.org/spreadsheetml/2006/main" count="60" uniqueCount="59">
  <si>
    <t>Density</t>
  </si>
  <si>
    <t>Atomic Number</t>
  </si>
  <si>
    <t>Atomic Weight</t>
  </si>
  <si>
    <t>Atomic Radius</t>
  </si>
  <si>
    <t>Melting Point</t>
  </si>
  <si>
    <t>Lattice Constant</t>
  </si>
  <si>
    <t>Vickers Hardness</t>
  </si>
  <si>
    <t>Young's Modulus</t>
  </si>
  <si>
    <t>Thermal Neutron Absorption Cross-section</t>
  </si>
  <si>
    <t>Valence Electron Concentration</t>
  </si>
  <si>
    <t>4Be</t>
  </si>
  <si>
    <t>5B</t>
  </si>
  <si>
    <t>6C</t>
  </si>
  <si>
    <t>13Al</t>
  </si>
  <si>
    <t>14Si</t>
  </si>
  <si>
    <t>22Ti</t>
  </si>
  <si>
    <t>23V</t>
  </si>
  <si>
    <t>24Cr</t>
  </si>
  <si>
    <t>25Mn</t>
  </si>
  <si>
    <t>26Fe</t>
  </si>
  <si>
    <t>27Co</t>
  </si>
  <si>
    <t>28Ni</t>
  </si>
  <si>
    <t>29Cu</t>
  </si>
  <si>
    <t>32Ge</t>
  </si>
  <si>
    <t>40Zr</t>
  </si>
  <si>
    <t>41Nb</t>
  </si>
  <si>
    <t>42Mo</t>
  </si>
  <si>
    <t>44Ru</t>
  </si>
  <si>
    <t>46Pd</t>
  </si>
  <si>
    <t>47Ag</t>
  </si>
  <si>
    <t>72Hf</t>
  </si>
  <si>
    <t>73Ta</t>
  </si>
  <si>
    <t>74W</t>
  </si>
  <si>
    <t>39Y</t>
  </si>
  <si>
    <t>Pauling Electronegativity</t>
  </si>
  <si>
    <t>Element</t>
  </si>
  <si>
    <t>Be</t>
  </si>
  <si>
    <t>C</t>
  </si>
  <si>
    <t>Al</t>
  </si>
  <si>
    <t>Si</t>
  </si>
  <si>
    <t>Ti</t>
  </si>
  <si>
    <t>V</t>
  </si>
  <si>
    <t>Cr</t>
  </si>
  <si>
    <t>Mn</t>
  </si>
  <si>
    <t>Fe</t>
  </si>
  <si>
    <t>Co</t>
  </si>
  <si>
    <t>Ni</t>
  </si>
  <si>
    <t>Cu</t>
  </si>
  <si>
    <t>Ge</t>
  </si>
  <si>
    <t>Y</t>
  </si>
  <si>
    <t>Zr</t>
  </si>
  <si>
    <t>Nb</t>
  </si>
  <si>
    <t>Mo</t>
  </si>
  <si>
    <t>Ru</t>
  </si>
  <si>
    <t>Pd</t>
  </si>
  <si>
    <t>Ag</t>
  </si>
  <si>
    <t>Hf</t>
  </si>
  <si>
    <t>Ta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</si>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</sst>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"/>
    <numFmt numFmtId="165" formatCode="0.000"/>
    <numFmt numFmtId="166" formatCode="0.0000"/>
    <numFmt numFmtId="167" formatCode="0.00000"/>
    <numFmt numFmtId="168" formatCode="0.000000"/>
    <numFmt numFmtId="169" formatCode="0.0"/>
  </numFmts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169" fontId="1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67" fontId="1" fillId="0" borderId="15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2A14-361F-4ABF-A6A5-79BDB9785A46}">
  <dimension ref="A1:N25"/>
  <sheetViews>
    <sheetView tabSelected="1" zoomScale="55" zoomScaleNormal="55" workbookViewId="0">
      <selection activeCell="H10" sqref="H10"/>
    </sheetView>
  </sheetViews>
  <sheetFormatPr defaultRowHeight="15.75" x14ac:dyDescent="0.25"/>
  <cols>
    <col min="1" max="2" width="21.28515625" style="1" customWidth="1"/>
    <col min="3" max="3" width="23.28515625" style="1" customWidth="1"/>
    <col min="4" max="4" width="9.5703125" style="1" bestFit="1" customWidth="1"/>
    <col min="5" max="5" width="20.7109375" style="1" customWidth="1"/>
    <col min="6" max="6" width="19.28515625" style="1" customWidth="1"/>
    <col min="7" max="7" width="19.5703125" style="1" customWidth="1"/>
    <col min="8" max="8" width="24.7109375" style="1" customWidth="1"/>
    <col min="9" max="9" width="24.28515625" style="1" customWidth="1"/>
    <col min="10" max="10" width="49.7109375" style="1" customWidth="1"/>
    <col min="11" max="11" width="29" style="1" bestFit="1" customWidth="1"/>
    <col min="12" max="12" width="35.140625" style="1" customWidth="1"/>
    <col min="13" max="16384" width="9.140625" style="1"/>
  </cols>
  <sheetData>
    <row r="1" spans="1:14" ht="90" customHeight="1" thickBot="1" x14ac:dyDescent="0.3">
      <c r="A1" s="20" t="s">
        <v>1</v>
      </c>
      <c r="B1" s="15" t="s">
        <v>35</v>
      </c>
      <c r="C1" s="19" t="s">
        <v>2</v>
      </c>
      <c r="D1" s="13" t="s">
        <v>0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8" t="s">
        <v>34</v>
      </c>
      <c r="L1" s="14" t="s">
        <v>9</v>
      </c>
    </row>
    <row r="2" spans="1:14" ht="30" customHeight="1" x14ac:dyDescent="0.25">
      <c r="A2" s="21" t="s">
        <v>10</v>
      </c>
      <c r="B2" s="28" t="s">
        <v>36</v>
      </c>
      <c r="C2" s="24">
        <v>9.0120000000000005</v>
      </c>
      <c r="D2" s="25">
        <f>1.848</f>
        <v>1.8480000000000001</v>
      </c>
      <c r="E2" s="26">
        <v>112</v>
      </c>
      <c r="F2" s="26">
        <f>1287+273.15</f>
        <v>1560.15</v>
      </c>
      <c r="G2" s="25">
        <f>2.29</f>
        <v>2.29</v>
      </c>
      <c r="H2" s="25">
        <v>170.29</v>
      </c>
      <c r="I2" s="26">
        <v>287</v>
      </c>
      <c r="J2" s="27">
        <v>7.6E-3</v>
      </c>
      <c r="K2" s="25">
        <v>1.57</v>
      </c>
      <c r="L2" s="31">
        <v>2</v>
      </c>
    </row>
    <row r="3" spans="1:14" ht="30" customHeight="1" x14ac:dyDescent="0.25">
      <c r="A3" s="22" t="s">
        <v>11</v>
      </c>
      <c r="B3" s="29" t="s">
        <v>36</v>
      </c>
      <c r="C3" s="10">
        <v>10.81</v>
      </c>
      <c r="D3" s="3">
        <v>2.46</v>
      </c>
      <c r="E3" s="9">
        <v>87</v>
      </c>
      <c r="F3" s="9">
        <f>2076+273.15</f>
        <v>2349.15</v>
      </c>
      <c r="G3" s="3">
        <f>5.06</f>
        <v>5.0599999999999996</v>
      </c>
      <c r="H3" s="3">
        <v>4996.6090000000004</v>
      </c>
      <c r="I3" s="9">
        <v>0</v>
      </c>
      <c r="J3" s="8">
        <v>759.33441100000005</v>
      </c>
      <c r="K3" s="3">
        <v>2.04</v>
      </c>
      <c r="L3" s="32">
        <v>3</v>
      </c>
      <c r="N3" s="16"/>
    </row>
    <row r="4" spans="1:14" ht="30" customHeight="1" x14ac:dyDescent="0.25">
      <c r="A4" s="22" t="s">
        <v>12</v>
      </c>
      <c r="B4" s="29" t="s">
        <v>37</v>
      </c>
      <c r="C4" s="10">
        <v>12.010999999999999</v>
      </c>
      <c r="D4" s="3">
        <v>2.2669999999999999</v>
      </c>
      <c r="E4" s="9">
        <v>67</v>
      </c>
      <c r="F4" s="9">
        <f>3800</f>
        <v>3800</v>
      </c>
      <c r="G4" s="3"/>
      <c r="H4" s="3">
        <v>0</v>
      </c>
      <c r="I4" s="9">
        <v>0</v>
      </c>
      <c r="J4" s="2">
        <v>3.5049439999999999E-3</v>
      </c>
      <c r="K4" s="3">
        <v>2.5499999999999998</v>
      </c>
      <c r="L4" s="32">
        <v>4</v>
      </c>
    </row>
    <row r="5" spans="1:14" ht="30" customHeight="1" x14ac:dyDescent="0.25">
      <c r="A5" s="22" t="s">
        <v>13</v>
      </c>
      <c r="B5" s="29" t="s">
        <v>38</v>
      </c>
      <c r="C5" s="10">
        <v>26.981000000000002</v>
      </c>
      <c r="D5" s="3">
        <v>2.7</v>
      </c>
      <c r="E5" s="9">
        <v>118</v>
      </c>
      <c r="F5" s="17">
        <f>660.32+273.15</f>
        <v>933.47</v>
      </c>
      <c r="G5" s="3">
        <f>4.05</f>
        <v>4.05</v>
      </c>
      <c r="H5" s="3">
        <v>17.029</v>
      </c>
      <c r="I5" s="9">
        <v>70</v>
      </c>
      <c r="J5" s="5">
        <v>0.23100000000000001</v>
      </c>
      <c r="K5" s="3">
        <v>1.61</v>
      </c>
      <c r="L5" s="32">
        <v>3</v>
      </c>
    </row>
    <row r="6" spans="1:14" ht="30" customHeight="1" x14ac:dyDescent="0.25">
      <c r="A6" s="22" t="s">
        <v>14</v>
      </c>
      <c r="B6" s="29" t="s">
        <v>39</v>
      </c>
      <c r="C6" s="10">
        <v>28.085000000000001</v>
      </c>
      <c r="D6" s="3">
        <v>2.33</v>
      </c>
      <c r="E6" s="9">
        <v>111</v>
      </c>
      <c r="F6" s="9">
        <f>1414+273.15</f>
        <v>1687.15</v>
      </c>
      <c r="G6" s="3">
        <f>5.4309</f>
        <v>5.4309000000000003</v>
      </c>
      <c r="H6" s="3">
        <v>0</v>
      </c>
      <c r="I6" s="9">
        <v>47</v>
      </c>
      <c r="J6" s="8">
        <v>0.17128002000000001</v>
      </c>
      <c r="K6" s="3">
        <v>1.9</v>
      </c>
      <c r="L6" s="32">
        <v>4</v>
      </c>
    </row>
    <row r="7" spans="1:14" ht="30" customHeight="1" x14ac:dyDescent="0.25">
      <c r="A7" s="22" t="s">
        <v>15</v>
      </c>
      <c r="B7" s="29" t="s">
        <v>40</v>
      </c>
      <c r="C7" s="10">
        <v>47.866999999999997</v>
      </c>
      <c r="D7" s="3">
        <v>4.5069999999999997</v>
      </c>
      <c r="E7" s="9">
        <v>176</v>
      </c>
      <c r="F7" s="9">
        <f>1668+273.15</f>
        <v>1941.15</v>
      </c>
      <c r="G7" s="3">
        <v>3.2759999999999998</v>
      </c>
      <c r="H7" s="3">
        <v>98.912000000000006</v>
      </c>
      <c r="I7" s="9">
        <v>116</v>
      </c>
      <c r="J7" s="2">
        <v>6.0830951999999998</v>
      </c>
      <c r="K7" s="3">
        <v>1.54</v>
      </c>
      <c r="L7" s="32">
        <v>4</v>
      </c>
    </row>
    <row r="8" spans="1:14" ht="30" customHeight="1" x14ac:dyDescent="0.25">
      <c r="A8" s="22" t="s">
        <v>16</v>
      </c>
      <c r="B8" s="29" t="s">
        <v>41</v>
      </c>
      <c r="C8" s="10">
        <v>50.942</v>
      </c>
      <c r="D8" s="3">
        <v>6.11</v>
      </c>
      <c r="E8" s="9">
        <v>171</v>
      </c>
      <c r="F8" s="9">
        <f>1910+273.15</f>
        <v>2183.15</v>
      </c>
      <c r="G8" s="3">
        <v>3.024</v>
      </c>
      <c r="H8" s="3">
        <v>64.037999999999997</v>
      </c>
      <c r="I8" s="9">
        <v>128</v>
      </c>
      <c r="J8" s="6">
        <v>4.8877500000000005</v>
      </c>
      <c r="K8" s="3">
        <v>1.63</v>
      </c>
      <c r="L8" s="32">
        <v>5</v>
      </c>
    </row>
    <row r="9" spans="1:14" ht="30" customHeight="1" x14ac:dyDescent="0.25">
      <c r="A9" s="22" t="s">
        <v>17</v>
      </c>
      <c r="B9" s="29" t="s">
        <v>42</v>
      </c>
      <c r="C9" s="10">
        <v>51.996000000000002</v>
      </c>
      <c r="D9" s="3">
        <v>7.14</v>
      </c>
      <c r="E9" s="9">
        <v>166</v>
      </c>
      <c r="F9" s="9">
        <f>1907+273.15</f>
        <v>2180.15</v>
      </c>
      <c r="G9" s="3">
        <v>2.8839999999999999</v>
      </c>
      <c r="H9" s="3">
        <v>108.089</v>
      </c>
      <c r="I9" s="9">
        <v>279</v>
      </c>
      <c r="J9" s="2">
        <v>2.3649914000000001</v>
      </c>
      <c r="K9" s="3">
        <v>1.66</v>
      </c>
      <c r="L9" s="32">
        <v>6</v>
      </c>
    </row>
    <row r="10" spans="1:14" ht="30" customHeight="1" x14ac:dyDescent="0.25">
      <c r="A10" s="22" t="s">
        <v>18</v>
      </c>
      <c r="B10" s="29" t="s">
        <v>43</v>
      </c>
      <c r="C10" s="10">
        <v>54.938000000000002</v>
      </c>
      <c r="D10" s="3">
        <v>7.47</v>
      </c>
      <c r="E10" s="9">
        <v>161</v>
      </c>
      <c r="F10" s="9">
        <f>1246+273.15</f>
        <v>1519.15</v>
      </c>
      <c r="G10" s="3">
        <f>8.9125</f>
        <v>8.9124999999999996</v>
      </c>
      <c r="H10" s="3">
        <v>0</v>
      </c>
      <c r="I10" s="9">
        <v>198</v>
      </c>
      <c r="J10" s="3">
        <v>13.3</v>
      </c>
      <c r="K10" s="3">
        <v>1.55</v>
      </c>
      <c r="L10" s="32">
        <v>7</v>
      </c>
    </row>
    <row r="11" spans="1:14" ht="30" customHeight="1" x14ac:dyDescent="0.25">
      <c r="A11" s="22" t="s">
        <v>19</v>
      </c>
      <c r="B11" s="29" t="s">
        <v>44</v>
      </c>
      <c r="C11" s="10">
        <v>55.844999999999999</v>
      </c>
      <c r="D11" s="3">
        <v>7.8739999999999997</v>
      </c>
      <c r="E11" s="9">
        <v>156</v>
      </c>
      <c r="F11" s="9">
        <f>1538+273.15</f>
        <v>1811.15</v>
      </c>
      <c r="G11" s="3">
        <v>2.8660000000000001</v>
      </c>
      <c r="H11" s="3">
        <v>61.997999999999998</v>
      </c>
      <c r="I11" s="9">
        <v>211</v>
      </c>
      <c r="J11" s="2">
        <v>2.5641018999999998</v>
      </c>
      <c r="K11" s="3">
        <v>1.83</v>
      </c>
      <c r="L11" s="32">
        <v>8</v>
      </c>
    </row>
    <row r="12" spans="1:14" ht="30" customHeight="1" x14ac:dyDescent="0.25">
      <c r="A12" s="22" t="s">
        <v>20</v>
      </c>
      <c r="B12" s="29" t="s">
        <v>45</v>
      </c>
      <c r="C12" s="10">
        <v>58.933</v>
      </c>
      <c r="D12" s="3">
        <v>8.9</v>
      </c>
      <c r="E12" s="9">
        <v>152</v>
      </c>
      <c r="F12" s="9">
        <f>1495+273.15</f>
        <v>1768.15</v>
      </c>
      <c r="G12" s="3">
        <f>2.95</f>
        <v>2.95</v>
      </c>
      <c r="H12" s="3">
        <v>106.35599999999999</v>
      </c>
      <c r="I12" s="9">
        <v>209</v>
      </c>
      <c r="J12" s="3">
        <v>37.18</v>
      </c>
      <c r="K12" s="3">
        <v>1.88</v>
      </c>
      <c r="L12" s="32">
        <v>9</v>
      </c>
    </row>
    <row r="13" spans="1:14" ht="30" customHeight="1" x14ac:dyDescent="0.25">
      <c r="A13" s="22" t="s">
        <v>21</v>
      </c>
      <c r="B13" s="29" t="s">
        <v>46</v>
      </c>
      <c r="C13" s="10">
        <v>58.692999999999998</v>
      </c>
      <c r="D13" s="3">
        <v>8.9079999999999995</v>
      </c>
      <c r="E13" s="9">
        <v>149</v>
      </c>
      <c r="F13" s="9">
        <f>1455+273.15</f>
        <v>1728.15</v>
      </c>
      <c r="G13" s="3">
        <v>3.53</v>
      </c>
      <c r="H13" s="3">
        <v>65.057000000000002</v>
      </c>
      <c r="I13" s="9">
        <v>200</v>
      </c>
      <c r="J13" s="2">
        <v>4.448914212</v>
      </c>
      <c r="K13" s="3">
        <v>1.91</v>
      </c>
      <c r="L13" s="32">
        <v>10</v>
      </c>
    </row>
    <row r="14" spans="1:14" ht="30" customHeight="1" x14ac:dyDescent="0.25">
      <c r="A14" s="22" t="s">
        <v>22</v>
      </c>
      <c r="B14" s="29" t="s">
        <v>47</v>
      </c>
      <c r="C14" s="10">
        <v>63.545999999999999</v>
      </c>
      <c r="D14" s="3">
        <v>8.92</v>
      </c>
      <c r="E14" s="9">
        <v>145</v>
      </c>
      <c r="F14" s="9">
        <f>1084.62+273.15</f>
        <v>1357.77</v>
      </c>
      <c r="G14" s="3">
        <f>3.61</f>
        <v>3.61</v>
      </c>
      <c r="H14" s="3">
        <v>37.627000000000002</v>
      </c>
      <c r="I14" s="9">
        <v>130</v>
      </c>
      <c r="J14" s="8">
        <v>3.7811949999999999</v>
      </c>
      <c r="K14" s="3">
        <v>1.9</v>
      </c>
      <c r="L14" s="32">
        <v>11</v>
      </c>
    </row>
    <row r="15" spans="1:14" ht="30" customHeight="1" x14ac:dyDescent="0.25">
      <c r="A15" s="22" t="s">
        <v>23</v>
      </c>
      <c r="B15" s="29" t="s">
        <v>48</v>
      </c>
      <c r="C15" s="10">
        <v>72.63</v>
      </c>
      <c r="D15" s="3">
        <v>5.3230000000000004</v>
      </c>
      <c r="E15" s="9">
        <v>125</v>
      </c>
      <c r="F15" s="17">
        <f>938.3+273.15</f>
        <v>1211.4499999999998</v>
      </c>
      <c r="G15" s="3">
        <f>5.6575</f>
        <v>5.6574999999999998</v>
      </c>
      <c r="H15" s="3">
        <v>0</v>
      </c>
      <c r="I15" s="9">
        <v>0</v>
      </c>
      <c r="J15" s="8">
        <v>2.1654399999999998</v>
      </c>
      <c r="K15" s="3">
        <v>2.0099999999999998</v>
      </c>
      <c r="L15" s="32">
        <v>14</v>
      </c>
    </row>
    <row r="16" spans="1:14" ht="30" customHeight="1" x14ac:dyDescent="0.25">
      <c r="A16" s="22" t="s">
        <v>33</v>
      </c>
      <c r="B16" s="29" t="s">
        <v>49</v>
      </c>
      <c r="C16" s="10">
        <v>88.905000000000001</v>
      </c>
      <c r="D16" s="3">
        <v>4.4720000000000004</v>
      </c>
      <c r="E16" s="9">
        <v>212</v>
      </c>
      <c r="F16" s="9">
        <f>1526+273.15</f>
        <v>1799.15</v>
      </c>
      <c r="G16" s="3">
        <f>3.65</f>
        <v>3.65</v>
      </c>
      <c r="H16" s="3">
        <v>0</v>
      </c>
      <c r="I16" s="9">
        <v>64</v>
      </c>
      <c r="J16" s="3">
        <v>1.28</v>
      </c>
      <c r="K16" s="3">
        <v>1.22</v>
      </c>
      <c r="L16" s="32">
        <v>3</v>
      </c>
    </row>
    <row r="17" spans="1:12" ht="30" customHeight="1" x14ac:dyDescent="0.25">
      <c r="A17" s="22" t="s">
        <v>24</v>
      </c>
      <c r="B17" s="29" t="s">
        <v>50</v>
      </c>
      <c r="C17" s="10">
        <v>91.224000000000004</v>
      </c>
      <c r="D17" s="3">
        <v>6.5110000000000001</v>
      </c>
      <c r="E17" s="9">
        <v>206</v>
      </c>
      <c r="F17" s="9">
        <f>1855+273.15</f>
        <v>2128.15</v>
      </c>
      <c r="G17" s="3">
        <v>3.5819999999999999</v>
      </c>
      <c r="H17" s="3">
        <v>92.08</v>
      </c>
      <c r="I17" s="9">
        <v>67</v>
      </c>
      <c r="J17" s="2">
        <v>0.18337619999999999</v>
      </c>
      <c r="K17" s="3">
        <v>1.33</v>
      </c>
      <c r="L17" s="32">
        <v>4</v>
      </c>
    </row>
    <row r="18" spans="1:12" ht="30" customHeight="1" x14ac:dyDescent="0.25">
      <c r="A18" s="22" t="s">
        <v>25</v>
      </c>
      <c r="B18" s="29" t="s">
        <v>51</v>
      </c>
      <c r="C18" s="10">
        <v>92.906000000000006</v>
      </c>
      <c r="D18" s="3">
        <f>8.57</f>
        <v>8.57</v>
      </c>
      <c r="E18" s="9">
        <v>198</v>
      </c>
      <c r="F18" s="9">
        <f>2477+273.15</f>
        <v>2750.15</v>
      </c>
      <c r="G18" s="3">
        <v>3.3010000000000002</v>
      </c>
      <c r="H18" s="3">
        <v>134.60300000000001</v>
      </c>
      <c r="I18" s="9">
        <v>105</v>
      </c>
      <c r="J18" s="3">
        <v>1.1499999999999999</v>
      </c>
      <c r="K18" s="3">
        <v>1.6</v>
      </c>
      <c r="L18" s="32">
        <v>5</v>
      </c>
    </row>
    <row r="19" spans="1:12" ht="30" customHeight="1" x14ac:dyDescent="0.25">
      <c r="A19" s="22" t="s">
        <v>26</v>
      </c>
      <c r="B19" s="29" t="s">
        <v>52</v>
      </c>
      <c r="C19" s="10">
        <v>95.95</v>
      </c>
      <c r="D19" s="3">
        <f>10.28</f>
        <v>10.28</v>
      </c>
      <c r="E19" s="9">
        <v>190</v>
      </c>
      <c r="F19" s="9">
        <f>2623+273.15</f>
        <v>2896.15</v>
      </c>
      <c r="G19" s="3">
        <v>3.1469999999999998</v>
      </c>
      <c r="H19" s="3">
        <v>156.01599999999999</v>
      </c>
      <c r="I19" s="9">
        <v>329</v>
      </c>
      <c r="J19" s="2">
        <v>2.4372902000000001</v>
      </c>
      <c r="K19" s="3">
        <v>2.16</v>
      </c>
      <c r="L19" s="32">
        <v>6</v>
      </c>
    </row>
    <row r="20" spans="1:12" ht="30" customHeight="1" x14ac:dyDescent="0.25">
      <c r="A20" s="22" t="s">
        <v>27</v>
      </c>
      <c r="B20" s="29" t="s">
        <v>53</v>
      </c>
      <c r="C20" s="10">
        <v>101.07</v>
      </c>
      <c r="D20" s="3">
        <v>12.37</v>
      </c>
      <c r="E20" s="9">
        <v>178</v>
      </c>
      <c r="F20" s="9">
        <f>2334+273.15</f>
        <v>2607.15</v>
      </c>
      <c r="G20" s="3">
        <f>2.7</f>
        <v>2.7</v>
      </c>
      <c r="H20" s="3">
        <v>0</v>
      </c>
      <c r="I20" s="9">
        <v>447</v>
      </c>
      <c r="J20" s="8">
        <v>2.6383190000000001</v>
      </c>
      <c r="K20" s="3">
        <v>2.2000000000000002</v>
      </c>
      <c r="L20" s="32">
        <v>8</v>
      </c>
    </row>
    <row r="21" spans="1:12" ht="30" customHeight="1" x14ac:dyDescent="0.25">
      <c r="A21" s="22" t="s">
        <v>28</v>
      </c>
      <c r="B21" s="29" t="s">
        <v>54</v>
      </c>
      <c r="C21" s="10">
        <v>106.42</v>
      </c>
      <c r="D21" s="3">
        <v>12.023</v>
      </c>
      <c r="E21" s="9">
        <v>169</v>
      </c>
      <c r="F21" s="9">
        <f>1554.9+273.15</f>
        <v>1828.0500000000002</v>
      </c>
      <c r="G21" s="3">
        <f>3.89</f>
        <v>3.89</v>
      </c>
      <c r="H21" s="3">
        <v>47.009</v>
      </c>
      <c r="I21" s="9">
        <v>121</v>
      </c>
      <c r="J21" s="2">
        <v>6.9261903999999994</v>
      </c>
      <c r="K21" s="3">
        <v>2.2000000000000002</v>
      </c>
      <c r="L21" s="32">
        <v>10</v>
      </c>
    </row>
    <row r="22" spans="1:12" ht="30" customHeight="1" x14ac:dyDescent="0.25">
      <c r="A22" s="22" t="s">
        <v>29</v>
      </c>
      <c r="B22" s="29" t="s">
        <v>55</v>
      </c>
      <c r="C22" s="10">
        <v>107.86799999999999</v>
      </c>
      <c r="D22" s="3">
        <v>10.49</v>
      </c>
      <c r="E22" s="9">
        <v>165</v>
      </c>
      <c r="F22" s="17">
        <f>961.78+273.15</f>
        <v>1234.9299999999998</v>
      </c>
      <c r="G22" s="3">
        <f>4.09</f>
        <v>4.09</v>
      </c>
      <c r="H22" s="3">
        <v>25.594000000000001</v>
      </c>
      <c r="I22" s="9">
        <v>85</v>
      </c>
      <c r="J22" s="8">
        <v>63.317974</v>
      </c>
      <c r="K22" s="3">
        <v>1.93</v>
      </c>
      <c r="L22" s="32">
        <v>11</v>
      </c>
    </row>
    <row r="23" spans="1:12" ht="30" customHeight="1" x14ac:dyDescent="0.25">
      <c r="A23" s="22" t="s">
        <v>30</v>
      </c>
      <c r="B23" s="29" t="s">
        <v>56</v>
      </c>
      <c r="C23" s="10">
        <v>178.49</v>
      </c>
      <c r="D23" s="3">
        <v>13.31</v>
      </c>
      <c r="E23" s="9">
        <v>208</v>
      </c>
      <c r="F23" s="9">
        <f>2233+273.15</f>
        <v>2506.15</v>
      </c>
      <c r="G23" s="3">
        <f>3.2</f>
        <v>3.2</v>
      </c>
      <c r="H23" s="3">
        <v>179.47</v>
      </c>
      <c r="I23" s="9">
        <v>78</v>
      </c>
      <c r="J23" s="8">
        <v>103.617948</v>
      </c>
      <c r="K23" s="3">
        <v>1.3</v>
      </c>
      <c r="L23" s="32">
        <v>18</v>
      </c>
    </row>
    <row r="24" spans="1:12" ht="30" customHeight="1" x14ac:dyDescent="0.25">
      <c r="A24" s="22" t="s">
        <v>31</v>
      </c>
      <c r="B24" s="29" t="s">
        <v>57</v>
      </c>
      <c r="C24" s="10">
        <v>180.947</v>
      </c>
      <c r="D24" s="3">
        <f>16.65</f>
        <v>16.649999999999999</v>
      </c>
      <c r="E24" s="9">
        <v>200</v>
      </c>
      <c r="F24" s="9">
        <f>3017+273.15</f>
        <v>3290.15</v>
      </c>
      <c r="G24" s="3">
        <f>3.31</f>
        <v>3.31</v>
      </c>
      <c r="H24" s="3">
        <v>89.021000000000001</v>
      </c>
      <c r="I24" s="9">
        <v>186</v>
      </c>
      <c r="J24" s="2">
        <v>20.4975892</v>
      </c>
      <c r="K24" s="3">
        <v>1.5</v>
      </c>
      <c r="L24" s="32">
        <v>19</v>
      </c>
    </row>
    <row r="25" spans="1:12" ht="30" customHeight="1" thickBot="1" x14ac:dyDescent="0.3">
      <c r="A25" s="23" t="s">
        <v>32</v>
      </c>
      <c r="B25" s="30" t="s">
        <v>58</v>
      </c>
      <c r="C25" s="11">
        <v>183.84</v>
      </c>
      <c r="D25" s="4">
        <f>19.25</f>
        <v>19.25</v>
      </c>
      <c r="E25" s="12">
        <v>193</v>
      </c>
      <c r="F25" s="12">
        <f>3422+273.15</f>
        <v>3695.15</v>
      </c>
      <c r="G25" s="4">
        <f>3.16</f>
        <v>3.16</v>
      </c>
      <c r="H25" s="4">
        <v>349.762</v>
      </c>
      <c r="I25" s="12">
        <v>411</v>
      </c>
      <c r="J25" s="7">
        <v>18.26266</v>
      </c>
      <c r="K25" s="4">
        <v>2.36</v>
      </c>
      <c r="L25" s="33">
        <v>20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Behzat Alperen ÇİMEN</dc:creator>
  <cp:lastModifiedBy>BEHZAT ALPEREN CIMEN</cp:lastModifiedBy>
  <dcterms:created xsi:type="dcterms:W3CDTF">2020-09-19T21:16:39Z</dcterms:created>
  <dcterms:modified xsi:type="dcterms:W3CDTF">2025-08-13T22:16:37Z</dcterms:modified>
</cp:coreProperties>
</file>