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artin\Desktop\progra\pa-group\TP4\Documentacion\"/>
    </mc:Choice>
  </mc:AlternateContent>
  <bookViews>
    <workbookView xWindow="0" yWindow="0" windowWidth="20490" windowHeight="7755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J14" i="2" l="1"/>
  <c r="N14" i="2" s="1"/>
  <c r="B14" i="2"/>
  <c r="J16" i="2"/>
  <c r="N16" i="2" s="1"/>
  <c r="B16" i="2"/>
  <c r="L18" i="2"/>
  <c r="E32" i="2" s="1"/>
  <c r="E22" i="2"/>
  <c r="E31" i="2" s="1"/>
  <c r="E8" i="2"/>
  <c r="E30" i="2" s="1"/>
  <c r="E4" i="2"/>
  <c r="E29" i="2" s="1"/>
  <c r="J15" i="2"/>
  <c r="N15" i="2" s="1"/>
  <c r="J17" i="2"/>
  <c r="N17" i="2" s="1"/>
  <c r="J13" i="2"/>
  <c r="N13" i="2" s="1"/>
  <c r="K18" i="2"/>
  <c r="B15" i="2"/>
  <c r="B17" i="2"/>
  <c r="B13" i="2"/>
  <c r="M18" i="2"/>
  <c r="E25" i="2" s="1"/>
  <c r="F18" i="2"/>
  <c r="G18" i="2"/>
  <c r="J18" i="2" l="1"/>
  <c r="E33" i="2" s="1"/>
  <c r="N18" i="2"/>
  <c r="E26" i="2" s="1"/>
  <c r="E27" i="2"/>
  <c r="E28" i="2"/>
  <c r="E34" i="2" l="1"/>
  <c r="F32" i="2" s="1"/>
  <c r="F29" i="2" l="1"/>
  <c r="F33" i="2"/>
  <c r="F30" i="2"/>
  <c r="F31" i="2"/>
</calcChain>
</file>

<file path=xl/sharedStrings.xml><?xml version="1.0" encoding="utf-8"?>
<sst xmlns="http://schemas.openxmlformats.org/spreadsheetml/2006/main" count="49" uniqueCount="37">
  <si>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</si>
  <si>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</si>
  <si>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</si>
  <si>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</si>
  <si>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</si>
  <si>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</si>
  <si>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</si>
  <si>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</si>
  <si>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</si>
  <si>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</si>
  <si>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</si>
  <si>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</si>
  <si>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</si>
  <si>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</si>
  <si>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</si>
  <si>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</si>
  <si>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</si>
  <si>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</si>
  <si>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</si>
  <si>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</si>
  <si>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</si>
  <si>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</si>
  <si>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</si>
  <si>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</si>
  <si>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</si>
  <si>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</si>
  <si>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</si>
  <si>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</si>
  <si>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</si>
  <si>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</si>
  <si>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</si>
  <si>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TP4 - GRUPAL - GRAFOS</t>
  </si>
  <si>
    <t>Matriz Simetrica</t>
  </si>
  <si>
    <t>Generador</t>
  </si>
  <si>
    <t>Nodo</t>
  </si>
  <si>
    <t>GrafoNDNP</t>
  </si>
  <si>
    <t>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</si>
</sst>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5" borderId="10" xfId="0" applyNumberFormat="1" applyFont="1" applyFill="1" applyBorder="1" applyAlignment="1">
      <alignment horizontal="center" vertical="center" wrapText="1"/>
    </xf>
    <xf numFmtId="165" fontId="2" fillId="5" borderId="11" xfId="0" applyNumberFormat="1" applyFont="1" applyFill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165" fontId="2" fillId="5" borderId="17" xfId="0" applyNumberFormat="1" applyFont="1" applyFill="1" applyBorder="1" applyAlignment="1">
      <alignment horizontal="center" vertical="center" wrapText="1"/>
    </xf>
    <xf numFmtId="165" fontId="2" fillId="5" borderId="18" xfId="0" applyNumberFormat="1" applyFont="1" applyFill="1" applyBorder="1" applyAlignment="1">
      <alignment horizontal="center" vertical="center" wrapText="1"/>
    </xf>
    <xf numFmtId="165" fontId="2" fillId="5" borderId="13" xfId="0" applyNumberFormat="1" applyFont="1" applyFill="1" applyBorder="1" applyAlignment="1">
      <alignment horizontal="center" vertical="center" wrapText="1"/>
    </xf>
    <xf numFmtId="165" fontId="2" fillId="5" borderId="15" xfId="0" applyNumberFormat="1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1" fontId="2" fillId="5" borderId="18" xfId="0" applyNumberFormat="1" applyFont="1" applyFill="1" applyBorder="1" applyAlignment="1">
      <alignment horizontal="center" vertical="center" wrapText="1"/>
    </xf>
    <xf numFmtId="165" fontId="2" fillId="5" borderId="14" xfId="0" applyNumberFormat="1" applyFont="1" applyFill="1" applyBorder="1" applyAlignment="1">
      <alignment horizontal="center" vertical="center" wrapText="1"/>
    </xf>
    <xf numFmtId="0" fontId="0" fillId="5" borderId="20" xfId="0" applyFill="1" applyBorder="1" applyAlignment="1">
      <alignment vertical="center" wrapText="1"/>
    </xf>
    <xf numFmtId="0" fontId="0" fillId="5" borderId="21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5" borderId="24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0" fillId="5" borderId="28" xfId="0" applyFill="1" applyBorder="1" applyAlignment="1">
      <alignment vertical="center" wrapText="1"/>
    </xf>
    <xf numFmtId="0" fontId="0" fillId="5" borderId="29" xfId="0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5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1" fontId="0" fillId="4" borderId="5" xfId="0" applyNumberFormat="1" applyFill="1" applyBorder="1" applyAlignment="1" applyProtection="1">
      <alignment horizontal="center" vertical="center" wrapText="1"/>
      <protection locked="0"/>
    </xf>
    <xf numFmtId="165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4" xfId="0" applyNumberFormat="1" applyFill="1" applyBorder="1" applyAlignment="1" applyProtection="1">
      <alignment horizontal="center" vertical="center" wrapText="1"/>
      <protection locked="0"/>
    </xf>
    <xf numFmtId="164" fontId="0" fillId="4" borderId="1" xfId="0" applyNumberFormat="1" applyFill="1" applyBorder="1" applyAlignment="1" applyProtection="1">
      <alignment horizontal="center" vertical="center" wrapText="1"/>
      <protection locked="0"/>
    </xf>
    <xf numFmtId="0" fontId="0" fillId="4" borderId="5" xfId="0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" fontId="0" fillId="4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5" borderId="19" xfId="0" applyNumberFormat="1" applyFont="1" applyFill="1" applyBorder="1" applyAlignment="1">
      <alignment horizontal="left" vertical="center" wrapText="1"/>
    </xf>
    <xf numFmtId="49" fontId="2" fillId="5" borderId="3" xfId="0" applyNumberFormat="1" applyFont="1" applyFill="1" applyBorder="1" applyAlignment="1">
      <alignment horizontal="left" vertical="center" wrapText="1"/>
    </xf>
    <xf numFmtId="49" fontId="2" fillId="5" borderId="4" xfId="0" applyNumberFormat="1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4" borderId="1" xfId="0" applyNumberFormat="1" applyFill="1" applyBorder="1" applyAlignment="1" applyProtection="1">
      <alignment horizontal="left" vertical="center" wrapText="1"/>
      <protection locked="0"/>
    </xf>
    <xf numFmtId="49" fontId="0" fillId="4" borderId="2" xfId="0" applyNumberFormat="1" applyFill="1" applyBorder="1" applyAlignment="1" applyProtection="1">
      <alignment horizontal="left" vertical="center" wrapText="1"/>
      <protection locked="0"/>
    </xf>
    <xf numFmtId="0" fontId="2" fillId="5" borderId="12" xfId="0" applyFont="1" applyFill="1" applyBorder="1" applyAlignment="1">
      <alignment horizontal="right" vertical="center" wrapText="1"/>
    </xf>
    <xf numFmtId="0" fontId="2" fillId="5" borderId="13" xfId="0" applyFont="1" applyFill="1" applyBorder="1" applyAlignment="1">
      <alignment horizontal="right" vertical="center" wrapText="1"/>
    </xf>
    <xf numFmtId="0" fontId="2" fillId="5" borderId="15" xfId="0" applyFont="1" applyFill="1" applyBorder="1" applyAlignment="1">
      <alignment horizontal="right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" fontId="2" fillId="5" borderId="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6" fontId="2" fillId="5" borderId="2" xfId="1" applyNumberFormat="1" applyFont="1" applyFill="1" applyBorder="1" applyAlignment="1">
      <alignment horizontal="center" vertical="center" wrapText="1"/>
    </xf>
    <xf numFmtId="166" fontId="2" fillId="5" borderId="4" xfId="1" applyNumberFormat="1" applyFont="1" applyFill="1" applyBorder="1" applyAlignment="1">
      <alignment horizontal="center" vertical="center" wrapText="1"/>
    </xf>
    <xf numFmtId="165" fontId="2" fillId="5" borderId="15" xfId="0" applyNumberFormat="1" applyFont="1" applyFill="1" applyBorder="1" applyAlignment="1">
      <alignment horizontal="center" vertical="center" wrapText="1"/>
    </xf>
    <xf numFmtId="165" fontId="2" fillId="5" borderId="18" xfId="0" applyNumberFormat="1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49" fontId="2" fillId="5" borderId="25" xfId="0" applyNumberFormat="1" applyFont="1" applyFill="1" applyBorder="1" applyAlignment="1">
      <alignment horizontal="left" vertical="center" wrapText="1"/>
    </xf>
    <xf numFmtId="49" fontId="2" fillId="5" borderId="26" xfId="0" applyNumberFormat="1" applyFont="1" applyFill="1" applyBorder="1" applyAlignment="1">
      <alignment horizontal="left" vertical="center" wrapText="1"/>
    </xf>
    <xf numFmtId="49" fontId="2" fillId="5" borderId="18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Métricas!$B$29:$D$33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Métricas!$E$29:$E$33</c:f>
              <c:numCache>
                <c:formatCode>[h]:mm</c:formatCode>
                <c:ptCount val="5"/>
                <c:pt idx="0">
                  <c:v>2.083333333333337E-2</c:v>
                </c:pt>
                <c:pt idx="1">
                  <c:v>1.9444444444444375E-2</c:v>
                </c:pt>
                <c:pt idx="2">
                  <c:v>2.430555555555558E-2</c:v>
                </c:pt>
                <c:pt idx="3">
                  <c:v>5.0694444444444445E-2</c:v>
                </c:pt>
                <c:pt idx="4">
                  <c:v>0.1145833333333332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24</xdr:row>
      <xdr:rowOff>9527</xdr:rowOff>
    </xdr:from>
    <xdr:to>
      <xdr:col>11</xdr:col>
      <xdr:colOff>419100</xdr:colOff>
      <xdr:row>33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C16" sqref="C13:E16"/>
    </sheetView>
  </sheetViews>
  <sheetFormatPr baseColWidth="10" defaultColWidth="0" defaultRowHeight="15" x14ac:dyDescent="0.25"/>
  <cols>
    <col min="1" max="1" width="1.140625" style="15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5" customWidth="1"/>
    <col min="16" max="16384" width="11.42578125" style="1" hidden="1"/>
  </cols>
  <sheetData>
    <row r="1" spans="1:16" s="21" customFormat="1" ht="16.5" thickBot="1" x14ac:dyDescent="0.3">
      <c r="B1" s="21" t="s">
        <v>20</v>
      </c>
      <c r="C1" s="52" t="s">
        <v>31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6" s="2" customFormat="1" x14ac:dyDescent="0.25">
      <c r="A2" s="12"/>
      <c r="B2" s="53" t="s">
        <v>3</v>
      </c>
      <c r="C2" s="54"/>
      <c r="D2" s="54"/>
      <c r="E2" s="55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1:16" s="4" customFormat="1" ht="30" x14ac:dyDescent="0.25">
      <c r="A3" s="13"/>
      <c r="B3" s="19" t="s">
        <v>1</v>
      </c>
      <c r="C3" s="4" t="s">
        <v>4</v>
      </c>
      <c r="D3" s="4" t="s">
        <v>5</v>
      </c>
      <c r="E3" s="20" t="s">
        <v>2</v>
      </c>
      <c r="F3" s="63"/>
      <c r="G3" s="63"/>
      <c r="H3" s="63"/>
      <c r="I3" s="63"/>
      <c r="J3" s="63"/>
      <c r="K3" s="63"/>
      <c r="L3" s="63"/>
      <c r="M3" s="63"/>
      <c r="N3" s="63"/>
      <c r="O3" s="13"/>
      <c r="P3" s="8"/>
    </row>
    <row r="4" spans="1:16" s="3" customFormat="1" ht="15.75" thickBot="1" x14ac:dyDescent="0.3">
      <c r="A4" s="14"/>
      <c r="B4" s="43">
        <v>6.9444444444444441E-3</v>
      </c>
      <c r="C4" s="44">
        <v>0.79166666666666663</v>
      </c>
      <c r="D4" s="44">
        <v>0.8125</v>
      </c>
      <c r="E4" s="31">
        <f>IFERROR(IF(OR(ISBLANK(C4),ISBLANK(D4)),"Completar",IF(D4&gt;=C4,D4-C4,"Error")),"Error")</f>
        <v>2.083333333333337E-2</v>
      </c>
      <c r="F4" s="64"/>
      <c r="G4" s="64"/>
      <c r="H4" s="64"/>
      <c r="I4" s="64"/>
      <c r="J4" s="64"/>
      <c r="K4" s="64"/>
      <c r="L4" s="64"/>
      <c r="M4" s="64"/>
      <c r="N4" s="64"/>
      <c r="O4" s="14"/>
      <c r="P4" s="10"/>
    </row>
    <row r="5" spans="1:16" s="5" customFormat="1" ht="15.75" thickBo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6"/>
    </row>
    <row r="6" spans="1:16" s="2" customFormat="1" x14ac:dyDescent="0.25">
      <c r="A6" s="12"/>
      <c r="B6" s="53" t="s">
        <v>0</v>
      </c>
      <c r="C6" s="54"/>
      <c r="D6" s="54"/>
      <c r="E6" s="55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6" s="4" customFormat="1" ht="30" x14ac:dyDescent="0.25">
      <c r="A7" s="13"/>
      <c r="B7" s="19" t="s">
        <v>1</v>
      </c>
      <c r="C7" s="4" t="s">
        <v>4</v>
      </c>
      <c r="D7" s="4" t="s">
        <v>5</v>
      </c>
      <c r="E7" s="20" t="s">
        <v>2</v>
      </c>
      <c r="F7" s="63"/>
      <c r="G7" s="63"/>
      <c r="H7" s="63"/>
      <c r="I7" s="63"/>
      <c r="J7" s="63"/>
      <c r="K7" s="63"/>
      <c r="L7" s="63"/>
      <c r="M7" s="63"/>
      <c r="N7" s="63"/>
      <c r="O7" s="13"/>
      <c r="P7" s="8"/>
    </row>
    <row r="8" spans="1:16" s="3" customFormat="1" ht="15.75" thickBot="1" x14ac:dyDescent="0.3">
      <c r="A8" s="14"/>
      <c r="B8" s="43">
        <v>1.3888888888888888E-2</v>
      </c>
      <c r="C8" s="44">
        <v>0.86458333333333337</v>
      </c>
      <c r="D8" s="44">
        <v>0.88402777777777775</v>
      </c>
      <c r="E8" s="31">
        <f>IFERROR(IF(OR(ISBLANK(C8),ISBLANK(D8)),"Completar",IF(D8&gt;=C8,D8-C8,"Error")),"Error")</f>
        <v>1.9444444444444375E-2</v>
      </c>
      <c r="F8" s="64"/>
      <c r="G8" s="64"/>
      <c r="H8" s="64"/>
      <c r="I8" s="64"/>
      <c r="J8" s="64"/>
      <c r="K8" s="64"/>
      <c r="L8" s="64"/>
      <c r="M8" s="64"/>
      <c r="N8" s="64"/>
      <c r="O8" s="14"/>
      <c r="P8" s="10"/>
    </row>
    <row r="9" spans="1:16" s="5" customFormat="1" ht="15.75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6"/>
    </row>
    <row r="10" spans="1:16" s="2" customFormat="1" x14ac:dyDescent="0.25">
      <c r="A10" s="12"/>
      <c r="B10" s="53" t="s">
        <v>8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  <c r="O10" s="12"/>
    </row>
    <row r="11" spans="1:16" s="4" customFormat="1" x14ac:dyDescent="0.25">
      <c r="A11" s="13"/>
      <c r="B11" s="80" t="s">
        <v>9</v>
      </c>
      <c r="C11" s="74" t="s">
        <v>10</v>
      </c>
      <c r="D11" s="74"/>
      <c r="E11" s="75"/>
      <c r="F11" s="59" t="s">
        <v>12</v>
      </c>
      <c r="G11" s="60"/>
      <c r="H11" s="61" t="s">
        <v>14</v>
      </c>
      <c r="I11" s="74"/>
      <c r="J11" s="75"/>
      <c r="K11" s="59" t="s">
        <v>16</v>
      </c>
      <c r="L11" s="60"/>
      <c r="M11" s="61" t="s">
        <v>18</v>
      </c>
      <c r="N11" s="62" t="s">
        <v>2</v>
      </c>
      <c r="O11" s="13"/>
      <c r="P11" s="8"/>
    </row>
    <row r="12" spans="1:16" s="4" customFormat="1" ht="30" x14ac:dyDescent="0.25">
      <c r="A12" s="13"/>
      <c r="B12" s="80"/>
      <c r="C12" s="74"/>
      <c r="D12" s="74"/>
      <c r="E12" s="75"/>
      <c r="F12" s="16" t="s">
        <v>13</v>
      </c>
      <c r="G12" s="17" t="s">
        <v>11</v>
      </c>
      <c r="H12" s="8" t="s">
        <v>4</v>
      </c>
      <c r="I12" s="4" t="s">
        <v>5</v>
      </c>
      <c r="J12" s="7" t="s">
        <v>11</v>
      </c>
      <c r="K12" s="16" t="s">
        <v>15</v>
      </c>
      <c r="L12" s="17" t="s">
        <v>17</v>
      </c>
      <c r="M12" s="61"/>
      <c r="N12" s="62"/>
      <c r="O12" s="13"/>
      <c r="P12" s="8"/>
    </row>
    <row r="13" spans="1:16" s="3" customFormat="1" x14ac:dyDescent="0.25">
      <c r="A13" s="14"/>
      <c r="B13" s="22">
        <f>ROW($B13)-12</f>
        <v>1</v>
      </c>
      <c r="C13" s="65" t="s">
        <v>32</v>
      </c>
      <c r="D13" s="65"/>
      <c r="E13" s="66"/>
      <c r="F13" s="45">
        <v>40</v>
      </c>
      <c r="G13" s="46">
        <v>1.0416666666666666E-2</v>
      </c>
      <c r="H13" s="47">
        <v>0.8125</v>
      </c>
      <c r="I13" s="48">
        <v>0.82361111111111107</v>
      </c>
      <c r="J13" s="18">
        <f>IFERROR(IF(OR(ISBLANK(H13),ISBLANK(I13)),"Completar",IF(I13&gt;=H13,I13-H13,"Error")),"Error")</f>
        <v>1.1111111111111072E-2</v>
      </c>
      <c r="K13" s="49">
        <v>3</v>
      </c>
      <c r="L13" s="50">
        <v>1.0416666666666666E-2</v>
      </c>
      <c r="M13" s="51">
        <v>37</v>
      </c>
      <c r="N13" s="23">
        <f>IFERROR(IF(OR(J13="Completar",ISBLANK(L13)),"Completar",J13+L13),"Error")</f>
        <v>2.1527777777777736E-2</v>
      </c>
      <c r="O13" s="14"/>
      <c r="P13" s="10"/>
    </row>
    <row r="14" spans="1:16" s="3" customFormat="1" x14ac:dyDescent="0.25">
      <c r="A14" s="14"/>
      <c r="B14" s="22">
        <f t="shared" ref="B14:B15" si="0">ROW($B14)-12</f>
        <v>2</v>
      </c>
      <c r="C14" s="65" t="s">
        <v>34</v>
      </c>
      <c r="D14" s="65"/>
      <c r="E14" s="66"/>
      <c r="F14" s="45">
        <v>50</v>
      </c>
      <c r="G14" s="46">
        <v>1.0416666666666666E-2</v>
      </c>
      <c r="H14" s="47">
        <v>0.59027777777777779</v>
      </c>
      <c r="I14" s="48">
        <v>0.59722222222222221</v>
      </c>
      <c r="J14" s="18">
        <f t="shared" ref="J14" si="1">IFERROR(IF(OR(ISBLANK(H14),ISBLANK(I14)),"Completar",IF(I14&gt;=H14,I14-H14,"Error")),"Error")</f>
        <v>6.9444444444444198E-3</v>
      </c>
      <c r="K14" s="49">
        <v>1</v>
      </c>
      <c r="L14" s="50">
        <v>2.0833333333333333E-3</v>
      </c>
      <c r="M14" s="51">
        <v>63</v>
      </c>
      <c r="N14" s="23">
        <f t="shared" ref="N14" si="2">IFERROR(IF(OR(J14="Completar",ISBLANK(L14)),"Completar",J14+L14),"Error")</f>
        <v>9.0277777777777526E-3</v>
      </c>
      <c r="O14" s="14"/>
      <c r="P14" s="10"/>
    </row>
    <row r="15" spans="1:16" s="3" customFormat="1" x14ac:dyDescent="0.25">
      <c r="A15" s="14"/>
      <c r="B15" s="22">
        <f t="shared" si="0"/>
        <v>3</v>
      </c>
      <c r="C15" s="65" t="s">
        <v>35</v>
      </c>
      <c r="D15" s="65"/>
      <c r="E15" s="66"/>
      <c r="F15" s="45">
        <v>200</v>
      </c>
      <c r="G15" s="46">
        <v>4.1666666666666664E-2</v>
      </c>
      <c r="H15" s="47">
        <v>0.60416666666666663</v>
      </c>
      <c r="I15" s="48">
        <v>0.65277777777777779</v>
      </c>
      <c r="J15" s="18">
        <f t="shared" ref="J15:J17" si="3">IFERROR(IF(OR(ISBLANK(H15),ISBLANK(I15)),"Completar",IF(I15&gt;=H15,I15-H15,"Error")),"Error")</f>
        <v>4.861111111111116E-2</v>
      </c>
      <c r="K15" s="49">
        <v>4</v>
      </c>
      <c r="L15" s="50">
        <v>2.0833333333333332E-2</v>
      </c>
      <c r="M15" s="51">
        <v>264</v>
      </c>
      <c r="N15" s="23">
        <f t="shared" ref="N15:N17" si="4">IFERROR(IF(OR(J15="Completar",ISBLANK(L15)),"Completar",J15+L15),"Error")</f>
        <v>6.9444444444444489E-2</v>
      </c>
      <c r="O15" s="14"/>
      <c r="P15" s="10"/>
    </row>
    <row r="16" spans="1:16" s="2" customFormat="1" x14ac:dyDescent="0.25">
      <c r="A16" s="12"/>
      <c r="B16" s="22">
        <f>ROW($B16)-12</f>
        <v>4</v>
      </c>
      <c r="C16" s="65" t="s">
        <v>33</v>
      </c>
      <c r="D16" s="65"/>
      <c r="E16" s="66"/>
      <c r="F16" s="45">
        <v>150</v>
      </c>
      <c r="G16" s="46">
        <v>3.125E-2</v>
      </c>
      <c r="H16" s="47">
        <v>0.41666666666666669</v>
      </c>
      <c r="I16" s="48">
        <v>0.45833333333333331</v>
      </c>
      <c r="J16" s="18">
        <f t="shared" ref="J16" si="5">IFERROR(IF(OR(ISBLANK(H16),ISBLANK(I16)),"Completar",IF(I16&gt;=H16,I16-H16,"Error")),"Error")</f>
        <v>4.166666666666663E-2</v>
      </c>
      <c r="K16" s="49">
        <v>6</v>
      </c>
      <c r="L16" s="50">
        <v>1.7361111111111112E-2</v>
      </c>
      <c r="M16" s="51">
        <v>221</v>
      </c>
      <c r="N16" s="23">
        <f t="shared" ref="N16" si="6">IFERROR(IF(OR(J16="Completar",ISBLANK(L16)),"Completar",J16+L16),"Error")</f>
        <v>5.9027777777777742E-2</v>
      </c>
      <c r="O16" s="12"/>
    </row>
    <row r="17" spans="1:16" s="4" customFormat="1" x14ac:dyDescent="0.25">
      <c r="A17" s="13"/>
      <c r="B17" s="22">
        <f>ROW($B17)-12</f>
        <v>5</v>
      </c>
      <c r="C17" s="65" t="s">
        <v>36</v>
      </c>
      <c r="D17" s="65"/>
      <c r="E17" s="66"/>
      <c r="F17" s="45">
        <v>100</v>
      </c>
      <c r="G17" s="46">
        <v>6.9444444444444441E-3</v>
      </c>
      <c r="H17" s="47">
        <v>0.49305555555555558</v>
      </c>
      <c r="I17" s="48">
        <v>0.4993055555555555</v>
      </c>
      <c r="J17" s="18">
        <f t="shared" si="3"/>
        <v>6.2499999999999223E-3</v>
      </c>
      <c r="K17" s="49">
        <v>0</v>
      </c>
      <c r="L17" s="50">
        <v>0</v>
      </c>
      <c r="M17" s="51">
        <v>157</v>
      </c>
      <c r="N17" s="23">
        <f t="shared" si="4"/>
        <v>6.2499999999999223E-3</v>
      </c>
      <c r="O17" s="13"/>
      <c r="P17" s="8"/>
    </row>
    <row r="18" spans="1:16" s="3" customFormat="1" ht="15.75" thickBot="1" x14ac:dyDescent="0.3">
      <c r="A18" s="14"/>
      <c r="B18" s="67" t="s">
        <v>7</v>
      </c>
      <c r="C18" s="68"/>
      <c r="D18" s="68"/>
      <c r="E18" s="69"/>
      <c r="F18" s="24">
        <f>SUM(F13:F17)</f>
        <v>540</v>
      </c>
      <c r="G18" s="25">
        <f>SUM(G13:G17)</f>
        <v>0.10069444444444445</v>
      </c>
      <c r="H18" s="26"/>
      <c r="I18" s="27"/>
      <c r="J18" s="28">
        <f>IF(OR(COUNTIF(J13:J17,"Error")&gt;0,COUNTIF(J13:J17,"Completar")&gt;0),"Error",SUM(J13:J17))</f>
        <v>0.1145833333333332</v>
      </c>
      <c r="K18" s="29">
        <f>SUM(K13:K17)</f>
        <v>14</v>
      </c>
      <c r="L18" s="25">
        <f>SUM(L13:L17)</f>
        <v>5.0694444444444445E-2</v>
      </c>
      <c r="M18" s="30">
        <f>SUM(M13:M17)</f>
        <v>742</v>
      </c>
      <c r="N18" s="31">
        <f>IF(OR(COUNTIF(N13:N17,"Error")&gt;0,COUNTIF(N13:N17,"Completar")&gt;0),"Error",SUM(N13:N17))</f>
        <v>0.16527777777777763</v>
      </c>
      <c r="O18" s="14"/>
      <c r="P18" s="10"/>
    </row>
    <row r="19" spans="1:16" s="6" customFormat="1" ht="15.75" thickBot="1" x14ac:dyDescent="0.3">
      <c r="A19" s="15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6" x14ac:dyDescent="0.25">
      <c r="B20" s="53" t="s">
        <v>19</v>
      </c>
      <c r="C20" s="54"/>
      <c r="D20" s="54"/>
      <c r="E20" s="55"/>
      <c r="F20" s="11"/>
      <c r="G20" s="11"/>
      <c r="H20" s="11"/>
      <c r="I20" s="11"/>
      <c r="J20" s="11"/>
      <c r="K20" s="11"/>
      <c r="L20" s="11"/>
      <c r="M20" s="11"/>
      <c r="N20" s="11"/>
    </row>
    <row r="21" spans="1:16" ht="30" x14ac:dyDescent="0.25">
      <c r="B21" s="19" t="s">
        <v>1</v>
      </c>
      <c r="C21" s="4" t="s">
        <v>4</v>
      </c>
      <c r="D21" s="4" t="s">
        <v>5</v>
      </c>
      <c r="E21" s="20" t="s">
        <v>2</v>
      </c>
      <c r="F21" s="13"/>
      <c r="G21" s="13"/>
      <c r="H21" s="13"/>
      <c r="I21" s="13"/>
      <c r="J21" s="13"/>
      <c r="K21" s="13"/>
      <c r="L21" s="13"/>
      <c r="M21" s="13"/>
      <c r="N21" s="13"/>
    </row>
    <row r="22" spans="1:16" ht="15.75" thickBot="1" x14ac:dyDescent="0.3">
      <c r="B22" s="43">
        <v>1.7361111111111112E-2</v>
      </c>
      <c r="C22" s="44">
        <v>0.45833333333333331</v>
      </c>
      <c r="D22" s="44">
        <v>0.4826388888888889</v>
      </c>
      <c r="E22" s="31">
        <f>IFERROR(IF(OR(ISBLANK(C22),ISBLANK(D22)),"Completar",IF(D22&gt;=C22,D22-C22,"Error")),"Error")</f>
        <v>2.430555555555558E-2</v>
      </c>
      <c r="F22" s="14"/>
      <c r="G22" s="14"/>
      <c r="H22" s="14"/>
      <c r="I22" s="14"/>
      <c r="J22" s="14"/>
      <c r="K22" s="14"/>
      <c r="L22" s="14"/>
      <c r="M22" s="14"/>
      <c r="N22" s="14"/>
    </row>
    <row r="23" spans="1:16" ht="15.75" thickBot="1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6" x14ac:dyDescent="0.25">
      <c r="B24" s="53" t="s">
        <v>21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5"/>
    </row>
    <row r="25" spans="1:16" x14ac:dyDescent="0.25">
      <c r="B25" s="56" t="s">
        <v>23</v>
      </c>
      <c r="C25" s="57"/>
      <c r="D25" s="58"/>
      <c r="E25" s="70">
        <f>M18</f>
        <v>742</v>
      </c>
      <c r="F25" s="71"/>
      <c r="G25" s="32"/>
      <c r="H25" s="33"/>
      <c r="I25" s="33"/>
      <c r="J25" s="33"/>
      <c r="K25" s="33"/>
      <c r="L25" s="33"/>
      <c r="M25" s="33"/>
      <c r="N25" s="36"/>
    </row>
    <row r="26" spans="1:16" x14ac:dyDescent="0.25">
      <c r="B26" s="56" t="s">
        <v>24</v>
      </c>
      <c r="C26" s="57"/>
      <c r="D26" s="58"/>
      <c r="E26" s="72">
        <f>IF(M18=0,0,IFERROR(M18/(N18*24),"Error"))</f>
        <v>187.05882352941194</v>
      </c>
      <c r="F26" s="73"/>
      <c r="G26" s="34"/>
      <c r="H26" s="35"/>
      <c r="I26" s="35"/>
      <c r="J26" s="35"/>
      <c r="K26" s="35"/>
      <c r="L26" s="35"/>
      <c r="M26" s="35"/>
      <c r="N26" s="37"/>
    </row>
    <row r="27" spans="1:16" x14ac:dyDescent="0.25">
      <c r="B27" s="56" t="s">
        <v>22</v>
      </c>
      <c r="C27" s="57"/>
      <c r="D27" s="58"/>
      <c r="E27" s="70">
        <f>IF(K18=0,0,IFERROR(ROUNDUP(K18/(M18/100),0),"Error"))</f>
        <v>2</v>
      </c>
      <c r="F27" s="71"/>
      <c r="G27" s="34"/>
      <c r="H27" s="35"/>
      <c r="I27" s="35"/>
      <c r="J27" s="35"/>
      <c r="K27" s="35"/>
      <c r="L27" s="35"/>
      <c r="M27" s="35"/>
      <c r="N27" s="37"/>
    </row>
    <row r="28" spans="1:16" x14ac:dyDescent="0.25">
      <c r="B28" s="56" t="s">
        <v>25</v>
      </c>
      <c r="C28" s="57"/>
      <c r="D28" s="58"/>
      <c r="E28" s="76">
        <f>IF(K18=0,0,IFERROR(K18/M18,"Error"))</f>
        <v>1.8867924528301886E-2</v>
      </c>
      <c r="F28" s="77"/>
      <c r="G28" s="34"/>
      <c r="H28" s="35"/>
      <c r="I28" s="35"/>
      <c r="J28" s="35"/>
      <c r="K28" s="35"/>
      <c r="L28" s="35"/>
      <c r="M28" s="35"/>
      <c r="N28" s="37"/>
    </row>
    <row r="29" spans="1:16" x14ac:dyDescent="0.25">
      <c r="B29" s="56" t="s">
        <v>28</v>
      </c>
      <c r="C29" s="57"/>
      <c r="D29" s="58"/>
      <c r="E29" s="41">
        <f>E4</f>
        <v>2.083333333333337E-2</v>
      </c>
      <c r="F29" s="42">
        <f t="shared" ref="F29:F33" si="7">IF(E29="Completar",E29,IFERROR(E29/$E$34,"Error"))</f>
        <v>9.063444108761351E-2</v>
      </c>
      <c r="G29" s="34"/>
      <c r="H29" s="35"/>
      <c r="I29" s="35"/>
      <c r="J29" s="35"/>
      <c r="K29" s="35"/>
      <c r="L29" s="35"/>
      <c r="M29" s="35"/>
      <c r="N29" s="37"/>
    </row>
    <row r="30" spans="1:16" x14ac:dyDescent="0.25">
      <c r="B30" s="56" t="s">
        <v>29</v>
      </c>
      <c r="C30" s="57"/>
      <c r="D30" s="58"/>
      <c r="E30" s="41">
        <f>E8</f>
        <v>1.9444444444444375E-2</v>
      </c>
      <c r="F30" s="42">
        <f t="shared" si="7"/>
        <v>8.4592145015105494E-2</v>
      </c>
      <c r="G30" s="34"/>
      <c r="H30" s="35"/>
      <c r="I30" s="35"/>
      <c r="J30" s="35"/>
      <c r="K30" s="35"/>
      <c r="L30" s="35"/>
      <c r="M30" s="35"/>
      <c r="N30" s="37"/>
    </row>
    <row r="31" spans="1:16" s="9" customFormat="1" x14ac:dyDescent="0.25">
      <c r="A31" s="15"/>
      <c r="B31" s="56" t="s">
        <v>30</v>
      </c>
      <c r="C31" s="57"/>
      <c r="D31" s="58"/>
      <c r="E31" s="41">
        <f>E22</f>
        <v>2.430555555555558E-2</v>
      </c>
      <c r="F31" s="42">
        <f>IF(E31="Completar",E31,IFERROR(E31/$E$34,"Error"))</f>
        <v>0.10574018126888235</v>
      </c>
      <c r="G31" s="34"/>
      <c r="H31" s="35"/>
      <c r="I31" s="35"/>
      <c r="J31" s="35"/>
      <c r="K31" s="35"/>
      <c r="L31" s="35"/>
      <c r="M31" s="35"/>
      <c r="N31" s="37"/>
      <c r="O31" s="15"/>
    </row>
    <row r="32" spans="1:16" x14ac:dyDescent="0.25">
      <c r="B32" s="56" t="s">
        <v>26</v>
      </c>
      <c r="C32" s="57"/>
      <c r="D32" s="58"/>
      <c r="E32" s="41">
        <f>L18</f>
        <v>5.0694444444444445E-2</v>
      </c>
      <c r="F32" s="42">
        <f t="shared" si="7"/>
        <v>0.22054380664652581</v>
      </c>
      <c r="G32" s="34"/>
      <c r="H32" s="35"/>
      <c r="I32" s="35"/>
      <c r="J32" s="35"/>
      <c r="K32" s="35"/>
      <c r="L32" s="35"/>
      <c r="M32" s="35"/>
      <c r="N32" s="37"/>
    </row>
    <row r="33" spans="2:14" x14ac:dyDescent="0.25">
      <c r="B33" s="56" t="s">
        <v>27</v>
      </c>
      <c r="C33" s="57"/>
      <c r="D33" s="58"/>
      <c r="E33" s="41">
        <f>J18</f>
        <v>0.1145833333333332</v>
      </c>
      <c r="F33" s="42">
        <f t="shared" si="7"/>
        <v>0.4984894259818729</v>
      </c>
      <c r="G33" s="34"/>
      <c r="H33" s="35"/>
      <c r="I33" s="35"/>
      <c r="J33" s="35"/>
      <c r="K33" s="35"/>
      <c r="L33" s="35"/>
      <c r="M33" s="35"/>
      <c r="N33" s="37"/>
    </row>
    <row r="34" spans="2:14" ht="15.75" thickBot="1" x14ac:dyDescent="0.3">
      <c r="B34" s="81" t="s">
        <v>6</v>
      </c>
      <c r="C34" s="82"/>
      <c r="D34" s="83"/>
      <c r="E34" s="78">
        <f>IF(COUNTIF(E29:E33,"Error")=0,SUM(E29:E33),"Error")</f>
        <v>0.22986111111111096</v>
      </c>
      <c r="F34" s="79"/>
      <c r="G34" s="38"/>
      <c r="H34" s="39"/>
      <c r="I34" s="39"/>
      <c r="J34" s="39"/>
      <c r="K34" s="39"/>
      <c r="L34" s="39"/>
      <c r="M34" s="39"/>
      <c r="N34" s="40"/>
    </row>
    <row r="35" spans="2:14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</sheetData>
  <sheetProtection formatCells="0" formatColumns="0" formatRows="0" insertColumns="0" insertRows="0" deleteColumns="0" deleteRows="0"/>
  <mergeCells count="38">
    <mergeCell ref="E28:F28"/>
    <mergeCell ref="B33:D33"/>
    <mergeCell ref="E34:F34"/>
    <mergeCell ref="B24:N24"/>
    <mergeCell ref="F4:N4"/>
    <mergeCell ref="B11:B12"/>
    <mergeCell ref="B34:D34"/>
    <mergeCell ref="B32:D32"/>
    <mergeCell ref="B28:D28"/>
    <mergeCell ref="B31:D31"/>
    <mergeCell ref="B29:D29"/>
    <mergeCell ref="B30:D30"/>
    <mergeCell ref="C16:E16"/>
    <mergeCell ref="C14:E14"/>
    <mergeCell ref="E25:F25"/>
    <mergeCell ref="E26:F26"/>
    <mergeCell ref="E27:F27"/>
    <mergeCell ref="H11:J11"/>
    <mergeCell ref="F11:G11"/>
    <mergeCell ref="C11:E12"/>
    <mergeCell ref="C13:E13"/>
    <mergeCell ref="B26:D26"/>
    <mergeCell ref="B27:D27"/>
    <mergeCell ref="C1:N1"/>
    <mergeCell ref="B6:E6"/>
    <mergeCell ref="B2:E2"/>
    <mergeCell ref="B20:E20"/>
    <mergeCell ref="B25:D25"/>
    <mergeCell ref="K11:L11"/>
    <mergeCell ref="M11:M12"/>
    <mergeCell ref="N11:N12"/>
    <mergeCell ref="F7:N7"/>
    <mergeCell ref="F8:N8"/>
    <mergeCell ref="B10:N10"/>
    <mergeCell ref="C15:E15"/>
    <mergeCell ref="C17:E17"/>
    <mergeCell ref="B18:E18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2015-11-14T20:20:41Z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