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ermans_Desktop1\UK_OneDrive\OneDrive - UW-Madison\Documents\Research\Scripts\KinConOpt\tests\test_files\"/>
    </mc:Choice>
  </mc:AlternateContent>
  <bookViews>
    <workbookView xWindow="28680" yWindow="-120" windowWidth="29040" windowHeight="16440" activeTab="2"/>
  </bookViews>
  <sheets>
    <sheet name="Data In" sheetId="26" r:id="rId1"/>
    <sheet name="Bypass In" sheetId="28" r:id="rId2"/>
    <sheet name=".50% O2 V_Ta_SiO2" sheetId="64" r:id="rId3"/>
    <sheet name=".50% O2 40mL" sheetId="93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64" l="1"/>
  <c r="BL40" i="64" l="1"/>
  <c r="BS40" i="64"/>
  <c r="BX40" i="64"/>
  <c r="CH40" i="64"/>
  <c r="CI40" i="64"/>
  <c r="BL16" i="64" l="1"/>
  <c r="BS16" i="64"/>
  <c r="BX16" i="64"/>
  <c r="BL12" i="64"/>
  <c r="BS12" i="64"/>
  <c r="BX12" i="64"/>
  <c r="Q21" i="93" l="1"/>
  <c r="Q22" i="93" s="1"/>
  <c r="P21" i="93"/>
  <c r="P22" i="93" s="1"/>
  <c r="O21" i="93"/>
  <c r="O22" i="93" s="1"/>
  <c r="N21" i="93"/>
  <c r="N22" i="93" s="1"/>
  <c r="M21" i="93"/>
  <c r="M22" i="93" s="1"/>
  <c r="L21" i="93"/>
  <c r="E27" i="93" s="1"/>
  <c r="K21" i="93"/>
  <c r="K22" i="93" s="1"/>
  <c r="J21" i="93"/>
  <c r="J22" i="93" s="1"/>
  <c r="I21" i="93"/>
  <c r="I22" i="93" s="1"/>
  <c r="H21" i="93"/>
  <c r="H22" i="93" s="1"/>
  <c r="G21" i="93"/>
  <c r="G22" i="93" s="1"/>
  <c r="F21" i="93"/>
  <c r="F22" i="93" s="1"/>
  <c r="E21" i="93"/>
  <c r="E22" i="93" s="1"/>
  <c r="D21" i="93"/>
  <c r="D22" i="93" s="1"/>
  <c r="C21" i="93"/>
  <c r="B27" i="93" s="1"/>
  <c r="B21" i="93"/>
  <c r="A27" i="93" s="1"/>
  <c r="Q9" i="93"/>
  <c r="Q10" i="93" s="1"/>
  <c r="P9" i="93"/>
  <c r="P10" i="93" s="1"/>
  <c r="O9" i="93"/>
  <c r="O10" i="93" s="1"/>
  <c r="N9" i="93"/>
  <c r="N10" i="93" s="1"/>
  <c r="M9" i="93"/>
  <c r="M10" i="93" s="1"/>
  <c r="L9" i="93"/>
  <c r="L10" i="93" s="1"/>
  <c r="K9" i="93"/>
  <c r="K10" i="93" s="1"/>
  <c r="J9" i="93"/>
  <c r="J10" i="93" s="1"/>
  <c r="I9" i="93"/>
  <c r="I10" i="93" s="1"/>
  <c r="H9" i="93"/>
  <c r="H10" i="93" s="1"/>
  <c r="G9" i="93"/>
  <c r="G10" i="93" s="1"/>
  <c r="F9" i="93"/>
  <c r="F10" i="93" s="1"/>
  <c r="E9" i="93"/>
  <c r="E10" i="93" s="1"/>
  <c r="D9" i="93"/>
  <c r="D10" i="93" s="1"/>
  <c r="C9" i="93"/>
  <c r="C10" i="93" s="1"/>
  <c r="B9" i="93"/>
  <c r="B10" i="93" s="1"/>
  <c r="B14" i="64"/>
  <c r="B15" i="64"/>
  <c r="B10" i="64"/>
  <c r="B11" i="64"/>
  <c r="B9" i="64"/>
  <c r="B13" i="64"/>
  <c r="C13" i="64" s="1"/>
  <c r="B38" i="64"/>
  <c r="B39" i="64"/>
  <c r="B37" i="64"/>
  <c r="B34" i="64"/>
  <c r="B35" i="64"/>
  <c r="B33" i="64"/>
  <c r="CI39" i="64"/>
  <c r="CH39" i="64"/>
  <c r="D39" i="64"/>
  <c r="CI38" i="64"/>
  <c r="CH38" i="64"/>
  <c r="D38" i="64"/>
  <c r="CI37" i="64"/>
  <c r="CH37" i="64"/>
  <c r="D37" i="64"/>
  <c r="BC37" i="64" s="1"/>
  <c r="BX36" i="64"/>
  <c r="BS36" i="64"/>
  <c r="BL36" i="64"/>
  <c r="CI35" i="64"/>
  <c r="CH35" i="64"/>
  <c r="D35" i="64"/>
  <c r="CI34" i="64"/>
  <c r="CH34" i="64"/>
  <c r="D34" i="64"/>
  <c r="CI33" i="64"/>
  <c r="CI36" i="64" s="1"/>
  <c r="CH33" i="64"/>
  <c r="CH36" i="64" s="1"/>
  <c r="D33" i="64"/>
  <c r="BC33" i="64" s="1"/>
  <c r="C33" i="64"/>
  <c r="BX32" i="64"/>
  <c r="BS32" i="64"/>
  <c r="BL32" i="64"/>
  <c r="CI11" i="64"/>
  <c r="CH11" i="64"/>
  <c r="D11" i="64"/>
  <c r="CI10" i="64"/>
  <c r="CH10" i="64"/>
  <c r="D10" i="64"/>
  <c r="CI9" i="64"/>
  <c r="CI12" i="64" s="1"/>
  <c r="CH9" i="64"/>
  <c r="CH12" i="64" s="1"/>
  <c r="D9" i="64"/>
  <c r="CI15" i="64"/>
  <c r="CH15" i="64"/>
  <c r="D15" i="64"/>
  <c r="CI14" i="64"/>
  <c r="CH14" i="64"/>
  <c r="D14" i="64"/>
  <c r="CI13" i="64"/>
  <c r="CI16" i="64" s="1"/>
  <c r="CH13" i="64"/>
  <c r="CH16" i="64" s="1"/>
  <c r="D13" i="64"/>
  <c r="BC13" i="64" s="1"/>
  <c r="AA9" i="64"/>
  <c r="AE33" i="64"/>
  <c r="H37" i="64"/>
  <c r="Q35" i="64"/>
  <c r="AC10" i="64"/>
  <c r="I11" i="64"/>
  <c r="AF15" i="64"/>
  <c r="X10" i="64"/>
  <c r="AC35" i="64"/>
  <c r="I10" i="64"/>
  <c r="AF11" i="64"/>
  <c r="AA33" i="64"/>
  <c r="S9" i="64"/>
  <c r="U10" i="64"/>
  <c r="Y11" i="64"/>
  <c r="AC11" i="64"/>
  <c r="AD9" i="64"/>
  <c r="U11" i="64"/>
  <c r="Q10" i="64"/>
  <c r="S33" i="64"/>
  <c r="AF35" i="64"/>
  <c r="Q15" i="64"/>
  <c r="AB14" i="64"/>
  <c r="Y35" i="64"/>
  <c r="X34" i="64"/>
  <c r="AE9" i="64"/>
  <c r="AF39" i="64"/>
  <c r="I35" i="64"/>
  <c r="U35" i="64"/>
  <c r="T10" i="64"/>
  <c r="U9" i="64"/>
  <c r="AB10" i="64"/>
  <c r="W9" i="64"/>
  <c r="Q9" i="64"/>
  <c r="E11" i="64"/>
  <c r="Q11" i="64"/>
  <c r="W33" i="64"/>
  <c r="AD15" i="64"/>
  <c r="AE38" i="64"/>
  <c r="E10" i="64"/>
  <c r="S15" i="64"/>
  <c r="AE10" i="64"/>
  <c r="Y10" i="64"/>
  <c r="AF10" i="64"/>
  <c r="T9" i="64"/>
  <c r="T15" i="64"/>
  <c r="AD33" i="64"/>
  <c r="C15" i="64" l="1"/>
  <c r="C34" i="64"/>
  <c r="BC9" i="64"/>
  <c r="L22" i="93"/>
  <c r="C27" i="93"/>
  <c r="D27" i="93"/>
  <c r="B22" i="93"/>
  <c r="C22" i="93"/>
  <c r="C37" i="64"/>
  <c r="BC39" i="64"/>
  <c r="BC38" i="64"/>
  <c r="BC40" i="64" s="1"/>
  <c r="C39" i="64"/>
  <c r="C38" i="64"/>
  <c r="BC35" i="64"/>
  <c r="BC34" i="64"/>
  <c r="BC36" i="64" s="1"/>
  <c r="C35" i="64"/>
  <c r="J11" i="64"/>
  <c r="AV10" i="64"/>
  <c r="AT10" i="64"/>
  <c r="AS10" i="64"/>
  <c r="AW10" i="64"/>
  <c r="J10" i="64"/>
  <c r="BC10" i="64"/>
  <c r="C11" i="64"/>
  <c r="BC11" i="64"/>
  <c r="C10" i="64"/>
  <c r="BC15" i="64"/>
  <c r="BC16" i="64" s="1"/>
  <c r="BC14" i="64"/>
  <c r="C14" i="64"/>
  <c r="BX28" i="64"/>
  <c r="BS28" i="64"/>
  <c r="BL28" i="64"/>
  <c r="BX24" i="64"/>
  <c r="BS24" i="64"/>
  <c r="BL24" i="64"/>
  <c r="BX20" i="64"/>
  <c r="BS20" i="64"/>
  <c r="BL20" i="64"/>
  <c r="AB15" i="64"/>
  <c r="AE34" i="64"/>
  <c r="AE13" i="64"/>
  <c r="S13" i="64"/>
  <c r="E15" i="64"/>
  <c r="AE15" i="64"/>
  <c r="X9" i="64"/>
  <c r="I15" i="64"/>
  <c r="W13" i="64"/>
  <c r="U15" i="64"/>
  <c r="E37" i="64"/>
  <c r="AA13" i="64"/>
  <c r="W15" i="64"/>
  <c r="AB34" i="64"/>
  <c r="E35" i="64"/>
  <c r="AA15" i="64"/>
  <c r="H14" i="64"/>
  <c r="X14" i="64"/>
  <c r="X15" i="64"/>
  <c r="AF14" i="64"/>
  <c r="I9" i="64"/>
  <c r="H10" i="64"/>
  <c r="T34" i="64"/>
  <c r="G33" i="64"/>
  <c r="AF9" i="64"/>
  <c r="H34" i="64"/>
  <c r="AB9" i="64"/>
  <c r="H9" i="64"/>
  <c r="E9" i="64"/>
  <c r="AE14" i="64"/>
  <c r="G13" i="64"/>
  <c r="AD37" i="64"/>
  <c r="T14" i="64"/>
  <c r="H15" i="64"/>
  <c r="AC15" i="64"/>
  <c r="G15" i="64"/>
  <c r="AF34" i="64"/>
  <c r="G9" i="64"/>
  <c r="Y15" i="64"/>
  <c r="BC12" i="64" l="1"/>
  <c r="J9" i="64"/>
  <c r="N9" i="64" s="1"/>
  <c r="AT15" i="64"/>
  <c r="AW15" i="64"/>
  <c r="AS15" i="64"/>
  <c r="AV15" i="64"/>
  <c r="J15" i="64"/>
  <c r="N15" i="64" s="1"/>
  <c r="J37" i="64"/>
  <c r="N37" i="64" s="1"/>
  <c r="J35" i="64"/>
  <c r="N35" i="64" s="1"/>
  <c r="L33" i="64"/>
  <c r="BB33" i="64" s="1"/>
  <c r="L15" i="64"/>
  <c r="BD15" i="64" s="1"/>
  <c r="L13" i="64"/>
  <c r="BB13" i="64" s="1"/>
  <c r="L9" i="64"/>
  <c r="P9" i="64" s="1"/>
  <c r="BU9" i="64" s="1"/>
  <c r="N10" i="64"/>
  <c r="N11" i="64"/>
  <c r="CI31" i="64"/>
  <c r="CH31" i="64"/>
  <c r="D31" i="64"/>
  <c r="B31" i="64"/>
  <c r="CI30" i="64"/>
  <c r="CH30" i="64"/>
  <c r="D30" i="64"/>
  <c r="B30" i="64"/>
  <c r="C30" i="64" s="1"/>
  <c r="CI29" i="64"/>
  <c r="CH29" i="64"/>
  <c r="D29" i="64"/>
  <c r="B29" i="64"/>
  <c r="CI27" i="64"/>
  <c r="CH27" i="64"/>
  <c r="D27" i="64"/>
  <c r="B27" i="64"/>
  <c r="CI26" i="64"/>
  <c r="CH26" i="64"/>
  <c r="D26" i="64"/>
  <c r="B26" i="64"/>
  <c r="C26" i="64" s="1"/>
  <c r="CI25" i="64"/>
  <c r="CI28" i="64" s="1"/>
  <c r="CH25" i="64"/>
  <c r="CH28" i="64" s="1"/>
  <c r="D25" i="64"/>
  <c r="B25" i="64"/>
  <c r="CI23" i="64"/>
  <c r="CH23" i="64"/>
  <c r="D23" i="64"/>
  <c r="B23" i="64"/>
  <c r="C23" i="64" s="1"/>
  <c r="CI22" i="64"/>
  <c r="CH22" i="64"/>
  <c r="D22" i="64"/>
  <c r="B22" i="64"/>
  <c r="C22" i="64" s="1"/>
  <c r="CI21" i="64"/>
  <c r="CI24" i="64" s="1"/>
  <c r="CH21" i="64"/>
  <c r="CH24" i="64" s="1"/>
  <c r="D21" i="64"/>
  <c r="B21" i="64"/>
  <c r="CI19" i="64"/>
  <c r="CH19" i="64"/>
  <c r="D19" i="64"/>
  <c r="B19" i="64"/>
  <c r="CI18" i="64"/>
  <c r="CH18" i="64"/>
  <c r="D18" i="64"/>
  <c r="B18" i="64"/>
  <c r="CI17" i="64"/>
  <c r="CI20" i="64" s="1"/>
  <c r="CH17" i="64"/>
  <c r="CH20" i="64" s="1"/>
  <c r="D17" i="64"/>
  <c r="B17" i="64"/>
  <c r="C17" i="64" s="1"/>
  <c r="CH32" i="64" l="1"/>
  <c r="CI32" i="64"/>
  <c r="BD33" i="64"/>
  <c r="P33" i="64"/>
  <c r="BU33" i="64" s="1"/>
  <c r="P15" i="64"/>
  <c r="BU15" i="64" s="1"/>
  <c r="P13" i="64"/>
  <c r="BU13" i="64" s="1"/>
  <c r="BD13" i="64"/>
  <c r="BD9" i="64"/>
  <c r="BB9" i="64"/>
  <c r="BB15" i="64"/>
  <c r="AX9" i="64"/>
  <c r="BC21" i="64"/>
  <c r="BC22" i="64"/>
  <c r="BC17" i="64"/>
  <c r="BC18" i="64"/>
  <c r="C21" i="64"/>
  <c r="BC23" i="64"/>
  <c r="C25" i="64"/>
  <c r="BC19" i="64"/>
  <c r="C19" i="64"/>
  <c r="BC25" i="64"/>
  <c r="BC26" i="64"/>
  <c r="C18" i="64"/>
  <c r="BC29" i="64"/>
  <c r="C29" i="64"/>
  <c r="BC27" i="64"/>
  <c r="BC30" i="64"/>
  <c r="C27" i="64"/>
  <c r="BC31" i="64"/>
  <c r="C31" i="64"/>
  <c r="AX15" i="64" l="1"/>
  <c r="BC32" i="64"/>
  <c r="BC20" i="64"/>
  <c r="BC24" i="64"/>
  <c r="BC28" i="64"/>
  <c r="AB13" i="64"/>
  <c r="AA10" i="64"/>
  <c r="E17" i="64"/>
  <c r="X30" i="64"/>
  <c r="AE29" i="64"/>
  <c r="T26" i="64"/>
  <c r="AA39" i="64"/>
  <c r="AE18" i="64"/>
  <c r="U31" i="64"/>
  <c r="U17" i="64"/>
  <c r="R14" i="64"/>
  <c r="AB22" i="64"/>
  <c r="Y17" i="64"/>
  <c r="G10" i="64"/>
  <c r="E33" i="64"/>
  <c r="Y19" i="64"/>
  <c r="I27" i="64"/>
  <c r="S30" i="64"/>
  <c r="AC9" i="64"/>
  <c r="Z39" i="64"/>
  <c r="AD35" i="64"/>
  <c r="T38" i="64"/>
  <c r="AF18" i="64"/>
  <c r="S11" i="64"/>
  <c r="S17" i="64"/>
  <c r="W34" i="64"/>
  <c r="E14" i="64"/>
  <c r="E13" i="64"/>
  <c r="AD14" i="64"/>
  <c r="F14" i="64"/>
  <c r="X13" i="64"/>
  <c r="AC17" i="64"/>
  <c r="V15" i="64"/>
  <c r="Z15" i="64"/>
  <c r="AC13" i="64"/>
  <c r="AE26" i="64"/>
  <c r="U13" i="64"/>
  <c r="F39" i="64"/>
  <c r="AF27" i="64"/>
  <c r="Q33" i="64"/>
  <c r="AC38" i="64"/>
  <c r="X39" i="64"/>
  <c r="G38" i="64"/>
  <c r="H11" i="64"/>
  <c r="I34" i="64"/>
  <c r="S14" i="64"/>
  <c r="AF30" i="64"/>
  <c r="R38" i="64"/>
  <c r="AF23" i="64"/>
  <c r="F33" i="64"/>
  <c r="H38" i="64"/>
  <c r="AA22" i="64"/>
  <c r="AF38" i="64"/>
  <c r="AB26" i="64"/>
  <c r="V34" i="64"/>
  <c r="Y26" i="64"/>
  <c r="I38" i="64"/>
  <c r="G37" i="64"/>
  <c r="W38" i="64"/>
  <c r="AB30" i="64"/>
  <c r="F38" i="64"/>
  <c r="W35" i="64"/>
  <c r="X22" i="64"/>
  <c r="X38" i="64"/>
  <c r="AA17" i="64"/>
  <c r="F11" i="64"/>
  <c r="F13" i="64"/>
  <c r="AE11" i="64"/>
  <c r="E27" i="64"/>
  <c r="Q39" i="64"/>
  <c r="T30" i="64"/>
  <c r="Q18" i="64"/>
  <c r="F35" i="64"/>
  <c r="I26" i="64"/>
  <c r="U14" i="64"/>
  <c r="U18" i="64"/>
  <c r="F37" i="64"/>
  <c r="AF31" i="64"/>
  <c r="T37" i="64"/>
  <c r="I39" i="64"/>
  <c r="AA35" i="64"/>
  <c r="X23" i="64"/>
  <c r="Y9" i="64"/>
  <c r="V35" i="64"/>
  <c r="Y13" i="64"/>
  <c r="Y37" i="64"/>
  <c r="V11" i="64"/>
  <c r="AA11" i="64"/>
  <c r="AF19" i="64"/>
  <c r="AD11" i="64"/>
  <c r="Z35" i="64"/>
  <c r="AD17" i="64"/>
  <c r="T22" i="64"/>
  <c r="V13" i="64"/>
  <c r="Q38" i="64"/>
  <c r="E31" i="64"/>
  <c r="Q31" i="64"/>
  <c r="G11" i="64"/>
  <c r="X17" i="64"/>
  <c r="Q19" i="64"/>
  <c r="AC33" i="64"/>
  <c r="Q34" i="64"/>
  <c r="V39" i="64"/>
  <c r="AA14" i="64"/>
  <c r="AD22" i="64"/>
  <c r="X35" i="64"/>
  <c r="I31" i="64"/>
  <c r="AC31" i="64"/>
  <c r="U33" i="64"/>
  <c r="H33" i="64"/>
  <c r="Q14" i="64"/>
  <c r="E23" i="64"/>
  <c r="V33" i="64"/>
  <c r="R9" i="64"/>
  <c r="S34" i="64"/>
  <c r="Z11" i="64"/>
  <c r="Y14" i="64"/>
  <c r="Y18" i="64"/>
  <c r="Y23" i="64"/>
  <c r="AD34" i="64"/>
  <c r="AE17" i="64"/>
  <c r="E18" i="64"/>
  <c r="R35" i="64"/>
  <c r="AF37" i="64"/>
  <c r="R10" i="64"/>
  <c r="AE23" i="64"/>
  <c r="AF17" i="64"/>
  <c r="AC27" i="64"/>
  <c r="I14" i="64"/>
  <c r="AE35" i="64"/>
  <c r="U38" i="64"/>
  <c r="W30" i="64"/>
  <c r="V37" i="64"/>
  <c r="W17" i="64"/>
  <c r="T31" i="64"/>
  <c r="F10" i="64"/>
  <c r="Z10" i="64"/>
  <c r="AF13" i="64"/>
  <c r="AB38" i="64"/>
  <c r="X18" i="64"/>
  <c r="Z34" i="64"/>
  <c r="W11" i="64"/>
  <c r="R15" i="64"/>
  <c r="AD23" i="64"/>
  <c r="T39" i="64"/>
  <c r="H13" i="64"/>
  <c r="U37" i="64"/>
  <c r="F21" i="64"/>
  <c r="U23" i="64"/>
  <c r="Z21" i="64"/>
  <c r="U26" i="64"/>
  <c r="AD10" i="64"/>
  <c r="Y34" i="64"/>
  <c r="X11" i="64"/>
  <c r="W39" i="64"/>
  <c r="Q26" i="64"/>
  <c r="I13" i="64"/>
  <c r="AC39" i="64"/>
  <c r="AE39" i="64"/>
  <c r="AA37" i="64"/>
  <c r="AC34" i="64"/>
  <c r="S39" i="64"/>
  <c r="Q27" i="64"/>
  <c r="AC19" i="64"/>
  <c r="W23" i="64"/>
  <c r="V38" i="64"/>
  <c r="I37" i="64"/>
  <c r="AD38" i="64"/>
  <c r="T13" i="64"/>
  <c r="E34" i="64"/>
  <c r="AC18" i="64"/>
  <c r="AB35" i="64"/>
  <c r="S10" i="64"/>
  <c r="V21" i="64"/>
  <c r="X33" i="64"/>
  <c r="S22" i="64"/>
  <c r="E39" i="64"/>
  <c r="X26" i="64"/>
  <c r="T11" i="64"/>
  <c r="E19" i="64"/>
  <c r="AB39" i="64"/>
  <c r="F34" i="64"/>
  <c r="AF26" i="64"/>
  <c r="AD30" i="64"/>
  <c r="Y33" i="64"/>
  <c r="Z9" i="64"/>
  <c r="AC26" i="64"/>
  <c r="R33" i="64"/>
  <c r="Z14" i="64"/>
  <c r="Q37" i="64"/>
  <c r="T35" i="64"/>
  <c r="Y31" i="64"/>
  <c r="R13" i="64"/>
  <c r="W10" i="64"/>
  <c r="AA38" i="64"/>
  <c r="AD13" i="64"/>
  <c r="E38" i="64"/>
  <c r="AB23" i="64"/>
  <c r="R39" i="64"/>
  <c r="R11" i="64"/>
  <c r="AE22" i="64"/>
  <c r="AC23" i="64"/>
  <c r="H39" i="64"/>
  <c r="AF22" i="64"/>
  <c r="Z13" i="64"/>
  <c r="Z38" i="64"/>
  <c r="AB18" i="64"/>
  <c r="E26" i="64"/>
  <c r="S23" i="64"/>
  <c r="Q17" i="64"/>
  <c r="H35" i="64"/>
  <c r="Y27" i="64"/>
  <c r="Z37" i="64"/>
  <c r="U34" i="64"/>
  <c r="W14" i="64"/>
  <c r="U39" i="64"/>
  <c r="R34" i="64"/>
  <c r="Z33" i="64"/>
  <c r="AC37" i="64"/>
  <c r="S35" i="64"/>
  <c r="T17" i="64"/>
  <c r="V14" i="64"/>
  <c r="W22" i="64"/>
  <c r="R37" i="64"/>
  <c r="H17" i="64"/>
  <c r="AD39" i="64"/>
  <c r="W37" i="64"/>
  <c r="X37" i="64"/>
  <c r="V9" i="64"/>
  <c r="G14" i="64"/>
  <c r="Q13" i="64"/>
  <c r="G34" i="64"/>
  <c r="U27" i="64"/>
  <c r="G39" i="64"/>
  <c r="V10" i="64"/>
  <c r="AA23" i="64"/>
  <c r="Y38" i="64"/>
  <c r="AF33" i="64"/>
  <c r="I33" i="64"/>
  <c r="S37" i="64"/>
  <c r="AB11" i="64"/>
  <c r="AA34" i="64"/>
  <c r="AB33" i="64"/>
  <c r="T18" i="64"/>
  <c r="AF25" i="64"/>
  <c r="AC14" i="64"/>
  <c r="S38" i="64"/>
  <c r="Q23" i="64"/>
  <c r="F9" i="64"/>
  <c r="AA30" i="64"/>
  <c r="T33" i="64"/>
  <c r="H18" i="64"/>
  <c r="U19" i="64"/>
  <c r="AB37" i="64"/>
  <c r="Y39" i="64"/>
  <c r="G35" i="64"/>
  <c r="AE37" i="64"/>
  <c r="T23" i="64"/>
  <c r="AE30" i="64"/>
  <c r="AB17" i="64"/>
  <c r="F15" i="64"/>
  <c r="AG15" i="64" l="1"/>
  <c r="AU15" i="64" s="1"/>
  <c r="K15" i="64"/>
  <c r="O15" i="64" s="1"/>
  <c r="L35" i="64"/>
  <c r="P35" i="64" s="1"/>
  <c r="AX35" i="64" s="1"/>
  <c r="AS37" i="64"/>
  <c r="AW37" i="64"/>
  <c r="AV37" i="64"/>
  <c r="AT37" i="64"/>
  <c r="K9" i="64"/>
  <c r="AG9" i="64"/>
  <c r="AI9" i="64" s="1"/>
  <c r="AW14" i="64"/>
  <c r="AV14" i="64"/>
  <c r="AT14" i="64"/>
  <c r="AS14" i="64"/>
  <c r="AW33" i="64"/>
  <c r="AT33" i="64"/>
  <c r="AV33" i="64"/>
  <c r="AS33" i="64"/>
  <c r="AW11" i="64"/>
  <c r="AV11" i="64"/>
  <c r="AS11" i="64"/>
  <c r="AT11" i="64"/>
  <c r="L39" i="64"/>
  <c r="P39" i="64" s="1"/>
  <c r="L34" i="64"/>
  <c r="BD34" i="64" s="1"/>
  <c r="L14" i="64"/>
  <c r="P14" i="64" s="1"/>
  <c r="BU14" i="64" s="1"/>
  <c r="BU16" i="64" s="1"/>
  <c r="J26" i="64"/>
  <c r="N26" i="64" s="1"/>
  <c r="J38" i="64"/>
  <c r="N38" i="64" s="1"/>
  <c r="AG34" i="64"/>
  <c r="AJ34" i="64" s="1"/>
  <c r="K34" i="64"/>
  <c r="O34" i="64" s="1"/>
  <c r="AS39" i="64"/>
  <c r="AT39" i="64"/>
  <c r="AW39" i="64"/>
  <c r="AV39" i="64"/>
  <c r="J19" i="64"/>
  <c r="N19" i="64" s="1"/>
  <c r="J39" i="64"/>
  <c r="N39" i="64" s="1"/>
  <c r="AT35" i="64"/>
  <c r="AW35" i="64"/>
  <c r="AS35" i="64"/>
  <c r="AV35" i="64"/>
  <c r="J34" i="64"/>
  <c r="N34" i="64" s="1"/>
  <c r="AV34" i="64"/>
  <c r="AS34" i="64"/>
  <c r="AW34" i="64"/>
  <c r="AT34" i="64"/>
  <c r="K21" i="64"/>
  <c r="O21" i="64" s="1"/>
  <c r="AT38" i="64"/>
  <c r="AW38" i="64"/>
  <c r="AV38" i="64"/>
  <c r="AS38" i="64"/>
  <c r="AG10" i="64"/>
  <c r="K10" i="64"/>
  <c r="O10" i="64" s="1"/>
  <c r="J18" i="64"/>
  <c r="N18" i="64" s="1"/>
  <c r="J23" i="64"/>
  <c r="N23" i="64" s="1"/>
  <c r="L11" i="64"/>
  <c r="J31" i="64"/>
  <c r="N31" i="64" s="1"/>
  <c r="K37" i="64"/>
  <c r="O37" i="64" s="1"/>
  <c r="AG37" i="64"/>
  <c r="AL37" i="64" s="1"/>
  <c r="BP37" i="64" s="1"/>
  <c r="K35" i="64"/>
  <c r="O35" i="64" s="1"/>
  <c r="AG35" i="64"/>
  <c r="AM35" i="64" s="1"/>
  <c r="BR35" i="64" s="1"/>
  <c r="J27" i="64"/>
  <c r="N27" i="64" s="1"/>
  <c r="AG13" i="64"/>
  <c r="K13" i="64"/>
  <c r="O13" i="64" s="1"/>
  <c r="K11" i="64"/>
  <c r="O11" i="64" s="1"/>
  <c r="AG11" i="64"/>
  <c r="AG38" i="64"/>
  <c r="AU38" i="64" s="1"/>
  <c r="K38" i="64"/>
  <c r="O38" i="64" s="1"/>
  <c r="L37" i="64"/>
  <c r="P37" i="64" s="1"/>
  <c r="AR38" i="64"/>
  <c r="AT26" i="64"/>
  <c r="AV26" i="64"/>
  <c r="AS26" i="64"/>
  <c r="AW26" i="64"/>
  <c r="AG33" i="64"/>
  <c r="AP33" i="64" s="1"/>
  <c r="K33" i="64"/>
  <c r="O33" i="64" s="1"/>
  <c r="L38" i="64"/>
  <c r="K39" i="64"/>
  <c r="O39" i="64" s="1"/>
  <c r="AG39" i="64"/>
  <c r="BF39" i="64" s="1"/>
  <c r="AG14" i="64"/>
  <c r="K14" i="64"/>
  <c r="O14" i="64" s="1"/>
  <c r="J13" i="64"/>
  <c r="N13" i="64" s="1"/>
  <c r="AX13" i="64" s="1"/>
  <c r="J14" i="64"/>
  <c r="AS9" i="64"/>
  <c r="AV9" i="64"/>
  <c r="AT9" i="64"/>
  <c r="AW9" i="64"/>
  <c r="J33" i="64"/>
  <c r="N33" i="64" s="1"/>
  <c r="AX33" i="64" s="1"/>
  <c r="L10" i="64"/>
  <c r="J17" i="64"/>
  <c r="N17" i="64" s="1"/>
  <c r="AW13" i="64"/>
  <c r="AV13" i="64"/>
  <c r="AS13" i="64"/>
  <c r="AT13" i="64"/>
  <c r="AR15" i="64"/>
  <c r="AR34" i="64"/>
  <c r="AR14" i="64"/>
  <c r="AR39" i="64"/>
  <c r="BF9" i="64"/>
  <c r="AP9" i="64"/>
  <c r="BH9" i="64" s="1"/>
  <c r="BI9" i="64" s="1"/>
  <c r="AR9" i="64"/>
  <c r="AU39" i="64"/>
  <c r="M15" i="64" l="1"/>
  <c r="AX39" i="64"/>
  <c r="BG34" i="64"/>
  <c r="BF37" i="64"/>
  <c r="BD35" i="64"/>
  <c r="BD36" i="64" s="1"/>
  <c r="BF34" i="64"/>
  <c r="AM34" i="64"/>
  <c r="BR34" i="64" s="1"/>
  <c r="BB34" i="64"/>
  <c r="AI34" i="64"/>
  <c r="AL34" i="64"/>
  <c r="BP34" i="64" s="1"/>
  <c r="AJ39" i="64"/>
  <c r="BJ39" i="64" s="1"/>
  <c r="AO39" i="64"/>
  <c r="BG35" i="64"/>
  <c r="M38" i="64"/>
  <c r="AK39" i="64"/>
  <c r="BO39" i="64" s="1"/>
  <c r="AP39" i="64"/>
  <c r="BH39" i="64" s="1"/>
  <c r="CJ39" i="64" s="1"/>
  <c r="AP34" i="64"/>
  <c r="BE34" i="64" s="1"/>
  <c r="BD14" i="64"/>
  <c r="BD16" i="64" s="1"/>
  <c r="AO15" i="64"/>
  <c r="AZ15" i="64" s="1"/>
  <c r="AH15" i="64"/>
  <c r="BG39" i="64"/>
  <c r="AJ15" i="64"/>
  <c r="BJ15" i="64" s="1"/>
  <c r="AK15" i="64"/>
  <c r="BO15" i="64" s="1"/>
  <c r="BG15" i="64"/>
  <c r="AL9" i="64"/>
  <c r="BP9" i="64" s="1"/>
  <c r="AJ9" i="64"/>
  <c r="BJ9" i="64" s="1"/>
  <c r="AM9" i="64"/>
  <c r="BR9" i="64" s="1"/>
  <c r="BG33" i="64"/>
  <c r="BG36" i="64" s="1"/>
  <c r="AU9" i="64"/>
  <c r="AH39" i="64"/>
  <c r="BG9" i="64"/>
  <c r="AI15" i="64"/>
  <c r="AP15" i="64"/>
  <c r="BN15" i="64" s="1"/>
  <c r="AN15" i="64"/>
  <c r="BQ15" i="64" s="1"/>
  <c r="AH9" i="64"/>
  <c r="AO9" i="64"/>
  <c r="AZ9" i="64" s="1"/>
  <c r="AI38" i="64"/>
  <c r="AM15" i="64"/>
  <c r="BR15" i="64" s="1"/>
  <c r="BF33" i="64"/>
  <c r="BF36" i="64" s="1"/>
  <c r="AN39" i="64"/>
  <c r="BQ39" i="64" s="1"/>
  <c r="AI39" i="64"/>
  <c r="AM39" i="64"/>
  <c r="BR39" i="64" s="1"/>
  <c r="AN9" i="64"/>
  <c r="BQ9" i="64" s="1"/>
  <c r="AL15" i="64"/>
  <c r="BP15" i="64" s="1"/>
  <c r="AL39" i="64"/>
  <c r="BP39" i="64" s="1"/>
  <c r="AK9" i="64"/>
  <c r="BO9" i="64" s="1"/>
  <c r="BF15" i="64"/>
  <c r="AJ38" i="64"/>
  <c r="AL33" i="64"/>
  <c r="BP33" i="64" s="1"/>
  <c r="BP36" i="64" s="1"/>
  <c r="AK38" i="64"/>
  <c r="BO38" i="64" s="1"/>
  <c r="M13" i="64"/>
  <c r="BB35" i="64"/>
  <c r="AO34" i="64"/>
  <c r="AH35" i="64"/>
  <c r="AR35" i="64"/>
  <c r="AH34" i="64"/>
  <c r="M34" i="64"/>
  <c r="BB14" i="64"/>
  <c r="BB16" i="64" s="1"/>
  <c r="M39" i="64"/>
  <c r="P34" i="64"/>
  <c r="BJ34" i="64" s="1"/>
  <c r="AK34" i="64"/>
  <c r="BO34" i="64" s="1"/>
  <c r="AU34" i="64"/>
  <c r="AK35" i="64"/>
  <c r="BO35" i="64" s="1"/>
  <c r="BD37" i="64"/>
  <c r="M35" i="64"/>
  <c r="BU35" i="64"/>
  <c r="AN34" i="64"/>
  <c r="BQ34" i="64" s="1"/>
  <c r="O9" i="64"/>
  <c r="M9" i="64"/>
  <c r="BB10" i="64"/>
  <c r="M10" i="64"/>
  <c r="P10" i="64"/>
  <c r="BD10" i="64"/>
  <c r="N14" i="64"/>
  <c r="AX14" i="64" s="1"/>
  <c r="M14" i="64"/>
  <c r="BB11" i="64"/>
  <c r="P11" i="64"/>
  <c r="BU11" i="64" s="1"/>
  <c r="M11" i="64"/>
  <c r="AJ11" i="64"/>
  <c r="AP11" i="64"/>
  <c r="AM11" i="64"/>
  <c r="BR11" i="64" s="1"/>
  <c r="AU11" i="64"/>
  <c r="AL11" i="64"/>
  <c r="BF11" i="64"/>
  <c r="AN11" i="64"/>
  <c r="BQ11" i="64" s="1"/>
  <c r="AI11" i="64"/>
  <c r="AO11" i="64"/>
  <c r="BG11" i="64"/>
  <c r="AH11" i="64"/>
  <c r="AU37" i="64"/>
  <c r="BG37" i="64"/>
  <c r="BG40" i="64" s="1"/>
  <c r="AO37" i="64"/>
  <c r="AZ37" i="64" s="1"/>
  <c r="AJ37" i="64"/>
  <c r="BD11" i="64"/>
  <c r="AR11" i="64"/>
  <c r="AK11" i="64"/>
  <c r="M33" i="64"/>
  <c r="BB37" i="64"/>
  <c r="M37" i="64"/>
  <c r="BE33" i="64"/>
  <c r="BH33" i="64"/>
  <c r="BI33" i="64" s="1"/>
  <c r="BN33" i="64"/>
  <c r="AR37" i="64"/>
  <c r="AO33" i="64"/>
  <c r="AZ33" i="64" s="1"/>
  <c r="AJ14" i="64"/>
  <c r="BJ14" i="64" s="1"/>
  <c r="AO14" i="64"/>
  <c r="AK14" i="64"/>
  <c r="AM13" i="64"/>
  <c r="AJ13" i="64"/>
  <c r="AN13" i="64"/>
  <c r="AH14" i="64"/>
  <c r="AM10" i="64"/>
  <c r="AO10" i="64"/>
  <c r="AL10" i="64"/>
  <c r="AK10" i="64"/>
  <c r="BG10" i="64"/>
  <c r="AH10" i="64"/>
  <c r="AP10" i="64"/>
  <c r="AU13" i="64"/>
  <c r="AL38" i="64"/>
  <c r="AH38" i="64"/>
  <c r="AJ35" i="64"/>
  <c r="BJ35" i="64" s="1"/>
  <c r="AN35" i="64"/>
  <c r="BQ35" i="64" s="1"/>
  <c r="AR10" i="64"/>
  <c r="AU14" i="64"/>
  <c r="AO13" i="64"/>
  <c r="BU37" i="64"/>
  <c r="AX37" i="64"/>
  <c r="AP13" i="64"/>
  <c r="AI10" i="64"/>
  <c r="AK13" i="64"/>
  <c r="AM14" i="64"/>
  <c r="AI37" i="64"/>
  <c r="AH13" i="64"/>
  <c r="BD39" i="64"/>
  <c r="BB39" i="64"/>
  <c r="BF35" i="64"/>
  <c r="AP35" i="64"/>
  <c r="AL35" i="64"/>
  <c r="BP35" i="64" s="1"/>
  <c r="AM38" i="64"/>
  <c r="BR38" i="64" s="1"/>
  <c r="BF10" i="64"/>
  <c r="BG14" i="64"/>
  <c r="BG13" i="64"/>
  <c r="BG16" i="64" s="1"/>
  <c r="BF13" i="64"/>
  <c r="BF38" i="64"/>
  <c r="AH33" i="64"/>
  <c r="AJ33" i="64"/>
  <c r="BJ33" i="64" s="1"/>
  <c r="AN33" i="64"/>
  <c r="AN38" i="64"/>
  <c r="AL14" i="64"/>
  <c r="AK37" i="64"/>
  <c r="BO37" i="64" s="1"/>
  <c r="BO40" i="64" s="1"/>
  <c r="AP37" i="64"/>
  <c r="AM33" i="64"/>
  <c r="AP14" i="64"/>
  <c r="AM37" i="64"/>
  <c r="BR37" i="64" s="1"/>
  <c r="BR40" i="64" s="1"/>
  <c r="AI33" i="64"/>
  <c r="AH37" i="64"/>
  <c r="AI13" i="64"/>
  <c r="AN14" i="64"/>
  <c r="BQ14" i="64" s="1"/>
  <c r="AN37" i="64"/>
  <c r="AP38" i="64"/>
  <c r="AO38" i="64"/>
  <c r="AO35" i="64"/>
  <c r="AZ35" i="64" s="1"/>
  <c r="AI35" i="64"/>
  <c r="AU35" i="64"/>
  <c r="AI14" i="64"/>
  <c r="AL13" i="64"/>
  <c r="P38" i="64"/>
  <c r="BU38" i="64" s="1"/>
  <c r="BB38" i="64"/>
  <c r="BD38" i="64"/>
  <c r="AU33" i="64"/>
  <c r="AU10" i="64"/>
  <c r="AR13" i="64"/>
  <c r="AJ10" i="64"/>
  <c r="AN10" i="64"/>
  <c r="BG38" i="64"/>
  <c r="BF14" i="64"/>
  <c r="AR33" i="64"/>
  <c r="AK33" i="64"/>
  <c r="BO33" i="64" s="1"/>
  <c r="AZ39" i="64"/>
  <c r="BU39" i="64"/>
  <c r="BB36" i="64"/>
  <c r="BE9" i="64"/>
  <c r="CJ9" i="64"/>
  <c r="BN9" i="64"/>
  <c r="G19" i="64"/>
  <c r="R21" i="64"/>
  <c r="S19" i="64"/>
  <c r="Z30" i="64"/>
  <c r="Y22" i="64"/>
  <c r="G17" i="64"/>
  <c r="G21" i="64"/>
  <c r="Q30" i="64"/>
  <c r="U25" i="64"/>
  <c r="H21" i="64"/>
  <c r="AE31" i="64"/>
  <c r="U22" i="64"/>
  <c r="Z31" i="64"/>
  <c r="F29" i="64"/>
  <c r="Y29" i="64"/>
  <c r="T25" i="64"/>
  <c r="AE25" i="64"/>
  <c r="U29" i="64"/>
  <c r="X29" i="64"/>
  <c r="V22" i="64"/>
  <c r="S21" i="64"/>
  <c r="AB31" i="64"/>
  <c r="T29" i="64"/>
  <c r="AA26" i="64"/>
  <c r="AD19" i="64"/>
  <c r="I21" i="64"/>
  <c r="W27" i="64"/>
  <c r="H26" i="64"/>
  <c r="AB25" i="64"/>
  <c r="AA25" i="64"/>
  <c r="W26" i="64"/>
  <c r="V26" i="64"/>
  <c r="AC21" i="64"/>
  <c r="S18" i="64"/>
  <c r="I22" i="64"/>
  <c r="G23" i="64"/>
  <c r="Y30" i="64"/>
  <c r="V30" i="64"/>
  <c r="S31" i="64"/>
  <c r="U21" i="64"/>
  <c r="G25" i="64"/>
  <c r="AF29" i="64"/>
  <c r="Z17" i="64"/>
  <c r="AD29" i="64"/>
  <c r="T19" i="64"/>
  <c r="H27" i="64"/>
  <c r="I25" i="64"/>
  <c r="H29" i="64"/>
  <c r="AC25" i="64"/>
  <c r="AE21" i="64"/>
  <c r="Y21" i="64"/>
  <c r="E25" i="64"/>
  <c r="G22" i="64"/>
  <c r="E30" i="64"/>
  <c r="Z23" i="64"/>
  <c r="I30" i="64"/>
  <c r="H25" i="64"/>
  <c r="Q22" i="64"/>
  <c r="AE19" i="64"/>
  <c r="Z27" i="64"/>
  <c r="F19" i="64"/>
  <c r="AA27" i="64"/>
  <c r="E21" i="64"/>
  <c r="X21" i="64"/>
  <c r="AA18" i="64"/>
  <c r="Y25" i="64"/>
  <c r="H19" i="64"/>
  <c r="G18" i="64"/>
  <c r="S26" i="64"/>
  <c r="V31" i="64"/>
  <c r="G31" i="64"/>
  <c r="X27" i="64"/>
  <c r="AB27" i="64"/>
  <c r="X31" i="64"/>
  <c r="I19" i="64"/>
  <c r="I23" i="64"/>
  <c r="H23" i="64"/>
  <c r="Z25" i="64"/>
  <c r="Z26" i="64"/>
  <c r="R18" i="64"/>
  <c r="AA29" i="64"/>
  <c r="W21" i="64"/>
  <c r="S25" i="64"/>
  <c r="H31" i="64"/>
  <c r="U30" i="64"/>
  <c r="F17" i="64"/>
  <c r="AB19" i="64"/>
  <c r="AE27" i="64"/>
  <c r="F31" i="64"/>
  <c r="F22" i="64"/>
  <c r="Q29" i="64"/>
  <c r="R23" i="64"/>
  <c r="W19" i="64"/>
  <c r="V29" i="64"/>
  <c r="Q21" i="64"/>
  <c r="R17" i="64"/>
  <c r="F27" i="64"/>
  <c r="T27" i="64"/>
  <c r="AD27" i="64"/>
  <c r="X19" i="64"/>
  <c r="F30" i="64"/>
  <c r="G30" i="64"/>
  <c r="AA19" i="64"/>
  <c r="X25" i="64"/>
  <c r="V18" i="64"/>
  <c r="AB21" i="64"/>
  <c r="S29" i="64"/>
  <c r="AD18" i="64"/>
  <c r="H30" i="64"/>
  <c r="Q25" i="64"/>
  <c r="AD31" i="64"/>
  <c r="T21" i="64"/>
  <c r="R31" i="64"/>
  <c r="AF21" i="64"/>
  <c r="H22" i="64"/>
  <c r="V19" i="64"/>
  <c r="G27" i="64"/>
  <c r="Z18" i="64"/>
  <c r="F26" i="64"/>
  <c r="R22" i="64"/>
  <c r="AD21" i="64"/>
  <c r="F18" i="64"/>
  <c r="S27" i="64"/>
  <c r="V23" i="64"/>
  <c r="AC30" i="64"/>
  <c r="R26" i="64"/>
  <c r="AB29" i="64"/>
  <c r="R27" i="64"/>
  <c r="V27" i="64"/>
  <c r="AD25" i="64"/>
  <c r="AC29" i="64"/>
  <c r="G29" i="64"/>
  <c r="I18" i="64"/>
  <c r="G26" i="64"/>
  <c r="E29" i="64"/>
  <c r="R29" i="64"/>
  <c r="E22" i="64"/>
  <c r="R25" i="64"/>
  <c r="AC22" i="64"/>
  <c r="Z22" i="64"/>
  <c r="Z19" i="64"/>
  <c r="V17" i="64"/>
  <c r="AA21" i="64"/>
  <c r="R30" i="64"/>
  <c r="W25" i="64"/>
  <c r="Z29" i="64"/>
  <c r="I29" i="64"/>
  <c r="W31" i="64"/>
  <c r="AA31" i="64"/>
  <c r="W18" i="64"/>
  <c r="W29" i="64"/>
  <c r="R19" i="64"/>
  <c r="AD26" i="64"/>
  <c r="F23" i="64"/>
  <c r="I17" i="64"/>
  <c r="F25" i="64"/>
  <c r="V25" i="64"/>
  <c r="CJ33" i="64" l="1"/>
  <c r="BN39" i="64"/>
  <c r="AY38" i="64"/>
  <c r="BI39" i="64"/>
  <c r="BF40" i="64"/>
  <c r="BE39" i="64"/>
  <c r="AY9" i="64"/>
  <c r="BN34" i="64"/>
  <c r="BE15" i="64"/>
  <c r="AX34" i="64"/>
  <c r="BU34" i="64"/>
  <c r="AY39" i="64"/>
  <c r="AY11" i="64"/>
  <c r="BH34" i="64"/>
  <c r="CJ34" i="64" s="1"/>
  <c r="BT39" i="64"/>
  <c r="BY39" i="64"/>
  <c r="CG39" i="64" s="1"/>
  <c r="BV39" i="64"/>
  <c r="BW39" i="64" s="1"/>
  <c r="BM39" i="64"/>
  <c r="CB39" i="64"/>
  <c r="BZ9" i="64"/>
  <c r="BT9" i="64"/>
  <c r="BU40" i="64"/>
  <c r="CE39" i="64"/>
  <c r="BA39" i="64"/>
  <c r="BM9" i="64"/>
  <c r="BT38" i="64"/>
  <c r="CC15" i="64"/>
  <c r="BA9" i="64"/>
  <c r="CA9" i="64"/>
  <c r="CD15" i="64"/>
  <c r="AX11" i="64"/>
  <c r="AY15" i="64"/>
  <c r="BY9" i="64"/>
  <c r="BK9" i="64" s="1"/>
  <c r="BT15" i="64"/>
  <c r="AY33" i="64"/>
  <c r="BY35" i="64"/>
  <c r="BK35" i="64" s="1"/>
  <c r="AZ11" i="64"/>
  <c r="CE9" i="64"/>
  <c r="BZ39" i="64"/>
  <c r="CE15" i="64"/>
  <c r="BM15" i="64"/>
  <c r="CD9" i="64"/>
  <c r="BV15" i="64"/>
  <c r="BW15" i="64" s="1"/>
  <c r="CB9" i="64"/>
  <c r="CC39" i="64"/>
  <c r="BV9" i="64"/>
  <c r="BW9" i="64" s="1"/>
  <c r="BH35" i="64"/>
  <c r="BI35" i="64" s="1"/>
  <c r="BT34" i="64"/>
  <c r="BY15" i="64"/>
  <c r="BK15" i="64" s="1"/>
  <c r="BA15" i="64"/>
  <c r="CD39" i="64"/>
  <c r="CA39" i="64"/>
  <c r="BH15" i="64"/>
  <c r="CJ15" i="64" s="1"/>
  <c r="CB15" i="64"/>
  <c r="BZ15" i="64"/>
  <c r="CC9" i="64"/>
  <c r="CA15" i="64"/>
  <c r="CE34" i="64"/>
  <c r="BG12" i="64"/>
  <c r="BJ10" i="64"/>
  <c r="CD37" i="64"/>
  <c r="CD40" i="64" s="1"/>
  <c r="AY34" i="64"/>
  <c r="BO36" i="64"/>
  <c r="AY35" i="64"/>
  <c r="CA34" i="64"/>
  <c r="CB34" i="64"/>
  <c r="CE14" i="64"/>
  <c r="BM11" i="64"/>
  <c r="CD34" i="64"/>
  <c r="BV34" i="64"/>
  <c r="BM34" i="64"/>
  <c r="BY34" i="64"/>
  <c r="BK34" i="64" s="1"/>
  <c r="BU10" i="64"/>
  <c r="BU12" i="64" s="1"/>
  <c r="AZ34" i="64"/>
  <c r="AZ36" i="64" s="1"/>
  <c r="BV33" i="64"/>
  <c r="BW33" i="64" s="1"/>
  <c r="BW36" i="64" s="1"/>
  <c r="BU36" i="64"/>
  <c r="AX10" i="64"/>
  <c r="AZ10" i="64"/>
  <c r="CC34" i="64"/>
  <c r="AY37" i="64"/>
  <c r="BZ34" i="64"/>
  <c r="BA34" i="64"/>
  <c r="BT37" i="64"/>
  <c r="BT40" i="64" s="1"/>
  <c r="BD12" i="64"/>
  <c r="BQ37" i="64"/>
  <c r="CB37" i="64"/>
  <c r="CB40" i="64" s="1"/>
  <c r="BM37" i="64"/>
  <c r="BM40" i="64" s="1"/>
  <c r="BR33" i="64"/>
  <c r="BR36" i="64" s="1"/>
  <c r="CD33" i="64"/>
  <c r="CD36" i="64" s="1"/>
  <c r="CA33" i="64"/>
  <c r="CA36" i="64" s="1"/>
  <c r="BM33" i="64"/>
  <c r="BQ38" i="64"/>
  <c r="CB38" i="64"/>
  <c r="BE35" i="64"/>
  <c r="BE36" i="64" s="1"/>
  <c r="BN35" i="64"/>
  <c r="BN36" i="64" s="1"/>
  <c r="BA35" i="64"/>
  <c r="CD35" i="64"/>
  <c r="BM35" i="64"/>
  <c r="BR14" i="64"/>
  <c r="BA14" i="64"/>
  <c r="CB14" i="64"/>
  <c r="BY14" i="64"/>
  <c r="CD14" i="64"/>
  <c r="CA14" i="64"/>
  <c r="CB35" i="64"/>
  <c r="BI34" i="64"/>
  <c r="BI36" i="64" s="1"/>
  <c r="BJ37" i="64"/>
  <c r="CA37" i="64"/>
  <c r="BZ37" i="64"/>
  <c r="BZ40" i="64" s="1"/>
  <c r="BA37" i="64"/>
  <c r="BN11" i="64"/>
  <c r="BY11" i="64"/>
  <c r="CC11" i="64"/>
  <c r="CE11" i="64"/>
  <c r="BA11" i="64"/>
  <c r="BY38" i="64"/>
  <c r="BV37" i="64"/>
  <c r="BW37" i="64" s="1"/>
  <c r="CC37" i="64"/>
  <c r="CC40" i="64" s="1"/>
  <c r="BZ38" i="64"/>
  <c r="CA35" i="64"/>
  <c r="CE35" i="64"/>
  <c r="CA11" i="64"/>
  <c r="BH11" i="64"/>
  <c r="CJ11" i="64" s="1"/>
  <c r="BZ14" i="64"/>
  <c r="CE37" i="64"/>
  <c r="CD38" i="64"/>
  <c r="BY37" i="64"/>
  <c r="BY40" i="64" s="1"/>
  <c r="BZ35" i="64"/>
  <c r="BV38" i="64"/>
  <c r="BW38" i="64" s="1"/>
  <c r="CC35" i="64"/>
  <c r="BV35" i="64"/>
  <c r="BW35" i="64" s="1"/>
  <c r="CE38" i="64"/>
  <c r="BE11" i="64"/>
  <c r="CC14" i="64"/>
  <c r="BB40" i="64"/>
  <c r="BF12" i="64"/>
  <c r="BO11" i="64"/>
  <c r="BZ11" i="64"/>
  <c r="BP11" i="64"/>
  <c r="BT11" i="64"/>
  <c r="BV11" i="64"/>
  <c r="BW11" i="64" s="1"/>
  <c r="CB11" i="64"/>
  <c r="BB12" i="64"/>
  <c r="BJ11" i="64"/>
  <c r="BJ12" i="64" s="1"/>
  <c r="BM38" i="64"/>
  <c r="CC38" i="64"/>
  <c r="BA38" i="64"/>
  <c r="CD11" i="64"/>
  <c r="BP38" i="64"/>
  <c r="BP40" i="64" s="1"/>
  <c r="CA38" i="64"/>
  <c r="BO14" i="64"/>
  <c r="BM14" i="64"/>
  <c r="BJ36" i="64"/>
  <c r="BT35" i="64"/>
  <c r="BY33" i="64"/>
  <c r="BK33" i="64" s="1"/>
  <c r="BA33" i="64"/>
  <c r="BA36" i="64" s="1"/>
  <c r="BD40" i="64"/>
  <c r="BF16" i="64"/>
  <c r="BT33" i="64"/>
  <c r="CE33" i="64"/>
  <c r="BE37" i="64"/>
  <c r="BE40" i="64" s="1"/>
  <c r="BH37" i="64"/>
  <c r="BN37" i="64"/>
  <c r="BQ33" i="64"/>
  <c r="BQ36" i="64" s="1"/>
  <c r="CB33" i="64"/>
  <c r="BH13" i="64"/>
  <c r="BH16" i="64" s="1"/>
  <c r="BE13" i="64"/>
  <c r="BN13" i="64"/>
  <c r="BY13" i="64"/>
  <c r="BY16" i="64" s="1"/>
  <c r="AZ13" i="64"/>
  <c r="AY13" i="64"/>
  <c r="AX38" i="64"/>
  <c r="BH10" i="64"/>
  <c r="BE10" i="64"/>
  <c r="BY10" i="64"/>
  <c r="BN10" i="64"/>
  <c r="BP10" i="64"/>
  <c r="CA10" i="64"/>
  <c r="BT10" i="64"/>
  <c r="BR13" i="64"/>
  <c r="BR16" i="64" s="1"/>
  <c r="CC13" i="64"/>
  <c r="CC16" i="64" s="1"/>
  <c r="CD10" i="64"/>
  <c r="BV10" i="64"/>
  <c r="BP13" i="64"/>
  <c r="BT13" i="64"/>
  <c r="CA13" i="64"/>
  <c r="CA16" i="64" s="1"/>
  <c r="AY10" i="64"/>
  <c r="BZ33" i="64"/>
  <c r="BZ36" i="64" s="1"/>
  <c r="CC33" i="64"/>
  <c r="CC36" i="64" s="1"/>
  <c r="BQ10" i="64"/>
  <c r="BQ12" i="64" s="1"/>
  <c r="CB10" i="64"/>
  <c r="CE13" i="64"/>
  <c r="CE16" i="64" s="1"/>
  <c r="BE38" i="64"/>
  <c r="BN38" i="64"/>
  <c r="BH38" i="64"/>
  <c r="BE14" i="64"/>
  <c r="BH14" i="64"/>
  <c r="BN14" i="64"/>
  <c r="BT14" i="64"/>
  <c r="BP14" i="64"/>
  <c r="BJ38" i="64"/>
  <c r="BR10" i="64"/>
  <c r="BR12" i="64" s="1"/>
  <c r="CC10" i="64"/>
  <c r="BQ13" i="64"/>
  <c r="BQ16" i="64" s="1"/>
  <c r="CB13" i="64"/>
  <c r="CB16" i="64" s="1"/>
  <c r="AZ14" i="64"/>
  <c r="AY14" i="64"/>
  <c r="BV14" i="64"/>
  <c r="BW14" i="64" s="1"/>
  <c r="AZ38" i="64"/>
  <c r="AZ40" i="64" s="1"/>
  <c r="BO13" i="64"/>
  <c r="BO16" i="64" s="1"/>
  <c r="BZ13" i="64"/>
  <c r="BZ16" i="64" s="1"/>
  <c r="BM13" i="64"/>
  <c r="BM16" i="64" s="1"/>
  <c r="CE10" i="64"/>
  <c r="BM10" i="64"/>
  <c r="BO10" i="64"/>
  <c r="BZ10" i="64"/>
  <c r="BJ13" i="64"/>
  <c r="CD13" i="64"/>
  <c r="CD16" i="64" s="1"/>
  <c r="BV13" i="64"/>
  <c r="BW13" i="64" s="1"/>
  <c r="BW16" i="64" s="1"/>
  <c r="BA13" i="64"/>
  <c r="BA16" i="64" s="1"/>
  <c r="BA10" i="64"/>
  <c r="BH36" i="64"/>
  <c r="AW27" i="64"/>
  <c r="AV27" i="64"/>
  <c r="AT27" i="64"/>
  <c r="AS27" i="64"/>
  <c r="AG27" i="64"/>
  <c r="AN27" i="64" s="1"/>
  <c r="BQ27" i="64" s="1"/>
  <c r="K27" i="64"/>
  <c r="AV23" i="64"/>
  <c r="AT23" i="64"/>
  <c r="AS23" i="64"/>
  <c r="AW23" i="64"/>
  <c r="K26" i="64"/>
  <c r="AG26" i="64"/>
  <c r="AJ26" i="64" s="1"/>
  <c r="L23" i="64"/>
  <c r="J21" i="64"/>
  <c r="L31" i="64"/>
  <c r="J25" i="64"/>
  <c r="J29" i="64"/>
  <c r="AG17" i="64"/>
  <c r="BF17" i="64" s="1"/>
  <c r="K17" i="64"/>
  <c r="AT29" i="64"/>
  <c r="AS29" i="64"/>
  <c r="AW29" i="64"/>
  <c r="AV29" i="64"/>
  <c r="L17" i="64"/>
  <c r="AS21" i="64"/>
  <c r="AV21" i="64"/>
  <c r="AT21" i="64"/>
  <c r="AW21" i="64"/>
  <c r="AW18" i="64"/>
  <c r="AS18" i="64"/>
  <c r="AT18" i="64"/>
  <c r="AV18" i="64"/>
  <c r="L18" i="64"/>
  <c r="L26" i="64"/>
  <c r="L25" i="64"/>
  <c r="AW30" i="64"/>
  <c r="AT30" i="64"/>
  <c r="AS30" i="64"/>
  <c r="AV30" i="64"/>
  <c r="J30" i="64"/>
  <c r="L19" i="64"/>
  <c r="AG21" i="64"/>
  <c r="AK21" i="64" s="1"/>
  <c r="BO21" i="64" s="1"/>
  <c r="L22" i="64"/>
  <c r="J22" i="64"/>
  <c r="K25" i="64"/>
  <c r="O25" i="64" s="1"/>
  <c r="AG25" i="64"/>
  <c r="AN25" i="64" s="1"/>
  <c r="BQ25" i="64" s="1"/>
  <c r="AG23" i="64"/>
  <c r="BF23" i="64" s="1"/>
  <c r="K23" i="64"/>
  <c r="L21" i="64"/>
  <c r="AT22" i="64"/>
  <c r="AS22" i="64"/>
  <c r="AW22" i="64"/>
  <c r="AV22" i="64"/>
  <c r="AG30" i="64"/>
  <c r="AM30" i="64" s="1"/>
  <c r="BR30" i="64" s="1"/>
  <c r="K30" i="64"/>
  <c r="O30" i="64" s="1"/>
  <c r="AG22" i="64"/>
  <c r="BG22" i="64" s="1"/>
  <c r="K22" i="64"/>
  <c r="O22" i="64" s="1"/>
  <c r="L27" i="64"/>
  <c r="AV19" i="64"/>
  <c r="AW19" i="64"/>
  <c r="AT19" i="64"/>
  <c r="AS19" i="64"/>
  <c r="AG31" i="64"/>
  <c r="AU31" i="64" s="1"/>
  <c r="K31" i="64"/>
  <c r="K29" i="64"/>
  <c r="O29" i="64" s="1"/>
  <c r="AG29" i="64"/>
  <c r="AP29" i="64" s="1"/>
  <c r="AG19" i="64"/>
  <c r="AU19" i="64" s="1"/>
  <c r="K19" i="64"/>
  <c r="L30" i="64"/>
  <c r="BF30" i="64"/>
  <c r="AV31" i="64"/>
  <c r="AS31" i="64"/>
  <c r="AT31" i="64"/>
  <c r="AW31" i="64"/>
  <c r="AT25" i="64"/>
  <c r="AS25" i="64"/>
  <c r="AW25" i="64"/>
  <c r="AV25" i="64"/>
  <c r="K18" i="64"/>
  <c r="AG18" i="64"/>
  <c r="AJ18" i="64" s="1"/>
  <c r="AS17" i="64"/>
  <c r="AW17" i="64"/>
  <c r="AV17" i="64"/>
  <c r="AT17" i="64"/>
  <c r="L29" i="64"/>
  <c r="CG34" i="64" l="1"/>
  <c r="CG35" i="64"/>
  <c r="BK39" i="64"/>
  <c r="BY36" i="64"/>
  <c r="BV36" i="64"/>
  <c r="BA12" i="64"/>
  <c r="BJ40" i="64"/>
  <c r="BH12" i="64"/>
  <c r="BP12" i="64"/>
  <c r="BN12" i="64"/>
  <c r="CF39" i="64"/>
  <c r="CE12" i="64"/>
  <c r="BW34" i="64"/>
  <c r="BZ12" i="64"/>
  <c r="CJ35" i="64"/>
  <c r="CJ36" i="64" s="1"/>
  <c r="BM12" i="64"/>
  <c r="CG9" i="64"/>
  <c r="CF15" i="64"/>
  <c r="BI15" i="64"/>
  <c r="CF9" i="64"/>
  <c r="CG15" i="64"/>
  <c r="CA12" i="64"/>
  <c r="BK11" i="64"/>
  <c r="CF35" i="64"/>
  <c r="AZ12" i="64"/>
  <c r="CD12" i="64"/>
  <c r="CF11" i="64"/>
  <c r="CF34" i="64"/>
  <c r="CF14" i="64"/>
  <c r="CC12" i="64"/>
  <c r="CB12" i="64"/>
  <c r="CG11" i="64"/>
  <c r="BW10" i="64"/>
  <c r="BW12" i="64" s="1"/>
  <c r="BW40" i="64"/>
  <c r="BY12" i="64"/>
  <c r="BV40" i="64"/>
  <c r="BI11" i="64"/>
  <c r="BK36" i="64"/>
  <c r="BO12" i="64"/>
  <c r="CG33" i="64"/>
  <c r="CG36" i="64" s="1"/>
  <c r="BE12" i="64"/>
  <c r="CA40" i="64"/>
  <c r="CE40" i="64"/>
  <c r="CF38" i="64"/>
  <c r="CB36" i="64"/>
  <c r="BE16" i="64"/>
  <c r="BT36" i="64"/>
  <c r="BA40" i="64"/>
  <c r="BM36" i="64"/>
  <c r="CF37" i="64"/>
  <c r="CG37" i="64"/>
  <c r="CG40" i="64" s="1"/>
  <c r="CG14" i="64"/>
  <c r="BN40" i="64"/>
  <c r="BQ40" i="64"/>
  <c r="CG38" i="64"/>
  <c r="BV12" i="64"/>
  <c r="BK14" i="64"/>
  <c r="BV16" i="64"/>
  <c r="BT12" i="64"/>
  <c r="BK37" i="64"/>
  <c r="BT16" i="64"/>
  <c r="BN16" i="64"/>
  <c r="CF33" i="64"/>
  <c r="CF36" i="64" s="1"/>
  <c r="BK13" i="64"/>
  <c r="BJ16" i="64"/>
  <c r="CG10" i="64"/>
  <c r="CF10" i="64"/>
  <c r="BK10" i="64"/>
  <c r="CJ38" i="64"/>
  <c r="BI38" i="64"/>
  <c r="CE36" i="64"/>
  <c r="CJ10" i="64"/>
  <c r="CJ12" i="64" s="1"/>
  <c r="BI10" i="64"/>
  <c r="AZ16" i="64"/>
  <c r="CJ13" i="64"/>
  <c r="BI13" i="64"/>
  <c r="CJ37" i="64"/>
  <c r="BI37" i="64"/>
  <c r="BH40" i="64"/>
  <c r="BK38" i="64"/>
  <c r="BI14" i="64"/>
  <c r="CJ14" i="64"/>
  <c r="BP16" i="64"/>
  <c r="CG13" i="64"/>
  <c r="CF13" i="64"/>
  <c r="CF16" i="64" s="1"/>
  <c r="AM27" i="64"/>
  <c r="BR27" i="64" s="1"/>
  <c r="AI17" i="64"/>
  <c r="AI23" i="64"/>
  <c r="AI27" i="64"/>
  <c r="AJ27" i="64"/>
  <c r="AM23" i="64"/>
  <c r="BR23" i="64" s="1"/>
  <c r="AN18" i="64"/>
  <c r="BQ18" i="64" s="1"/>
  <c r="AR17" i="64"/>
  <c r="AU23" i="64"/>
  <c r="AR19" i="64"/>
  <c r="AJ31" i="64"/>
  <c r="AM25" i="64"/>
  <c r="BR25" i="64" s="1"/>
  <c r="AU25" i="64"/>
  <c r="AI19" i="64"/>
  <c r="AO25" i="64"/>
  <c r="AP25" i="64"/>
  <c r="AN31" i="64"/>
  <c r="BQ31" i="64" s="1"/>
  <c r="AJ25" i="64"/>
  <c r="AL25" i="64"/>
  <c r="BP25" i="64" s="1"/>
  <c r="AM22" i="64"/>
  <c r="BR22" i="64" s="1"/>
  <c r="AR27" i="64"/>
  <c r="AH25" i="64"/>
  <c r="AR30" i="64"/>
  <c r="AU30" i="64"/>
  <c r="AK27" i="64"/>
  <c r="BO27" i="64" s="1"/>
  <c r="AU27" i="64"/>
  <c r="AM18" i="64"/>
  <c r="BR18" i="64" s="1"/>
  <c r="AI18" i="64"/>
  <c r="AR18" i="64"/>
  <c r="BG25" i="64"/>
  <c r="AO27" i="64"/>
  <c r="BH29" i="64"/>
  <c r="BE29" i="64"/>
  <c r="BN29" i="64"/>
  <c r="AL29" i="64"/>
  <c r="P25" i="64"/>
  <c r="BD25" i="64"/>
  <c r="BB25" i="64"/>
  <c r="O18" i="64"/>
  <c r="M18" i="64"/>
  <c r="AR29" i="64"/>
  <c r="AJ29" i="64"/>
  <c r="AK29" i="64"/>
  <c r="AH29" i="64"/>
  <c r="AN29" i="64"/>
  <c r="BG29" i="64"/>
  <c r="AO29" i="64"/>
  <c r="BF29" i="64"/>
  <c r="AM29" i="64"/>
  <c r="AI29" i="64"/>
  <c r="AU29" i="64"/>
  <c r="M30" i="64"/>
  <c r="N30" i="64"/>
  <c r="O19" i="64"/>
  <c r="M19" i="64"/>
  <c r="AI21" i="64"/>
  <c r="AM21" i="64"/>
  <c r="AJ21" i="64"/>
  <c r="AO21" i="64"/>
  <c r="AR21" i="64"/>
  <c r="AN21" i="64"/>
  <c r="AH21" i="64"/>
  <c r="BG21" i="64"/>
  <c r="BF21" i="64"/>
  <c r="AL21" i="64"/>
  <c r="AU21" i="64"/>
  <c r="AP21" i="64"/>
  <c r="AH22" i="64"/>
  <c r="AO22" i="64"/>
  <c r="AN22" i="64"/>
  <c r="AK22" i="64"/>
  <c r="AJ22" i="64"/>
  <c r="AI22" i="64"/>
  <c r="AP22" i="64"/>
  <c r="AL22" i="64"/>
  <c r="AR22" i="64"/>
  <c r="BF22" i="64"/>
  <c r="AU22" i="64"/>
  <c r="AR26" i="64"/>
  <c r="AP26" i="64"/>
  <c r="AH26" i="64"/>
  <c r="AO26" i="64"/>
  <c r="AL26" i="64"/>
  <c r="AK26" i="64"/>
  <c r="BG26" i="64"/>
  <c r="AU26" i="64"/>
  <c r="AN26" i="64"/>
  <c r="AI26" i="64"/>
  <c r="AM26" i="64"/>
  <c r="BF26" i="64"/>
  <c r="P30" i="64"/>
  <c r="BD30" i="64"/>
  <c r="BB30" i="64"/>
  <c r="AJ19" i="64"/>
  <c r="BG19" i="64"/>
  <c r="AP19" i="64"/>
  <c r="AH19" i="64"/>
  <c r="AL19" i="64"/>
  <c r="AK19" i="64"/>
  <c r="M22" i="64"/>
  <c r="N22" i="64"/>
  <c r="AK25" i="64"/>
  <c r="AM31" i="64"/>
  <c r="AI30" i="64"/>
  <c r="BB17" i="64"/>
  <c r="P17" i="64"/>
  <c r="BD17" i="64"/>
  <c r="N25" i="64"/>
  <c r="M25" i="64"/>
  <c r="BF31" i="64"/>
  <c r="M26" i="64"/>
  <c r="O26" i="64"/>
  <c r="O27" i="64"/>
  <c r="M27" i="64"/>
  <c r="P29" i="64"/>
  <c r="BB29" i="64"/>
  <c r="BD29" i="64"/>
  <c r="AO31" i="64"/>
  <c r="O31" i="64"/>
  <c r="M31" i="64"/>
  <c r="BB27" i="64"/>
  <c r="P27" i="64"/>
  <c r="BD27" i="64"/>
  <c r="AL30" i="64"/>
  <c r="AO30" i="64"/>
  <c r="AJ30" i="64"/>
  <c r="AN30" i="64"/>
  <c r="AK30" i="64"/>
  <c r="AP30" i="64"/>
  <c r="M23" i="64"/>
  <c r="O23" i="64"/>
  <c r="BB22" i="64"/>
  <c r="P22" i="64"/>
  <c r="BD22" i="64"/>
  <c r="AR25" i="64"/>
  <c r="BF19" i="64"/>
  <c r="AM19" i="64"/>
  <c r="BB26" i="64"/>
  <c r="BD26" i="64"/>
  <c r="P26" i="64"/>
  <c r="AN19" i="64"/>
  <c r="AI25" i="64"/>
  <c r="O17" i="64"/>
  <c r="M17" i="64"/>
  <c r="N29" i="64"/>
  <c r="M29" i="64"/>
  <c r="BD31" i="64"/>
  <c r="P31" i="64"/>
  <c r="BB31" i="64"/>
  <c r="AH30" i="64"/>
  <c r="BF27" i="64"/>
  <c r="AP27" i="64"/>
  <c r="AL27" i="64"/>
  <c r="BG27" i="64"/>
  <c r="AH27" i="64"/>
  <c r="BF18" i="64"/>
  <c r="AP18" i="64"/>
  <c r="AK18" i="64"/>
  <c r="AL18" i="64"/>
  <c r="BG18" i="64"/>
  <c r="AH18" i="64"/>
  <c r="AO18" i="64"/>
  <c r="AI31" i="64"/>
  <c r="AK31" i="64"/>
  <c r="AP31" i="64"/>
  <c r="AH31" i="64"/>
  <c r="AL31" i="64"/>
  <c r="BG31" i="64"/>
  <c r="BD21" i="64"/>
  <c r="BB21" i="64"/>
  <c r="P21" i="64"/>
  <c r="AR23" i="64"/>
  <c r="AN23" i="64"/>
  <c r="AH23" i="64"/>
  <c r="AP23" i="64"/>
  <c r="BG23" i="64"/>
  <c r="AK23" i="64"/>
  <c r="AO23" i="64"/>
  <c r="AJ23" i="64"/>
  <c r="AL23" i="64"/>
  <c r="BB19" i="64"/>
  <c r="BD19" i="64"/>
  <c r="P19" i="64"/>
  <c r="BG30" i="64"/>
  <c r="BF25" i="64"/>
  <c r="AO19" i="64"/>
  <c r="BB18" i="64"/>
  <c r="P18" i="64"/>
  <c r="BD18" i="64"/>
  <c r="AU18" i="64"/>
  <c r="AM17" i="64"/>
  <c r="AK17" i="64"/>
  <c r="AH17" i="64"/>
  <c r="AN17" i="64"/>
  <c r="AO17" i="64"/>
  <c r="AP17" i="64"/>
  <c r="AJ17" i="64"/>
  <c r="AU17" i="64"/>
  <c r="AL17" i="64"/>
  <c r="BG17" i="64"/>
  <c r="AR31" i="64"/>
  <c r="N21" i="64"/>
  <c r="M21" i="64"/>
  <c r="BB23" i="64"/>
  <c r="P23" i="64"/>
  <c r="BD23" i="64"/>
  <c r="BK12" i="64" l="1"/>
  <c r="CF12" i="64"/>
  <c r="CG12" i="64"/>
  <c r="CF40" i="64"/>
  <c r="BI12" i="64"/>
  <c r="BK16" i="64"/>
  <c r="BK40" i="64"/>
  <c r="CG16" i="64"/>
  <c r="BI16" i="64"/>
  <c r="BI40" i="64"/>
  <c r="CJ40" i="64"/>
  <c r="CJ16" i="64"/>
  <c r="BF20" i="64"/>
  <c r="BD32" i="64"/>
  <c r="BB32" i="64"/>
  <c r="BF32" i="64"/>
  <c r="BG32" i="64"/>
  <c r="AY23" i="64"/>
  <c r="AY25" i="64"/>
  <c r="BF24" i="64"/>
  <c r="CE21" i="64"/>
  <c r="AY27" i="64"/>
  <c r="AY21" i="64"/>
  <c r="BH25" i="64"/>
  <c r="BE25" i="64"/>
  <c r="CC22" i="64"/>
  <c r="BN25" i="64"/>
  <c r="AY29" i="64"/>
  <c r="BG20" i="64"/>
  <c r="BA31" i="64"/>
  <c r="AY18" i="64"/>
  <c r="AY19" i="64"/>
  <c r="AY17" i="64"/>
  <c r="CE18" i="64"/>
  <c r="AY22" i="64"/>
  <c r="BM17" i="64"/>
  <c r="BZ17" i="64"/>
  <c r="BO17" i="64"/>
  <c r="BZ23" i="64"/>
  <c r="BO23" i="64"/>
  <c r="BM23" i="64"/>
  <c r="BM18" i="64"/>
  <c r="BV18" i="64"/>
  <c r="BA18" i="64"/>
  <c r="CB18" i="64"/>
  <c r="BZ18" i="64"/>
  <c r="BO18" i="64"/>
  <c r="CD18" i="64"/>
  <c r="AX29" i="64"/>
  <c r="BJ29" i="64"/>
  <c r="BU29" i="64"/>
  <c r="AZ29" i="64"/>
  <c r="AX17" i="64"/>
  <c r="BU17" i="64"/>
  <c r="BJ17" i="64"/>
  <c r="AZ17" i="64"/>
  <c r="BM19" i="64"/>
  <c r="BO19" i="64"/>
  <c r="BZ19" i="64"/>
  <c r="BG28" i="64"/>
  <c r="BZ22" i="64"/>
  <c r="BO22" i="64"/>
  <c r="BM22" i="64"/>
  <c r="BJ25" i="64"/>
  <c r="AX25" i="64"/>
  <c r="AZ25" i="64"/>
  <c r="BU25" i="64"/>
  <c r="BU23" i="64"/>
  <c r="AZ23" i="64"/>
  <c r="AX23" i="64"/>
  <c r="BJ23" i="64"/>
  <c r="BT17" i="64"/>
  <c r="BP17" i="64"/>
  <c r="CA17" i="64"/>
  <c r="BR17" i="64"/>
  <c r="CC17" i="64"/>
  <c r="BU18" i="64"/>
  <c r="BJ18" i="64"/>
  <c r="AX18" i="64"/>
  <c r="AZ18" i="64"/>
  <c r="AX19" i="64"/>
  <c r="AZ19" i="64"/>
  <c r="BU19" i="64"/>
  <c r="BJ19" i="64"/>
  <c r="BT23" i="64"/>
  <c r="CA23" i="64"/>
  <c r="BP23" i="64"/>
  <c r="CE23" i="64"/>
  <c r="BJ21" i="64"/>
  <c r="AZ21" i="64"/>
  <c r="AX21" i="64"/>
  <c r="BU21" i="64"/>
  <c r="CA31" i="64"/>
  <c r="BP31" i="64"/>
  <c r="BT31" i="64"/>
  <c r="BN18" i="64"/>
  <c r="BE18" i="64"/>
  <c r="BY18" i="64"/>
  <c r="BH18" i="64"/>
  <c r="CC27" i="64"/>
  <c r="CE27" i="64"/>
  <c r="BV27" i="64"/>
  <c r="BP27" i="64"/>
  <c r="CA27" i="64"/>
  <c r="BZ27" i="64"/>
  <c r="BA27" i="64"/>
  <c r="CD27" i="64"/>
  <c r="BM27" i="64"/>
  <c r="CB27" i="64"/>
  <c r="BT27" i="64"/>
  <c r="BQ19" i="64"/>
  <c r="CB19" i="64"/>
  <c r="AZ22" i="64"/>
  <c r="BU22" i="64"/>
  <c r="AX22" i="64"/>
  <c r="BJ22" i="64"/>
  <c r="BQ30" i="64"/>
  <c r="CB30" i="64"/>
  <c r="BB20" i="64"/>
  <c r="BO25" i="64"/>
  <c r="CB25" i="64"/>
  <c r="BM25" i="64"/>
  <c r="BA25" i="64"/>
  <c r="CC25" i="64"/>
  <c r="BY25" i="64"/>
  <c r="CD25" i="64"/>
  <c r="CA25" i="64"/>
  <c r="BV25" i="64"/>
  <c r="BZ25" i="64"/>
  <c r="BT19" i="64"/>
  <c r="BP19" i="64"/>
  <c r="CA19" i="64"/>
  <c r="BV19" i="64"/>
  <c r="CD19" i="64"/>
  <c r="BA19" i="64"/>
  <c r="CE19" i="64"/>
  <c r="BO26" i="64"/>
  <c r="BZ26" i="64"/>
  <c r="CD26" i="64"/>
  <c r="BA26" i="64"/>
  <c r="BM26" i="64"/>
  <c r="BV26" i="64"/>
  <c r="BY26" i="64"/>
  <c r="BN26" i="64"/>
  <c r="BH26" i="64"/>
  <c r="BE26" i="64"/>
  <c r="BY22" i="64"/>
  <c r="BE22" i="64"/>
  <c r="BN22" i="64"/>
  <c r="BH22" i="64"/>
  <c r="CB22" i="64"/>
  <c r="BQ22" i="64"/>
  <c r="BE21" i="64"/>
  <c r="BH21" i="64"/>
  <c r="BN21" i="64"/>
  <c r="BY21" i="64"/>
  <c r="BG24" i="64"/>
  <c r="CD29" i="64"/>
  <c r="BA29" i="64"/>
  <c r="BV29" i="64"/>
  <c r="BP29" i="64"/>
  <c r="BT29" i="64"/>
  <c r="CA29" i="64"/>
  <c r="BY29" i="64"/>
  <c r="BE17" i="64"/>
  <c r="BN17" i="64"/>
  <c r="BY17" i="64"/>
  <c r="BH17" i="64"/>
  <c r="BM31" i="64"/>
  <c r="BZ31" i="64"/>
  <c r="CD31" i="64"/>
  <c r="CB31" i="64"/>
  <c r="BO31" i="64"/>
  <c r="BP30" i="64"/>
  <c r="CA30" i="64"/>
  <c r="BT30" i="64"/>
  <c r="CC31" i="64"/>
  <c r="BR31" i="64"/>
  <c r="BR26" i="64"/>
  <c r="BR28" i="64" s="1"/>
  <c r="CC26" i="64"/>
  <c r="CA22" i="64"/>
  <c r="BP22" i="64"/>
  <c r="BT22" i="64"/>
  <c r="BO29" i="64"/>
  <c r="BZ29" i="64"/>
  <c r="BM29" i="64"/>
  <c r="CB17" i="64"/>
  <c r="BQ17" i="64"/>
  <c r="BA23" i="64"/>
  <c r="CD23" i="64"/>
  <c r="CC23" i="64"/>
  <c r="BV23" i="64"/>
  <c r="BY23" i="64"/>
  <c r="BN23" i="64"/>
  <c r="BE23" i="64"/>
  <c r="BH23" i="64"/>
  <c r="BB24" i="64"/>
  <c r="BE27" i="64"/>
  <c r="BH27" i="64"/>
  <c r="BY27" i="64"/>
  <c r="BN27" i="64"/>
  <c r="AZ31" i="64"/>
  <c r="AX31" i="64"/>
  <c r="BJ31" i="64"/>
  <c r="BU31" i="64"/>
  <c r="BA30" i="64"/>
  <c r="BV30" i="64"/>
  <c r="CC30" i="64"/>
  <c r="CD30" i="64"/>
  <c r="AZ27" i="64"/>
  <c r="BU27" i="64"/>
  <c r="AX27" i="64"/>
  <c r="BJ27" i="64"/>
  <c r="BQ26" i="64"/>
  <c r="BQ28" i="64" s="1"/>
  <c r="CB26" i="64"/>
  <c r="CA26" i="64"/>
  <c r="BT26" i="64"/>
  <c r="BP26" i="64"/>
  <c r="CE26" i="64"/>
  <c r="BV21" i="64"/>
  <c r="CD21" i="64"/>
  <c r="BZ21" i="64"/>
  <c r="BA21" i="64"/>
  <c r="BV31" i="64"/>
  <c r="CC18" i="64"/>
  <c r="BR29" i="64"/>
  <c r="CC29" i="64"/>
  <c r="BQ29" i="64"/>
  <c r="CB29" i="64"/>
  <c r="CE29" i="64"/>
  <c r="BB28" i="64"/>
  <c r="CB23" i="64"/>
  <c r="BQ23" i="64"/>
  <c r="BZ30" i="64"/>
  <c r="BM30" i="64"/>
  <c r="BO30" i="64"/>
  <c r="BU30" i="64"/>
  <c r="AZ30" i="64"/>
  <c r="BJ30" i="64"/>
  <c r="AX30" i="64"/>
  <c r="CE17" i="64"/>
  <c r="CE31" i="64"/>
  <c r="BA17" i="64"/>
  <c r="BV17" i="64"/>
  <c r="CD17" i="64"/>
  <c r="BD24" i="64"/>
  <c r="BH31" i="64"/>
  <c r="BN31" i="64"/>
  <c r="BE31" i="64"/>
  <c r="BY31" i="64"/>
  <c r="CA18" i="64"/>
  <c r="BP18" i="64"/>
  <c r="BT18" i="64"/>
  <c r="AX26" i="64"/>
  <c r="AZ26" i="64"/>
  <c r="BJ26" i="64"/>
  <c r="BU26" i="64"/>
  <c r="BR19" i="64"/>
  <c r="CC19" i="64"/>
  <c r="CE25" i="64"/>
  <c r="BH30" i="64"/>
  <c r="BE30" i="64"/>
  <c r="BY30" i="64"/>
  <c r="BN30" i="64"/>
  <c r="AY30" i="64"/>
  <c r="AY31" i="64"/>
  <c r="BD20" i="64"/>
  <c r="BH19" i="64"/>
  <c r="BE19" i="64"/>
  <c r="BY19" i="64"/>
  <c r="BN19" i="64"/>
  <c r="BF28" i="64"/>
  <c r="AY26" i="64"/>
  <c r="BT25" i="64"/>
  <c r="CE22" i="64"/>
  <c r="BV22" i="64"/>
  <c r="BA22" i="64"/>
  <c r="CD22" i="64"/>
  <c r="BP21" i="64"/>
  <c r="BT21" i="64"/>
  <c r="BM21" i="64"/>
  <c r="CA21" i="64"/>
  <c r="BQ21" i="64"/>
  <c r="CB21" i="64"/>
  <c r="BR21" i="64"/>
  <c r="BR24" i="64" s="1"/>
  <c r="CC21" i="64"/>
  <c r="CE30" i="64"/>
  <c r="BD28" i="64"/>
  <c r="CJ29" i="64"/>
  <c r="BI29" i="64"/>
  <c r="BW27" i="64" l="1"/>
  <c r="BO28" i="64"/>
  <c r="BW30" i="64"/>
  <c r="BQ32" i="64"/>
  <c r="BK27" i="64"/>
  <c r="BW26" i="64"/>
  <c r="CC32" i="64"/>
  <c r="BO32" i="64"/>
  <c r="AZ32" i="64"/>
  <c r="BN32" i="64"/>
  <c r="BH32" i="64"/>
  <c r="BT32" i="64"/>
  <c r="BU32" i="64"/>
  <c r="CB32" i="64"/>
  <c r="CA32" i="64"/>
  <c r="CD32" i="64"/>
  <c r="BE32" i="64"/>
  <c r="CE32" i="64"/>
  <c r="BR32" i="64"/>
  <c r="BM32" i="64"/>
  <c r="BP32" i="64"/>
  <c r="BV32" i="64"/>
  <c r="BJ32" i="64"/>
  <c r="BZ32" i="64"/>
  <c r="BY32" i="64"/>
  <c r="BA32" i="64"/>
  <c r="CE24" i="64"/>
  <c r="CD20" i="64"/>
  <c r="CE20" i="64"/>
  <c r="CC24" i="64"/>
  <c r="BV20" i="64"/>
  <c r="BQ20" i="64"/>
  <c r="BZ24" i="64"/>
  <c r="BK18" i="64"/>
  <c r="CA24" i="64"/>
  <c r="BT28" i="64"/>
  <c r="BE20" i="64"/>
  <c r="BN24" i="64"/>
  <c r="BN28" i="64"/>
  <c r="BA20" i="64"/>
  <c r="CB20" i="64"/>
  <c r="BO24" i="64"/>
  <c r="BI25" i="64"/>
  <c r="CJ25" i="64"/>
  <c r="CB24" i="64"/>
  <c r="CE28" i="64"/>
  <c r="BK26" i="64"/>
  <c r="BV28" i="64"/>
  <c r="BA28" i="64"/>
  <c r="BJ20" i="64"/>
  <c r="BK17" i="64"/>
  <c r="BW29" i="64"/>
  <c r="BM24" i="64"/>
  <c r="CF30" i="64"/>
  <c r="CG30" i="64"/>
  <c r="CF31" i="64"/>
  <c r="CG31" i="64"/>
  <c r="CD24" i="64"/>
  <c r="BW31" i="64"/>
  <c r="CJ17" i="64"/>
  <c r="BI17" i="64"/>
  <c r="BH20" i="64"/>
  <c r="CF29" i="64"/>
  <c r="CG29" i="64"/>
  <c r="CJ21" i="64"/>
  <c r="BI21" i="64"/>
  <c r="BH24" i="64"/>
  <c r="CF22" i="64"/>
  <c r="CG22" i="64"/>
  <c r="CF26" i="64"/>
  <c r="CG26" i="64"/>
  <c r="CD28" i="64"/>
  <c r="BM28" i="64"/>
  <c r="BW22" i="64"/>
  <c r="CG18" i="64"/>
  <c r="CF18" i="64"/>
  <c r="AZ24" i="64"/>
  <c r="BW18" i="64"/>
  <c r="BP20" i="64"/>
  <c r="BU20" i="64"/>
  <c r="BW17" i="64"/>
  <c r="BK29" i="64"/>
  <c r="BO20" i="64"/>
  <c r="CJ31" i="64"/>
  <c r="BI31" i="64"/>
  <c r="CA28" i="64"/>
  <c r="BI18" i="64"/>
  <c r="CJ18" i="64"/>
  <c r="BW19" i="64"/>
  <c r="CA20" i="64"/>
  <c r="AZ28" i="64"/>
  <c r="BT24" i="64"/>
  <c r="CJ19" i="64"/>
  <c r="BI19" i="64"/>
  <c r="BK30" i="64"/>
  <c r="BV24" i="64"/>
  <c r="BP28" i="64"/>
  <c r="BK31" i="64"/>
  <c r="CF27" i="64"/>
  <c r="CG27" i="64"/>
  <c r="CG23" i="64"/>
  <c r="CF23" i="64"/>
  <c r="CF17" i="64"/>
  <c r="CG17" i="64"/>
  <c r="BY20" i="64"/>
  <c r="BE24" i="64"/>
  <c r="BI22" i="64"/>
  <c r="CJ22" i="64"/>
  <c r="BE28" i="64"/>
  <c r="BZ28" i="64"/>
  <c r="CG25" i="64"/>
  <c r="CF25" i="64"/>
  <c r="BY28" i="64"/>
  <c r="CB28" i="64"/>
  <c r="BK21" i="64"/>
  <c r="BJ24" i="64"/>
  <c r="CC20" i="64"/>
  <c r="BT20" i="64"/>
  <c r="BW23" i="64"/>
  <c r="BJ28" i="64"/>
  <c r="BK25" i="64"/>
  <c r="BZ20" i="64"/>
  <c r="CG19" i="64"/>
  <c r="CF19" i="64"/>
  <c r="BQ24" i="64"/>
  <c r="BP24" i="64"/>
  <c r="BI30" i="64"/>
  <c r="CJ30" i="64"/>
  <c r="BA24" i="64"/>
  <c r="BI27" i="64"/>
  <c r="CJ27" i="64"/>
  <c r="CJ23" i="64"/>
  <c r="BI23" i="64"/>
  <c r="BN20" i="64"/>
  <c r="CG21" i="64"/>
  <c r="CF21" i="64"/>
  <c r="BY24" i="64"/>
  <c r="BH28" i="64"/>
  <c r="CJ26" i="64"/>
  <c r="BI26" i="64"/>
  <c r="CC28" i="64"/>
  <c r="BK22" i="64"/>
  <c r="BW21" i="64"/>
  <c r="BU24" i="64"/>
  <c r="BK19" i="64"/>
  <c r="BR20" i="64"/>
  <c r="BK23" i="64"/>
  <c r="BU28" i="64"/>
  <c r="BW25" i="64"/>
  <c r="AZ20" i="64"/>
  <c r="BM20" i="64"/>
  <c r="BW28" i="64" l="1"/>
  <c r="BI32" i="64"/>
  <c r="CF32" i="64"/>
  <c r="CJ32" i="64"/>
  <c r="BK32" i="64"/>
  <c r="CG32" i="64"/>
  <c r="BW32" i="64"/>
  <c r="BI28" i="64"/>
  <c r="CF24" i="64"/>
  <c r="CF20" i="64"/>
  <c r="BK28" i="64"/>
  <c r="BK24" i="64"/>
  <c r="CF28" i="64"/>
  <c r="BI24" i="64"/>
  <c r="CJ20" i="64"/>
  <c r="CJ28" i="64"/>
  <c r="CG24" i="64"/>
  <c r="CG28" i="64"/>
  <c r="CJ24" i="64"/>
  <c r="BK20" i="64"/>
  <c r="BW24" i="64"/>
  <c r="CG20" i="64"/>
  <c r="BW20" i="64"/>
  <c r="BI20" i="64"/>
</calcChain>
</file>

<file path=xl/sharedStrings.xml><?xml version="1.0" encoding="utf-8"?>
<sst xmlns="http://schemas.openxmlformats.org/spreadsheetml/2006/main" count="253" uniqueCount="127">
  <si>
    <t>Run 1</t>
  </si>
  <si>
    <t>Average</t>
  </si>
  <si>
    <t>Run 2</t>
  </si>
  <si>
    <t>Run 3</t>
  </si>
  <si>
    <t>% Variation</t>
  </si>
  <si>
    <t>Run 4</t>
  </si>
  <si>
    <t>Run 5</t>
  </si>
  <si>
    <t>isobutane</t>
  </si>
  <si>
    <t>trans-2-butene</t>
  </si>
  <si>
    <t>cis-2-butene</t>
  </si>
  <si>
    <t>isobutene</t>
  </si>
  <si>
    <t>n-butane</t>
  </si>
  <si>
    <t>1-butene</t>
  </si>
  <si>
    <t>1,3-butadiene</t>
  </si>
  <si>
    <t>nitrogen</t>
  </si>
  <si>
    <t>oxygen</t>
  </si>
  <si>
    <t>methane</t>
  </si>
  <si>
    <t>ethane</t>
  </si>
  <si>
    <t>propane</t>
  </si>
  <si>
    <t>ethylene</t>
  </si>
  <si>
    <t>propylene</t>
  </si>
  <si>
    <t>CO</t>
  </si>
  <si>
    <t>CO2</t>
  </si>
  <si>
    <t>REACTION</t>
  </si>
  <si>
    <t>BYPASS</t>
  </si>
  <si>
    <t>m</t>
  </si>
  <si>
    <t>m3</t>
  </si>
  <si>
    <t>L</t>
  </si>
  <si>
    <t>Total flow</t>
  </si>
  <si>
    <t>(mL/min)</t>
  </si>
  <si>
    <t>(mol/min)</t>
  </si>
  <si>
    <t>gcat</t>
  </si>
  <si>
    <t>Area in (Bypass)</t>
  </si>
  <si>
    <t>mol%</t>
  </si>
  <si>
    <t>Flow IN (mol/s/gcat)</t>
  </si>
  <si>
    <t>Area OUT</t>
  </si>
  <si>
    <t>Flow OUT (mol/s/gcat)</t>
  </si>
  <si>
    <t>Propane/O2</t>
  </si>
  <si>
    <t>Conversion</t>
  </si>
  <si>
    <t>τ</t>
  </si>
  <si>
    <t>Space</t>
  </si>
  <si>
    <t>time</t>
  </si>
  <si>
    <t>yield</t>
  </si>
  <si>
    <t>mol/s/kgcat</t>
  </si>
  <si>
    <t>producivity</t>
  </si>
  <si>
    <t>mol C3H8</t>
  </si>
  <si>
    <t>react</t>
  </si>
  <si>
    <t>mol</t>
  </si>
  <si>
    <t>C3H6</t>
  </si>
  <si>
    <t>formed</t>
  </si>
  <si>
    <t>(mol/s/gcat)</t>
  </si>
  <si>
    <t>Rates (mol X/s/kg-cat)</t>
  </si>
  <si>
    <t>Carbon in</t>
  </si>
  <si>
    <t>Carbon out</t>
  </si>
  <si>
    <t>Carbon bal</t>
  </si>
  <si>
    <t>S%</t>
  </si>
  <si>
    <t>TOF_</t>
  </si>
  <si>
    <t>TOF*</t>
  </si>
  <si>
    <t>N2</t>
  </si>
  <si>
    <t>O2</t>
  </si>
  <si>
    <t>Propane</t>
  </si>
  <si>
    <t>N2 Factor</t>
  </si>
  <si>
    <t>initial</t>
  </si>
  <si>
    <t>final</t>
  </si>
  <si>
    <t>Reactants</t>
  </si>
  <si>
    <t>Products</t>
  </si>
  <si>
    <t>kg*s/m3</t>
  </si>
  <si>
    <t>kg*s/mol propane</t>
  </si>
  <si>
    <t>kg-prop/kg-cat/hr</t>
  </si>
  <si>
    <t>Area</t>
  </si>
  <si>
    <t>O2 area</t>
  </si>
  <si>
    <t>propene</t>
  </si>
  <si>
    <t>kgprop/kgcat/hr</t>
  </si>
  <si>
    <t>C3H8</t>
  </si>
  <si>
    <t>C2H4</t>
  </si>
  <si>
    <t>CH4</t>
  </si>
  <si>
    <t>CO/Co2</t>
  </si>
  <si>
    <t>C2H6</t>
  </si>
  <si>
    <t>C4 Compounds</t>
  </si>
  <si>
    <t>Olefins</t>
  </si>
  <si>
    <t>Calibration characteristics</t>
  </si>
  <si>
    <t>Molecule</t>
  </si>
  <si>
    <t>MW</t>
  </si>
  <si>
    <t>Ret time</t>
  </si>
  <si>
    <t>Cal slope</t>
  </si>
  <si>
    <t>Conc. (mol%)</t>
  </si>
  <si>
    <t>Gas density</t>
  </si>
  <si>
    <t>g/L (0C)</t>
  </si>
  <si>
    <t>g/L (20C)</t>
  </si>
  <si>
    <t>Methane</t>
  </si>
  <si>
    <t>Ethane</t>
  </si>
  <si>
    <t>g/L (15C)</t>
  </si>
  <si>
    <t>Ethylene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</si>
  <si>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</si>
  <si>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</si>
  <si>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</si>
  <si>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</si>
  <si>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</si>
  <si>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</si>
  <si>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</si>
  <si>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butadiene</t>
  </si>
  <si>
    <t>P</t>
  </si>
  <si>
    <t>atm</t>
  </si>
  <si>
    <t>Mpa</t>
  </si>
  <si>
    <t>V</t>
  </si>
  <si>
    <t>L/min</t>
  </si>
  <si>
    <t>R</t>
  </si>
  <si>
    <t>L*atm/K/mol</t>
  </si>
  <si>
    <t>cm3MPaK-1mol-1</t>
  </si>
  <si>
    <t>T</t>
  </si>
  <si>
    <t>C</t>
  </si>
  <si>
    <t>K</t>
  </si>
  <si>
    <t>n (total)</t>
  </si>
  <si>
    <t>mol/min</t>
  </si>
  <si>
    <t>carbon monoxide</t>
  </si>
  <si>
    <t>carbon dioxide</t>
  </si>
  <si>
    <t>Temp:</t>
  </si>
  <si>
    <t>GHSV</t>
  </si>
  <si>
    <t>1/h</t>
  </si>
  <si>
    <t>Time (GMT -300 mins)</t>
  </si>
  <si>
    <t>Sum</t>
  </si>
  <si>
    <t>.50% O2</t>
  </si>
  <si>
    <t>40 mL/min</t>
  </si>
  <si>
    <t>40 mL/min Bypass summary:</t>
  </si>
  <si>
    <t>(uncalibrated)</t>
  </si>
  <si>
    <t>VSiO2_c3odh_460-500C</t>
  </si>
  <si>
    <t>SD_c3odhbp_40to120mL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</si>
</sst>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E+00"/>
    <numFmt numFmtId="165" formatCode="0.0000"/>
    <numFmt numFmtId="166" formatCode="0.000"/>
    <numFmt numFmtId="167" formatCode="0.0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2" fontId="4" fillId="0" borderId="0" xfId="0" applyNumberFormat="1" applyFont="1"/>
    <xf numFmtId="0" fontId="7" fillId="0" borderId="0" xfId="0" applyFont="1"/>
    <xf numFmtId="0" fontId="4" fillId="0" borderId="0" xfId="0" applyNumberFormat="1" applyFont="1"/>
    <xf numFmtId="0" fontId="4" fillId="0" borderId="3" xfId="0" applyFont="1" applyBorder="1" applyAlignment="1">
      <alignment wrapText="1"/>
    </xf>
    <xf numFmtId="0" fontId="4" fillId="2" borderId="0" xfId="0" applyFont="1" applyFill="1"/>
    <xf numFmtId="0" fontId="4" fillId="6" borderId="0" xfId="0" applyFont="1" applyFill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2" fontId="4" fillId="0" borderId="6" xfId="0" applyNumberFormat="1" applyFont="1" applyBorder="1"/>
    <xf numFmtId="0" fontId="4" fillId="0" borderId="7" xfId="0" applyFont="1" applyBorder="1"/>
    <xf numFmtId="0" fontId="4" fillId="2" borderId="7" xfId="0" applyFont="1" applyFill="1" applyBorder="1"/>
    <xf numFmtId="0" fontId="4" fillId="3" borderId="7" xfId="0" applyFont="1" applyFill="1" applyBorder="1"/>
    <xf numFmtId="0" fontId="4" fillId="7" borderId="7" xfId="0" applyFont="1" applyFill="1" applyBorder="1"/>
    <xf numFmtId="0" fontId="4" fillId="4" borderId="7" xfId="0" applyFont="1" applyFill="1" applyBorder="1"/>
    <xf numFmtId="0" fontId="10" fillId="5" borderId="7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7" fillId="6" borderId="0" xfId="0" applyFont="1" applyFill="1"/>
    <xf numFmtId="0" fontId="4" fillId="0" borderId="6" xfId="0" applyFont="1" applyBorder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164" fontId="4" fillId="12" borderId="0" xfId="0" applyNumberFormat="1" applyFont="1" applyFill="1"/>
    <xf numFmtId="0" fontId="11" fillId="0" borderId="0" xfId="0" applyFont="1"/>
    <xf numFmtId="0" fontId="4" fillId="13" borderId="0" xfId="0" applyFont="1" applyFill="1"/>
    <xf numFmtId="165" fontId="4" fillId="0" borderId="0" xfId="0" applyNumberFormat="1" applyFont="1"/>
    <xf numFmtId="165" fontId="4" fillId="7" borderId="0" xfId="0" applyNumberFormat="1" applyFont="1" applyFill="1"/>
    <xf numFmtId="165" fontId="4" fillId="13" borderId="0" xfId="0" applyNumberFormat="1" applyFont="1" applyFill="1"/>
    <xf numFmtId="167" fontId="4" fillId="13" borderId="0" xfId="0" applyNumberFormat="1" applyFont="1" applyFill="1"/>
    <xf numFmtId="2" fontId="4" fillId="13" borderId="0" xfId="0" applyNumberFormat="1" applyFont="1" applyFill="1"/>
    <xf numFmtId="0" fontId="7" fillId="4" borderId="0" xfId="0" applyFont="1" applyFill="1"/>
    <xf numFmtId="4" fontId="4" fillId="0" borderId="0" xfId="0" applyNumberFormat="1" applyFont="1"/>
    <xf numFmtId="0" fontId="12" fillId="4" borderId="0" xfId="0" applyFont="1" applyFill="1"/>
    <xf numFmtId="0" fontId="4" fillId="14" borderId="0" xfId="0" applyFont="1" applyFill="1"/>
    <xf numFmtId="0" fontId="7" fillId="14" borderId="0" xfId="0" applyFont="1" applyFill="1"/>
    <xf numFmtId="0" fontId="4" fillId="4" borderId="0" xfId="0" applyFont="1" applyFill="1"/>
    <xf numFmtId="164" fontId="0" fillId="15" borderId="0" xfId="0" applyNumberFormat="1" applyFont="1" applyFill="1"/>
    <xf numFmtId="166" fontId="0" fillId="16" borderId="0" xfId="0" applyNumberFormat="1" applyFont="1" applyFill="1"/>
    <xf numFmtId="2" fontId="0" fillId="17" borderId="0" xfId="0" applyNumberFormat="1" applyFont="1" applyFill="1"/>
    <xf numFmtId="166" fontId="0" fillId="17" borderId="0" xfId="0" applyNumberFormat="1" applyFont="1" applyFill="1"/>
    <xf numFmtId="166" fontId="0" fillId="18" borderId="0" xfId="0" applyNumberFormat="1" applyFont="1" applyFill="1"/>
    <xf numFmtId="11" fontId="0" fillId="18" borderId="0" xfId="0" applyNumberFormat="1" applyFont="1" applyFill="1"/>
    <xf numFmtId="11" fontId="0" fillId="0" borderId="0" xfId="0" applyNumberFormat="1" applyFont="1"/>
    <xf numFmtId="0" fontId="0" fillId="0" borderId="0" xfId="0" applyNumberFormat="1" applyFont="1"/>
    <xf numFmtId="11" fontId="0" fillId="19" borderId="0" xfId="0" applyNumberFormat="1" applyFont="1" applyFill="1"/>
    <xf numFmtId="164" fontId="0" fillId="20" borderId="0" xfId="0" applyNumberFormat="1" applyFont="1" applyFill="1"/>
    <xf numFmtId="164" fontId="0" fillId="21" borderId="0" xfId="0" applyNumberFormat="1" applyFont="1" applyFill="1"/>
    <xf numFmtId="164" fontId="0" fillId="22" borderId="0" xfId="0" applyNumberFormat="1" applyFont="1" applyFill="1"/>
    <xf numFmtId="164" fontId="0" fillId="19" borderId="0" xfId="0" applyNumberFormat="1" applyFont="1" applyFill="1"/>
    <xf numFmtId="164" fontId="0" fillId="0" borderId="0" xfId="0" applyNumberFormat="1" applyFont="1"/>
    <xf numFmtId="166" fontId="0" fillId="0" borderId="0" xfId="0" applyNumberFormat="1" applyFont="1"/>
    <xf numFmtId="2" fontId="0" fillId="23" borderId="0" xfId="0" applyNumberFormat="1" applyFont="1" applyFill="1"/>
    <xf numFmtId="2" fontId="0" fillId="0" borderId="0" xfId="0" applyNumberFormat="1" applyFont="1"/>
    <xf numFmtId="166" fontId="10" fillId="24" borderId="0" xfId="0" applyNumberFormat="1" applyFont="1" applyFill="1"/>
    <xf numFmtId="164" fontId="0" fillId="24" borderId="0" xfId="0" applyNumberFormat="1" applyFont="1" applyFill="1"/>
    <xf numFmtId="166" fontId="1" fillId="24" borderId="0" xfId="0" applyNumberFormat="1" applyFont="1" applyFill="1"/>
    <xf numFmtId="0" fontId="0" fillId="24" borderId="0" xfId="0" applyNumberFormat="1" applyFont="1" applyFill="1"/>
    <xf numFmtId="11" fontId="0" fillId="17" borderId="0" xfId="0" applyNumberFormat="1" applyFont="1" applyFill="1"/>
    <xf numFmtId="11" fontId="0" fillId="24" borderId="0" xfId="0" applyNumberFormat="1" applyFont="1" applyFill="1"/>
    <xf numFmtId="165" fontId="0" fillId="0" borderId="0" xfId="0" applyNumberFormat="1" applyFont="1"/>
    <xf numFmtId="0" fontId="7" fillId="13" borderId="0" xfId="0" applyFont="1" applyFill="1" applyAlignment="1">
      <alignment horizontal="center"/>
    </xf>
    <xf numFmtId="166" fontId="0" fillId="18" borderId="0" xfId="0" applyNumberFormat="1" applyFill="1"/>
    <xf numFmtId="0" fontId="4" fillId="0" borderId="3" xfId="0" applyFont="1" applyBorder="1"/>
    <xf numFmtId="0" fontId="4" fillId="0" borderId="0" xfId="0" applyFont="1" applyBorder="1"/>
    <xf numFmtId="0" fontId="4" fillId="0" borderId="0" xfId="0" applyFont="1"/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25" borderId="0" xfId="0" applyFont="1" applyFill="1"/>
    <xf numFmtId="22" fontId="0" fillId="0" borderId="0" xfId="0" applyNumberFormat="1"/>
    <xf numFmtId="49" fontId="4" fillId="0" borderId="0" xfId="0" applyNumberFormat="1" applyFont="1"/>
    <xf numFmtId="0" fontId="4" fillId="23" borderId="0" xfId="0" applyFont="1" applyFill="1"/>
    <xf numFmtId="0" fontId="4" fillId="15" borderId="0" xfId="0" applyFont="1" applyFill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3" borderId="3" xfId="0" applyFont="1" applyFill="1" applyBorder="1"/>
    <xf numFmtId="0" fontId="4" fillId="3" borderId="0" xfId="0" applyFont="1" applyFill="1" applyBorder="1"/>
    <xf numFmtId="0" fontId="4" fillId="4" borderId="3" xfId="0" applyFont="1" applyFill="1" applyBorder="1"/>
    <xf numFmtId="0" fontId="4" fillId="4" borderId="0" xfId="0" applyFont="1" applyFill="1" applyBorder="1"/>
    <xf numFmtId="164" fontId="4" fillId="4" borderId="0" xfId="0" applyNumberFormat="1" applyFont="1" applyFill="1"/>
    <xf numFmtId="164" fontId="4" fillId="4" borderId="3" xfId="0" applyNumberFormat="1" applyFont="1" applyFill="1" applyBorder="1"/>
    <xf numFmtId="164" fontId="4" fillId="4" borderId="0" xfId="0" applyNumberFormat="1" applyFont="1" applyFill="1" applyBorder="1"/>
    <xf numFmtId="0" fontId="4" fillId="6" borderId="2" xfId="0" applyFont="1" applyFill="1" applyBorder="1"/>
    <xf numFmtId="0" fontId="4" fillId="6" borderId="0" xfId="0" applyFont="1" applyFill="1"/>
    <xf numFmtId="0" fontId="4" fillId="0" borderId="0" xfId="0" applyFont="1"/>
    <xf numFmtId="0" fontId="8" fillId="5" borderId="3" xfId="0" applyFont="1" applyFill="1" applyBorder="1"/>
    <xf numFmtId="0" fontId="8" fillId="5" borderId="0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0" borderId="0" xfId="0" applyFont="1" applyAlignment="1">
      <alignment wrapText="1"/>
    </xf>
    <xf numFmtId="0" fontId="4" fillId="0" borderId="5" xfId="0" applyFont="1" applyBorder="1"/>
    <xf numFmtId="0" fontId="7" fillId="0" borderId="0" xfId="0" applyFont="1" applyAlignment="1">
      <alignment wrapText="1"/>
    </xf>
  </cellXfs>
  <cellStyles count="3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Normal" xfId="0" builtinId="0"/>
    <cellStyle name="Normal 2" xfId="2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vs. WHSV-1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'.50% O2 V_Ta_SiO2'!$AZ$41:$AZ$49</c:f>
              <c:numCache>
                <c:formatCode>General</c:formatCode>
                <c:ptCount val="9"/>
              </c:numCache>
            </c:numRef>
          </c:xVal>
          <c:yVal>
            <c:numRef>
              <c:f>'.50% O2 V_Ta_SiO2'!$BA$41:$BA$49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B-4294-A561-89EB3FB4F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562240"/>
        <c:axId val="-1789560448"/>
      </c:scatterChart>
      <c:valAx>
        <c:axId val="-178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9560448"/>
        <c:crosses val="autoZero"/>
        <c:crossBetween val="midCat"/>
      </c:valAx>
      <c:valAx>
        <c:axId val="-17895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372532</xdr:colOff>
      <xdr:row>55</xdr:row>
      <xdr:rowOff>33866</xdr:rowOff>
    </xdr:from>
    <xdr:to>
      <xdr:col>60</xdr:col>
      <xdr:colOff>20820</xdr:colOff>
      <xdr:row>83</xdr:row>
      <xdr:rowOff>166558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"/>
  <sheetViews>
    <sheetView topLeftCell="B1" workbookViewId="0">
      <selection activeCell="C2" sqref="C2:S2"/>
    </sheetView>
  </sheetViews>
  <sheetFormatPr defaultRowHeight="15" x14ac:dyDescent="0.25"/>
  <cols>
    <col min="1" max="1" width="16.140625" bestFit="1" customWidth="1"/>
    <col min="2" max="2" width="20.42578125" bestFit="1" customWidth="1"/>
    <col min="3" max="3" width="27.28515625" bestFit="1" customWidth="1"/>
    <col min="4" max="4" width="26.28515625" customWidth="1"/>
  </cols>
  <sheetData>
    <row r="1" spans="1:19" x14ac:dyDescent="0.25">
      <c r="A1" t="s">
        <v>119</v>
      </c>
      <c r="C1" t="s">
        <v>15</v>
      </c>
      <c r="D1" t="s">
        <v>14</v>
      </c>
      <c r="E1" t="s">
        <v>16</v>
      </c>
      <c r="F1" t="s">
        <v>114</v>
      </c>
      <c r="G1" t="s">
        <v>115</v>
      </c>
      <c r="H1" t="s">
        <v>17</v>
      </c>
      <c r="I1" t="s">
        <v>19</v>
      </c>
      <c r="J1" t="s">
        <v>18</v>
      </c>
      <c r="K1" t="s">
        <v>20</v>
      </c>
      <c r="L1" t="s">
        <v>7</v>
      </c>
      <c r="M1" t="s">
        <v>11</v>
      </c>
      <c r="N1" t="s">
        <v>8</v>
      </c>
      <c r="O1" t="s">
        <v>12</v>
      </c>
      <c r="P1" t="s">
        <v>10</v>
      </c>
      <c r="Q1" t="s">
        <v>9</v>
      </c>
      <c r="R1" t="s">
        <v>13</v>
      </c>
      <c r="S1" t="s">
        <v>124</v>
      </c>
    </row>
    <row r="2" spans="1:19" x14ac:dyDescent="0.25">
      <c r="A2" s="75">
        <v>44383.089016203703</v>
      </c>
      <c r="B2" t="s">
        <v>125</v>
      </c>
      <c r="C2">
        <v>33426.25</v>
      </c>
      <c r="D2">
        <v>2399079.7250000001</v>
      </c>
      <c r="E2">
        <v>2442.2649999999999</v>
      </c>
      <c r="F2">
        <v>312649.39</v>
      </c>
      <c r="G2">
        <v>145285.17000000001</v>
      </c>
      <c r="H2">
        <v>125.185</v>
      </c>
      <c r="I2">
        <v>4109.87</v>
      </c>
      <c r="J2">
        <v>1107641.675</v>
      </c>
      <c r="K2">
        <v>97058.434999999998</v>
      </c>
      <c r="L2">
        <v>361.63</v>
      </c>
      <c r="M2">
        <v>276.995</v>
      </c>
      <c r="N2">
        <v>0</v>
      </c>
      <c r="O2">
        <v>98.26</v>
      </c>
      <c r="P2">
        <v>0</v>
      </c>
      <c r="Q2">
        <v>0</v>
      </c>
      <c r="R2">
        <v>0</v>
      </c>
      <c r="S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"/>
  <sheetViews>
    <sheetView topLeftCell="D1" zoomScaleNormal="100" workbookViewId="0">
      <selection activeCell="C2" sqref="C2:U2"/>
    </sheetView>
  </sheetViews>
  <sheetFormatPr defaultRowHeight="15" x14ac:dyDescent="0.25"/>
  <cols>
    <col min="1" max="1" width="16.140625" bestFit="1" customWidth="1"/>
    <col min="2" max="4" width="28.28515625" customWidth="1"/>
    <col min="5" max="5" width="20.42578125" customWidth="1"/>
    <col min="6" max="6" width="12" bestFit="1" customWidth="1"/>
  </cols>
  <sheetData>
    <row r="1" spans="1:21" x14ac:dyDescent="0.25">
      <c r="A1" t="s">
        <v>119</v>
      </c>
      <c r="C1" t="s">
        <v>15</v>
      </c>
      <c r="D1" t="s">
        <v>14</v>
      </c>
      <c r="E1" t="s">
        <v>16</v>
      </c>
      <c r="F1" t="s">
        <v>114</v>
      </c>
      <c r="G1" t="s">
        <v>115</v>
      </c>
      <c r="H1" t="s">
        <v>17</v>
      </c>
      <c r="I1" t="s">
        <v>19</v>
      </c>
      <c r="J1" t="s">
        <v>18</v>
      </c>
      <c r="K1" t="s">
        <v>20</v>
      </c>
      <c r="L1" t="s">
        <v>7</v>
      </c>
      <c r="M1" t="s">
        <v>11</v>
      </c>
      <c r="N1" t="s">
        <v>8</v>
      </c>
      <c r="O1" t="s">
        <v>12</v>
      </c>
      <c r="P1" t="s">
        <v>10</v>
      </c>
      <c r="Q1" t="s">
        <v>9</v>
      </c>
      <c r="R1" t="s">
        <v>13</v>
      </c>
      <c r="S1" t="s">
        <v>124</v>
      </c>
      <c r="T1" t="s">
        <v>13</v>
      </c>
      <c r="U1" t="s">
        <v>124</v>
      </c>
    </row>
    <row r="2" spans="1:21" ht="14.25" customHeight="1" x14ac:dyDescent="0.25">
      <c r="A2" s="75">
        <v>44381.956377314818</v>
      </c>
      <c r="B2" t="s">
        <v>126</v>
      </c>
      <c r="C2">
        <v>583611.46</v>
      </c>
      <c r="D2">
        <v>2199509.7960000001</v>
      </c>
      <c r="E2">
        <v>0</v>
      </c>
      <c r="F2">
        <v>0</v>
      </c>
      <c r="G2">
        <v>0</v>
      </c>
      <c r="H2">
        <v>85.105000000000004</v>
      </c>
      <c r="I2">
        <v>0</v>
      </c>
      <c r="J2">
        <v>1251169.3049999999</v>
      </c>
      <c r="K2">
        <v>0</v>
      </c>
      <c r="L2">
        <v>492.05</v>
      </c>
      <c r="M2">
        <v>428.21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F69"/>
  <sheetViews>
    <sheetView tabSelected="1" topLeftCell="AX1" zoomScale="115" zoomScaleNormal="115" workbookViewId="0">
      <selection activeCell="BD11" sqref="BD11"/>
    </sheetView>
  </sheetViews>
  <sheetFormatPr defaultColWidth="11.42578125" defaultRowHeight="15" x14ac:dyDescent="0.25"/>
  <cols>
    <col min="1" max="1" width="49.28515625" bestFit="1" customWidth="1"/>
    <col min="4" max="4" width="11.7109375" bestFit="1" customWidth="1"/>
    <col min="53" max="53" width="11.85546875" bestFit="1" customWidth="1"/>
    <col min="56" max="56" width="16.85546875" bestFit="1" customWidth="1"/>
    <col min="68" max="82" width="11" bestFit="1" customWidth="1"/>
    <col min="83" max="83" width="12" bestFit="1" customWidth="1"/>
    <col min="84" max="85" width="11" bestFit="1" customWidth="1"/>
  </cols>
  <sheetData>
    <row r="1" spans="1:136" x14ac:dyDescent="0.25">
      <c r="A1" s="76" t="s">
        <v>121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5"/>
      <c r="M1" s="5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</row>
    <row r="2" spans="1:136" ht="15.75" thickBot="1" x14ac:dyDescent="0.3">
      <c r="A2" s="6" t="s">
        <v>116</v>
      </c>
      <c r="B2" s="6">
        <v>500</v>
      </c>
      <c r="C2" s="6"/>
      <c r="D2" s="1"/>
      <c r="E2" s="6"/>
      <c r="F2" s="6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8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>
        <v>0.03</v>
      </c>
      <c r="BT2" s="71" t="s">
        <v>25</v>
      </c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">
        <v>2.3561900000000001E-6</v>
      </c>
      <c r="CF2" s="71" t="s">
        <v>26</v>
      </c>
      <c r="CG2" s="71">
        <v>2.3561939999999998E-3</v>
      </c>
      <c r="CH2" s="71" t="s">
        <v>27</v>
      </c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</row>
    <row r="3" spans="1:136" ht="15" customHeight="1" x14ac:dyDescent="0.25">
      <c r="A3" s="80">
        <v>1.4440000000000001E-4</v>
      </c>
      <c r="B3" s="8" t="s">
        <v>28</v>
      </c>
      <c r="C3" s="8" t="s">
        <v>28</v>
      </c>
      <c r="D3" s="82" t="s">
        <v>31</v>
      </c>
      <c r="E3" s="84" t="s">
        <v>32</v>
      </c>
      <c r="F3" s="84"/>
      <c r="G3" s="84"/>
      <c r="H3" s="84"/>
      <c r="I3" s="84"/>
      <c r="J3" s="82" t="s">
        <v>33</v>
      </c>
      <c r="K3" s="82"/>
      <c r="L3" s="82"/>
      <c r="M3" s="69"/>
      <c r="N3" s="86" t="s">
        <v>34</v>
      </c>
      <c r="O3" s="86"/>
      <c r="P3" s="86"/>
      <c r="Q3" s="84" t="s">
        <v>35</v>
      </c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2"/>
      <c r="AH3" s="88" t="s">
        <v>36</v>
      </c>
      <c r="AI3" s="88"/>
      <c r="AJ3" s="88"/>
      <c r="AK3" s="90" t="e">
        <v>#REF!</v>
      </c>
      <c r="AL3" s="91" t="e">
        <v>#REF!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96" t="s">
        <v>37</v>
      </c>
      <c r="AY3" s="96"/>
      <c r="AZ3" s="86" t="s">
        <v>38</v>
      </c>
      <c r="BA3" s="98"/>
      <c r="BB3" s="93" t="s">
        <v>117</v>
      </c>
      <c r="BC3" s="94" t="s">
        <v>39</v>
      </c>
      <c r="BD3" s="94" t="s">
        <v>39</v>
      </c>
      <c r="BE3" s="10" t="s">
        <v>40</v>
      </c>
      <c r="BF3" s="95" t="s">
        <v>38</v>
      </c>
      <c r="BG3" s="95" t="s">
        <v>38</v>
      </c>
      <c r="BH3" s="95" t="s">
        <v>43</v>
      </c>
      <c r="BI3" s="101" t="s">
        <v>44</v>
      </c>
      <c r="BJ3" s="11" t="s">
        <v>45</v>
      </c>
      <c r="BK3" s="8" t="s">
        <v>47</v>
      </c>
      <c r="BL3" s="100"/>
      <c r="BM3" s="102" t="s">
        <v>51</v>
      </c>
      <c r="BN3" s="100"/>
      <c r="BO3" s="100"/>
      <c r="BP3" s="100"/>
      <c r="BQ3" s="100"/>
      <c r="BR3" s="100"/>
      <c r="BS3" s="100"/>
      <c r="BT3" s="95"/>
      <c r="BU3" s="95" t="s">
        <v>52</v>
      </c>
      <c r="BV3" s="95" t="s">
        <v>53</v>
      </c>
      <c r="BW3" s="95" t="s">
        <v>54</v>
      </c>
      <c r="BX3" s="95"/>
      <c r="BY3" s="95" t="s">
        <v>55</v>
      </c>
      <c r="BZ3" s="95"/>
      <c r="CA3" s="95"/>
      <c r="CB3" s="95"/>
      <c r="CC3" s="95"/>
      <c r="CD3" s="95"/>
      <c r="CE3" s="95"/>
      <c r="CF3" s="95"/>
      <c r="CG3" s="95"/>
      <c r="CH3" s="73" t="s">
        <v>56</v>
      </c>
      <c r="CI3" s="102" t="s">
        <v>57</v>
      </c>
      <c r="CJ3" s="13" t="s">
        <v>56</v>
      </c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</row>
    <row r="4" spans="1:136" x14ac:dyDescent="0.25">
      <c r="A4" s="81"/>
      <c r="B4" s="72" t="s">
        <v>29</v>
      </c>
      <c r="C4" s="72" t="s">
        <v>30</v>
      </c>
      <c r="D4" s="83"/>
      <c r="E4" s="85"/>
      <c r="F4" s="85"/>
      <c r="G4" s="85"/>
      <c r="H4" s="85"/>
      <c r="I4" s="85"/>
      <c r="J4" s="83"/>
      <c r="K4" s="83"/>
      <c r="L4" s="83"/>
      <c r="M4" s="70"/>
      <c r="P4" s="87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3"/>
      <c r="AJ4" s="89"/>
      <c r="AK4" s="90"/>
      <c r="AL4" s="92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97"/>
      <c r="AY4" s="97"/>
      <c r="AZ4" s="87"/>
      <c r="BA4" s="99"/>
      <c r="BB4" s="93"/>
      <c r="BC4" s="94"/>
      <c r="BD4" s="94"/>
      <c r="BE4" s="10" t="s">
        <v>41</v>
      </c>
      <c r="BF4" s="95"/>
      <c r="BG4" s="95"/>
      <c r="BH4" s="95"/>
      <c r="BI4" s="101"/>
      <c r="BJ4" s="12" t="s">
        <v>46</v>
      </c>
      <c r="BK4" s="72" t="s">
        <v>48</v>
      </c>
      <c r="BL4" s="100"/>
      <c r="BM4" s="102"/>
      <c r="BN4" s="100"/>
      <c r="BO4" s="100"/>
      <c r="BP4" s="100"/>
      <c r="BQ4" s="100"/>
      <c r="BR4" s="100"/>
      <c r="BS4" s="100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73" t="s">
        <v>18</v>
      </c>
      <c r="CI4" s="102"/>
      <c r="CJ4" s="13" t="s">
        <v>20</v>
      </c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</row>
    <row r="5" spans="1:136" x14ac:dyDescent="0.25">
      <c r="A5" s="81"/>
      <c r="B5" s="72"/>
      <c r="C5" s="72"/>
      <c r="D5" s="83"/>
      <c r="E5" s="85"/>
      <c r="F5" s="85"/>
      <c r="G5" s="85"/>
      <c r="H5" s="85"/>
      <c r="I5" s="85"/>
      <c r="J5" s="83"/>
      <c r="K5" s="83"/>
      <c r="L5" s="83"/>
      <c r="M5" s="70"/>
      <c r="P5" s="87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3"/>
      <c r="AJ5" s="89"/>
      <c r="AK5" s="90"/>
      <c r="AL5" s="92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97"/>
      <c r="AY5" s="97"/>
      <c r="AZ5" s="87"/>
      <c r="BA5" s="99"/>
      <c r="BB5" s="93"/>
      <c r="BC5" s="94"/>
      <c r="BD5" s="94"/>
      <c r="BE5" s="10" t="s">
        <v>42</v>
      </c>
      <c r="BF5" s="95"/>
      <c r="BG5" s="95"/>
      <c r="BH5" s="95"/>
      <c r="BI5" s="101"/>
      <c r="BJ5" s="12"/>
      <c r="BK5" s="72" t="s">
        <v>49</v>
      </c>
      <c r="BL5" s="100"/>
      <c r="BM5" s="102"/>
      <c r="BN5" s="100"/>
      <c r="BO5" s="100"/>
      <c r="BP5" s="100"/>
      <c r="BQ5" s="100"/>
      <c r="BR5" s="100"/>
      <c r="BS5" s="100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73"/>
      <c r="CI5" s="102"/>
      <c r="CJ5" s="13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</row>
    <row r="6" spans="1:136" ht="30" x14ac:dyDescent="0.25">
      <c r="A6" s="81"/>
      <c r="B6" s="72"/>
      <c r="C6" s="72"/>
      <c r="D6" s="83"/>
      <c r="E6" s="85"/>
      <c r="F6" s="85"/>
      <c r="G6" s="85"/>
      <c r="H6" s="85"/>
      <c r="I6" s="85"/>
      <c r="J6" s="83"/>
      <c r="K6" s="83"/>
      <c r="L6" s="83"/>
      <c r="M6" s="70"/>
      <c r="P6" s="87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3"/>
      <c r="AJ6" s="89"/>
      <c r="AK6" s="90"/>
      <c r="AL6" s="92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97"/>
      <c r="AY6" s="97"/>
      <c r="AZ6" s="87"/>
      <c r="BA6" s="99"/>
      <c r="BB6" s="93"/>
      <c r="BC6" s="94"/>
      <c r="BD6" s="94"/>
      <c r="BE6" s="10"/>
      <c r="BF6" s="95"/>
      <c r="BG6" s="95"/>
      <c r="BH6" s="95"/>
      <c r="BI6" s="101"/>
      <c r="BJ6" s="12"/>
      <c r="BK6" s="72" t="s">
        <v>50</v>
      </c>
      <c r="BL6" s="100"/>
      <c r="BM6" s="102"/>
      <c r="BN6" s="100"/>
      <c r="BO6" s="100"/>
      <c r="BP6" s="100"/>
      <c r="BQ6" s="100"/>
      <c r="BR6" s="100"/>
      <c r="BS6" s="100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73"/>
      <c r="CI6" s="102"/>
      <c r="CJ6" s="13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</row>
    <row r="7" spans="1:136" ht="15.75" thickBot="1" x14ac:dyDescent="0.3">
      <c r="A7" s="14">
        <v>0.02</v>
      </c>
      <c r="B7" s="15"/>
      <c r="C7" s="15"/>
      <c r="D7" s="15">
        <v>50.1</v>
      </c>
      <c r="E7" s="16" t="s">
        <v>15</v>
      </c>
      <c r="F7" s="16" t="s">
        <v>14</v>
      </c>
      <c r="G7" s="16" t="s">
        <v>60</v>
      </c>
      <c r="H7" s="16" t="s">
        <v>7</v>
      </c>
      <c r="I7" s="16" t="s">
        <v>11</v>
      </c>
      <c r="J7" s="15" t="s">
        <v>59</v>
      </c>
      <c r="K7" s="15" t="s">
        <v>58</v>
      </c>
      <c r="L7" s="15" t="s">
        <v>60</v>
      </c>
      <c r="M7" s="15" t="s">
        <v>120</v>
      </c>
      <c r="N7" s="17" t="s">
        <v>58</v>
      </c>
      <c r="O7" s="17" t="s">
        <v>59</v>
      </c>
      <c r="P7" s="17" t="s">
        <v>60</v>
      </c>
      <c r="Q7" s="16" t="s">
        <v>15</v>
      </c>
      <c r="R7" s="16" t="s">
        <v>14</v>
      </c>
      <c r="S7" s="16" t="s">
        <v>16</v>
      </c>
      <c r="T7" s="16" t="s">
        <v>21</v>
      </c>
      <c r="U7" s="16" t="s">
        <v>22</v>
      </c>
      <c r="V7" s="16" t="s">
        <v>17</v>
      </c>
      <c r="W7" s="16" t="s">
        <v>19</v>
      </c>
      <c r="X7" s="16" t="s">
        <v>18</v>
      </c>
      <c r="Y7" s="16" t="s">
        <v>20</v>
      </c>
      <c r="Z7" s="16" t="s">
        <v>7</v>
      </c>
      <c r="AA7" s="16" t="s">
        <v>11</v>
      </c>
      <c r="AB7" s="16" t="s">
        <v>8</v>
      </c>
      <c r="AC7" s="16" t="s">
        <v>12</v>
      </c>
      <c r="AD7" s="16" t="s">
        <v>10</v>
      </c>
      <c r="AE7" s="16" t="s">
        <v>9</v>
      </c>
      <c r="AF7" s="16" t="s">
        <v>13</v>
      </c>
      <c r="AG7" s="18" t="s">
        <v>61</v>
      </c>
      <c r="AH7" s="19" t="s">
        <v>15</v>
      </c>
      <c r="AI7" s="19" t="s">
        <v>14</v>
      </c>
      <c r="AJ7" s="19" t="s">
        <v>16</v>
      </c>
      <c r="AK7" s="19" t="s">
        <v>21</v>
      </c>
      <c r="AL7" s="19" t="s">
        <v>22</v>
      </c>
      <c r="AM7" s="19" t="s">
        <v>17</v>
      </c>
      <c r="AN7" s="19" t="s">
        <v>19</v>
      </c>
      <c r="AO7" s="19" t="s">
        <v>18</v>
      </c>
      <c r="AP7" s="19" t="s">
        <v>20</v>
      </c>
      <c r="AQ7" s="19" t="s">
        <v>7</v>
      </c>
      <c r="AR7" s="19" t="s">
        <v>11</v>
      </c>
      <c r="AS7" s="19" t="s">
        <v>8</v>
      </c>
      <c r="AT7" s="19" t="s">
        <v>12</v>
      </c>
      <c r="AU7" s="19" t="s">
        <v>10</v>
      </c>
      <c r="AV7" s="19" t="s">
        <v>9</v>
      </c>
      <c r="AW7" s="19" t="s">
        <v>13</v>
      </c>
      <c r="AX7" s="20" t="s">
        <v>62</v>
      </c>
      <c r="AY7" s="20" t="s">
        <v>63</v>
      </c>
      <c r="AZ7" s="21" t="s">
        <v>64</v>
      </c>
      <c r="BA7" s="22" t="s">
        <v>65</v>
      </c>
      <c r="BB7" s="23" t="s">
        <v>118</v>
      </c>
      <c r="BC7" s="23" t="s">
        <v>66</v>
      </c>
      <c r="BD7" s="23" t="s">
        <v>67</v>
      </c>
      <c r="BE7" s="23" t="s">
        <v>68</v>
      </c>
      <c r="BF7" s="71" t="s">
        <v>69</v>
      </c>
      <c r="BG7" s="71" t="s">
        <v>70</v>
      </c>
      <c r="BH7" s="71" t="s">
        <v>71</v>
      </c>
      <c r="BI7" s="71" t="s">
        <v>72</v>
      </c>
      <c r="BJ7" s="24"/>
      <c r="BK7" s="15"/>
      <c r="BL7" s="71"/>
      <c r="BM7" s="25" t="s">
        <v>73</v>
      </c>
      <c r="BN7" s="42" t="s">
        <v>48</v>
      </c>
      <c r="BO7" s="26" t="s">
        <v>22</v>
      </c>
      <c r="BP7" s="27" t="s">
        <v>21</v>
      </c>
      <c r="BQ7" s="28" t="s">
        <v>74</v>
      </c>
      <c r="BR7" s="25" t="s">
        <v>75</v>
      </c>
      <c r="BS7" s="71"/>
      <c r="BT7" s="71" t="s">
        <v>76</v>
      </c>
      <c r="BU7" s="71"/>
      <c r="BV7" s="71"/>
      <c r="BW7" s="71"/>
      <c r="BX7" s="71"/>
      <c r="BY7" s="29" t="s">
        <v>48</v>
      </c>
      <c r="BZ7" s="29" t="s">
        <v>21</v>
      </c>
      <c r="CA7" s="29" t="s">
        <v>22</v>
      </c>
      <c r="CB7" s="29" t="s">
        <v>74</v>
      </c>
      <c r="CC7" s="29" t="s">
        <v>77</v>
      </c>
      <c r="CD7" s="29" t="s">
        <v>75</v>
      </c>
      <c r="CE7" s="29" t="s">
        <v>78</v>
      </c>
      <c r="CF7" s="29" t="s">
        <v>79</v>
      </c>
      <c r="CG7" s="71"/>
      <c r="CH7" s="71"/>
      <c r="CI7" s="71"/>
      <c r="CJ7" s="30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</row>
    <row r="8" spans="1:136" x14ac:dyDescent="0.25">
      <c r="A8" s="74"/>
      <c r="B8" s="67">
        <v>40</v>
      </c>
      <c r="C8" s="34"/>
      <c r="D8" s="34"/>
      <c r="E8" s="31"/>
      <c r="F8" s="31"/>
      <c r="G8" s="35"/>
      <c r="H8" s="35"/>
      <c r="I8" s="35"/>
      <c r="J8" s="36"/>
      <c r="K8" s="36"/>
      <c r="L8" s="36"/>
      <c r="M8" s="36"/>
      <c r="N8" s="65"/>
      <c r="O8" s="65"/>
      <c r="P8" s="65"/>
      <c r="Q8" s="31"/>
      <c r="R8" s="31"/>
      <c r="S8" s="35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4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2"/>
      <c r="AY8" s="62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</row>
    <row r="9" spans="1:136" x14ac:dyDescent="0.25">
      <c r="A9" s="79">
        <v>500</v>
      </c>
      <c r="B9" s="79">
        <f>$B$8</f>
        <v>40</v>
      </c>
      <c r="C9" s="66">
        <f>($B$63*(B9/1000))/($B$65*$B$67)</f>
        <v>1.6404620463078478E-3</v>
      </c>
      <c r="D9" s="32">
        <f>$D$7</f>
        <v>50.1</v>
      </c>
      <c r="E9" s="77">
        <f ca="1">INDIRECT("'"&amp;$A$1&amp;" " &amp;B9&amp;"mL'!A27")</f>
        <v>583611.46</v>
      </c>
      <c r="F9" s="77">
        <f ca="1">INDIRECT("'"&amp;$A$1&amp;" " &amp;B9&amp;"mL'!B27")</f>
        <v>2199509.7960000001</v>
      </c>
      <c r="G9" s="77">
        <f ca="1">INDIRECT("'"&amp;$A$1&amp;" " &amp;B9&amp;"mL'!C27")</f>
        <v>1251169.3049999999</v>
      </c>
      <c r="H9" s="77">
        <f ca="1">INDIRECT("'"&amp;$A$1&amp;" " &amp;B9&amp;"mL'!D27")</f>
        <v>492.05</v>
      </c>
      <c r="I9" s="77">
        <f ca="1">INDIRECT("'"&amp;$A$1&amp;" " &amp;B9&amp;"mL'!E27")</f>
        <v>428.21</v>
      </c>
      <c r="J9" s="5">
        <f ca="1">E9/$D$46*100</f>
        <v>14.06798230357292</v>
      </c>
      <c r="K9" s="5">
        <f ca="1">F9/$D$47*100</f>
        <v>55.102312953294849</v>
      </c>
      <c r="L9" s="5">
        <f ca="1">G9/$D$53*100</f>
        <v>29.880053030647002</v>
      </c>
      <c r="M9" s="5">
        <f ca="1">J9+K9+L9</f>
        <v>99.05034828751478</v>
      </c>
      <c r="N9" s="64">
        <f ca="1">(J9/100)*B9*($D$63/($D$65*$D$67))/60/D9</f>
        <v>7.6595305549131632E-8</v>
      </c>
      <c r="O9" s="64">
        <f ca="1">(K9/100)*B9*($D$63/($D$65*$D$67))/60/D9</f>
        <v>3.0001306555877392E-7</v>
      </c>
      <c r="P9" s="64">
        <f ca="1">(L9/100)*B9*($D$63/($D$65*$D$67))/60/D9</f>
        <v>1.626865702784825E-7</v>
      </c>
      <c r="Q9" s="9">
        <f ca="1">INDIRECT("'"&amp;$A$1&amp;" " &amp;$B9&amp;"mL'!B4")</f>
        <v>33426.25</v>
      </c>
      <c r="R9" s="9">
        <f ca="1">INDIRECT("'"&amp;$A$1&amp;" " &amp;$B9&amp;"mL'!C4")</f>
        <v>2399079.7250000001</v>
      </c>
      <c r="S9" s="9">
        <f ca="1">INDIRECT("'"&amp;$A$1&amp;" " &amp;$B9&amp;"mL'!D4")</f>
        <v>2442.2649999999999</v>
      </c>
      <c r="T9" s="9">
        <f ca="1">INDIRECT("'"&amp;$A$1&amp;" " &amp;$B9&amp;"mL'!E4")</f>
        <v>312649.39</v>
      </c>
      <c r="U9" s="9">
        <f ca="1">INDIRECT("'"&amp;$A$1&amp;" " &amp;$B9&amp;"mL'!F4")</f>
        <v>145285.17000000001</v>
      </c>
      <c r="V9" s="9">
        <f ca="1">INDIRECT("'"&amp;$A$1&amp;" " &amp;$B9&amp;"mL'!G4")</f>
        <v>125.185</v>
      </c>
      <c r="W9" s="9">
        <f ca="1">INDIRECT("'"&amp;$A$1&amp;" " &amp;$B9&amp;"mL'!H4")</f>
        <v>4109.87</v>
      </c>
      <c r="X9" s="9">
        <f ca="1">INDIRECT("'"&amp;$A$1&amp;" " &amp;$B9&amp;"mL'!I4")</f>
        <v>1107641.675</v>
      </c>
      <c r="Y9" s="9">
        <f ca="1">INDIRECT("'"&amp;$A$1&amp;" " &amp;$B9&amp;"mL'!J4")</f>
        <v>97058.434999999998</v>
      </c>
      <c r="Z9" s="9">
        <f ca="1">INDIRECT("'"&amp;$A$1&amp;" " &amp;$B9&amp;"mL'!K4")</f>
        <v>361.63</v>
      </c>
      <c r="AA9" s="9">
        <f ca="1">INDIRECT("'"&amp;$A$1&amp;" " &amp;$B9&amp;"mL'!L4")</f>
        <v>276.995</v>
      </c>
      <c r="AB9" s="9">
        <f ca="1">INDIRECT("'"&amp;$A$1&amp;" " &amp;$B9&amp;"mL'!M4")</f>
        <v>0</v>
      </c>
      <c r="AC9" s="9">
        <f ca="1">INDIRECT("'"&amp;$A$1&amp;" " &amp;$B9&amp;"mL'!N4")</f>
        <v>98.26</v>
      </c>
      <c r="AD9" s="9">
        <f ca="1">INDIRECT("'"&amp;$A$1&amp;" " &amp;$B9&amp;"mL'!O4")</f>
        <v>0</v>
      </c>
      <c r="AE9" s="9">
        <f ca="1">INDIRECT("'"&amp;$A$1&amp;" " &amp;$B9&amp;"mL'!P4")</f>
        <v>0</v>
      </c>
      <c r="AF9" s="9">
        <f ca="1">INDIRECT("'"&amp;$A$1&amp;" " &amp;$B9&amp;"mL'!Q4")</f>
        <v>0</v>
      </c>
      <c r="AG9" s="33">
        <f ca="1">F9/R9</f>
        <v>0.91681396540500548</v>
      </c>
      <c r="AH9" s="43">
        <f ca="1">((Q9*AG9)/$D$47)*C9/60/D9</f>
        <v>4.1897683943159106E-9</v>
      </c>
      <c r="AI9" s="43">
        <f ca="1">((R9*AG9)/$D$46)*C9/60/D9</f>
        <v>2.8934175635319144E-7</v>
      </c>
      <c r="AJ9" s="43">
        <f ca="1">(((S9*AG9)-$E$50)/$D$49)*C9/60/D9</f>
        <v>3.1657954580072308E-10</v>
      </c>
      <c r="AK9" s="43">
        <f ca="1">((T9*AG9)/$D$48)*C9/60/D9</f>
        <v>3.3730083661693041E-8</v>
      </c>
      <c r="AL9" s="43">
        <f ca="1">((U9*AG9)/$D$50)*C9/60/D9</f>
        <v>1.2835308588481589E-8</v>
      </c>
      <c r="AM9" s="43">
        <f ca="1">((V9*AG9)/$D$50)*C9/60/D9</f>
        <v>1.1059546584479803E-11</v>
      </c>
      <c r="AN9" s="43">
        <f ca="1">((W9*AG9)/$D$52)*C9/60/D9</f>
        <v>6.1413327556839337E-10</v>
      </c>
      <c r="AO9" s="43">
        <f ca="1">((X9*AG9)/$D$53)*C9/60/D9</f>
        <v>1.3234971218290613E-7</v>
      </c>
      <c r="AP9" s="43">
        <f ca="1">((Y9*AG9)/$D$54)*C9/60/D9</f>
        <v>1.2277973232429087E-8</v>
      </c>
      <c r="AQ9" s="43">
        <v>0</v>
      </c>
      <c r="AR9" s="43">
        <f ca="1">IF(I9&gt;AA9,((AA9*AG9)/$D$56)*C9/60/D9,0)</f>
        <v>2.7642787416309421E-11</v>
      </c>
      <c r="AS9" s="43">
        <f ca="1">IF((AB9+AC9+AE9+AF9)&gt;I9,(((AB9)*AG9)/$D$56)*C9/60/D9,0)</f>
        <v>0</v>
      </c>
      <c r="AT9" s="43">
        <f ca="1">IF((AB9+AC9+AE9+AF9)&gt;I9,(((AC9)*AG9)/$D$58)*C9/60/D9,0)</f>
        <v>0</v>
      </c>
      <c r="AU9" s="43">
        <f ca="1">IF((AD9)&lt;H9,(((AD9)*AG9)/$D$59)*C9/60/D9,0)</f>
        <v>0</v>
      </c>
      <c r="AV9" s="43">
        <f ca="1">IF((AB9+AC9+AE9+AF9)&gt;I9,(((AE9)*AG9)/$D$60)*C9/60/D9,0)</f>
        <v>0</v>
      </c>
      <c r="AW9" s="43">
        <f ca="1">IF((AB9+AC9+AE9+AF9)&gt;I9,(((AF9)*AG9)/$D$61)*C9/60/D9,0)</f>
        <v>0</v>
      </c>
      <c r="AX9" s="44">
        <f ca="1">P9/N9</f>
        <v>2.1239757333969784</v>
      </c>
      <c r="AY9" s="44">
        <f ca="1">AO9/AH9</f>
        <v>31.588789576640952</v>
      </c>
      <c r="AZ9" s="45">
        <f ca="1">(P9-AO9)/P9*100</f>
        <v>18.647426178845954</v>
      </c>
      <c r="BA9" s="46">
        <f ca="1">100*((AJ9+AK9+AL9+2*AM9+2*AN9+3*AP9+4*AQ9+4*AR9+4*AS9+4*AT9+4*AU9+4*AV9+4*AW9)/(3*P9))</f>
        <v>17.431647480510399</v>
      </c>
      <c r="BB9" s="68">
        <f ca="1">B9*L9/100*60/76.3407</f>
        <v>9.3936952731050152</v>
      </c>
      <c r="BC9" s="68">
        <f>(D9/1000)/(B9/1000/1000/60)</f>
        <v>75150</v>
      </c>
      <c r="BD9" s="47">
        <f ca="1">(D9/1000)/((B9*(L9/100)/1000000/60)*101325/8.314/(298.15))</f>
        <v>6152.8431268429422</v>
      </c>
      <c r="BE9" s="48">
        <f ca="1">AP9*42.08*3600</f>
        <v>1.8599656090342175E-3</v>
      </c>
      <c r="BF9" s="2">
        <f ca="1">(G9-(X9*AG9))/G9*100</f>
        <v>18.835816044528649</v>
      </c>
      <c r="BG9" s="2">
        <f ca="1">(E9-(Q9*AG9))/E9*100</f>
        <v>94.748963152450926</v>
      </c>
      <c r="BH9" s="49">
        <f ca="1">AP9*1000</f>
        <v>1.2277973232429088E-5</v>
      </c>
      <c r="BI9" s="49">
        <f t="shared" ref="BI9:BI11" ca="1" si="0">BH9*42*3600/1000</f>
        <v>1.8564295527432779E-3</v>
      </c>
      <c r="BJ9" s="49">
        <f ca="1">P9-AJ9</f>
        <v>1.6236999073268179E-7</v>
      </c>
      <c r="BK9" s="2">
        <f t="shared" ref="BK9:BK11" ca="1" si="1">BJ9*(BY9/100)</f>
        <v>7.0297893261219066E-8</v>
      </c>
      <c r="BL9" s="50"/>
      <c r="BM9" s="51">
        <f ca="1">((1/3)*$AK9+(1/3)*$AL9+(1/3)*$AM9+(2/3)*$AN9+(2/3)*$AO9+$AP9+(4/3)*$AQ9+(4/3)*$AR9)*1000</f>
        <v>1.1648287785355355E-4</v>
      </c>
      <c r="BN9" s="43">
        <f ca="1">AP9*1000</f>
        <v>1.2277973232429088E-5</v>
      </c>
      <c r="BO9" s="52">
        <f t="shared" ref="BO9:BO11" ca="1" si="2">AK9*1000</f>
        <v>3.3730083661693042E-5</v>
      </c>
      <c r="BP9" s="53">
        <f t="shared" ref="BP9:BP11" ca="1" si="3">AL9*1000</f>
        <v>1.2835308588481589E-5</v>
      </c>
      <c r="BQ9" s="54">
        <f ca="1">AN9*1000</f>
        <v>6.1413327556839339E-7</v>
      </c>
      <c r="BR9" s="55">
        <f ca="1">AM9*1000</f>
        <v>1.1059546584479803E-8</v>
      </c>
      <c r="BS9" s="50"/>
      <c r="BT9" s="56">
        <f ca="1">AL9/AK9</f>
        <v>0.38052999563290546</v>
      </c>
      <c r="BU9" s="56">
        <f ca="1">3*P9</f>
        <v>4.8805971083544744E-7</v>
      </c>
      <c r="BV9" s="56">
        <f ca="1">AJ9+AK9+AL9+2*AM9+2*AN9+3*AO9+3*AP9+4*AQ9+4*AR9+4*AS9+4*AT9+4*AU9+4*AV9+4*AW9</f>
        <v>4.8212598483595199E-7</v>
      </c>
      <c r="BW9" s="57">
        <f ca="1">(BU9-BV9)/(3*P9)*100</f>
        <v>1.2157786983355496</v>
      </c>
      <c r="BX9" s="2"/>
      <c r="BY9" s="58">
        <f ca="1">100*(3*AP9/(AJ9+AK9+AL9+2*AM9+2*AN9+3*AP9+4*AQ9+4*AR9+4*AS9+4*AT9+4*AU9+4*AV9+4*AW9))</f>
        <v>43.294880380300185</v>
      </c>
      <c r="BZ9" s="58">
        <f ca="1">100*(AK9/(AJ9+AK9+AL9+2*AM9+2*AN9+3*AP9+4*AQ9+4*AR9+4*AS9+4*AT9+4*AU9+4*AV9+4*AW9))</f>
        <v>39.646606968578176</v>
      </c>
      <c r="CA9" s="58">
        <f ca="1">100*(AL9/(AJ9+AK9+AL9+2*AM9+2*AN9+3*AP9+4*AQ9+4*AR9+4*AS9+4*AT9+4*AU9+4*AV9+4*AW9))</f>
        <v>15.086723176612574</v>
      </c>
      <c r="CB9" s="58">
        <f ca="1">100*(2*AN9/(AJ9+AK9+AL9+2*AM9+2*AN9+3*AP9+4*AQ9+4*AR9+4*AS9+4*AT9+4*AU9+4*AV9+4*AW9))</f>
        <v>1.4437142135189991</v>
      </c>
      <c r="CC9" s="58">
        <f ca="1">100*(2*AM9/(AJ9+AK9+AL9+2*AM9+2*AN9+3*AP9+4*AQ9+4*AR9+4*AS9+4*AT9+4*AU9+4*AV9+4*AW9))</f>
        <v>2.5998956959808691E-2</v>
      </c>
      <c r="CD9" s="58">
        <f ca="1">100*(AJ9/(AJ9+AK9+AL9+2*AM9+2*AN9+3*AP9+4*AQ9+4*AR9+4*AS9+4*AT9+4*AU9+4*AV9+4*AW9))</f>
        <v>0.37211010066087291</v>
      </c>
      <c r="CE9" s="58">
        <f ca="1">100*(4*(AQ9+AR9+AS9+AT9+AU9+AV9+AW9)/(AJ9+AK9+AL9+2*AM9+2*AN9+3*AP9+4*AQ9+4*AR9+4*AS9+4*AT9+4*AU9+4*AV9+4*AW9))</f>
        <v>0.12996620336937151</v>
      </c>
      <c r="CF9" s="58">
        <f ca="1">BY9+CB9+CE9</f>
        <v>44.868560797188557</v>
      </c>
      <c r="CG9" s="59">
        <f ca="1">SUM(BY9:CE9)</f>
        <v>100</v>
      </c>
      <c r="CH9" s="49" t="e">
        <f>(#REF!/1000)/($B$2*0.01/50.94)</f>
        <v>#REF!</v>
      </c>
      <c r="CI9" s="49" t="e">
        <f>(#REF!/1000)/($B$2*0.01/50.94)</f>
        <v>#REF!</v>
      </c>
      <c r="CJ9" s="49">
        <f ca="1">(BH9/1000)/($B$2*0.01/50.94)</f>
        <v>1.2508799129198754E-7</v>
      </c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</row>
    <row r="10" spans="1:136" x14ac:dyDescent="0.25">
      <c r="A10" s="79">
        <v>500</v>
      </c>
      <c r="B10" s="79">
        <f t="shared" ref="B10:B11" si="4">$B$8</f>
        <v>40</v>
      </c>
      <c r="C10" s="66">
        <f>($B$63*(B10/1000))/($B$65*$B$67)</f>
        <v>1.6404620463078478E-3</v>
      </c>
      <c r="D10" s="32">
        <f t="shared" ref="D10:D11" si="5">$D$7</f>
        <v>50.1</v>
      </c>
      <c r="E10" s="77">
        <f t="shared" ref="E10:E11" ca="1" si="6">INDIRECT("'"&amp;$A$1&amp;" " &amp;B10&amp;"mL'!A27")</f>
        <v>583611.46</v>
      </c>
      <c r="F10" s="77">
        <f t="shared" ref="F10:F11" ca="1" si="7">INDIRECT("'"&amp;$A$1&amp;" " &amp;B10&amp;"mL'!B27")</f>
        <v>2199509.7960000001</v>
      </c>
      <c r="G10" s="77">
        <f t="shared" ref="G10:G11" ca="1" si="8">INDIRECT("'"&amp;$A$1&amp;" " &amp;B10&amp;"mL'!C27")</f>
        <v>1251169.3049999999</v>
      </c>
      <c r="H10" s="77">
        <f t="shared" ref="H10:H11" ca="1" si="9">INDIRECT("'"&amp;$A$1&amp;" " &amp;B10&amp;"mL'!D27")</f>
        <v>492.05</v>
      </c>
      <c r="I10" s="77">
        <f t="shared" ref="I10:I11" ca="1" si="10">INDIRECT("'"&amp;$A$1&amp;" " &amp;B10&amp;"mL'!E27")</f>
        <v>428.21</v>
      </c>
      <c r="J10" s="5">
        <f ca="1">E10/$D$46*100</f>
        <v>14.06798230357292</v>
      </c>
      <c r="K10" s="5">
        <f ca="1">F10/$D$47*100</f>
        <v>55.102312953294849</v>
      </c>
      <c r="L10" s="5">
        <f ca="1">G10/$D$53*100</f>
        <v>29.880053030647002</v>
      </c>
      <c r="M10" s="5">
        <f ca="1">J10+K10+L10</f>
        <v>99.05034828751478</v>
      </c>
      <c r="N10" s="64">
        <f ca="1">(J10/100)*B10*($D$63/($D$65*$D$67))/60/D10</f>
        <v>7.6595305549131632E-8</v>
      </c>
      <c r="O10" s="64">
        <f ca="1">(K10/100)*B10*($D$63/($D$65*$D$67))/60/D10</f>
        <v>3.0001306555877392E-7</v>
      </c>
      <c r="P10" s="64">
        <f ca="1">(L10/100)*B10*($D$63/($D$65*$D$67))/60/D10</f>
        <v>1.626865702784825E-7</v>
      </c>
      <c r="Q10" s="9">
        <f ca="1">INDIRECT("'"&amp;$A$1&amp;" " &amp;$B10&amp;"mL'!B5")</f>
        <v>33426.25</v>
      </c>
      <c r="R10" s="9">
        <f ca="1">INDIRECT("'"&amp;$A$1&amp;" " &amp;$B10&amp;"mL'!C5")</f>
        <v>2399079.7250000001</v>
      </c>
      <c r="S10" s="9">
        <f ca="1">INDIRECT("'"&amp;$A$1&amp;" " &amp;$B10&amp;"mL'!D5")</f>
        <v>2442.2649999999999</v>
      </c>
      <c r="T10" s="9">
        <f ca="1">INDIRECT("'"&amp;$A$1&amp;" " &amp;$B10&amp;"mL'!E5")</f>
        <v>312649.39</v>
      </c>
      <c r="U10" s="9">
        <f ca="1">INDIRECT("'"&amp;$A$1&amp;" " &amp;$B10&amp;"mL'!F5")</f>
        <v>145285.17000000001</v>
      </c>
      <c r="V10" s="9">
        <f ca="1">INDIRECT("'"&amp;$A$1&amp;" " &amp;$B10&amp;"mL'!G5")</f>
        <v>125.185</v>
      </c>
      <c r="W10" s="9">
        <f ca="1">INDIRECT("'"&amp;$A$1&amp;" " &amp;$B10&amp;"mL'!H5")</f>
        <v>4109.87</v>
      </c>
      <c r="X10" s="9">
        <f ca="1">INDIRECT("'"&amp;$A$1&amp;" " &amp;$B10&amp;"mL'!I5")</f>
        <v>1107641.675</v>
      </c>
      <c r="Y10" s="9">
        <f ca="1">INDIRECT("'"&amp;$A$1&amp;" " &amp;$B10&amp;"mL'!J5")</f>
        <v>97058.434999999998</v>
      </c>
      <c r="Z10" s="9">
        <f ca="1">INDIRECT("'"&amp;$A$1&amp;" " &amp;$B10&amp;"mL'!K5")</f>
        <v>361.63</v>
      </c>
      <c r="AA10" s="9">
        <f ca="1">INDIRECT("'"&amp;$A$1&amp;" " &amp;$B10&amp;"mL'!L5")</f>
        <v>276.995</v>
      </c>
      <c r="AB10" s="9">
        <f ca="1">INDIRECT("'"&amp;$A$1&amp;" " &amp;$B10&amp;"mL'!M5")</f>
        <v>0</v>
      </c>
      <c r="AC10" s="9">
        <f ca="1">INDIRECT("'"&amp;$A$1&amp;" " &amp;$B10&amp;"mL'!N5")</f>
        <v>98.26</v>
      </c>
      <c r="AD10" s="9">
        <f ca="1">INDIRECT("'"&amp;$A$1&amp;" " &amp;$B10&amp;"mL'!O5")</f>
        <v>0</v>
      </c>
      <c r="AE10" s="9">
        <f ca="1">INDIRECT("'"&amp;$A$1&amp;" " &amp;$B10&amp;"mL'!P5")</f>
        <v>0</v>
      </c>
      <c r="AF10" s="9">
        <f ca="1">INDIRECT("'"&amp;$A$1&amp;" " &amp;$B10&amp;"mL'!Q5")</f>
        <v>0</v>
      </c>
      <c r="AG10" s="33">
        <f t="shared" ref="AG10:AG11" ca="1" si="11">F10/R10</f>
        <v>0.91681396540500548</v>
      </c>
      <c r="AH10" s="43">
        <f ca="1">((Q10*AG10)/$D$47)*C10/60/D10</f>
        <v>4.1897683943159106E-9</v>
      </c>
      <c r="AI10" s="43">
        <f ca="1">((R10*AG10)/$D$46)*C10/60/D10</f>
        <v>2.8934175635319144E-7</v>
      </c>
      <c r="AJ10" s="43">
        <f ca="1">(((S10*AG10)-$E$50)/$D$49)*C10/60/D10</f>
        <v>3.1657954580072308E-10</v>
      </c>
      <c r="AK10" s="43">
        <f ca="1">((T10*AG10)/$D$48)*C10/60/D10</f>
        <v>3.3730083661693041E-8</v>
      </c>
      <c r="AL10" s="43">
        <f ca="1">((U10*AG10)/$D$50)*C10/60/D10</f>
        <v>1.2835308588481589E-8</v>
      </c>
      <c r="AM10" s="43">
        <f ca="1">((V10*AG10)/$D$50)*C10/60/D10</f>
        <v>1.1059546584479803E-11</v>
      </c>
      <c r="AN10" s="43">
        <f ca="1">((W10*AG10)/$D$52)*C10/60/D10</f>
        <v>6.1413327556839337E-10</v>
      </c>
      <c r="AO10" s="43">
        <f ca="1">((X10*AG10)/$D$53)*C10/60/D10</f>
        <v>1.3234971218290613E-7</v>
      </c>
      <c r="AP10" s="43">
        <f ca="1">((Y10*AG10)/$D$54)*C10/60/D10</f>
        <v>1.2277973232429087E-8</v>
      </c>
      <c r="AQ10" s="43">
        <v>0</v>
      </c>
      <c r="AR10" s="43">
        <f ca="1">IF(I10&gt;AA10,((AA10*AG10)/$D$56)*C10/60/D10,0)</f>
        <v>2.7642787416309421E-11</v>
      </c>
      <c r="AS10" s="43">
        <f ca="1">IF((AB10+AC10+AE10+AF10)&gt;I10,(((AB10)*AG10)/$D$56)*C10/60/D10,0)</f>
        <v>0</v>
      </c>
      <c r="AT10" s="43">
        <f ca="1">IF((AB10+AC10+AE10+AF10)&gt;I10,(((AC10)*AG10)/$D$58)*C10/60/D10,0)</f>
        <v>0</v>
      </c>
      <c r="AU10" s="43">
        <f ca="1">IF((AD10)&lt;H10,(((AD10)*AG10)/$D$59)*C10/60/D10,0)</f>
        <v>0</v>
      </c>
      <c r="AV10" s="43">
        <f ca="1">IF((AB10+AC10+AE10+AF10)&gt;I10,(((AE10)*AG10)/$D$60)*C10/60/D10,0)</f>
        <v>0</v>
      </c>
      <c r="AW10" s="43">
        <f ca="1">IF((AB10+AC10+AE10+AF10)&gt;I10,(((AF10)*AG10)/$D$61)*C10/60/D10,0)</f>
        <v>0</v>
      </c>
      <c r="AX10" s="44">
        <f ca="1">P10/N10</f>
        <v>2.1239757333969784</v>
      </c>
      <c r="AY10" s="44">
        <f t="shared" ref="AY10:AY11" ca="1" si="12">AO10/AH10</f>
        <v>31.588789576640952</v>
      </c>
      <c r="AZ10" s="45">
        <f ca="1">(P10-AO10)/P10*100</f>
        <v>18.647426178845954</v>
      </c>
      <c r="BA10" s="46">
        <f t="shared" ref="BA10" ca="1" si="13">100*((AJ10+AK10+AL10+2*AM10+2*AN10+3*AP10+4*AQ10+4*AR10+4*AS10+4*AT10+4*AU10+4*AV10+4*AW10)/(3*P10))</f>
        <v>17.431647480510399</v>
      </c>
      <c r="BB10" s="68">
        <f ca="1">B10*L10/100*60/76.3407</f>
        <v>9.3936952731050152</v>
      </c>
      <c r="BC10" s="68">
        <f>(D10/1000)/(B10/1000/1000/60)</f>
        <v>75150</v>
      </c>
      <c r="BD10" s="47">
        <f ca="1">(D10/1000)/((B10*(L10/100)/1000000/60)*101325/8.314/(298.15))</f>
        <v>6152.8431268429422</v>
      </c>
      <c r="BE10" s="48">
        <f ca="1">AP10*42.08*3600</f>
        <v>1.8599656090342175E-3</v>
      </c>
      <c r="BF10" s="2">
        <f ca="1">(G10-(X10*AG10))/G10*100</f>
        <v>18.835816044528649</v>
      </c>
      <c r="BG10" s="2">
        <f t="shared" ref="BG10:BG11" ca="1" si="14">(E10-(Q10*AG10))/E10*100</f>
        <v>94.748963152450926</v>
      </c>
      <c r="BH10" s="49">
        <f ca="1">AP10*1000</f>
        <v>1.2277973232429088E-5</v>
      </c>
      <c r="BI10" s="49">
        <f t="shared" ca="1" si="0"/>
        <v>1.8564295527432779E-3</v>
      </c>
      <c r="BJ10" s="49">
        <f ca="1">P10-AJ10</f>
        <v>1.6236999073268179E-7</v>
      </c>
      <c r="BK10" s="2">
        <f t="shared" ca="1" si="1"/>
        <v>7.0297893261219066E-8</v>
      </c>
      <c r="BL10" s="50"/>
      <c r="BM10" s="51">
        <f ca="1">((1/3)*$AK10+(1/3)*$AL10+(1/3)*$AM10+(2/3)*$AN10+(2/3)*$AO10+$AP10+(4/3)*$AQ10+(4/3)*$AR10)*1000</f>
        <v>1.1648287785355355E-4</v>
      </c>
      <c r="BN10" s="43">
        <f ca="1">AP10*1000</f>
        <v>1.2277973232429088E-5</v>
      </c>
      <c r="BO10" s="52">
        <f t="shared" ca="1" si="2"/>
        <v>3.3730083661693042E-5</v>
      </c>
      <c r="BP10" s="53">
        <f t="shared" ca="1" si="3"/>
        <v>1.2835308588481589E-5</v>
      </c>
      <c r="BQ10" s="54">
        <f ca="1">AN10*1000</f>
        <v>6.1413327556839339E-7</v>
      </c>
      <c r="BR10" s="55">
        <f ca="1">AM10*1000</f>
        <v>1.1059546584479803E-8</v>
      </c>
      <c r="BS10" s="50"/>
      <c r="BT10" s="56">
        <f ca="1">AL10/AK10</f>
        <v>0.38052999563290546</v>
      </c>
      <c r="BU10" s="56">
        <f ca="1">3*P10</f>
        <v>4.8805971083544744E-7</v>
      </c>
      <c r="BV10" s="56">
        <f ca="1">AJ10+AK10+AL10+2*AM10+2*AN10+3*AO10+3*AP10+4*AQ10+4*AR10+4*AS10+4*AT10+4*AU10+4*AV10+4*AW10</f>
        <v>4.8212598483595199E-7</v>
      </c>
      <c r="BW10" s="57">
        <f ca="1">(BU10-BV10)/(3*P10)*100</f>
        <v>1.2157786983355496</v>
      </c>
      <c r="BX10" s="2"/>
      <c r="BY10" s="58">
        <f ca="1">100*(3*AP10/(AJ10+AK10+AL10+2*AM10+2*AN10+3*AP10+4*AQ10+4*AR10+4*AS10+4*AT10+4*AU10+4*AV10+4*AW10))</f>
        <v>43.294880380300185</v>
      </c>
      <c r="BZ10" s="58">
        <f ca="1">100*(AK10/(AJ10+AK10+AL10+2*AM10+2*AN10+3*AP10+4*AQ10+4*AR10+4*AS10+4*AT10+4*AU10+4*AV10+4*AW10))</f>
        <v>39.646606968578176</v>
      </c>
      <c r="CA10" s="58">
        <f ca="1">100*(AL10/(AJ10+AK10+AL10+2*AM10+2*AN10+3*AP10+4*AQ10+4*AR10+4*AS10+4*AT10+4*AU10+4*AV10+4*AW10))</f>
        <v>15.086723176612574</v>
      </c>
      <c r="CB10" s="58">
        <f ca="1">100*(2*AN10/(AJ10+AK10+AL10+2*AM10+2*AN10+3*AP10+4*AQ10+4*AR10+4*AS10+4*AT10+4*AU10+4*AV10+4*AW10))</f>
        <v>1.4437142135189991</v>
      </c>
      <c r="CC10" s="58">
        <f ca="1">100*(2*AM10/(AJ10+AK10+AL10+2*AM10+2*AN10+3*AP10+4*AQ10+4*AR10+4*AS10+4*AT10+4*AU10+4*AV10+4*AW10))</f>
        <v>2.5998956959808691E-2</v>
      </c>
      <c r="CD10" s="58">
        <f ca="1">100*(AJ10/(AJ10+AK10+AL10+2*AM10+2*AN10+3*AP10+4*AQ10+4*AR10+4*AS10+4*AT10+4*AU10+4*AV10+4*AW10))</f>
        <v>0.37211010066087291</v>
      </c>
      <c r="CE10" s="58">
        <f ca="1">100*(4*(AQ10+AR10+AS10+AT10+AU10+AV10+AW10)/(AJ10+AK10+AL10+2*AM10+2*AN10+3*AP10+4*AQ10+4*AR10+4*AS10+4*AT10+4*AU10+4*AV10+4*AW10))</f>
        <v>0.12996620336937151</v>
      </c>
      <c r="CF10" s="58">
        <f ca="1">BY10+CB10+CE10</f>
        <v>44.868560797188557</v>
      </c>
      <c r="CG10" s="59">
        <f ca="1">SUM(BY10:CE10)</f>
        <v>100</v>
      </c>
      <c r="CH10" s="49" t="e">
        <f>(#REF!/1000)/($B$2*0.01/50.94)</f>
        <v>#REF!</v>
      </c>
      <c r="CI10" s="49" t="e">
        <f>(#REF!/1000)/($B$2*0.01/50.94)</f>
        <v>#REF!</v>
      </c>
      <c r="CJ10" s="49">
        <f ca="1">(BH10/1000)/($B$2*0.01/50.94)</f>
        <v>1.2508799129198754E-7</v>
      </c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</row>
    <row r="11" spans="1:136" x14ac:dyDescent="0.25">
      <c r="A11" s="79">
        <v>500</v>
      </c>
      <c r="B11" s="79">
        <f t="shared" si="4"/>
        <v>40</v>
      </c>
      <c r="C11" s="66">
        <f>($B$63*(B11/1000))/($B$65*$B$67)</f>
        <v>1.6404620463078478E-3</v>
      </c>
      <c r="D11" s="32">
        <f t="shared" si="5"/>
        <v>50.1</v>
      </c>
      <c r="E11" s="77">
        <f t="shared" ca="1" si="6"/>
        <v>583611.46</v>
      </c>
      <c r="F11" s="77">
        <f t="shared" ca="1" si="7"/>
        <v>2199509.7960000001</v>
      </c>
      <c r="G11" s="77">
        <f t="shared" ca="1" si="8"/>
        <v>1251169.3049999999</v>
      </c>
      <c r="H11" s="77">
        <f t="shared" ca="1" si="9"/>
        <v>492.05</v>
      </c>
      <c r="I11" s="77">
        <f t="shared" ca="1" si="10"/>
        <v>428.21</v>
      </c>
      <c r="J11" s="5">
        <f ca="1">E11/$D$46*100</f>
        <v>14.06798230357292</v>
      </c>
      <c r="K11" s="5">
        <f ca="1">F11/$D$47*100</f>
        <v>55.102312953294849</v>
      </c>
      <c r="L11" s="5">
        <f ca="1">G11/$D$53*100</f>
        <v>29.880053030647002</v>
      </c>
      <c r="M11" s="5">
        <f ca="1">J11+K11+L11</f>
        <v>99.05034828751478</v>
      </c>
      <c r="N11" s="64">
        <f ca="1">(J11/100)*B11*($D$63/($D$65*$D$67))/60/D11</f>
        <v>7.6595305549131632E-8</v>
      </c>
      <c r="O11" s="64">
        <f ca="1">(K11/100)*B11*($D$63/($D$65*$D$67))/60/D11</f>
        <v>3.0001306555877392E-7</v>
      </c>
      <c r="P11" s="64">
        <f ca="1">(L11/100)*B11*($D$63/($D$65*$D$67))/60/D11</f>
        <v>1.626865702784825E-7</v>
      </c>
      <c r="Q11" s="9">
        <f ca="1">INDIRECT("'"&amp;$A$1&amp;" " &amp;$B11&amp;"mL'!B6")</f>
        <v>33426.25</v>
      </c>
      <c r="R11" s="9">
        <f ca="1">INDIRECT("'"&amp;$A$1&amp;" " &amp;$B11&amp;"mL'!C6")</f>
        <v>2399079.7250000001</v>
      </c>
      <c r="S11" s="9">
        <f ca="1">INDIRECT("'"&amp;$A$1&amp;" " &amp;$B11&amp;"mL'!D6")</f>
        <v>2442.2649999999999</v>
      </c>
      <c r="T11" s="9">
        <f ca="1">INDIRECT("'"&amp;$A$1&amp;" " &amp;$B11&amp;"mL'!E6")</f>
        <v>312649.39</v>
      </c>
      <c r="U11" s="9">
        <f ca="1">INDIRECT("'"&amp;$A$1&amp;" " &amp;$B11&amp;"mL'!F6")</f>
        <v>145285.17000000001</v>
      </c>
      <c r="V11" s="9">
        <f ca="1">INDIRECT("'"&amp;$A$1&amp;" " &amp;$B11&amp;"mL'!G6")</f>
        <v>125.185</v>
      </c>
      <c r="W11" s="9">
        <f ca="1">INDIRECT("'"&amp;$A$1&amp;" " &amp;$B11&amp;"mL'!H6")</f>
        <v>4109.87</v>
      </c>
      <c r="X11" s="9">
        <f ca="1">INDIRECT("'"&amp;$A$1&amp;" " &amp;$B11&amp;"mL'!I6")</f>
        <v>1107641.675</v>
      </c>
      <c r="Y11" s="9">
        <f ca="1">INDIRECT("'"&amp;$A$1&amp;" " &amp;$B11&amp;"mL'!J6")</f>
        <v>97058.434999999998</v>
      </c>
      <c r="Z11" s="9">
        <f ca="1">INDIRECT("'"&amp;$A$1&amp;" " &amp;$B11&amp;"mL'!K6")</f>
        <v>361.63</v>
      </c>
      <c r="AA11" s="9">
        <f ca="1">INDIRECT("'"&amp;$A$1&amp;" " &amp;$B11&amp;"mL'!L6")</f>
        <v>276.995</v>
      </c>
      <c r="AB11" s="9">
        <f ca="1">INDIRECT("'"&amp;$A$1&amp;" " &amp;$B11&amp;"mL'!M6")</f>
        <v>0</v>
      </c>
      <c r="AC11" s="9">
        <f ca="1">INDIRECT("'"&amp;$A$1&amp;" " &amp;$B11&amp;"mL'!N6")</f>
        <v>98.26</v>
      </c>
      <c r="AD11" s="9">
        <f ca="1">INDIRECT("'"&amp;$A$1&amp;" " &amp;$B11&amp;"mL'!O6")</f>
        <v>0</v>
      </c>
      <c r="AE11" s="9">
        <f ca="1">INDIRECT("'"&amp;$A$1&amp;" " &amp;$B11&amp;"mL'!P6")</f>
        <v>0</v>
      </c>
      <c r="AF11" s="9">
        <f ca="1">INDIRECT("'"&amp;$A$1&amp;" " &amp;$B11&amp;"mL'!Q6")</f>
        <v>0</v>
      </c>
      <c r="AG11" s="33">
        <f t="shared" ca="1" si="11"/>
        <v>0.91681396540500548</v>
      </c>
      <c r="AH11" s="43">
        <f ca="1">((Q11*AG11)/$D$47)*C11/60/D11</f>
        <v>4.1897683943159106E-9</v>
      </c>
      <c r="AI11" s="43">
        <f ca="1">((R11*AG11)/$D$46)*C11/60/D11</f>
        <v>2.8934175635319144E-7</v>
      </c>
      <c r="AJ11" s="43">
        <f ca="1">(((S11*AG11)-$E$50)/$D$49)*C11/60/D11</f>
        <v>3.1657954580072308E-10</v>
      </c>
      <c r="AK11" s="43">
        <f ca="1">((T11*AG11)/$D$48)*C11/60/D11</f>
        <v>3.3730083661693041E-8</v>
      </c>
      <c r="AL11" s="43">
        <f ca="1">((U11*AG11)/$D$50)*C11/60/D11</f>
        <v>1.2835308588481589E-8</v>
      </c>
      <c r="AM11" s="43">
        <f ca="1">((V11*AG11)/$D$50)*C11/60/D11</f>
        <v>1.1059546584479803E-11</v>
      </c>
      <c r="AN11" s="43">
        <f ca="1">((W11*AG11)/$D$52)*C11/60/D11</f>
        <v>6.1413327556839337E-10</v>
      </c>
      <c r="AO11" s="43">
        <f ca="1">((X11*AG11)/$D$53)*C11/60/D11</f>
        <v>1.3234971218290613E-7</v>
      </c>
      <c r="AP11" s="43">
        <f ca="1">((Y11*AG11)/$D$54)*C11/60/D11</f>
        <v>1.2277973232429087E-8</v>
      </c>
      <c r="AQ11" s="43">
        <v>0</v>
      </c>
      <c r="AR11" s="43">
        <f ca="1">IF(I11&gt;AA11,((AA11*AG11)/$D$56)*C11/60/D11,0)</f>
        <v>2.7642787416309421E-11</v>
      </c>
      <c r="AS11" s="43">
        <f ca="1">IF((AB11+AC11+AE11+AF11)&gt;I11,(((AB11)*AG11)/$D$56)*C11/60/D11,0)</f>
        <v>0</v>
      </c>
      <c r="AT11" s="43">
        <f ca="1">IF((AB11+AC11+AE11+AF11)&gt;I11,(((AC11)*AG11)/$D$58)*C11/60/D11,0)</f>
        <v>0</v>
      </c>
      <c r="AU11" s="43">
        <f ca="1">IF((AD11)&lt;H11,(((AD11)*AG11)/$D$59)*C11/60/D11,0)</f>
        <v>0</v>
      </c>
      <c r="AV11" s="43">
        <f ca="1">IF((AB11+AC11+AE11+AF11)&gt;I11,(((AE11)*AG11)/$D$60)*C11/60/D11,0)</f>
        <v>0</v>
      </c>
      <c r="AW11" s="43">
        <f ca="1">IF((AB11+AC11+AE11+AF11)&gt;I11,(((AF11)*AG11)/$D$61)*C11/60/D11,0)</f>
        <v>0</v>
      </c>
      <c r="AX11" s="44">
        <f ca="1">P11/N11</f>
        <v>2.1239757333969784</v>
      </c>
      <c r="AY11" s="44">
        <f t="shared" ca="1" si="12"/>
        <v>31.588789576640952</v>
      </c>
      <c r="AZ11" s="45">
        <f ca="1">(P11-AO11)/P11*100</f>
        <v>18.647426178845954</v>
      </c>
      <c r="BA11" s="46">
        <f ca="1">100*((AJ11+AK11+AL11+2*AM11+2*AN11+3*AP11+4*AQ11+4*AR11+4*AS11+4*AT11+4*AU11+4*AV11+4*AW11)/(3*P11))</f>
        <v>17.431647480510399</v>
      </c>
      <c r="BB11" s="68">
        <f ca="1">B11*L11/100*60/76.3407</f>
        <v>9.3936952731050152</v>
      </c>
      <c r="BC11" s="68">
        <f>(D11/1000)/(B11/1000/1000/60)</f>
        <v>75150</v>
      </c>
      <c r="BD11" s="47">
        <f ca="1">(D11/1000)/((B11*(L11/100)/1000000/60)*101325/8.314/(298.15))</f>
        <v>6152.8431268429422</v>
      </c>
      <c r="BE11" s="48">
        <f ca="1">AP11*42.08*3600</f>
        <v>1.8599656090342175E-3</v>
      </c>
      <c r="BF11" s="2">
        <f ca="1">(G11-(X11*AG11))/G11*100</f>
        <v>18.835816044528649</v>
      </c>
      <c r="BG11" s="2">
        <f t="shared" ca="1" si="14"/>
        <v>94.748963152450926</v>
      </c>
      <c r="BH11" s="49">
        <f ca="1">AP11*1000</f>
        <v>1.2277973232429088E-5</v>
      </c>
      <c r="BI11" s="49">
        <f t="shared" ca="1" si="0"/>
        <v>1.8564295527432779E-3</v>
      </c>
      <c r="BJ11" s="49">
        <f ca="1">P11-AJ11</f>
        <v>1.6236999073268179E-7</v>
      </c>
      <c r="BK11" s="2">
        <f t="shared" ca="1" si="1"/>
        <v>7.0297893261219066E-8</v>
      </c>
      <c r="BL11" s="50"/>
      <c r="BM11" s="51">
        <f ca="1">((1/3)*$AK11+(1/3)*$AL11+(1/3)*$AM11+(2/3)*$AN11+(2/3)*$AO11+$AP11+(4/3)*$AQ11+(4/3)*$AR11)*1000</f>
        <v>1.1648287785355355E-4</v>
      </c>
      <c r="BN11" s="43">
        <f ca="1">AP11*1000</f>
        <v>1.2277973232429088E-5</v>
      </c>
      <c r="BO11" s="52">
        <f t="shared" ca="1" si="2"/>
        <v>3.3730083661693042E-5</v>
      </c>
      <c r="BP11" s="53">
        <f t="shared" ca="1" si="3"/>
        <v>1.2835308588481589E-5</v>
      </c>
      <c r="BQ11" s="54">
        <f ca="1">AN11*1000</f>
        <v>6.1413327556839339E-7</v>
      </c>
      <c r="BR11" s="55">
        <f ca="1">AM11*1000</f>
        <v>1.1059546584479803E-8</v>
      </c>
      <c r="BS11" s="50"/>
      <c r="BT11" s="56">
        <f ca="1">AL11/AK11</f>
        <v>0.38052999563290546</v>
      </c>
      <c r="BU11" s="56">
        <f ca="1">3*P11</f>
        <v>4.8805971083544744E-7</v>
      </c>
      <c r="BV11" s="56">
        <f ca="1">AJ11+AK11+AL11+2*AM11+2*AN11+3*AO11+3*AP11+4*AQ11+4*AR11+4*AS11+4*AT11+4*AU11+4*AV11+4*AW11</f>
        <v>4.8212598483595199E-7</v>
      </c>
      <c r="BW11" s="57">
        <f ca="1">(BU11-BV11)/(3*P11)*100</f>
        <v>1.2157786983355496</v>
      </c>
      <c r="BX11" s="2"/>
      <c r="BY11" s="58">
        <f ca="1">100*(3*AP11/(AJ11+AK11+AL11+2*AM11+2*AN11+3*AP11+4*AQ11+4*AR11+4*AS11+4*AT11+4*AU11+4*AV11+4*AW11))</f>
        <v>43.294880380300185</v>
      </c>
      <c r="BZ11" s="58">
        <f ca="1">100*(AK11/(AJ11+AK11+AL11+2*AM11+2*AN11+3*AP11+4*AQ11+4*AR11+4*AS11+4*AT11+4*AU11+4*AV11+4*AW11))</f>
        <v>39.646606968578176</v>
      </c>
      <c r="CA11" s="58">
        <f ca="1">100*(AL11/(AJ11+AK11+AL11+2*AM11+2*AN11+3*AP11+4*AQ11+4*AR11+4*AS11+4*AT11+4*AU11+4*AV11+4*AW11))</f>
        <v>15.086723176612574</v>
      </c>
      <c r="CB11" s="58">
        <f ca="1">100*(2*AN11/(AJ11+AK11+AL11+2*AM11+2*AN11+3*AP11+4*AQ11+4*AR11+4*AS11+4*AT11+4*AU11+4*AV11+4*AW11))</f>
        <v>1.4437142135189991</v>
      </c>
      <c r="CC11" s="58">
        <f ca="1">100*(2*AM11/(AJ11+AK11+AL11+2*AM11+2*AN11+3*AP11+4*AQ11+4*AR11+4*AS11+4*AT11+4*AU11+4*AV11+4*AW11))</f>
        <v>2.5998956959808691E-2</v>
      </c>
      <c r="CD11" s="58">
        <f ca="1">100*(AJ11/(AJ11+AK11+AL11+2*AM11+2*AN11+3*AP11+4*AQ11+4*AR11+4*AS11+4*AT11+4*AU11+4*AV11+4*AW11))</f>
        <v>0.37211010066087291</v>
      </c>
      <c r="CE11" s="58">
        <f ca="1">100*(4*(AQ11+AR11+AS11+AT11+AU11+AV11+AW11)/(AJ11+AK11+AL11+2*AM11+2*AN11+3*AP11+4*AQ11+4*AR11+4*AS11+4*AT11+4*AU11+4*AV11+4*AW11))</f>
        <v>0.12996620336937151</v>
      </c>
      <c r="CF11" s="58">
        <f ca="1">BY11+CB11+CE11</f>
        <v>44.868560797188557</v>
      </c>
      <c r="CG11" s="59">
        <f ca="1">SUM(BY11:CE11)</f>
        <v>100</v>
      </c>
      <c r="CH11" s="49" t="e">
        <f>(#REF!/1000)/($B$2*0.01/50.94)</f>
        <v>#REF!</v>
      </c>
      <c r="CI11" s="49" t="e">
        <f>(#REF!/1000)/($B$2*0.01/50.94)</f>
        <v>#REF!</v>
      </c>
      <c r="CJ11" s="49">
        <f ca="1">(BH11/1000)/($B$2*0.01/50.94)</f>
        <v>1.2508799129198754E-7</v>
      </c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</row>
    <row r="12" spans="1:136" x14ac:dyDescent="0.25">
      <c r="A12" s="74"/>
      <c r="B12" s="67">
        <v>60</v>
      </c>
      <c r="C12" s="34"/>
      <c r="D12" s="34"/>
      <c r="E12" s="31"/>
      <c r="F12" s="31"/>
      <c r="G12" s="35"/>
      <c r="H12" s="35"/>
      <c r="I12" s="35"/>
      <c r="J12" s="36"/>
      <c r="K12" s="36"/>
      <c r="L12" s="36"/>
      <c r="M12" s="36"/>
      <c r="N12" s="65"/>
      <c r="O12" s="65"/>
      <c r="P12" s="65"/>
      <c r="Q12" s="31"/>
      <c r="R12" s="31"/>
      <c r="S12" s="35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4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2"/>
      <c r="AY12" s="62"/>
      <c r="AZ12" s="60">
        <f ca="1">AVERAGE(AZ9:AZ11)</f>
        <v>18.647426178845954</v>
      </c>
      <c r="BA12" s="60">
        <f t="shared" ref="BA12:CG12" ca="1" si="15">AVERAGE(BA9:BA11)</f>
        <v>17.431647480510399</v>
      </c>
      <c r="BB12" s="60">
        <f t="shared" ca="1" si="15"/>
        <v>9.3936952731050152</v>
      </c>
      <c r="BC12" s="60">
        <f t="shared" si="15"/>
        <v>75150</v>
      </c>
      <c r="BD12" s="60">
        <f t="shared" ca="1" si="15"/>
        <v>6152.8431268429422</v>
      </c>
      <c r="BE12" s="60">
        <f t="shared" ca="1" si="15"/>
        <v>1.8599656090342177E-3</v>
      </c>
      <c r="BF12" s="60">
        <f t="shared" ca="1" si="15"/>
        <v>18.835816044528649</v>
      </c>
      <c r="BG12" s="60">
        <f t="shared" ca="1" si="15"/>
        <v>94.748963152450926</v>
      </c>
      <c r="BH12" s="60">
        <f t="shared" ca="1" si="15"/>
        <v>1.2277973232429088E-5</v>
      </c>
      <c r="BI12" s="60">
        <f t="shared" ca="1" si="15"/>
        <v>1.8564295527432779E-3</v>
      </c>
      <c r="BJ12" s="60">
        <f t="shared" ca="1" si="15"/>
        <v>1.6236999073268179E-7</v>
      </c>
      <c r="BK12" s="60">
        <f t="shared" ca="1" si="15"/>
        <v>7.0297893261219066E-8</v>
      </c>
      <c r="BL12" s="60" t="e">
        <f t="shared" si="15"/>
        <v>#DIV/0!</v>
      </c>
      <c r="BM12" s="60">
        <f t="shared" ca="1" si="15"/>
        <v>1.1648287785355356E-4</v>
      </c>
      <c r="BN12" s="60">
        <f t="shared" ca="1" si="15"/>
        <v>1.2277973232429088E-5</v>
      </c>
      <c r="BO12" s="60">
        <f t="shared" ca="1" si="15"/>
        <v>3.3730083661693042E-5</v>
      </c>
      <c r="BP12" s="60">
        <f t="shared" ca="1" si="15"/>
        <v>1.2835308588481591E-5</v>
      </c>
      <c r="BQ12" s="60">
        <f t="shared" ca="1" si="15"/>
        <v>6.1413327556839339E-7</v>
      </c>
      <c r="BR12" s="60">
        <f t="shared" ca="1" si="15"/>
        <v>1.1059546584479803E-8</v>
      </c>
      <c r="BS12" s="60" t="e">
        <f t="shared" si="15"/>
        <v>#DIV/0!</v>
      </c>
      <c r="BT12" s="60">
        <f t="shared" ca="1" si="15"/>
        <v>0.3805299956329054</v>
      </c>
      <c r="BU12" s="60">
        <f t="shared" ca="1" si="15"/>
        <v>4.8805971083544744E-7</v>
      </c>
      <c r="BV12" s="60">
        <f t="shared" ca="1" si="15"/>
        <v>4.8212598483595199E-7</v>
      </c>
      <c r="BW12" s="60">
        <f t="shared" ca="1" si="15"/>
        <v>1.2157786983355496</v>
      </c>
      <c r="BX12" s="60" t="e">
        <f t="shared" si="15"/>
        <v>#DIV/0!</v>
      </c>
      <c r="BY12" s="60">
        <f t="shared" ca="1" si="15"/>
        <v>43.294880380300185</v>
      </c>
      <c r="BZ12" s="60">
        <f t="shared" ca="1" si="15"/>
        <v>39.646606968578176</v>
      </c>
      <c r="CA12" s="60">
        <f t="shared" ca="1" si="15"/>
        <v>15.086723176612574</v>
      </c>
      <c r="CB12" s="60">
        <f t="shared" ca="1" si="15"/>
        <v>1.4437142135189991</v>
      </c>
      <c r="CC12" s="60">
        <f t="shared" ca="1" si="15"/>
        <v>2.5998956959808691E-2</v>
      </c>
      <c r="CD12" s="60">
        <f t="shared" ca="1" si="15"/>
        <v>0.37211010066087291</v>
      </c>
      <c r="CE12" s="60">
        <f t="shared" ca="1" si="15"/>
        <v>0.12996620336937151</v>
      </c>
      <c r="CF12" s="60">
        <f t="shared" ca="1" si="15"/>
        <v>44.868560797188557</v>
      </c>
      <c r="CG12" s="60">
        <f t="shared" ca="1" si="15"/>
        <v>100</v>
      </c>
      <c r="CH12" s="60" t="e">
        <f t="shared" ref="CH12" si="16">AVERAGE(CH9:CH11)</f>
        <v>#REF!</v>
      </c>
      <c r="CI12" s="60" t="e">
        <f t="shared" ref="CI12" si="17">AVERAGE(CI9:CI11)</f>
        <v>#REF!</v>
      </c>
      <c r="CJ12" s="60">
        <f t="shared" ref="CJ12" ca="1" si="18">AVERAGE(CJ9:CJ11)</f>
        <v>1.2508799129198754E-7</v>
      </c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</row>
    <row r="13" spans="1:136" x14ac:dyDescent="0.25">
      <c r="A13" s="79">
        <v>500</v>
      </c>
      <c r="B13" s="79">
        <f>$B$12</f>
        <v>60</v>
      </c>
      <c r="C13" s="66">
        <f>($B$63*(B13/1000))/($B$65*$B$67)</f>
        <v>2.4606930694617717E-3</v>
      </c>
      <c r="D13" s="32">
        <f>$D$7</f>
        <v>50.1</v>
      </c>
      <c r="E13" s="77" t="e">
        <f ca="1">INDIRECT("'"&amp;$A$1&amp;" " &amp;B13&amp;"mL'!A27")</f>
        <v>#REF!</v>
      </c>
      <c r="F13" s="77" t="e">
        <f ca="1">INDIRECT("'"&amp;$A$1&amp;" " &amp;B13&amp;"mL'!B27")</f>
        <v>#REF!</v>
      </c>
      <c r="G13" s="77" t="e">
        <f ca="1">INDIRECT("'"&amp;$A$1&amp;" " &amp;B13&amp;"mL'!C27")</f>
        <v>#REF!</v>
      </c>
      <c r="H13" s="77" t="e">
        <f ca="1">INDIRECT("'"&amp;$A$1&amp;" " &amp;B13&amp;"mL'!D27")</f>
        <v>#REF!</v>
      </c>
      <c r="I13" s="77" t="e">
        <f ca="1">INDIRECT("'"&amp;$A$1&amp;" " &amp;B13&amp;"mL'!E27")</f>
        <v>#REF!</v>
      </c>
      <c r="J13" s="5" t="e">
        <f ca="1">E13/$D$46*100</f>
        <v>#REF!</v>
      </c>
      <c r="K13" s="5" t="e">
        <f ca="1">F13/$D$47*100</f>
        <v>#REF!</v>
      </c>
      <c r="L13" s="5" t="e">
        <f ca="1">G13/$D$53*100</f>
        <v>#REF!</v>
      </c>
      <c r="M13" s="5" t="e">
        <f ca="1">J13+K13+L13</f>
        <v>#REF!</v>
      </c>
      <c r="N13" s="64" t="e">
        <f ca="1">(J13/100)*B13*($D$63/($D$65*$D$67))/60/D13</f>
        <v>#REF!</v>
      </c>
      <c r="O13" s="64" t="e">
        <f ca="1">(K13/100)*B13*($D$63/($D$65*$D$67))/60/D13</f>
        <v>#REF!</v>
      </c>
      <c r="P13" s="64" t="e">
        <f ca="1">(L13/100)*B13*($D$63/($D$65*$D$67))/60/D13</f>
        <v>#REF!</v>
      </c>
      <c r="Q13" s="9" t="e">
        <f ca="1">INDIRECT("'"&amp;$A$1&amp;" " &amp;$B13&amp;"mL'!B4")</f>
        <v>#REF!</v>
      </c>
      <c r="R13" s="9" t="e">
        <f ca="1">INDIRECT("'"&amp;$A$1&amp;" " &amp;$B13&amp;"mL'!C4")</f>
        <v>#REF!</v>
      </c>
      <c r="S13" s="9" t="e">
        <f ca="1">INDIRECT("'"&amp;$A$1&amp;" " &amp;$B13&amp;"mL'!D4")</f>
        <v>#REF!</v>
      </c>
      <c r="T13" s="9" t="e">
        <f ca="1">INDIRECT("'"&amp;$A$1&amp;" " &amp;$B13&amp;"mL'!E4")</f>
        <v>#REF!</v>
      </c>
      <c r="U13" s="9" t="e">
        <f ca="1">INDIRECT("'"&amp;$A$1&amp;" " &amp;$B13&amp;"mL'!F4")</f>
        <v>#REF!</v>
      </c>
      <c r="V13" s="9" t="e">
        <f ca="1">INDIRECT("'"&amp;$A$1&amp;" " &amp;$B13&amp;"mL'!G4")</f>
        <v>#REF!</v>
      </c>
      <c r="W13" s="9" t="e">
        <f ca="1">INDIRECT("'"&amp;$A$1&amp;" " &amp;$B13&amp;"mL'!H4")</f>
        <v>#REF!</v>
      </c>
      <c r="X13" s="9" t="e">
        <f ca="1">INDIRECT("'"&amp;$A$1&amp;" " &amp;$B13&amp;"mL'!I4")</f>
        <v>#REF!</v>
      </c>
      <c r="Y13" s="9" t="e">
        <f ca="1">INDIRECT("'"&amp;$A$1&amp;" " &amp;$B13&amp;"mL'!J4")</f>
        <v>#REF!</v>
      </c>
      <c r="Z13" s="9" t="e">
        <f ca="1">INDIRECT("'"&amp;$A$1&amp;" " &amp;$B13&amp;"mL'!K4")</f>
        <v>#REF!</v>
      </c>
      <c r="AA13" s="9" t="e">
        <f ca="1">INDIRECT("'"&amp;$A$1&amp;" " &amp;$B13&amp;"mL'!L4")</f>
        <v>#REF!</v>
      </c>
      <c r="AB13" s="9" t="e">
        <f ca="1">INDIRECT("'"&amp;$A$1&amp;" " &amp;$B13&amp;"mL'!M4")</f>
        <v>#REF!</v>
      </c>
      <c r="AC13" s="9" t="e">
        <f ca="1">INDIRECT("'"&amp;$A$1&amp;" " &amp;$B13&amp;"mL'!N4")</f>
        <v>#REF!</v>
      </c>
      <c r="AD13" s="9" t="e">
        <f ca="1">INDIRECT("'"&amp;$A$1&amp;" " &amp;$B13&amp;"mL'!O4")</f>
        <v>#REF!</v>
      </c>
      <c r="AE13" s="9" t="e">
        <f ca="1">INDIRECT("'"&amp;$A$1&amp;" " &amp;$B13&amp;"mL'!P4")</f>
        <v>#REF!</v>
      </c>
      <c r="AF13" s="9" t="e">
        <f ca="1">INDIRECT("'"&amp;$A$1&amp;" " &amp;$B13&amp;"mL'!Q4")</f>
        <v>#REF!</v>
      </c>
      <c r="AG13" s="33" t="e">
        <f ca="1">F13/R13</f>
        <v>#REF!</v>
      </c>
      <c r="AH13" s="43" t="e">
        <f ca="1">((Q13*AG13)/$D$47)*C13/60/D13</f>
        <v>#REF!</v>
      </c>
      <c r="AI13" s="43" t="e">
        <f ca="1">((R13*AG13)/$D$46)*C13/60/D13</f>
        <v>#REF!</v>
      </c>
      <c r="AJ13" s="43" t="e">
        <f ca="1">(((S13*AG13)-$E$50)/$D$49)*C13/60/D13</f>
        <v>#REF!</v>
      </c>
      <c r="AK13" s="43" t="e">
        <f ca="1">((T13*AG13)/$D$48)*C13/60/D13</f>
        <v>#REF!</v>
      </c>
      <c r="AL13" s="43" t="e">
        <f ca="1">((U13*AG13)/$D$50)*C13/60/D13</f>
        <v>#REF!</v>
      </c>
      <c r="AM13" s="43" t="e">
        <f ca="1">((V13*AG13)/$D$50)*C13/60/D13</f>
        <v>#REF!</v>
      </c>
      <c r="AN13" s="43" t="e">
        <f ca="1">((W13*AG13)/$D$52)*C13/60/D13</f>
        <v>#REF!</v>
      </c>
      <c r="AO13" s="43" t="e">
        <f ca="1">((X13*AG13)/$D$53)*C13/60/D13</f>
        <v>#REF!</v>
      </c>
      <c r="AP13" s="43" t="e">
        <f ca="1">((Y13*AG13)/$D$54)*C13/60/D13</f>
        <v>#REF!</v>
      </c>
      <c r="AQ13" s="43">
        <v>0</v>
      </c>
      <c r="AR13" s="43" t="e">
        <f ca="1">IF(I13&gt;AA13,((AA13*AG13)/$D$56)*C13/60/D13,0)</f>
        <v>#REF!</v>
      </c>
      <c r="AS13" s="43" t="e">
        <f ca="1">IF((AB13+AC13+AE13+AF13)&gt;I13,(((AB13)*AG13)/$D$56)*C13/60/D13,0)</f>
        <v>#REF!</v>
      </c>
      <c r="AT13" s="43" t="e">
        <f ca="1">IF((AB13+AC13+AE13+AF13)&gt;I13,(((AC13)*AG13)/$D$58)*C13/60/D13,0)</f>
        <v>#REF!</v>
      </c>
      <c r="AU13" s="43" t="e">
        <f ca="1">IF((AD13)&lt;H13,(((AD13)*AG13)/$D$59)*C13/60/D13,0)</f>
        <v>#REF!</v>
      </c>
      <c r="AV13" s="43" t="e">
        <f ca="1">IF((AB13+AC13+AE13+AF13)&gt;I13,(((AE13)*AG13)/$D$60)*C13/60/D13,0)</f>
        <v>#REF!</v>
      </c>
      <c r="AW13" s="43" t="e">
        <f ca="1">IF((AB13+AC13+AE13+AF13)&gt;I13,(((AF13)*AG13)/$D$61)*C13/60/D13,0)</f>
        <v>#REF!</v>
      </c>
      <c r="AX13" s="44" t="e">
        <f ca="1">P13/N13</f>
        <v>#REF!</v>
      </c>
      <c r="AY13" s="44" t="e">
        <f ca="1">AO13/AH13</f>
        <v>#REF!</v>
      </c>
      <c r="AZ13" s="45" t="e">
        <f ca="1">(P13-AO13)/P13*100</f>
        <v>#REF!</v>
      </c>
      <c r="BA13" s="46" t="e">
        <f ca="1">100*((AJ13+AK13+AL13+2*AM13+2*AN13+3*AP13+4*AQ13+4*AR13+4*AS13+4*AT13+4*AU13+4*AV13+4*AW13)/(3*P13))</f>
        <v>#REF!</v>
      </c>
      <c r="BB13" s="68" t="e">
        <f ca="1">B13*L13/100*60/76.3407</f>
        <v>#REF!</v>
      </c>
      <c r="BC13" s="68">
        <f>(D13/1000)/(B13/1000/1000/60)</f>
        <v>50100</v>
      </c>
      <c r="BD13" s="47" t="e">
        <f ca="1">(D13/1000)/((B13*(L13/100)/1000000/60)*101325/8.314/(298.15))</f>
        <v>#REF!</v>
      </c>
      <c r="BE13" s="48" t="e">
        <f ca="1">AP13*42.08*3600</f>
        <v>#REF!</v>
      </c>
      <c r="BF13" s="2" t="e">
        <f ca="1">(G13-(X13*AG13))/G13*100</f>
        <v>#REF!</v>
      </c>
      <c r="BG13" s="2" t="e">
        <f ca="1">(E13-(Q13*AG13))/E13*100</f>
        <v>#REF!</v>
      </c>
      <c r="BH13" s="49" t="e">
        <f ca="1">AP13*1000</f>
        <v>#REF!</v>
      </c>
      <c r="BI13" s="49" t="e">
        <f t="shared" ref="BI13:BI15" ca="1" si="19">BH13*42*3600/1000</f>
        <v>#REF!</v>
      </c>
      <c r="BJ13" s="49" t="e">
        <f ca="1">P13-AJ13</f>
        <v>#REF!</v>
      </c>
      <c r="BK13" s="2" t="e">
        <f t="shared" ref="BK13:BK15" ca="1" si="20">BJ13*(BY13/100)</f>
        <v>#REF!</v>
      </c>
      <c r="BL13" s="50"/>
      <c r="BM13" s="51" t="e">
        <f ca="1">((1/3)*$AK13+(1/3)*$AL13+(1/3)*$AM13+(2/3)*$AN13+(2/3)*$AO13+$AP13+(4/3)*$AQ13+(4/3)*$AR13)*1000</f>
        <v>#REF!</v>
      </c>
      <c r="BN13" s="43" t="e">
        <f ca="1">AP13*1000</f>
        <v>#REF!</v>
      </c>
      <c r="BO13" s="52" t="e">
        <f t="shared" ref="BO13:BO15" ca="1" si="21">AK13*1000</f>
        <v>#REF!</v>
      </c>
      <c r="BP13" s="53" t="e">
        <f t="shared" ref="BP13:BP15" ca="1" si="22">AL13*1000</f>
        <v>#REF!</v>
      </c>
      <c r="BQ13" s="54" t="e">
        <f ca="1">AN13*1000</f>
        <v>#REF!</v>
      </c>
      <c r="BR13" s="55" t="e">
        <f ca="1">AM13*1000</f>
        <v>#REF!</v>
      </c>
      <c r="BS13" s="50"/>
      <c r="BT13" s="56" t="e">
        <f ca="1">AL13/AK13</f>
        <v>#REF!</v>
      </c>
      <c r="BU13" s="56" t="e">
        <f ca="1">3*P13</f>
        <v>#REF!</v>
      </c>
      <c r="BV13" s="56" t="e">
        <f ca="1">AJ13+AK13+AL13+2*AM13+2*AN13+3*AO13+3*AP13+4*AQ13+4*AR13+4*AS13+4*AT13+4*AU13+4*AV13+4*AW13</f>
        <v>#REF!</v>
      </c>
      <c r="BW13" s="57" t="e">
        <f ca="1">(BU13-BV13)/(3*P13)*100</f>
        <v>#REF!</v>
      </c>
      <c r="BX13" s="2"/>
      <c r="BY13" s="58" t="e">
        <f ca="1">100*(3*AP13/(AJ13+AK13+AL13+2*AM13+2*AN13+3*AP13+4*AQ13+4*AR13+4*AS13+4*AT13+4*AU13+4*AV13+4*AW13))</f>
        <v>#REF!</v>
      </c>
      <c r="BZ13" s="58" t="e">
        <f ca="1">100*(AK13/(AJ13+AK13+AL13+2*AM13+2*AN13+3*AP13+4*AQ13+4*AR13+4*AS13+4*AT13+4*AU13+4*AV13+4*AW13))</f>
        <v>#REF!</v>
      </c>
      <c r="CA13" s="58" t="e">
        <f ca="1">100*(AL13/(AJ13+AK13+AL13+2*AM13+2*AN13+3*AP13+4*AQ13+4*AR13+4*AS13+4*AT13+4*AU13+4*AV13+4*AW13))</f>
        <v>#REF!</v>
      </c>
      <c r="CB13" s="58" t="e">
        <f ca="1">100*(2*AN13/(AJ13+AK13+AL13+2*AM13+2*AN13+3*AP13+4*AQ13+4*AR13+4*AS13+4*AT13+4*AU13+4*AV13+4*AW13))</f>
        <v>#REF!</v>
      </c>
      <c r="CC13" s="58" t="e">
        <f ca="1">100*(2*AM13/(AJ13+AK13+AL13+2*AM13+2*AN13+3*AP13+4*AQ13+4*AR13+4*AS13+4*AT13+4*AU13+4*AV13+4*AW13))</f>
        <v>#REF!</v>
      </c>
      <c r="CD13" s="58" t="e">
        <f ca="1">100*(AJ13/(AJ13+AK13+AL13+2*AM13+2*AN13+3*AP13+4*AQ13+4*AR13+4*AS13+4*AT13+4*AU13+4*AV13+4*AW13))</f>
        <v>#REF!</v>
      </c>
      <c r="CE13" s="58" t="e">
        <f ca="1">100*(4*(AQ13+AR13+AS13+AT13+AU13+AV13+AW13)/(AJ13+AK13+AL13+2*AM13+2*AN13+3*AP13+4*AQ13+4*AR13+4*AS13+4*AT13+4*AU13+4*AV13+4*AW13))</f>
        <v>#REF!</v>
      </c>
      <c r="CF13" s="58" t="e">
        <f ca="1">BY13+CB13+CE13</f>
        <v>#REF!</v>
      </c>
      <c r="CG13" s="59" t="e">
        <f ca="1">SUM(BY13:CE13)</f>
        <v>#REF!</v>
      </c>
      <c r="CH13" s="49" t="e">
        <f>(#REF!/1000)/($B$2*0.01/50.94)</f>
        <v>#REF!</v>
      </c>
      <c r="CI13" s="49" t="e">
        <f>(#REF!/1000)/($B$2*0.01/50.94)</f>
        <v>#REF!</v>
      </c>
      <c r="CJ13" s="49" t="e">
        <f ca="1">(BH13/1000)/($B$2*0.01/50.94)</f>
        <v>#REF!</v>
      </c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</row>
    <row r="14" spans="1:136" x14ac:dyDescent="0.25">
      <c r="A14" s="79">
        <v>500</v>
      </c>
      <c r="B14" s="79">
        <f t="shared" ref="B14:B15" si="23">$B$12</f>
        <v>60</v>
      </c>
      <c r="C14" s="66">
        <f>($B$63*(B14/1000))/($B$65*$B$67)</f>
        <v>2.4606930694617717E-3</v>
      </c>
      <c r="D14" s="32">
        <f t="shared" ref="D14:D15" si="24">$D$7</f>
        <v>50.1</v>
      </c>
      <c r="E14" s="77" t="e">
        <f t="shared" ref="E14:E15" ca="1" si="25">INDIRECT("'"&amp;$A$1&amp;" " &amp;B14&amp;"mL'!A27")</f>
        <v>#REF!</v>
      </c>
      <c r="F14" s="77" t="e">
        <f t="shared" ref="F14:F15" ca="1" si="26">INDIRECT("'"&amp;$A$1&amp;" " &amp;B14&amp;"mL'!B27")</f>
        <v>#REF!</v>
      </c>
      <c r="G14" s="77" t="e">
        <f t="shared" ref="G14:G15" ca="1" si="27">INDIRECT("'"&amp;$A$1&amp;" " &amp;B14&amp;"mL'!C27")</f>
        <v>#REF!</v>
      </c>
      <c r="H14" s="77" t="e">
        <f t="shared" ref="H14:H15" ca="1" si="28">INDIRECT("'"&amp;$A$1&amp;" " &amp;B14&amp;"mL'!D27")</f>
        <v>#REF!</v>
      </c>
      <c r="I14" s="77" t="e">
        <f t="shared" ref="I14:I15" ca="1" si="29">INDIRECT("'"&amp;$A$1&amp;" " &amp;B14&amp;"mL'!E27")</f>
        <v>#REF!</v>
      </c>
      <c r="J14" s="5" t="e">
        <f ca="1">E14/$D$46*100</f>
        <v>#REF!</v>
      </c>
      <c r="K14" s="5" t="e">
        <f ca="1">F14/$D$47*100</f>
        <v>#REF!</v>
      </c>
      <c r="L14" s="5" t="e">
        <f ca="1">G14/$D$53*100</f>
        <v>#REF!</v>
      </c>
      <c r="M14" s="5" t="e">
        <f ca="1">J14+K14+L14</f>
        <v>#REF!</v>
      </c>
      <c r="N14" s="64" t="e">
        <f ca="1">(J14/100)*B14*($D$63/($D$65*$D$67))/60/D14</f>
        <v>#REF!</v>
      </c>
      <c r="O14" s="64" t="e">
        <f ca="1">(K14/100)*B14*($D$63/($D$65*$D$67))/60/D14</f>
        <v>#REF!</v>
      </c>
      <c r="P14" s="64" t="e">
        <f ca="1">(L14/100)*B14*($D$63/($D$65*$D$67))/60/D14</f>
        <v>#REF!</v>
      </c>
      <c r="Q14" s="9" t="e">
        <f ca="1">INDIRECT("'"&amp;$A$1&amp;" " &amp;$B14&amp;"mL'!B5")</f>
        <v>#REF!</v>
      </c>
      <c r="R14" s="9" t="e">
        <f ca="1">INDIRECT("'"&amp;$A$1&amp;" " &amp;$B14&amp;"mL'!C5")</f>
        <v>#REF!</v>
      </c>
      <c r="S14" s="9" t="e">
        <f ca="1">INDIRECT("'"&amp;$A$1&amp;" " &amp;$B14&amp;"mL'!D5")</f>
        <v>#REF!</v>
      </c>
      <c r="T14" s="9" t="e">
        <f ca="1">INDIRECT("'"&amp;$A$1&amp;" " &amp;$B14&amp;"mL'!E5")</f>
        <v>#REF!</v>
      </c>
      <c r="U14" s="9" t="e">
        <f ca="1">INDIRECT("'"&amp;$A$1&amp;" " &amp;$B14&amp;"mL'!F5")</f>
        <v>#REF!</v>
      </c>
      <c r="V14" s="9" t="e">
        <f ca="1">INDIRECT("'"&amp;$A$1&amp;" " &amp;$B14&amp;"mL'!G5")</f>
        <v>#REF!</v>
      </c>
      <c r="W14" s="9" t="e">
        <f ca="1">INDIRECT("'"&amp;$A$1&amp;" " &amp;$B14&amp;"mL'!H5")</f>
        <v>#REF!</v>
      </c>
      <c r="X14" s="9" t="e">
        <f ca="1">INDIRECT("'"&amp;$A$1&amp;" " &amp;$B14&amp;"mL'!I5")</f>
        <v>#REF!</v>
      </c>
      <c r="Y14" s="9" t="e">
        <f ca="1">INDIRECT("'"&amp;$A$1&amp;" " &amp;$B14&amp;"mL'!J5")</f>
        <v>#REF!</v>
      </c>
      <c r="Z14" s="9" t="e">
        <f ca="1">INDIRECT("'"&amp;$A$1&amp;" " &amp;$B14&amp;"mL'!K5")</f>
        <v>#REF!</v>
      </c>
      <c r="AA14" s="9" t="e">
        <f ca="1">INDIRECT("'"&amp;$A$1&amp;" " &amp;$B14&amp;"mL'!L5")</f>
        <v>#REF!</v>
      </c>
      <c r="AB14" s="9" t="e">
        <f ca="1">INDIRECT("'"&amp;$A$1&amp;" " &amp;$B14&amp;"mL'!M5")</f>
        <v>#REF!</v>
      </c>
      <c r="AC14" s="9" t="e">
        <f ca="1">INDIRECT("'"&amp;$A$1&amp;" " &amp;$B14&amp;"mL'!N5")</f>
        <v>#REF!</v>
      </c>
      <c r="AD14" s="9" t="e">
        <f ca="1">INDIRECT("'"&amp;$A$1&amp;" " &amp;$B14&amp;"mL'!O5")</f>
        <v>#REF!</v>
      </c>
      <c r="AE14" s="9" t="e">
        <f ca="1">INDIRECT("'"&amp;$A$1&amp;" " &amp;$B14&amp;"mL'!P5")</f>
        <v>#REF!</v>
      </c>
      <c r="AF14" s="9" t="e">
        <f ca="1">INDIRECT("'"&amp;$A$1&amp;" " &amp;$B14&amp;"mL'!Q5")</f>
        <v>#REF!</v>
      </c>
      <c r="AG14" s="33" t="e">
        <f t="shared" ref="AG14:AG15" ca="1" si="30">F14/R14</f>
        <v>#REF!</v>
      </c>
      <c r="AH14" s="43" t="e">
        <f ca="1">((Q14*AG14)/$D$47)*C14/60/D14</f>
        <v>#REF!</v>
      </c>
      <c r="AI14" s="43" t="e">
        <f ca="1">((R14*AG14)/$D$46)*C14/60/D14</f>
        <v>#REF!</v>
      </c>
      <c r="AJ14" s="43" t="e">
        <f ca="1">(((S14*AG14)-$E$50)/$D$49)*C14/60/D14</f>
        <v>#REF!</v>
      </c>
      <c r="AK14" s="43" t="e">
        <f ca="1">((T14*AG14)/$D$48)*C14/60/D14</f>
        <v>#REF!</v>
      </c>
      <c r="AL14" s="43" t="e">
        <f ca="1">((U14*AG14)/$D$50)*C14/60/D14</f>
        <v>#REF!</v>
      </c>
      <c r="AM14" s="43" t="e">
        <f ca="1">((V14*AG14)/$D$50)*C14/60/D14</f>
        <v>#REF!</v>
      </c>
      <c r="AN14" s="43" t="e">
        <f ca="1">((W14*AG14)/$D$52)*C14/60/D14</f>
        <v>#REF!</v>
      </c>
      <c r="AO14" s="43" t="e">
        <f ca="1">((X14*AG14)/$D$53)*C14/60/D14</f>
        <v>#REF!</v>
      </c>
      <c r="AP14" s="43" t="e">
        <f ca="1">((Y14*AG14)/$D$54)*C14/60/D14</f>
        <v>#REF!</v>
      </c>
      <c r="AQ14" s="43">
        <v>0</v>
      </c>
      <c r="AR14" s="43" t="e">
        <f ca="1">IF(I14&gt;AA14,((AA14*AG14)/$D$56)*C14/60/D14,0)</f>
        <v>#REF!</v>
      </c>
      <c r="AS14" s="43" t="e">
        <f ca="1">IF((AB14+AC14+AE14+AF14)&gt;I14,(((AB14)*AG14)/$D$56)*C14/60/D14,0)</f>
        <v>#REF!</v>
      </c>
      <c r="AT14" s="43" t="e">
        <f ca="1">IF((AB14+AC14+AE14+AF14)&gt;I14,(((AC14)*AG14)/$D$58)*C14/60/D14,0)</f>
        <v>#REF!</v>
      </c>
      <c r="AU14" s="43" t="e">
        <f ca="1">IF((AD14)&lt;H14,(((AD14)*AG14)/$D$59)*C14/60/D14,0)</f>
        <v>#REF!</v>
      </c>
      <c r="AV14" s="43" t="e">
        <f ca="1">IF((AB14+AC14+AE14+AF14)&gt;I14,(((AE14)*AG14)/$D$60)*C14/60/D14,0)</f>
        <v>#REF!</v>
      </c>
      <c r="AW14" s="43" t="e">
        <f ca="1">IF((AB14+AC14+AE14+AF14)&gt;I14,(((AF14)*AG14)/$D$61)*C14/60/D14,0)</f>
        <v>#REF!</v>
      </c>
      <c r="AX14" s="44" t="e">
        <f ca="1">P14/N14</f>
        <v>#REF!</v>
      </c>
      <c r="AY14" s="44" t="e">
        <f t="shared" ref="AY14:AY15" ca="1" si="31">AO14/AH14</f>
        <v>#REF!</v>
      </c>
      <c r="AZ14" s="45" t="e">
        <f ca="1">(P14-AO14)/P14*100</f>
        <v>#REF!</v>
      </c>
      <c r="BA14" s="46" t="e">
        <f t="shared" ref="BA14" ca="1" si="32">100*((AJ14+AK14+AL14+2*AM14+2*AN14+3*AP14+4*AQ14+4*AR14+4*AS14+4*AT14+4*AU14+4*AV14+4*AW14)/(3*P14))</f>
        <v>#REF!</v>
      </c>
      <c r="BB14" s="68" t="e">
        <f ca="1">B14*L14/100*60/76.3407</f>
        <v>#REF!</v>
      </c>
      <c r="BC14" s="68">
        <f>(D14/1000)/(B14/1000/1000/60)</f>
        <v>50100</v>
      </c>
      <c r="BD14" s="47" t="e">
        <f ca="1">(D14/1000)/((B14*(L14/100)/1000000/60)*101325/8.314/(298.15))</f>
        <v>#REF!</v>
      </c>
      <c r="BE14" s="48" t="e">
        <f ca="1">AP14*42.08*3600</f>
        <v>#REF!</v>
      </c>
      <c r="BF14" s="2" t="e">
        <f ca="1">(G14-(X14*AG14))/G14*100</f>
        <v>#REF!</v>
      </c>
      <c r="BG14" s="2" t="e">
        <f t="shared" ref="BG14:BG15" ca="1" si="33">(E14-(Q14*AG14))/E14*100</f>
        <v>#REF!</v>
      </c>
      <c r="BH14" s="49" t="e">
        <f ca="1">AP14*1000</f>
        <v>#REF!</v>
      </c>
      <c r="BI14" s="49" t="e">
        <f t="shared" ca="1" si="19"/>
        <v>#REF!</v>
      </c>
      <c r="BJ14" s="49" t="e">
        <f ca="1">P14-AJ14</f>
        <v>#REF!</v>
      </c>
      <c r="BK14" s="2" t="e">
        <f t="shared" ca="1" si="20"/>
        <v>#REF!</v>
      </c>
      <c r="BL14" s="50"/>
      <c r="BM14" s="51" t="e">
        <f ca="1">((1/3)*$AK14+(1/3)*$AL14+(1/3)*$AM14+(2/3)*$AN14+(2/3)*$AO14+$AP14+(4/3)*$AQ14+(4/3)*$AR14)*1000</f>
        <v>#REF!</v>
      </c>
      <c r="BN14" s="43" t="e">
        <f ca="1">AP14*1000</f>
        <v>#REF!</v>
      </c>
      <c r="BO14" s="52" t="e">
        <f t="shared" ca="1" si="21"/>
        <v>#REF!</v>
      </c>
      <c r="BP14" s="53" t="e">
        <f t="shared" ca="1" si="22"/>
        <v>#REF!</v>
      </c>
      <c r="BQ14" s="54" t="e">
        <f ca="1">AN14*1000</f>
        <v>#REF!</v>
      </c>
      <c r="BR14" s="55" t="e">
        <f ca="1">AM14*1000</f>
        <v>#REF!</v>
      </c>
      <c r="BS14" s="50"/>
      <c r="BT14" s="56" t="e">
        <f ca="1">AL14/AK14</f>
        <v>#REF!</v>
      </c>
      <c r="BU14" s="56" t="e">
        <f ca="1">3*P14</f>
        <v>#REF!</v>
      </c>
      <c r="BV14" s="56" t="e">
        <f ca="1">AJ14+AK14+AL14+2*AM14+2*AN14+3*AO14+3*AP14+4*AQ14+4*AR14+4*AS14+4*AT14+4*AU14+4*AV14+4*AW14</f>
        <v>#REF!</v>
      </c>
      <c r="BW14" s="57" t="e">
        <f ca="1">(BU14-BV14)/(3*P14)*100</f>
        <v>#REF!</v>
      </c>
      <c r="BX14" s="2"/>
      <c r="BY14" s="58" t="e">
        <f ca="1">100*(3*AP14/(AJ14+AK14+AL14+2*AM14+2*AN14+3*AP14+4*AQ14+4*AR14+4*AS14+4*AT14+4*AU14+4*AV14+4*AW14))</f>
        <v>#REF!</v>
      </c>
      <c r="BZ14" s="58" t="e">
        <f ca="1">100*(AK14/(AJ14+AK14+AL14+2*AM14+2*AN14+3*AP14+4*AQ14+4*AR14+4*AS14+4*AT14+4*AU14+4*AV14+4*AW14))</f>
        <v>#REF!</v>
      </c>
      <c r="CA14" s="58" t="e">
        <f ca="1">100*(AL14/(AJ14+AK14+AL14+2*AM14+2*AN14+3*AP14+4*AQ14+4*AR14+4*AS14+4*AT14+4*AU14+4*AV14+4*AW14))</f>
        <v>#REF!</v>
      </c>
      <c r="CB14" s="58" t="e">
        <f ca="1">100*(2*AN14/(AJ14+AK14+AL14+2*AM14+2*AN14+3*AP14+4*AQ14+4*AR14+4*AS14+4*AT14+4*AU14+4*AV14+4*AW14))</f>
        <v>#REF!</v>
      </c>
      <c r="CC14" s="58" t="e">
        <f ca="1">100*(2*AM14/(AJ14+AK14+AL14+2*AM14+2*AN14+3*AP14+4*AQ14+4*AR14+4*AS14+4*AT14+4*AU14+4*AV14+4*AW14))</f>
        <v>#REF!</v>
      </c>
      <c r="CD14" s="58" t="e">
        <f ca="1">100*(AJ14/(AJ14+AK14+AL14+2*AM14+2*AN14+3*AP14+4*AQ14+4*AR14+4*AS14+4*AT14+4*AU14+4*AV14+4*AW14))</f>
        <v>#REF!</v>
      </c>
      <c r="CE14" s="58" t="e">
        <f ca="1">100*(4*(AQ14+AR14+AS14+AT14+AU14+AV14+AW14)/(AJ14+AK14+AL14+2*AM14+2*AN14+3*AP14+4*AQ14+4*AR14+4*AS14+4*AT14+4*AU14+4*AV14+4*AW14))</f>
        <v>#REF!</v>
      </c>
      <c r="CF14" s="58" t="e">
        <f ca="1">BY14+CB14+CE14</f>
        <v>#REF!</v>
      </c>
      <c r="CG14" s="59" t="e">
        <f ca="1">SUM(BY14:CE14)</f>
        <v>#REF!</v>
      </c>
      <c r="CH14" s="49" t="e">
        <f>(#REF!/1000)/($B$2*0.01/50.94)</f>
        <v>#REF!</v>
      </c>
      <c r="CI14" s="49" t="e">
        <f>(#REF!/1000)/($B$2*0.01/50.94)</f>
        <v>#REF!</v>
      </c>
      <c r="CJ14" s="49" t="e">
        <f ca="1">(BH14/1000)/($B$2*0.01/50.94)</f>
        <v>#REF!</v>
      </c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</row>
    <row r="15" spans="1:136" x14ac:dyDescent="0.25">
      <c r="A15" s="79">
        <v>500</v>
      </c>
      <c r="B15" s="79">
        <f t="shared" si="23"/>
        <v>60</v>
      </c>
      <c r="C15" s="66">
        <f>($B$63*(B15/1000))/($B$65*$B$67)</f>
        <v>2.4606930694617717E-3</v>
      </c>
      <c r="D15" s="32">
        <f t="shared" si="24"/>
        <v>50.1</v>
      </c>
      <c r="E15" s="77" t="e">
        <f t="shared" ca="1" si="25"/>
        <v>#REF!</v>
      </c>
      <c r="F15" s="77" t="e">
        <f t="shared" ca="1" si="26"/>
        <v>#REF!</v>
      </c>
      <c r="G15" s="77" t="e">
        <f t="shared" ca="1" si="27"/>
        <v>#REF!</v>
      </c>
      <c r="H15" s="77" t="e">
        <f t="shared" ca="1" si="28"/>
        <v>#REF!</v>
      </c>
      <c r="I15" s="77" t="e">
        <f t="shared" ca="1" si="29"/>
        <v>#REF!</v>
      </c>
      <c r="J15" s="5" t="e">
        <f ca="1">E15/$D$46*100</f>
        <v>#REF!</v>
      </c>
      <c r="K15" s="5" t="e">
        <f ca="1">F15/$D$47*100</f>
        <v>#REF!</v>
      </c>
      <c r="L15" s="5" t="e">
        <f ca="1">G15/$D$53*100</f>
        <v>#REF!</v>
      </c>
      <c r="M15" s="5" t="e">
        <f ca="1">J15+K15+L15</f>
        <v>#REF!</v>
      </c>
      <c r="N15" s="64" t="e">
        <f ca="1">(J15/100)*B15*($D$63/($D$65*$D$67))/60/D15</f>
        <v>#REF!</v>
      </c>
      <c r="O15" s="64" t="e">
        <f ca="1">(K15/100)*B15*($D$63/($D$65*$D$67))/60/D15</f>
        <v>#REF!</v>
      </c>
      <c r="P15" s="64" t="e">
        <f ca="1">(L15/100)*B15*($D$63/($D$65*$D$67))/60/D15</f>
        <v>#REF!</v>
      </c>
      <c r="Q15" s="9" t="e">
        <f ca="1">INDIRECT("'"&amp;$A$1&amp;" " &amp;$B15&amp;"mL'!B6")</f>
        <v>#REF!</v>
      </c>
      <c r="R15" s="9" t="e">
        <f ca="1">INDIRECT("'"&amp;$A$1&amp;" " &amp;$B15&amp;"mL'!C6")</f>
        <v>#REF!</v>
      </c>
      <c r="S15" s="9" t="e">
        <f ca="1">INDIRECT("'"&amp;$A$1&amp;" " &amp;$B15&amp;"mL'!D6")</f>
        <v>#REF!</v>
      </c>
      <c r="T15" s="9" t="e">
        <f ca="1">INDIRECT("'"&amp;$A$1&amp;" " &amp;$B15&amp;"mL'!E6")</f>
        <v>#REF!</v>
      </c>
      <c r="U15" s="9" t="e">
        <f ca="1">INDIRECT("'"&amp;$A$1&amp;" " &amp;$B15&amp;"mL'!F6")</f>
        <v>#REF!</v>
      </c>
      <c r="V15" s="9" t="e">
        <f ca="1">INDIRECT("'"&amp;$A$1&amp;" " &amp;$B15&amp;"mL'!G6")</f>
        <v>#REF!</v>
      </c>
      <c r="W15" s="9" t="e">
        <f ca="1">INDIRECT("'"&amp;$A$1&amp;" " &amp;$B15&amp;"mL'!H6")</f>
        <v>#REF!</v>
      </c>
      <c r="X15" s="9" t="e">
        <f ca="1">INDIRECT("'"&amp;$A$1&amp;" " &amp;$B15&amp;"mL'!I6")</f>
        <v>#REF!</v>
      </c>
      <c r="Y15" s="9" t="e">
        <f ca="1">INDIRECT("'"&amp;$A$1&amp;" " &amp;$B15&amp;"mL'!J6")</f>
        <v>#REF!</v>
      </c>
      <c r="Z15" s="9" t="e">
        <f ca="1">INDIRECT("'"&amp;$A$1&amp;" " &amp;$B15&amp;"mL'!K6")</f>
        <v>#REF!</v>
      </c>
      <c r="AA15" s="9" t="e">
        <f ca="1">INDIRECT("'"&amp;$A$1&amp;" " &amp;$B15&amp;"mL'!L6")</f>
        <v>#REF!</v>
      </c>
      <c r="AB15" s="9" t="e">
        <f ca="1">INDIRECT("'"&amp;$A$1&amp;" " &amp;$B15&amp;"mL'!M6")</f>
        <v>#REF!</v>
      </c>
      <c r="AC15" s="9" t="e">
        <f ca="1">INDIRECT("'"&amp;$A$1&amp;" " &amp;$B15&amp;"mL'!N6")</f>
        <v>#REF!</v>
      </c>
      <c r="AD15" s="9" t="e">
        <f ca="1">INDIRECT("'"&amp;$A$1&amp;" " &amp;$B15&amp;"mL'!O6")</f>
        <v>#REF!</v>
      </c>
      <c r="AE15" s="9" t="e">
        <f ca="1">INDIRECT("'"&amp;$A$1&amp;" " &amp;$B15&amp;"mL'!P6")</f>
        <v>#REF!</v>
      </c>
      <c r="AF15" s="9" t="e">
        <f ca="1">INDIRECT("'"&amp;$A$1&amp;" " &amp;$B15&amp;"mL'!Q6")</f>
        <v>#REF!</v>
      </c>
      <c r="AG15" s="33" t="e">
        <f t="shared" ca="1" si="30"/>
        <v>#REF!</v>
      </c>
      <c r="AH15" s="43" t="e">
        <f ca="1">((Q15*AG15)/$D$47)*C15/60/D15</f>
        <v>#REF!</v>
      </c>
      <c r="AI15" s="43" t="e">
        <f ca="1">((R15*AG15)/$D$46)*C15/60/D15</f>
        <v>#REF!</v>
      </c>
      <c r="AJ15" s="43" t="e">
        <f ca="1">(((S15*AG15)-$E$50)/$D$49)*C15/60/D15</f>
        <v>#REF!</v>
      </c>
      <c r="AK15" s="43" t="e">
        <f ca="1">((T15*AG15)/$D$48)*C15/60/D15</f>
        <v>#REF!</v>
      </c>
      <c r="AL15" s="43" t="e">
        <f ca="1">((U15*AG15)/$D$50)*C15/60/D15</f>
        <v>#REF!</v>
      </c>
      <c r="AM15" s="43" t="e">
        <f ca="1">((V15*AG15)/$D$50)*C15/60/D15</f>
        <v>#REF!</v>
      </c>
      <c r="AN15" s="43" t="e">
        <f ca="1">((W15*AG15)/$D$52)*C15/60/D15</f>
        <v>#REF!</v>
      </c>
      <c r="AO15" s="43" t="e">
        <f ca="1">((X15*AG15)/$D$53)*C15/60/D15</f>
        <v>#REF!</v>
      </c>
      <c r="AP15" s="43" t="e">
        <f ca="1">((Y15*AG15)/$D$54)*C15/60/D15</f>
        <v>#REF!</v>
      </c>
      <c r="AQ15" s="43">
        <v>0</v>
      </c>
      <c r="AR15" s="43" t="e">
        <f ca="1">IF(I15&gt;AA15,((AA15*AG15)/$D$56)*C15/60/D15,0)</f>
        <v>#REF!</v>
      </c>
      <c r="AS15" s="43" t="e">
        <f ca="1">IF((AB15+AC15+AE15+AF15)&gt;I15,(((AB15)*AG15)/$D$56)*C15/60/D15,0)</f>
        <v>#REF!</v>
      </c>
      <c r="AT15" s="43" t="e">
        <f ca="1">IF((AB15+AC15+AE15+AF15)&gt;I15,(((AC15)*AG15)/$D$58)*C15/60/D15,0)</f>
        <v>#REF!</v>
      </c>
      <c r="AU15" s="43" t="e">
        <f ca="1">IF((AD15)&lt;H15,(((AD15)*AG15)/$D$59)*C15/60/D15,0)</f>
        <v>#REF!</v>
      </c>
      <c r="AV15" s="43" t="e">
        <f ca="1">IF((AB15+AC15+AE15+AF15)&gt;I15,(((AE15)*AG15)/$D$60)*C15/60/D15,0)</f>
        <v>#REF!</v>
      </c>
      <c r="AW15" s="43" t="e">
        <f ca="1">IF((AB15+AC15+AE15+AF15)&gt;I15,(((AF15)*AG15)/$D$61)*C15/60/D15,0)</f>
        <v>#REF!</v>
      </c>
      <c r="AX15" s="44" t="e">
        <f ca="1">P15/N15</f>
        <v>#REF!</v>
      </c>
      <c r="AY15" s="44" t="e">
        <f t="shared" ca="1" si="31"/>
        <v>#REF!</v>
      </c>
      <c r="AZ15" s="45" t="e">
        <f ca="1">(P15-AO15)/P15*100</f>
        <v>#REF!</v>
      </c>
      <c r="BA15" s="46" t="e">
        <f ca="1">100*((AJ15+AK15+AL15+2*AM15+2*AN15+3*AP15+4*AQ15+4*AR15+4*AS15+4*AT15+4*AU15+4*AV15+4*AW15)/(3*P15))</f>
        <v>#REF!</v>
      </c>
      <c r="BB15" s="68" t="e">
        <f ca="1">B15*L15/100*60/76.3407</f>
        <v>#REF!</v>
      </c>
      <c r="BC15" s="68">
        <f>(D15/1000)/(B15/1000/1000/60)</f>
        <v>50100</v>
      </c>
      <c r="BD15" s="47" t="e">
        <f ca="1">(D15/1000)/((B15*(L15/100)/1000000/60)*101325/8.314/(298.15))</f>
        <v>#REF!</v>
      </c>
      <c r="BE15" s="48" t="e">
        <f ca="1">AP15*42.08*3600</f>
        <v>#REF!</v>
      </c>
      <c r="BF15" s="2" t="e">
        <f ca="1">(G15-(X15*AG15))/G15*100</f>
        <v>#REF!</v>
      </c>
      <c r="BG15" s="2" t="e">
        <f t="shared" ca="1" si="33"/>
        <v>#REF!</v>
      </c>
      <c r="BH15" s="49" t="e">
        <f ca="1">AP15*1000</f>
        <v>#REF!</v>
      </c>
      <c r="BI15" s="49" t="e">
        <f t="shared" ca="1" si="19"/>
        <v>#REF!</v>
      </c>
      <c r="BJ15" s="49" t="e">
        <f ca="1">P15-AJ15</f>
        <v>#REF!</v>
      </c>
      <c r="BK15" s="2" t="e">
        <f t="shared" ca="1" si="20"/>
        <v>#REF!</v>
      </c>
      <c r="BL15" s="50"/>
      <c r="BM15" s="51" t="e">
        <f ca="1">((1/3)*$AK15+(1/3)*$AL15+(1/3)*$AM15+(2/3)*$AN15+(2/3)*$AO15+$AP15+(4/3)*$AQ15+(4/3)*$AR15)*1000</f>
        <v>#REF!</v>
      </c>
      <c r="BN15" s="43" t="e">
        <f ca="1">AP15*1000</f>
        <v>#REF!</v>
      </c>
      <c r="BO15" s="52" t="e">
        <f t="shared" ca="1" si="21"/>
        <v>#REF!</v>
      </c>
      <c r="BP15" s="53" t="e">
        <f t="shared" ca="1" si="22"/>
        <v>#REF!</v>
      </c>
      <c r="BQ15" s="54" t="e">
        <f ca="1">AN15*1000</f>
        <v>#REF!</v>
      </c>
      <c r="BR15" s="55" t="e">
        <f ca="1">AM15*1000</f>
        <v>#REF!</v>
      </c>
      <c r="BS15" s="50"/>
      <c r="BT15" s="56" t="e">
        <f ca="1">AL15/AK15</f>
        <v>#REF!</v>
      </c>
      <c r="BU15" s="56" t="e">
        <f ca="1">3*P15</f>
        <v>#REF!</v>
      </c>
      <c r="BV15" s="56" t="e">
        <f ca="1">AJ15+AK15+AL15+2*AM15+2*AN15+3*AO15+3*AP15+4*AQ15+4*AR15+4*AS15+4*AT15+4*AU15+4*AV15+4*AW15</f>
        <v>#REF!</v>
      </c>
      <c r="BW15" s="57" t="e">
        <f ca="1">(BU15-BV15)/(3*P15)*100</f>
        <v>#REF!</v>
      </c>
      <c r="BX15" s="2"/>
      <c r="BY15" s="58" t="e">
        <f ca="1">100*(3*AP15/(AJ15+AK15+AL15+2*AM15+2*AN15+3*AP15+4*AQ15+4*AR15+4*AS15+4*AT15+4*AU15+4*AV15+4*AW15))</f>
        <v>#REF!</v>
      </c>
      <c r="BZ15" s="58" t="e">
        <f ca="1">100*(AK15/(AJ15+AK15+AL15+2*AM15+2*AN15+3*AP15+4*AQ15+4*AR15+4*AS15+4*AT15+4*AU15+4*AV15+4*AW15))</f>
        <v>#REF!</v>
      </c>
      <c r="CA15" s="58" t="e">
        <f ca="1">100*(AL15/(AJ15+AK15+AL15+2*AM15+2*AN15+3*AP15+4*AQ15+4*AR15+4*AS15+4*AT15+4*AU15+4*AV15+4*AW15))</f>
        <v>#REF!</v>
      </c>
      <c r="CB15" s="58" t="e">
        <f ca="1">100*(2*AN15/(AJ15+AK15+AL15+2*AM15+2*AN15+3*AP15+4*AQ15+4*AR15+4*AS15+4*AT15+4*AU15+4*AV15+4*AW15))</f>
        <v>#REF!</v>
      </c>
      <c r="CC15" s="58" t="e">
        <f ca="1">100*(2*AM15/(AJ15+AK15+AL15+2*AM15+2*AN15+3*AP15+4*AQ15+4*AR15+4*AS15+4*AT15+4*AU15+4*AV15+4*AW15))</f>
        <v>#REF!</v>
      </c>
      <c r="CD15" s="58" t="e">
        <f ca="1">100*(AJ15/(AJ15+AK15+AL15+2*AM15+2*AN15+3*AP15+4*AQ15+4*AR15+4*AS15+4*AT15+4*AU15+4*AV15+4*AW15))</f>
        <v>#REF!</v>
      </c>
      <c r="CE15" s="58" t="e">
        <f ca="1">100*(4*(AQ15+AR15+AS15+AT15+AU15+AV15+AW15)/(AJ15+AK15+AL15+2*AM15+2*AN15+3*AP15+4*AQ15+4*AR15+4*AS15+4*AT15+4*AU15+4*AV15+4*AW15))</f>
        <v>#REF!</v>
      </c>
      <c r="CF15" s="58" t="e">
        <f ca="1">BY15+CB15+CE15</f>
        <v>#REF!</v>
      </c>
      <c r="CG15" s="59" t="e">
        <f ca="1">SUM(BY15:CE15)</f>
        <v>#REF!</v>
      </c>
      <c r="CH15" s="49" t="e">
        <f>(#REF!/1000)/($B$2*0.01/50.94)</f>
        <v>#REF!</v>
      </c>
      <c r="CI15" s="49" t="e">
        <f>(#REF!/1000)/($B$2*0.01/50.94)</f>
        <v>#REF!</v>
      </c>
      <c r="CJ15" s="49" t="e">
        <f ca="1">(BH15/1000)/($B$2*0.01/50.94)</f>
        <v>#REF!</v>
      </c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</row>
    <row r="16" spans="1:136" x14ac:dyDescent="0.25">
      <c r="A16" s="74"/>
      <c r="B16" s="67">
        <v>80</v>
      </c>
      <c r="C16" s="34"/>
      <c r="D16" s="34"/>
      <c r="E16" s="31"/>
      <c r="F16" s="31"/>
      <c r="G16" s="35"/>
      <c r="H16" s="35"/>
      <c r="I16" s="35"/>
      <c r="J16" s="36"/>
      <c r="K16" s="36"/>
      <c r="L16" s="36"/>
      <c r="M16" s="36"/>
      <c r="N16" s="65"/>
      <c r="O16" s="65"/>
      <c r="P16" s="65"/>
      <c r="Q16" s="31"/>
      <c r="R16" s="31"/>
      <c r="S16" s="35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4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2"/>
      <c r="AY16" s="62"/>
      <c r="AZ16" s="60" t="e">
        <f ca="1">AVERAGE(AZ13:AZ15)</f>
        <v>#REF!</v>
      </c>
      <c r="BA16" s="60" t="e">
        <f t="shared" ref="BA16:CJ16" ca="1" si="34">AVERAGE(BA13:BA15)</f>
        <v>#REF!</v>
      </c>
      <c r="BB16" s="60" t="e">
        <f t="shared" ca="1" si="34"/>
        <v>#REF!</v>
      </c>
      <c r="BC16" s="60">
        <f t="shared" si="34"/>
        <v>50100</v>
      </c>
      <c r="BD16" s="60" t="e">
        <f t="shared" ca="1" si="34"/>
        <v>#REF!</v>
      </c>
      <c r="BE16" s="60" t="e">
        <f t="shared" ca="1" si="34"/>
        <v>#REF!</v>
      </c>
      <c r="BF16" s="60" t="e">
        <f t="shared" ca="1" si="34"/>
        <v>#REF!</v>
      </c>
      <c r="BG16" s="60" t="e">
        <f t="shared" ca="1" si="34"/>
        <v>#REF!</v>
      </c>
      <c r="BH16" s="60" t="e">
        <f t="shared" ca="1" si="34"/>
        <v>#REF!</v>
      </c>
      <c r="BI16" s="60" t="e">
        <f t="shared" ca="1" si="34"/>
        <v>#REF!</v>
      </c>
      <c r="BJ16" s="60" t="e">
        <f t="shared" ca="1" si="34"/>
        <v>#REF!</v>
      </c>
      <c r="BK16" s="60" t="e">
        <f t="shared" ca="1" si="34"/>
        <v>#REF!</v>
      </c>
      <c r="BL16" s="60" t="e">
        <f t="shared" si="34"/>
        <v>#DIV/0!</v>
      </c>
      <c r="BM16" s="60" t="e">
        <f t="shared" ca="1" si="34"/>
        <v>#REF!</v>
      </c>
      <c r="BN16" s="60" t="e">
        <f t="shared" ca="1" si="34"/>
        <v>#REF!</v>
      </c>
      <c r="BO16" s="60" t="e">
        <f t="shared" ca="1" si="34"/>
        <v>#REF!</v>
      </c>
      <c r="BP16" s="60" t="e">
        <f t="shared" ca="1" si="34"/>
        <v>#REF!</v>
      </c>
      <c r="BQ16" s="60" t="e">
        <f t="shared" ca="1" si="34"/>
        <v>#REF!</v>
      </c>
      <c r="BR16" s="60" t="e">
        <f t="shared" ca="1" si="34"/>
        <v>#REF!</v>
      </c>
      <c r="BS16" s="60" t="e">
        <f t="shared" si="34"/>
        <v>#DIV/0!</v>
      </c>
      <c r="BT16" s="60" t="e">
        <f t="shared" ca="1" si="34"/>
        <v>#REF!</v>
      </c>
      <c r="BU16" s="60" t="e">
        <f t="shared" ca="1" si="34"/>
        <v>#REF!</v>
      </c>
      <c r="BV16" s="60" t="e">
        <f t="shared" ca="1" si="34"/>
        <v>#REF!</v>
      </c>
      <c r="BW16" s="60" t="e">
        <f t="shared" ca="1" si="34"/>
        <v>#REF!</v>
      </c>
      <c r="BX16" s="60" t="e">
        <f t="shared" si="34"/>
        <v>#DIV/0!</v>
      </c>
      <c r="BY16" s="60" t="e">
        <f t="shared" ca="1" si="34"/>
        <v>#REF!</v>
      </c>
      <c r="BZ16" s="60" t="e">
        <f t="shared" ca="1" si="34"/>
        <v>#REF!</v>
      </c>
      <c r="CA16" s="60" t="e">
        <f t="shared" ca="1" si="34"/>
        <v>#REF!</v>
      </c>
      <c r="CB16" s="60" t="e">
        <f t="shared" ca="1" si="34"/>
        <v>#REF!</v>
      </c>
      <c r="CC16" s="60" t="e">
        <f t="shared" ca="1" si="34"/>
        <v>#REF!</v>
      </c>
      <c r="CD16" s="60" t="e">
        <f t="shared" ca="1" si="34"/>
        <v>#REF!</v>
      </c>
      <c r="CE16" s="60" t="e">
        <f t="shared" ca="1" si="34"/>
        <v>#REF!</v>
      </c>
      <c r="CF16" s="60" t="e">
        <f t="shared" ca="1" si="34"/>
        <v>#REF!</v>
      </c>
      <c r="CG16" s="60" t="e">
        <f t="shared" ca="1" si="34"/>
        <v>#REF!</v>
      </c>
      <c r="CH16" s="60" t="e">
        <f t="shared" si="34"/>
        <v>#REF!</v>
      </c>
      <c r="CI16" s="60" t="e">
        <f t="shared" si="34"/>
        <v>#REF!</v>
      </c>
      <c r="CJ16" s="60" t="e">
        <f t="shared" ca="1" si="34"/>
        <v>#REF!</v>
      </c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</row>
    <row r="17" spans="1:136" x14ac:dyDescent="0.25">
      <c r="A17" s="71">
        <v>500</v>
      </c>
      <c r="B17" s="71">
        <f>$B$16</f>
        <v>80</v>
      </c>
      <c r="C17" s="66">
        <f>($B$63*(B17/1000))/($B$65*$B$67)</f>
        <v>3.2809240926156957E-3</v>
      </c>
      <c r="D17" s="32">
        <f>$D$7</f>
        <v>50.1</v>
      </c>
      <c r="E17" s="77" t="e">
        <f ca="1">INDIRECT("'"&amp;$A$1&amp;" " &amp;B17&amp;"mL'!A27")</f>
        <v>#REF!</v>
      </c>
      <c r="F17" s="77" t="e">
        <f ca="1">INDIRECT("'"&amp;$A$1&amp;" " &amp;B17&amp;"mL'!B27")</f>
        <v>#REF!</v>
      </c>
      <c r="G17" s="77" t="e">
        <f ca="1">INDIRECT("'"&amp;$A$1&amp;" " &amp;B17&amp;"mL'!C27")</f>
        <v>#REF!</v>
      </c>
      <c r="H17" s="77" t="e">
        <f ca="1">INDIRECT("'"&amp;$A$1&amp;" " &amp;B17&amp;"mL'!D27")</f>
        <v>#REF!</v>
      </c>
      <c r="I17" s="77" t="e">
        <f ca="1">INDIRECT("'"&amp;$A$1&amp;" " &amp;B17&amp;"mL'!E27")</f>
        <v>#REF!</v>
      </c>
      <c r="J17" s="5" t="e">
        <f ca="1">E17/$D$46*100</f>
        <v>#REF!</v>
      </c>
      <c r="K17" s="5" t="e">
        <f ca="1">F17/$D$47*100</f>
        <v>#REF!</v>
      </c>
      <c r="L17" s="5" t="e">
        <f ca="1">G17/$D$53*100</f>
        <v>#REF!</v>
      </c>
      <c r="M17" s="5" t="e">
        <f ca="1">J17+K17+L17</f>
        <v>#REF!</v>
      </c>
      <c r="N17" s="64" t="e">
        <f ca="1">(J17/100)*B17*($D$63/($D$65*$D$67))/60/D17</f>
        <v>#REF!</v>
      </c>
      <c r="O17" s="64" t="e">
        <f ca="1">(K17/100)*B17*($D$63/($D$65*$D$67))/60/D17</f>
        <v>#REF!</v>
      </c>
      <c r="P17" s="64" t="e">
        <f ca="1">(L17/100)*B17*($D$63/($D$65*$D$67))/60/D17</f>
        <v>#REF!</v>
      </c>
      <c r="Q17" s="9" t="e">
        <f ca="1">INDIRECT("'"&amp;$A$1&amp;" " &amp;$B17&amp;"mL'!B4")</f>
        <v>#REF!</v>
      </c>
      <c r="R17" s="9" t="e">
        <f ca="1">INDIRECT("'"&amp;$A$1&amp;" " &amp;$B17&amp;"mL'!C4")</f>
        <v>#REF!</v>
      </c>
      <c r="S17" s="9" t="e">
        <f ca="1">INDIRECT("'"&amp;$A$1&amp;" " &amp;$B17&amp;"mL'!D4")</f>
        <v>#REF!</v>
      </c>
      <c r="T17" s="9" t="e">
        <f ca="1">INDIRECT("'"&amp;$A$1&amp;" " &amp;$B17&amp;"mL'!E4")</f>
        <v>#REF!</v>
      </c>
      <c r="U17" s="9" t="e">
        <f ca="1">INDIRECT("'"&amp;$A$1&amp;" " &amp;$B17&amp;"mL'!F4")</f>
        <v>#REF!</v>
      </c>
      <c r="V17" s="9" t="e">
        <f ca="1">INDIRECT("'"&amp;$A$1&amp;" " &amp;$B17&amp;"mL'!G4")</f>
        <v>#REF!</v>
      </c>
      <c r="W17" s="9" t="e">
        <f ca="1">INDIRECT("'"&amp;$A$1&amp;" " &amp;$B17&amp;"mL'!H4")</f>
        <v>#REF!</v>
      </c>
      <c r="X17" s="9" t="e">
        <f ca="1">INDIRECT("'"&amp;$A$1&amp;" " &amp;$B17&amp;"mL'!I4")</f>
        <v>#REF!</v>
      </c>
      <c r="Y17" s="9" t="e">
        <f ca="1">INDIRECT("'"&amp;$A$1&amp;" " &amp;$B17&amp;"mL'!J4")</f>
        <v>#REF!</v>
      </c>
      <c r="Z17" s="9" t="e">
        <f ca="1">INDIRECT("'"&amp;$A$1&amp;" " &amp;$B17&amp;"mL'!K4")</f>
        <v>#REF!</v>
      </c>
      <c r="AA17" s="9" t="e">
        <f ca="1">INDIRECT("'"&amp;$A$1&amp;" " &amp;$B17&amp;"mL'!L4")</f>
        <v>#REF!</v>
      </c>
      <c r="AB17" s="9" t="e">
        <f ca="1">INDIRECT("'"&amp;$A$1&amp;" " &amp;$B17&amp;"mL'!M4")</f>
        <v>#REF!</v>
      </c>
      <c r="AC17" s="9" t="e">
        <f ca="1">INDIRECT("'"&amp;$A$1&amp;" " &amp;$B17&amp;"mL'!N4")</f>
        <v>#REF!</v>
      </c>
      <c r="AD17" s="9" t="e">
        <f ca="1">INDIRECT("'"&amp;$A$1&amp;" " &amp;$B17&amp;"mL'!O4")</f>
        <v>#REF!</v>
      </c>
      <c r="AE17" s="9" t="e">
        <f ca="1">INDIRECT("'"&amp;$A$1&amp;" " &amp;$B17&amp;"mL'!P4")</f>
        <v>#REF!</v>
      </c>
      <c r="AF17" s="9" t="e">
        <f ca="1">INDIRECT("'"&amp;$A$1&amp;" " &amp;$B17&amp;"mL'!Q4")</f>
        <v>#REF!</v>
      </c>
      <c r="AG17" s="33" t="e">
        <f ca="1">F17/R17</f>
        <v>#REF!</v>
      </c>
      <c r="AH17" s="43" t="e">
        <f ca="1">((Q17*AG17)/$D$47)*C17/60/D17</f>
        <v>#REF!</v>
      </c>
      <c r="AI17" s="43" t="e">
        <f ca="1">((R17*AG17)/$D$46)*C17/60/D17</f>
        <v>#REF!</v>
      </c>
      <c r="AJ17" s="43" t="e">
        <f ca="1">(((S17*AG17)-$E$50)/$D$49)*C17/60/D17</f>
        <v>#REF!</v>
      </c>
      <c r="AK17" s="43" t="e">
        <f ca="1">((T17*AG17)/$D$48)*C17/60/D17</f>
        <v>#REF!</v>
      </c>
      <c r="AL17" s="43" t="e">
        <f ca="1">((U17*AG17)/$D$50)*C17/60/D17</f>
        <v>#REF!</v>
      </c>
      <c r="AM17" s="43" t="e">
        <f ca="1">((V17*AG17)/$D$50)*C17/60/D17</f>
        <v>#REF!</v>
      </c>
      <c r="AN17" s="43" t="e">
        <f ca="1">((W17*AG17)/$D$52)*C17/60/D17</f>
        <v>#REF!</v>
      </c>
      <c r="AO17" s="43" t="e">
        <f ca="1">((X17*AG17)/$D$53)*C17/60/D17</f>
        <v>#REF!</v>
      </c>
      <c r="AP17" s="43" t="e">
        <f ca="1">((Y17*AG17)/$D$54)*C17/60/D17</f>
        <v>#REF!</v>
      </c>
      <c r="AQ17" s="43">
        <v>0</v>
      </c>
      <c r="AR17" s="43" t="e">
        <f ca="1">IF(I17&gt;AA17,((AA17*AG17)/$D$56)*C17/60/D17,0)</f>
        <v>#REF!</v>
      </c>
      <c r="AS17" s="43" t="e">
        <f ca="1">IF((AB17+AC17+AE17+AF17)&gt;I17,(((AB17)*AG17)/$D$56)*C17/60/D17,0)</f>
        <v>#REF!</v>
      </c>
      <c r="AT17" s="43" t="e">
        <f ca="1">IF((AB17+AC17+AE17+AF17)&gt;I17,(((AC17)*AG17)/$D$58)*C17/60/D17,0)</f>
        <v>#REF!</v>
      </c>
      <c r="AU17" s="43" t="e">
        <f ca="1">IF((AD17)&lt;H17,(((AD17)*AG17)/$D$59)*C17/60/D17,0)</f>
        <v>#REF!</v>
      </c>
      <c r="AV17" s="43" t="e">
        <f ca="1">IF((AB17+AC17+AE17+AF17)&gt;I17,(((AE17)*AG17)/$D$60)*C17/60/D17,0)</f>
        <v>#REF!</v>
      </c>
      <c r="AW17" s="43" t="e">
        <f ca="1">IF((AB17+AC17+AE17+AF17)&gt;I17,(((AF17)*AG17)/$D$61)*C17/60/D17,0)</f>
        <v>#REF!</v>
      </c>
      <c r="AX17" s="44" t="e">
        <f ca="1">P17/N17</f>
        <v>#REF!</v>
      </c>
      <c r="AY17" s="44" t="e">
        <f ca="1">AO17/AH17</f>
        <v>#REF!</v>
      </c>
      <c r="AZ17" s="45" t="e">
        <f ca="1">(P17-AO17)/P17*100</f>
        <v>#REF!</v>
      </c>
      <c r="BA17" s="46" t="e">
        <f ca="1">100*((AJ17+AK17+AL17+2*AM17+2*AN17+3*AP17+4*AQ17+4*AR17+4*AS17+4*AT17+4*AU17+4*AV17+4*AW17)/(3*P17))</f>
        <v>#REF!</v>
      </c>
      <c r="BB17" s="68" t="e">
        <f ca="1">B17*L17/100*60/76.3407</f>
        <v>#REF!</v>
      </c>
      <c r="BC17" s="68">
        <f>(D17/1000)/(B17/1000/1000/60)</f>
        <v>37575</v>
      </c>
      <c r="BD17" s="47" t="e">
        <f ca="1">(D17/1000)/((B17*(L17/100)/1000000/60)*101325/8.314/(298.15))</f>
        <v>#REF!</v>
      </c>
      <c r="BE17" s="48" t="e">
        <f ca="1">AP17*42.08*3600</f>
        <v>#REF!</v>
      </c>
      <c r="BF17" s="2" t="e">
        <f ca="1">(G17-(X17*AG17))/G17*100</f>
        <v>#REF!</v>
      </c>
      <c r="BG17" s="2" t="e">
        <f ca="1">(E17-(Q17*AG17))/E17*100</f>
        <v>#REF!</v>
      </c>
      <c r="BH17" s="49" t="e">
        <f ca="1">AP17*1000</f>
        <v>#REF!</v>
      </c>
      <c r="BI17" s="49" t="e">
        <f t="shared" ref="BI17:BI19" ca="1" si="35">BH17*42*3600/1000</f>
        <v>#REF!</v>
      </c>
      <c r="BJ17" s="49" t="e">
        <f ca="1">P17-AJ17</f>
        <v>#REF!</v>
      </c>
      <c r="BK17" s="2" t="e">
        <f t="shared" ref="BK17:BK19" ca="1" si="36">BJ17*(BY17/100)</f>
        <v>#REF!</v>
      </c>
      <c r="BL17" s="50"/>
      <c r="BM17" s="51" t="e">
        <f ca="1">((1/3)*$AK17+(1/3)*$AL17+(1/3)*$AM17+(2/3)*$AN17+(2/3)*$AO17+$AP17+(4/3)*$AQ17+(4/3)*$AR17)*1000</f>
        <v>#REF!</v>
      </c>
      <c r="BN17" s="43" t="e">
        <f ca="1">AP17*1000</f>
        <v>#REF!</v>
      </c>
      <c r="BO17" s="52" t="e">
        <f t="shared" ref="BO17:BP19" ca="1" si="37">AK17*1000</f>
        <v>#REF!</v>
      </c>
      <c r="BP17" s="53" t="e">
        <f t="shared" ca="1" si="37"/>
        <v>#REF!</v>
      </c>
      <c r="BQ17" s="54" t="e">
        <f ca="1">AN17*1000</f>
        <v>#REF!</v>
      </c>
      <c r="BR17" s="55" t="e">
        <f ca="1">AM17*1000</f>
        <v>#REF!</v>
      </c>
      <c r="BS17" s="50"/>
      <c r="BT17" s="56" t="e">
        <f ca="1">AL17/AK17</f>
        <v>#REF!</v>
      </c>
      <c r="BU17" s="56" t="e">
        <f ca="1">3*P17</f>
        <v>#REF!</v>
      </c>
      <c r="BV17" s="56" t="e">
        <f ca="1">AJ17+AK17+AL17+2*AM17+2*AN17+3*AO17+3*AP17+4*AQ17+4*AR17+4*AS17+4*AT17+4*AU17+4*AV17+4*AW17</f>
        <v>#REF!</v>
      </c>
      <c r="BW17" s="57" t="e">
        <f ca="1">(BU17-BV17)/(3*P17)*100</f>
        <v>#REF!</v>
      </c>
      <c r="BX17" s="2"/>
      <c r="BY17" s="58" t="e">
        <f ca="1">100*(3*AP17/(AJ17+AK17+AL17+2*AM17+2*AN17+3*AP17+4*AQ17+4*AR17+4*AS17+4*AT17+4*AU17+4*AV17+4*AW17))</f>
        <v>#REF!</v>
      </c>
      <c r="BZ17" s="58" t="e">
        <f ca="1">100*(AK17/(AJ17+AK17+AL17+2*AM17+2*AN17+3*AP17+4*AQ17+4*AR17+4*AS17+4*AT17+4*AU17+4*AV17+4*AW17))</f>
        <v>#REF!</v>
      </c>
      <c r="CA17" s="58" t="e">
        <f ca="1">100*(AL17/(AJ17+AK17+AL17+2*AM17+2*AN17+3*AP17+4*AQ17+4*AR17+4*AS17+4*AT17+4*AU17+4*AV17+4*AW17))</f>
        <v>#REF!</v>
      </c>
      <c r="CB17" s="58" t="e">
        <f ca="1">100*(2*AN17/(AJ17+AK17+AL17+2*AM17+2*AN17+3*AP17+4*AQ17+4*AR17+4*AS17+4*AT17+4*AU17+4*AV17+4*AW17))</f>
        <v>#REF!</v>
      </c>
      <c r="CC17" s="58" t="e">
        <f ca="1">100*(2*AM17/(AJ17+AK17+AL17+2*AM17+2*AN17+3*AP17+4*AQ17+4*AR17+4*AS17+4*AT17+4*AU17+4*AV17+4*AW17))</f>
        <v>#REF!</v>
      </c>
      <c r="CD17" s="58" t="e">
        <f ca="1">100*(AJ17/(AJ17+AK17+AL17+2*AM17+2*AN17+3*AP17+4*AQ17+4*AR17+4*AS17+4*AT17+4*AU17+4*AV17+4*AW17))</f>
        <v>#REF!</v>
      </c>
      <c r="CE17" s="58" t="e">
        <f ca="1">100*(4*(AQ17+AR17+AS17+AT17+AU17+AV17+AW17)/(AJ17+AK17+AL17+2*AM17+2*AN17+3*AP17+4*AQ17+4*AR17+4*AS17+4*AT17+4*AU17+4*AV17+4*AW17))</f>
        <v>#REF!</v>
      </c>
      <c r="CF17" s="58" t="e">
        <f ca="1">BY17+CB17+CE17</f>
        <v>#REF!</v>
      </c>
      <c r="CG17" s="59" t="e">
        <f ca="1">SUM(BY17:CE17)</f>
        <v>#REF!</v>
      </c>
      <c r="CH17" s="49" t="e">
        <f>(#REF!/1000)/($B$2*0.01/50.94)</f>
        <v>#REF!</v>
      </c>
      <c r="CI17" s="49" t="e">
        <f>(#REF!/1000)/($B$2*0.01/50.94)</f>
        <v>#REF!</v>
      </c>
      <c r="CJ17" s="49" t="e">
        <f ca="1">(BH17/1000)/($B$2*0.01/50.94)</f>
        <v>#REF!</v>
      </c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</row>
    <row r="18" spans="1:136" x14ac:dyDescent="0.25">
      <c r="A18" s="71">
        <v>500</v>
      </c>
      <c r="B18" s="71">
        <f t="shared" ref="B18:B19" si="38">$B$16</f>
        <v>80</v>
      </c>
      <c r="C18" s="66">
        <f>($B$63*(B18/1000))/($B$65*$B$67)</f>
        <v>3.2809240926156957E-3</v>
      </c>
      <c r="D18" s="32">
        <f t="shared" ref="D18:D19" si="39">$D$7</f>
        <v>50.1</v>
      </c>
      <c r="E18" s="77" t="e">
        <f t="shared" ref="E18:E19" ca="1" si="40">INDIRECT("'"&amp;$A$1&amp;" " &amp;B18&amp;"mL'!A27")</f>
        <v>#REF!</v>
      </c>
      <c r="F18" s="77" t="e">
        <f t="shared" ref="F18:F19" ca="1" si="41">INDIRECT("'"&amp;$A$1&amp;" " &amp;B18&amp;"mL'!B27")</f>
        <v>#REF!</v>
      </c>
      <c r="G18" s="77" t="e">
        <f t="shared" ref="G18:G19" ca="1" si="42">INDIRECT("'"&amp;$A$1&amp;" " &amp;B18&amp;"mL'!C27")</f>
        <v>#REF!</v>
      </c>
      <c r="H18" s="77" t="e">
        <f t="shared" ref="H18:H19" ca="1" si="43">INDIRECT("'"&amp;$A$1&amp;" " &amp;B18&amp;"mL'!D27")</f>
        <v>#REF!</v>
      </c>
      <c r="I18" s="77" t="e">
        <f t="shared" ref="I18:I19" ca="1" si="44">INDIRECT("'"&amp;$A$1&amp;" " &amp;B18&amp;"mL'!E27")</f>
        <v>#REF!</v>
      </c>
      <c r="J18" s="5" t="e">
        <f ca="1">E18/$D$46*100</f>
        <v>#REF!</v>
      </c>
      <c r="K18" s="5" t="e">
        <f ca="1">F18/$D$47*100</f>
        <v>#REF!</v>
      </c>
      <c r="L18" s="5" t="e">
        <f ca="1">G18/$D$53*100</f>
        <v>#REF!</v>
      </c>
      <c r="M18" s="5" t="e">
        <f ca="1">J18+K18+L18</f>
        <v>#REF!</v>
      </c>
      <c r="N18" s="64" t="e">
        <f ca="1">(J18/100)*B18*($D$63/($D$65*$D$67))/60/D18</f>
        <v>#REF!</v>
      </c>
      <c r="O18" s="64" t="e">
        <f ca="1">(K18/100)*B18*($D$63/($D$65*$D$67))/60/D18</f>
        <v>#REF!</v>
      </c>
      <c r="P18" s="64" t="e">
        <f ca="1">(L18/100)*B18*($D$63/($D$65*$D$67))/60/D18</f>
        <v>#REF!</v>
      </c>
      <c r="Q18" s="9" t="e">
        <f ca="1">INDIRECT("'"&amp;$A$1&amp;" " &amp;$B18&amp;"mL'!B5")</f>
        <v>#REF!</v>
      </c>
      <c r="R18" s="9" t="e">
        <f ca="1">INDIRECT("'"&amp;$A$1&amp;" " &amp;$B18&amp;"mL'!C5")</f>
        <v>#REF!</v>
      </c>
      <c r="S18" s="9" t="e">
        <f ca="1">INDIRECT("'"&amp;$A$1&amp;" " &amp;$B18&amp;"mL'!D5")</f>
        <v>#REF!</v>
      </c>
      <c r="T18" s="9" t="e">
        <f ca="1">INDIRECT("'"&amp;$A$1&amp;" " &amp;$B18&amp;"mL'!E5")</f>
        <v>#REF!</v>
      </c>
      <c r="U18" s="9" t="e">
        <f ca="1">INDIRECT("'"&amp;$A$1&amp;" " &amp;$B18&amp;"mL'!F5")</f>
        <v>#REF!</v>
      </c>
      <c r="V18" s="9" t="e">
        <f ca="1">INDIRECT("'"&amp;$A$1&amp;" " &amp;$B18&amp;"mL'!G5")</f>
        <v>#REF!</v>
      </c>
      <c r="W18" s="9" t="e">
        <f ca="1">INDIRECT("'"&amp;$A$1&amp;" " &amp;$B18&amp;"mL'!H5")</f>
        <v>#REF!</v>
      </c>
      <c r="X18" s="9" t="e">
        <f ca="1">INDIRECT("'"&amp;$A$1&amp;" " &amp;$B18&amp;"mL'!I5")</f>
        <v>#REF!</v>
      </c>
      <c r="Y18" s="9" t="e">
        <f ca="1">INDIRECT("'"&amp;$A$1&amp;" " &amp;$B18&amp;"mL'!J5")</f>
        <v>#REF!</v>
      </c>
      <c r="Z18" s="9" t="e">
        <f ca="1">INDIRECT("'"&amp;$A$1&amp;" " &amp;$B18&amp;"mL'!K5")</f>
        <v>#REF!</v>
      </c>
      <c r="AA18" s="9" t="e">
        <f ca="1">INDIRECT("'"&amp;$A$1&amp;" " &amp;$B18&amp;"mL'!L5")</f>
        <v>#REF!</v>
      </c>
      <c r="AB18" s="9" t="e">
        <f ca="1">INDIRECT("'"&amp;$A$1&amp;" " &amp;$B18&amp;"mL'!M5")</f>
        <v>#REF!</v>
      </c>
      <c r="AC18" s="9" t="e">
        <f ca="1">INDIRECT("'"&amp;$A$1&amp;" " &amp;$B18&amp;"mL'!N5")</f>
        <v>#REF!</v>
      </c>
      <c r="AD18" s="9" t="e">
        <f ca="1">INDIRECT("'"&amp;$A$1&amp;" " &amp;$B18&amp;"mL'!O5")</f>
        <v>#REF!</v>
      </c>
      <c r="AE18" s="9" t="e">
        <f ca="1">INDIRECT("'"&amp;$A$1&amp;" " &amp;$B18&amp;"mL'!P5")</f>
        <v>#REF!</v>
      </c>
      <c r="AF18" s="9" t="e">
        <f ca="1">INDIRECT("'"&amp;$A$1&amp;" " &amp;$B18&amp;"mL'!Q5")</f>
        <v>#REF!</v>
      </c>
      <c r="AG18" s="33" t="e">
        <f t="shared" ref="AG18:AG19" ca="1" si="45">F18/R18</f>
        <v>#REF!</v>
      </c>
      <c r="AH18" s="43" t="e">
        <f ca="1">((Q18*AG18)/$D$47)*C18/60/D18</f>
        <v>#REF!</v>
      </c>
      <c r="AI18" s="43" t="e">
        <f ca="1">((R18*AG18)/$D$46)*C18/60/D18</f>
        <v>#REF!</v>
      </c>
      <c r="AJ18" s="43" t="e">
        <f ca="1">(((S18*AG18)-$E$50)/$D$49)*C18/60/D18</f>
        <v>#REF!</v>
      </c>
      <c r="AK18" s="43" t="e">
        <f ca="1">((T18*AG18)/$D$48)*C18/60/D18</f>
        <v>#REF!</v>
      </c>
      <c r="AL18" s="43" t="e">
        <f ca="1">((U18*AG18)/$D$50)*C18/60/D18</f>
        <v>#REF!</v>
      </c>
      <c r="AM18" s="43" t="e">
        <f ca="1">((V18*AG18)/$D$50)*C18/60/D18</f>
        <v>#REF!</v>
      </c>
      <c r="AN18" s="43" t="e">
        <f ca="1">((W18*AG18)/$D$52)*C18/60/D18</f>
        <v>#REF!</v>
      </c>
      <c r="AO18" s="43" t="e">
        <f ca="1">((X18*AG18)/$D$53)*C18/60/D18</f>
        <v>#REF!</v>
      </c>
      <c r="AP18" s="43" t="e">
        <f ca="1">((Y18*AG18)/$D$54)*C18/60/D18</f>
        <v>#REF!</v>
      </c>
      <c r="AQ18" s="43">
        <v>0</v>
      </c>
      <c r="AR18" s="43" t="e">
        <f ca="1">IF(I18&gt;AA18,((AA18*AG18)/$D$56)*C18/60/D18,0)</f>
        <v>#REF!</v>
      </c>
      <c r="AS18" s="43" t="e">
        <f ca="1">IF((AB18+AC18+AE18+AF18)&gt;I18,(((AB18)*AG18)/$D$56)*C18/60/D18,0)</f>
        <v>#REF!</v>
      </c>
      <c r="AT18" s="43" t="e">
        <f ca="1">IF((AB18+AC18+AE18+AF18)&gt;I18,(((AC18)*AG18)/$D$58)*C18/60/D18,0)</f>
        <v>#REF!</v>
      </c>
      <c r="AU18" s="43" t="e">
        <f ca="1">IF((AD18)&lt;H18,(((AD18)*AG18)/$D$59)*C18/60/D18,0)</f>
        <v>#REF!</v>
      </c>
      <c r="AV18" s="43" t="e">
        <f ca="1">IF((AB18+AC18+AE18+AF18)&gt;I18,(((AE18)*AG18)/$D$60)*C18/60/D18,0)</f>
        <v>#REF!</v>
      </c>
      <c r="AW18" s="43" t="e">
        <f ca="1">IF((AB18+AC18+AE18+AF18)&gt;I18,(((AF18)*AG18)/$D$61)*C18/60/D18,0)</f>
        <v>#REF!</v>
      </c>
      <c r="AX18" s="44" t="e">
        <f ca="1">P18/N18</f>
        <v>#REF!</v>
      </c>
      <c r="AY18" s="44" t="e">
        <f t="shared" ref="AY18:AY19" ca="1" si="46">AO18/AH18</f>
        <v>#REF!</v>
      </c>
      <c r="AZ18" s="45" t="e">
        <f ca="1">(P18-AO18)/P18*100</f>
        <v>#REF!</v>
      </c>
      <c r="BA18" s="46" t="e">
        <f t="shared" ref="BA18" ca="1" si="47">100*((AJ18+AK18+AL18+2*AM18+2*AN18+3*AP18+4*AQ18+4*AR18+4*AS18+4*AT18+4*AU18+4*AV18+4*AW18)/(3*P18))</f>
        <v>#REF!</v>
      </c>
      <c r="BB18" s="68" t="e">
        <f ca="1">B18*L18/100*60/76.3407</f>
        <v>#REF!</v>
      </c>
      <c r="BC18" s="68">
        <f>(D18/1000)/(B18/1000/1000/60)</f>
        <v>37575</v>
      </c>
      <c r="BD18" s="47" t="e">
        <f ca="1">(D18/1000)/((B18*(L18/100)/1000000/60)*101325/8.314/(298.15))</f>
        <v>#REF!</v>
      </c>
      <c r="BE18" s="48" t="e">
        <f ca="1">AP18*42.08*3600</f>
        <v>#REF!</v>
      </c>
      <c r="BF18" s="2" t="e">
        <f ca="1">(G18-(X18*AG18))/G18*100</f>
        <v>#REF!</v>
      </c>
      <c r="BG18" s="2" t="e">
        <f t="shared" ref="BG18:BG19" ca="1" si="48">(E18-(Q18*AG18))/E18*100</f>
        <v>#REF!</v>
      </c>
      <c r="BH18" s="49" t="e">
        <f ca="1">AP18*1000</f>
        <v>#REF!</v>
      </c>
      <c r="BI18" s="49" t="e">
        <f t="shared" ca="1" si="35"/>
        <v>#REF!</v>
      </c>
      <c r="BJ18" s="49" t="e">
        <f ca="1">P18-AJ18</f>
        <v>#REF!</v>
      </c>
      <c r="BK18" s="2" t="e">
        <f t="shared" ca="1" si="36"/>
        <v>#REF!</v>
      </c>
      <c r="BL18" s="50"/>
      <c r="BM18" s="51" t="e">
        <f ca="1">((1/3)*$AK18+(1/3)*$AL18+(1/3)*$AM18+(2/3)*$AN18+(2/3)*$AO18+$AP18+(4/3)*$AQ18+(4/3)*$AR18)*1000</f>
        <v>#REF!</v>
      </c>
      <c r="BN18" s="43" t="e">
        <f ca="1">AP18*1000</f>
        <v>#REF!</v>
      </c>
      <c r="BO18" s="52" t="e">
        <f t="shared" ca="1" si="37"/>
        <v>#REF!</v>
      </c>
      <c r="BP18" s="53" t="e">
        <f t="shared" ca="1" si="37"/>
        <v>#REF!</v>
      </c>
      <c r="BQ18" s="54" t="e">
        <f ca="1">AN18*1000</f>
        <v>#REF!</v>
      </c>
      <c r="BR18" s="55" t="e">
        <f ca="1">AM18*1000</f>
        <v>#REF!</v>
      </c>
      <c r="BS18" s="50"/>
      <c r="BT18" s="56" t="e">
        <f ca="1">AL18/AK18</f>
        <v>#REF!</v>
      </c>
      <c r="BU18" s="56" t="e">
        <f ca="1">3*P18</f>
        <v>#REF!</v>
      </c>
      <c r="BV18" s="56" t="e">
        <f ca="1">AJ18+AK18+AL18+2*AM18+2*AN18+3*AO18+3*AP18+4*AQ18+4*AR18+4*AS18+4*AT18+4*AU18+4*AV18+4*AW18</f>
        <v>#REF!</v>
      </c>
      <c r="BW18" s="57" t="e">
        <f ca="1">(BU18-BV18)/(3*P18)*100</f>
        <v>#REF!</v>
      </c>
      <c r="BX18" s="2"/>
      <c r="BY18" s="58" t="e">
        <f ca="1">100*(3*AP18/(AJ18+AK18+AL18+2*AM18+2*AN18+3*AP18+4*AQ18+4*AR18+4*AS18+4*AT18+4*AU18+4*AV18+4*AW18))</f>
        <v>#REF!</v>
      </c>
      <c r="BZ18" s="58" t="e">
        <f ca="1">100*(AK18/(AJ18+AK18+AL18+2*AM18+2*AN18+3*AP18+4*AQ18+4*AR18+4*AS18+4*AT18+4*AU18+4*AV18+4*AW18))</f>
        <v>#REF!</v>
      </c>
      <c r="CA18" s="58" t="e">
        <f ca="1">100*(AL18/(AJ18+AK18+AL18+2*AM18+2*AN18+3*AP18+4*AQ18+4*AR18+4*AS18+4*AT18+4*AU18+4*AV18+4*AW18))</f>
        <v>#REF!</v>
      </c>
      <c r="CB18" s="58" t="e">
        <f ca="1">100*(2*AN18/(AJ18+AK18+AL18+2*AM18+2*AN18+3*AP18+4*AQ18+4*AR18+4*AS18+4*AT18+4*AU18+4*AV18+4*AW18))</f>
        <v>#REF!</v>
      </c>
      <c r="CC18" s="58" t="e">
        <f ca="1">100*(2*AM18/(AJ18+AK18+AL18+2*AM18+2*AN18+3*AP18+4*AQ18+4*AR18+4*AS18+4*AT18+4*AU18+4*AV18+4*AW18))</f>
        <v>#REF!</v>
      </c>
      <c r="CD18" s="58" t="e">
        <f ca="1">100*(AJ18/(AJ18+AK18+AL18+2*AM18+2*AN18+3*AP18+4*AQ18+4*AR18+4*AS18+4*AT18+4*AU18+4*AV18+4*AW18))</f>
        <v>#REF!</v>
      </c>
      <c r="CE18" s="58" t="e">
        <f ca="1">100*(4*(AQ18+AR18+AS18+AT18+AU18+AV18+AW18)/(AJ18+AK18+AL18+2*AM18+2*AN18+3*AP18+4*AQ18+4*AR18+4*AS18+4*AT18+4*AU18+4*AV18+4*AW18))</f>
        <v>#REF!</v>
      </c>
      <c r="CF18" s="58" t="e">
        <f ca="1">BY18+CB18+CE18</f>
        <v>#REF!</v>
      </c>
      <c r="CG18" s="59" t="e">
        <f ca="1">SUM(BY18:CE18)</f>
        <v>#REF!</v>
      </c>
      <c r="CH18" s="49" t="e">
        <f>(#REF!/1000)/($B$2*0.01/50.94)</f>
        <v>#REF!</v>
      </c>
      <c r="CI18" s="49" t="e">
        <f>(#REF!/1000)/($B$2*0.01/50.94)</f>
        <v>#REF!</v>
      </c>
      <c r="CJ18" s="49" t="e">
        <f ca="1">(BH18/1000)/($B$2*0.01/50.94)</f>
        <v>#REF!</v>
      </c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</row>
    <row r="19" spans="1:136" x14ac:dyDescent="0.25">
      <c r="A19" s="71">
        <v>500</v>
      </c>
      <c r="B19" s="71">
        <f t="shared" si="38"/>
        <v>80</v>
      </c>
      <c r="C19" s="66">
        <f>($B$63*(B19/1000))/($B$65*$B$67)</f>
        <v>3.2809240926156957E-3</v>
      </c>
      <c r="D19" s="32">
        <f t="shared" si="39"/>
        <v>50.1</v>
      </c>
      <c r="E19" s="77" t="e">
        <f t="shared" ca="1" si="40"/>
        <v>#REF!</v>
      </c>
      <c r="F19" s="77" t="e">
        <f t="shared" ca="1" si="41"/>
        <v>#REF!</v>
      </c>
      <c r="G19" s="77" t="e">
        <f t="shared" ca="1" si="42"/>
        <v>#REF!</v>
      </c>
      <c r="H19" s="77" t="e">
        <f t="shared" ca="1" si="43"/>
        <v>#REF!</v>
      </c>
      <c r="I19" s="77" t="e">
        <f t="shared" ca="1" si="44"/>
        <v>#REF!</v>
      </c>
      <c r="J19" s="5" t="e">
        <f ca="1">E19/$D$46*100</f>
        <v>#REF!</v>
      </c>
      <c r="K19" s="5" t="e">
        <f ca="1">F19/$D$47*100</f>
        <v>#REF!</v>
      </c>
      <c r="L19" s="5" t="e">
        <f ca="1">G19/$D$53*100</f>
        <v>#REF!</v>
      </c>
      <c r="M19" s="5" t="e">
        <f ca="1">J19+K19+L19</f>
        <v>#REF!</v>
      </c>
      <c r="N19" s="64" t="e">
        <f ca="1">(J19/100)*B19*($D$63/($D$65*$D$67))/60/D19</f>
        <v>#REF!</v>
      </c>
      <c r="O19" s="64" t="e">
        <f ca="1">(K19/100)*B19*($D$63/($D$65*$D$67))/60/D19</f>
        <v>#REF!</v>
      </c>
      <c r="P19" s="64" t="e">
        <f ca="1">(L19/100)*B19*($D$63/($D$65*$D$67))/60/D19</f>
        <v>#REF!</v>
      </c>
      <c r="Q19" s="9" t="e">
        <f ca="1">INDIRECT("'"&amp;$A$1&amp;" " &amp;$B19&amp;"mL'!B6")</f>
        <v>#REF!</v>
      </c>
      <c r="R19" s="9" t="e">
        <f ca="1">INDIRECT("'"&amp;$A$1&amp;" " &amp;$B19&amp;"mL'!C6")</f>
        <v>#REF!</v>
      </c>
      <c r="S19" s="9" t="e">
        <f ca="1">INDIRECT("'"&amp;$A$1&amp;" " &amp;$B19&amp;"mL'!D6")</f>
        <v>#REF!</v>
      </c>
      <c r="T19" s="9" t="e">
        <f ca="1">INDIRECT("'"&amp;$A$1&amp;" " &amp;$B19&amp;"mL'!E6")</f>
        <v>#REF!</v>
      </c>
      <c r="U19" s="9" t="e">
        <f ca="1">INDIRECT("'"&amp;$A$1&amp;" " &amp;$B19&amp;"mL'!F6")</f>
        <v>#REF!</v>
      </c>
      <c r="V19" s="9" t="e">
        <f ca="1">INDIRECT("'"&amp;$A$1&amp;" " &amp;$B19&amp;"mL'!G6")</f>
        <v>#REF!</v>
      </c>
      <c r="W19" s="9" t="e">
        <f ca="1">INDIRECT("'"&amp;$A$1&amp;" " &amp;$B19&amp;"mL'!H6")</f>
        <v>#REF!</v>
      </c>
      <c r="X19" s="9" t="e">
        <f ca="1">INDIRECT("'"&amp;$A$1&amp;" " &amp;$B19&amp;"mL'!I6")</f>
        <v>#REF!</v>
      </c>
      <c r="Y19" s="9" t="e">
        <f ca="1">INDIRECT("'"&amp;$A$1&amp;" " &amp;$B19&amp;"mL'!J6")</f>
        <v>#REF!</v>
      </c>
      <c r="Z19" s="9" t="e">
        <f ca="1">INDIRECT("'"&amp;$A$1&amp;" " &amp;$B19&amp;"mL'!K6")</f>
        <v>#REF!</v>
      </c>
      <c r="AA19" s="9" t="e">
        <f ca="1">INDIRECT("'"&amp;$A$1&amp;" " &amp;$B19&amp;"mL'!L6")</f>
        <v>#REF!</v>
      </c>
      <c r="AB19" s="9" t="e">
        <f ca="1">INDIRECT("'"&amp;$A$1&amp;" " &amp;$B19&amp;"mL'!M6")</f>
        <v>#REF!</v>
      </c>
      <c r="AC19" s="9" t="e">
        <f ca="1">INDIRECT("'"&amp;$A$1&amp;" " &amp;$B19&amp;"mL'!N6")</f>
        <v>#REF!</v>
      </c>
      <c r="AD19" s="9" t="e">
        <f ca="1">INDIRECT("'"&amp;$A$1&amp;" " &amp;$B19&amp;"mL'!O6")</f>
        <v>#REF!</v>
      </c>
      <c r="AE19" s="9" t="e">
        <f ca="1">INDIRECT("'"&amp;$A$1&amp;" " &amp;$B19&amp;"mL'!P6")</f>
        <v>#REF!</v>
      </c>
      <c r="AF19" s="9" t="e">
        <f ca="1">INDIRECT("'"&amp;$A$1&amp;" " &amp;$B19&amp;"mL'!Q6")</f>
        <v>#REF!</v>
      </c>
      <c r="AG19" s="33" t="e">
        <f t="shared" ca="1" si="45"/>
        <v>#REF!</v>
      </c>
      <c r="AH19" s="43" t="e">
        <f ca="1">((Q19*AG19)/$D$47)*C19/60/D19</f>
        <v>#REF!</v>
      </c>
      <c r="AI19" s="43" t="e">
        <f ca="1">((R19*AG19)/$D$46)*C19/60/D19</f>
        <v>#REF!</v>
      </c>
      <c r="AJ19" s="43" t="e">
        <f ca="1">(((S19*AG19)-$E$50)/$D$49)*C19/60/D19</f>
        <v>#REF!</v>
      </c>
      <c r="AK19" s="43" t="e">
        <f ca="1">((T19*AG19)/$D$48)*C19/60/D19</f>
        <v>#REF!</v>
      </c>
      <c r="AL19" s="43" t="e">
        <f ca="1">((U19*AG19)/$D$50)*C19/60/D19</f>
        <v>#REF!</v>
      </c>
      <c r="AM19" s="43" t="e">
        <f ca="1">((V19*AG19)/$D$50)*C19/60/D19</f>
        <v>#REF!</v>
      </c>
      <c r="AN19" s="43" t="e">
        <f ca="1">((W19*AG19)/$D$52)*C19/60/D19</f>
        <v>#REF!</v>
      </c>
      <c r="AO19" s="43" t="e">
        <f ca="1">((X19*AG19)/$D$53)*C19/60/D19</f>
        <v>#REF!</v>
      </c>
      <c r="AP19" s="43" t="e">
        <f ca="1">((Y19*AG19)/$D$54)*C19/60/D19</f>
        <v>#REF!</v>
      </c>
      <c r="AQ19" s="43">
        <v>0</v>
      </c>
      <c r="AR19" s="43" t="e">
        <f ca="1">IF(I19&gt;AA19,((AA19*AG19)/$D$56)*C19/60/D19,0)</f>
        <v>#REF!</v>
      </c>
      <c r="AS19" s="43" t="e">
        <f ca="1">IF((AB19+AC19+AE19+AF19)&gt;I19,(((AB19)*AG19)/$D$56)*C19/60/D19,0)</f>
        <v>#REF!</v>
      </c>
      <c r="AT19" s="43" t="e">
        <f ca="1">IF((AB19+AC19+AE19+AF19)&gt;I19,(((AC19)*AG19)/$D$58)*C19/60/D19,0)</f>
        <v>#REF!</v>
      </c>
      <c r="AU19" s="43" t="e">
        <f ca="1">IF((AD19)&lt;H19,(((AD19)*AG19)/$D$59)*C19/60/D19,0)</f>
        <v>#REF!</v>
      </c>
      <c r="AV19" s="43" t="e">
        <f ca="1">IF((AB19+AC19+AE19+AF19)&gt;I19,(((AE19)*AG19)/$D$60)*C19/60/D19,0)</f>
        <v>#REF!</v>
      </c>
      <c r="AW19" s="43" t="e">
        <f ca="1">IF((AB19+AC19+AE19+AF19)&gt;I19,(((AF19)*AG19)/$D$61)*C19/60/D19,0)</f>
        <v>#REF!</v>
      </c>
      <c r="AX19" s="44" t="e">
        <f ca="1">P19/N19</f>
        <v>#REF!</v>
      </c>
      <c r="AY19" s="44" t="e">
        <f t="shared" ca="1" si="46"/>
        <v>#REF!</v>
      </c>
      <c r="AZ19" s="45" t="e">
        <f ca="1">(P19-AO19)/P19*100</f>
        <v>#REF!</v>
      </c>
      <c r="BA19" s="46" t="e">
        <f ca="1">100*((AJ19+AK19+AL19+2*AM19+2*AN19+3*AP19+4*AQ19+4*AR19+4*AS19+4*AT19+4*AU19+4*AV19+4*AW19)/(3*P19))</f>
        <v>#REF!</v>
      </c>
      <c r="BB19" s="68" t="e">
        <f ca="1">B19*L19/100*60/76.3407</f>
        <v>#REF!</v>
      </c>
      <c r="BC19" s="68">
        <f>(D19/1000)/(B19/1000/1000/60)</f>
        <v>37575</v>
      </c>
      <c r="BD19" s="47" t="e">
        <f ca="1">(D19/1000)/((B19*(L19/100)/1000000/60)*101325/8.314/(298.15))</f>
        <v>#REF!</v>
      </c>
      <c r="BE19" s="48" t="e">
        <f ca="1">AP19*42.08*3600</f>
        <v>#REF!</v>
      </c>
      <c r="BF19" s="2" t="e">
        <f ca="1">(G19-(X19*AG19))/G19*100</f>
        <v>#REF!</v>
      </c>
      <c r="BG19" s="2" t="e">
        <f t="shared" ca="1" si="48"/>
        <v>#REF!</v>
      </c>
      <c r="BH19" s="49" t="e">
        <f ca="1">AP19*1000</f>
        <v>#REF!</v>
      </c>
      <c r="BI19" s="49" t="e">
        <f t="shared" ca="1" si="35"/>
        <v>#REF!</v>
      </c>
      <c r="BJ19" s="49" t="e">
        <f ca="1">P19-AJ19</f>
        <v>#REF!</v>
      </c>
      <c r="BK19" s="2" t="e">
        <f t="shared" ca="1" si="36"/>
        <v>#REF!</v>
      </c>
      <c r="BL19" s="50"/>
      <c r="BM19" s="51" t="e">
        <f ca="1">((1/3)*$AK19+(1/3)*$AL19+(1/3)*$AM19+(2/3)*$AN19+(2/3)*$AO19+$AP19+(4/3)*$AQ19+(4/3)*$AR19)*1000</f>
        <v>#REF!</v>
      </c>
      <c r="BN19" s="43" t="e">
        <f ca="1">AP19*1000</f>
        <v>#REF!</v>
      </c>
      <c r="BO19" s="52" t="e">
        <f t="shared" ca="1" si="37"/>
        <v>#REF!</v>
      </c>
      <c r="BP19" s="53" t="e">
        <f t="shared" ca="1" si="37"/>
        <v>#REF!</v>
      </c>
      <c r="BQ19" s="54" t="e">
        <f ca="1">AN19*1000</f>
        <v>#REF!</v>
      </c>
      <c r="BR19" s="55" t="e">
        <f ca="1">AM19*1000</f>
        <v>#REF!</v>
      </c>
      <c r="BS19" s="50"/>
      <c r="BT19" s="56" t="e">
        <f ca="1">AL19/AK19</f>
        <v>#REF!</v>
      </c>
      <c r="BU19" s="56" t="e">
        <f ca="1">3*P19</f>
        <v>#REF!</v>
      </c>
      <c r="BV19" s="56" t="e">
        <f ca="1">AJ19+AK19+AL19+2*AM19+2*AN19+3*AO19+3*AP19+4*AQ19+4*AR19+4*AS19+4*AT19+4*AU19+4*AV19+4*AW19</f>
        <v>#REF!</v>
      </c>
      <c r="BW19" s="57" t="e">
        <f ca="1">(BU19-BV19)/(3*P19)*100</f>
        <v>#REF!</v>
      </c>
      <c r="BX19" s="2"/>
      <c r="BY19" s="58" t="e">
        <f ca="1">100*(3*AP19/(AJ19+AK19+AL19+2*AM19+2*AN19+3*AP19+4*AQ19+4*AR19+4*AS19+4*AT19+4*AU19+4*AV19+4*AW19))</f>
        <v>#REF!</v>
      </c>
      <c r="BZ19" s="58" t="e">
        <f ca="1">100*(AK19/(AJ19+AK19+AL19+2*AM19+2*AN19+3*AP19+4*AQ19+4*AR19+4*AS19+4*AT19+4*AU19+4*AV19+4*AW19))</f>
        <v>#REF!</v>
      </c>
      <c r="CA19" s="58" t="e">
        <f ca="1">100*(AL19/(AJ19+AK19+AL19+2*AM19+2*AN19+3*AP19+4*AQ19+4*AR19+4*AS19+4*AT19+4*AU19+4*AV19+4*AW19))</f>
        <v>#REF!</v>
      </c>
      <c r="CB19" s="58" t="e">
        <f ca="1">100*(2*AN19/(AJ19+AK19+AL19+2*AM19+2*AN19+3*AP19+4*AQ19+4*AR19+4*AS19+4*AT19+4*AU19+4*AV19+4*AW19))</f>
        <v>#REF!</v>
      </c>
      <c r="CC19" s="58" t="e">
        <f ca="1">100*(2*AM19/(AJ19+AK19+AL19+2*AM19+2*AN19+3*AP19+4*AQ19+4*AR19+4*AS19+4*AT19+4*AU19+4*AV19+4*AW19))</f>
        <v>#REF!</v>
      </c>
      <c r="CD19" s="58" t="e">
        <f ca="1">100*(AJ19/(AJ19+AK19+AL19+2*AM19+2*AN19+3*AP19+4*AQ19+4*AR19+4*AS19+4*AT19+4*AU19+4*AV19+4*AW19))</f>
        <v>#REF!</v>
      </c>
      <c r="CE19" s="58" t="e">
        <f ca="1">100*(4*(AQ19+AR19+AS19+AT19+AU19+AV19+AW19)/(AJ19+AK19+AL19+2*AM19+2*AN19+3*AP19+4*AQ19+4*AR19+4*AS19+4*AT19+4*AU19+4*AV19+4*AW19))</f>
        <v>#REF!</v>
      </c>
      <c r="CF19" s="58" t="e">
        <f ca="1">BY19+CB19+CE19</f>
        <v>#REF!</v>
      </c>
      <c r="CG19" s="59" t="e">
        <f ca="1">SUM(BY19:CE19)</f>
        <v>#REF!</v>
      </c>
      <c r="CH19" s="49" t="e">
        <f>(#REF!/1000)/($B$2*0.01/50.94)</f>
        <v>#REF!</v>
      </c>
      <c r="CI19" s="49" t="e">
        <f>(#REF!/1000)/($B$2*0.01/50.94)</f>
        <v>#REF!</v>
      </c>
      <c r="CJ19" s="49" t="e">
        <f ca="1">(BH19/1000)/($B$2*0.01/50.94)</f>
        <v>#REF!</v>
      </c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</row>
    <row r="20" spans="1:136" x14ac:dyDescent="0.25">
      <c r="A20" s="67"/>
      <c r="B20" s="67">
        <v>100</v>
      </c>
      <c r="C20" s="34"/>
      <c r="D20" s="34"/>
      <c r="E20" s="31"/>
      <c r="F20" s="31"/>
      <c r="G20" s="35"/>
      <c r="H20" s="35"/>
      <c r="I20" s="35"/>
      <c r="J20" s="36"/>
      <c r="K20" s="36"/>
      <c r="L20" s="36"/>
      <c r="M20" s="36"/>
      <c r="N20" s="65"/>
      <c r="O20" s="65"/>
      <c r="P20" s="65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4"/>
      <c r="AH20" s="61"/>
      <c r="AI20" s="63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2"/>
      <c r="AY20" s="62"/>
      <c r="AZ20" s="60" t="e">
        <f ca="1">AVERAGE(AZ17:AZ19)</f>
        <v>#REF!</v>
      </c>
      <c r="BA20" s="60" t="e">
        <f t="shared" ref="BA20:CJ20" ca="1" si="49">AVERAGE(BA17:BA19)</f>
        <v>#REF!</v>
      </c>
      <c r="BB20" s="60" t="e">
        <f t="shared" ca="1" si="49"/>
        <v>#REF!</v>
      </c>
      <c r="BC20" s="60">
        <f t="shared" si="49"/>
        <v>37575</v>
      </c>
      <c r="BD20" s="60" t="e">
        <f t="shared" ca="1" si="49"/>
        <v>#REF!</v>
      </c>
      <c r="BE20" s="60" t="e">
        <f t="shared" ca="1" si="49"/>
        <v>#REF!</v>
      </c>
      <c r="BF20" s="60" t="e">
        <f t="shared" ca="1" si="49"/>
        <v>#REF!</v>
      </c>
      <c r="BG20" s="60" t="e">
        <f t="shared" ca="1" si="49"/>
        <v>#REF!</v>
      </c>
      <c r="BH20" s="60" t="e">
        <f t="shared" ca="1" si="49"/>
        <v>#REF!</v>
      </c>
      <c r="BI20" s="60" t="e">
        <f t="shared" ca="1" si="49"/>
        <v>#REF!</v>
      </c>
      <c r="BJ20" s="60" t="e">
        <f t="shared" ca="1" si="49"/>
        <v>#REF!</v>
      </c>
      <c r="BK20" s="60" t="e">
        <f t="shared" ca="1" si="49"/>
        <v>#REF!</v>
      </c>
      <c r="BL20" s="60" t="e">
        <f t="shared" si="49"/>
        <v>#DIV/0!</v>
      </c>
      <c r="BM20" s="60" t="e">
        <f t="shared" ca="1" si="49"/>
        <v>#REF!</v>
      </c>
      <c r="BN20" s="60" t="e">
        <f t="shared" ca="1" si="49"/>
        <v>#REF!</v>
      </c>
      <c r="BO20" s="60" t="e">
        <f t="shared" ca="1" si="49"/>
        <v>#REF!</v>
      </c>
      <c r="BP20" s="60" t="e">
        <f t="shared" ca="1" si="49"/>
        <v>#REF!</v>
      </c>
      <c r="BQ20" s="60" t="e">
        <f t="shared" ca="1" si="49"/>
        <v>#REF!</v>
      </c>
      <c r="BR20" s="60" t="e">
        <f t="shared" ca="1" si="49"/>
        <v>#REF!</v>
      </c>
      <c r="BS20" s="60" t="e">
        <f t="shared" si="49"/>
        <v>#DIV/0!</v>
      </c>
      <c r="BT20" s="60" t="e">
        <f t="shared" ca="1" si="49"/>
        <v>#REF!</v>
      </c>
      <c r="BU20" s="60" t="e">
        <f t="shared" ca="1" si="49"/>
        <v>#REF!</v>
      </c>
      <c r="BV20" s="60" t="e">
        <f t="shared" ca="1" si="49"/>
        <v>#REF!</v>
      </c>
      <c r="BW20" s="60" t="e">
        <f t="shared" ca="1" si="49"/>
        <v>#REF!</v>
      </c>
      <c r="BX20" s="60" t="e">
        <f t="shared" si="49"/>
        <v>#DIV/0!</v>
      </c>
      <c r="BY20" s="60" t="e">
        <f t="shared" ca="1" si="49"/>
        <v>#REF!</v>
      </c>
      <c r="BZ20" s="60" t="e">
        <f t="shared" ca="1" si="49"/>
        <v>#REF!</v>
      </c>
      <c r="CA20" s="60" t="e">
        <f t="shared" ca="1" si="49"/>
        <v>#REF!</v>
      </c>
      <c r="CB20" s="60" t="e">
        <f t="shared" ca="1" si="49"/>
        <v>#REF!</v>
      </c>
      <c r="CC20" s="60" t="e">
        <f t="shared" ca="1" si="49"/>
        <v>#REF!</v>
      </c>
      <c r="CD20" s="60" t="e">
        <f t="shared" ca="1" si="49"/>
        <v>#REF!</v>
      </c>
      <c r="CE20" s="60" t="e">
        <f t="shared" ca="1" si="49"/>
        <v>#REF!</v>
      </c>
      <c r="CF20" s="60" t="e">
        <f t="shared" ca="1" si="49"/>
        <v>#REF!</v>
      </c>
      <c r="CG20" s="60" t="e">
        <f t="shared" ca="1" si="49"/>
        <v>#REF!</v>
      </c>
      <c r="CH20" s="60" t="e">
        <f t="shared" si="49"/>
        <v>#REF!</v>
      </c>
      <c r="CI20" s="60" t="e">
        <f t="shared" si="49"/>
        <v>#REF!</v>
      </c>
      <c r="CJ20" s="60" t="e">
        <f t="shared" ca="1" si="49"/>
        <v>#REF!</v>
      </c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</row>
    <row r="21" spans="1:136" x14ac:dyDescent="0.25">
      <c r="A21" s="71">
        <v>500</v>
      </c>
      <c r="B21" s="71">
        <f>$B$20</f>
        <v>100</v>
      </c>
      <c r="C21" s="66">
        <f>($B$63*(B21/1000))/($B$65*$B$67)</f>
        <v>4.10115511576962E-3</v>
      </c>
      <c r="D21" s="32">
        <f>$D$7</f>
        <v>50.1</v>
      </c>
      <c r="E21" s="77" t="e">
        <f ca="1">INDIRECT("'"&amp;$A$1&amp;" " &amp;B21&amp;"mL'!A27")</f>
        <v>#REF!</v>
      </c>
      <c r="F21" s="77" t="e">
        <f ca="1">INDIRECT("'"&amp;$A$1&amp;" " &amp;B21&amp;"mL'!B27")</f>
        <v>#REF!</v>
      </c>
      <c r="G21" s="77" t="e">
        <f ca="1">INDIRECT("'"&amp;$A$1&amp;" " &amp;B21&amp;"mL'!C27")</f>
        <v>#REF!</v>
      </c>
      <c r="H21" s="77" t="e">
        <f ca="1">INDIRECT("'"&amp;$A$1&amp;" " &amp;B21&amp;"mL'!D27")</f>
        <v>#REF!</v>
      </c>
      <c r="I21" s="77" t="e">
        <f ca="1">INDIRECT("'"&amp;$A$1&amp;" " &amp;B21&amp;"mL'!E27")</f>
        <v>#REF!</v>
      </c>
      <c r="J21" s="5" t="e">
        <f ca="1">E21/$D$46*100</f>
        <v>#REF!</v>
      </c>
      <c r="K21" s="5" t="e">
        <f ca="1">F21/$D$47*100</f>
        <v>#REF!</v>
      </c>
      <c r="L21" s="5" t="e">
        <f ca="1">G21/$D$53*100</f>
        <v>#REF!</v>
      </c>
      <c r="M21" s="5" t="e">
        <f ca="1">J21+K21+L21</f>
        <v>#REF!</v>
      </c>
      <c r="N21" s="64" t="e">
        <f ca="1">(J21/100)*B21*($D$63/($D$65*$D$67))/60/D21</f>
        <v>#REF!</v>
      </c>
      <c r="O21" s="64" t="e">
        <f ca="1">(K21/100)*B21*($D$63/($D$65*$D$67))/60/D21</f>
        <v>#REF!</v>
      </c>
      <c r="P21" s="64" t="e">
        <f ca="1">(L21/100)*B21*($D$63/($D$65*$D$67))/60/D21</f>
        <v>#REF!</v>
      </c>
      <c r="Q21" s="9" t="e">
        <f ca="1">INDIRECT("'"&amp;$A$1&amp;" " &amp;$B21&amp;"mL'!B4")</f>
        <v>#REF!</v>
      </c>
      <c r="R21" s="9" t="e">
        <f ca="1">INDIRECT("'"&amp;$A$1&amp;" " &amp;$B21&amp;"mL'!C4")</f>
        <v>#REF!</v>
      </c>
      <c r="S21" s="9" t="e">
        <f ca="1">INDIRECT("'"&amp;$A$1&amp;" " &amp;$B21&amp;"mL'!D4")</f>
        <v>#REF!</v>
      </c>
      <c r="T21" s="9" t="e">
        <f ca="1">INDIRECT("'"&amp;$A$1&amp;" " &amp;$B21&amp;"mL'!E4")</f>
        <v>#REF!</v>
      </c>
      <c r="U21" s="9" t="e">
        <f ca="1">INDIRECT("'"&amp;$A$1&amp;" " &amp;$B21&amp;"mL'!F4")</f>
        <v>#REF!</v>
      </c>
      <c r="V21" s="9" t="e">
        <f ca="1">INDIRECT("'"&amp;$A$1&amp;" " &amp;$B21&amp;"mL'!G4")</f>
        <v>#REF!</v>
      </c>
      <c r="W21" s="9" t="e">
        <f ca="1">INDIRECT("'"&amp;$A$1&amp;" " &amp;$B21&amp;"mL'!H4")</f>
        <v>#REF!</v>
      </c>
      <c r="X21" s="9" t="e">
        <f ca="1">INDIRECT("'"&amp;$A$1&amp;" " &amp;$B21&amp;"mL'!I4")</f>
        <v>#REF!</v>
      </c>
      <c r="Y21" s="9" t="e">
        <f ca="1">INDIRECT("'"&amp;$A$1&amp;" " &amp;$B21&amp;"mL'!J4")</f>
        <v>#REF!</v>
      </c>
      <c r="Z21" s="9" t="e">
        <f ca="1">INDIRECT("'"&amp;$A$1&amp;" " &amp;$B21&amp;"mL'!K4")</f>
        <v>#REF!</v>
      </c>
      <c r="AA21" s="9" t="e">
        <f ca="1">INDIRECT("'"&amp;$A$1&amp;" " &amp;$B21&amp;"mL'!L4")</f>
        <v>#REF!</v>
      </c>
      <c r="AB21" s="9" t="e">
        <f ca="1">INDIRECT("'"&amp;$A$1&amp;" " &amp;$B21&amp;"mL'!M4")</f>
        <v>#REF!</v>
      </c>
      <c r="AC21" s="9" t="e">
        <f ca="1">INDIRECT("'"&amp;$A$1&amp;" " &amp;$B21&amp;"mL'!N4")</f>
        <v>#REF!</v>
      </c>
      <c r="AD21" s="9" t="e">
        <f ca="1">INDIRECT("'"&amp;$A$1&amp;" " &amp;$B21&amp;"mL'!O4")</f>
        <v>#REF!</v>
      </c>
      <c r="AE21" s="9" t="e">
        <f ca="1">INDIRECT("'"&amp;$A$1&amp;" " &amp;$B21&amp;"mL'!P4")</f>
        <v>#REF!</v>
      </c>
      <c r="AF21" s="9" t="e">
        <f ca="1">INDIRECT("'"&amp;$A$1&amp;" " &amp;$B21&amp;"mL'!Q4")</f>
        <v>#REF!</v>
      </c>
      <c r="AG21" s="33" t="e">
        <f ca="1">F21/R21</f>
        <v>#REF!</v>
      </c>
      <c r="AH21" s="43" t="e">
        <f ca="1">((Q21*AG21)/$D$47)*C21/60/D21</f>
        <v>#REF!</v>
      </c>
      <c r="AI21" s="43" t="e">
        <f ca="1">((R21*AG21)/$D$46)*C21/60/D21</f>
        <v>#REF!</v>
      </c>
      <c r="AJ21" s="43" t="e">
        <f ca="1">(((S21*AG21)-$E$50)/$D$49)*C21/60/D21</f>
        <v>#REF!</v>
      </c>
      <c r="AK21" s="43" t="e">
        <f ca="1">((T21*AG21)/$D$48)*C21/60/D21</f>
        <v>#REF!</v>
      </c>
      <c r="AL21" s="43" t="e">
        <f ca="1">((U21*AG21)/$D$50)*C21/60/D21</f>
        <v>#REF!</v>
      </c>
      <c r="AM21" s="43" t="e">
        <f ca="1">((V21*AG21)/$D$50)*C21/60/D21</f>
        <v>#REF!</v>
      </c>
      <c r="AN21" s="43" t="e">
        <f ca="1">((W21*AG21)/$D$52)*C21/60/D21</f>
        <v>#REF!</v>
      </c>
      <c r="AO21" s="43" t="e">
        <f ca="1">((X21*AG21)/$D$53)*C21/60/D21</f>
        <v>#REF!</v>
      </c>
      <c r="AP21" s="43" t="e">
        <f ca="1">((Y21*AG21)/$D$54)*C21/60/D21</f>
        <v>#REF!</v>
      </c>
      <c r="AQ21" s="43">
        <v>0</v>
      </c>
      <c r="AR21" s="43" t="e">
        <f ca="1">IF(I21&gt;AA21,((AA21*AG21)/$D$56)*C21/60/D21,0)</f>
        <v>#REF!</v>
      </c>
      <c r="AS21" s="43" t="e">
        <f ca="1">IF((AB21+AC21+AE21+AF21)&gt;I21,(((AB21)*AG21)/$D$56)*C21/60/D21,0)</f>
        <v>#REF!</v>
      </c>
      <c r="AT21" s="43" t="e">
        <f ca="1">IF((AB21+AC21+AE21+AF21)&gt;I21,(((AC21)*AG21)/$D$58)*C21/60/D21,0)</f>
        <v>#REF!</v>
      </c>
      <c r="AU21" s="43" t="e">
        <f ca="1">IF((AD21)&lt;H21,(((AD21)*AG21)/$D$59)*C21/60/D21,0)</f>
        <v>#REF!</v>
      </c>
      <c r="AV21" s="43" t="e">
        <f ca="1">IF((AB21+AC21+AE21+AF21)&gt;I21,(((AE21)*AG21)/$D$60)*C21/60/D21,0)</f>
        <v>#REF!</v>
      </c>
      <c r="AW21" s="43" t="e">
        <f ca="1">IF((AB21+AC21+AE21+AF21)&gt;I21,(((AF21)*AG21)/$D$61)*C21/60/D21,0)</f>
        <v>#REF!</v>
      </c>
      <c r="AX21" s="44" t="e">
        <f ca="1">P21/N21</f>
        <v>#REF!</v>
      </c>
      <c r="AY21" s="44" t="e">
        <f ca="1">AO21/AH21</f>
        <v>#REF!</v>
      </c>
      <c r="AZ21" s="45" t="e">
        <f ca="1">(P21-AO21)/P21*100</f>
        <v>#REF!</v>
      </c>
      <c r="BA21" s="46" t="e">
        <f ca="1">100*((AJ21+AK21+AL21+2*AM21+2*AN21+3*AP21+4*AQ21+4*AR21+4*AS21+4*AT21+4*AU21+4*AV21+4*AW21)/(3*P21))</f>
        <v>#REF!</v>
      </c>
      <c r="BB21" s="68" t="e">
        <f ca="1">B21*L21/100*60/76.3407</f>
        <v>#REF!</v>
      </c>
      <c r="BC21" s="68">
        <f>(D21/1000)/(B21/1000/1000/60)</f>
        <v>30060</v>
      </c>
      <c r="BD21" s="47" t="e">
        <f ca="1">(D21/1000)/((B21*(L21/100)/1000000/60)*101325/8.314/(298.15))</f>
        <v>#REF!</v>
      </c>
      <c r="BE21" s="48" t="e">
        <f ca="1">AP21*42.08*3600</f>
        <v>#REF!</v>
      </c>
      <c r="BF21" s="2" t="e">
        <f ca="1">(G21-(X21*AG21))/G21*100</f>
        <v>#REF!</v>
      </c>
      <c r="BG21" s="2" t="e">
        <f ca="1">(E21-(Q21*AG21))/E21*100</f>
        <v>#REF!</v>
      </c>
      <c r="BH21" s="49" t="e">
        <f ca="1">AP21*1000</f>
        <v>#REF!</v>
      </c>
      <c r="BI21" s="49" t="e">
        <f ca="1">BH21*42*3600/1000</f>
        <v>#REF!</v>
      </c>
      <c r="BJ21" s="49" t="e">
        <f ca="1">P21-AJ21</f>
        <v>#REF!</v>
      </c>
      <c r="BK21" s="2" t="e">
        <f ca="1">BJ21*(BY21/100)</f>
        <v>#REF!</v>
      </c>
      <c r="BL21" s="50"/>
      <c r="BM21" s="51" t="e">
        <f ca="1">((1/3)*$AK21+(1/3)*$AL21+(1/3)*$AM21+(2/3)*$AN21+(2/3)*$AO21+$AP21+(4/3)*$AQ21+(4/3)*$AR21)*1000</f>
        <v>#REF!</v>
      </c>
      <c r="BN21" s="43" t="e">
        <f ca="1">AP21*1000</f>
        <v>#REF!</v>
      </c>
      <c r="BO21" s="52" t="e">
        <f t="shared" ref="BO21:BP23" ca="1" si="50">AK21*1000</f>
        <v>#REF!</v>
      </c>
      <c r="BP21" s="53" t="e">
        <f t="shared" ca="1" si="50"/>
        <v>#REF!</v>
      </c>
      <c r="BQ21" s="54" t="e">
        <f ca="1">AN21*1000</f>
        <v>#REF!</v>
      </c>
      <c r="BR21" s="55" t="e">
        <f ca="1">AM21*1000</f>
        <v>#REF!</v>
      </c>
      <c r="BS21" s="50"/>
      <c r="BT21" s="56" t="e">
        <f ca="1">AL21/AK21</f>
        <v>#REF!</v>
      </c>
      <c r="BU21" s="56" t="e">
        <f ca="1">3*P21</f>
        <v>#REF!</v>
      </c>
      <c r="BV21" s="56" t="e">
        <f ca="1">AJ21+AK21+AL21+2*AM21+2*AN21+3*AO21+3*AP21+4*AQ21+4*AR21+4*AS21+4*AT21+4*AU21+4*AV21+4*AW21</f>
        <v>#REF!</v>
      </c>
      <c r="BW21" s="57" t="e">
        <f ca="1">(BU21-BV21)/(3*P21)*100</f>
        <v>#REF!</v>
      </c>
      <c r="BX21" s="2"/>
      <c r="BY21" s="58" t="e">
        <f ca="1">100*(3*AP21/(AJ21+AK21+AL21+2*AM21+2*AN21+3*AP21+4*AQ21+4*AR21+4*AS21+4*AT21+4*AU21+4*AV21+4*AW21))</f>
        <v>#REF!</v>
      </c>
      <c r="BZ21" s="58" t="e">
        <f ca="1">100*(AK21/(AJ21+AK21+AL21+2*AM21+2*AN21+3*AP21+4*AQ21+4*AR21+4*AS21+4*AT21+4*AU21+4*AV21+4*AW21))</f>
        <v>#REF!</v>
      </c>
      <c r="CA21" s="58" t="e">
        <f ca="1">100*(AL21/(AJ21+AK21+AL21+2*AM21+2*AN21+3*AP21+4*AQ21+4*AR21+4*AS21+4*AT21+4*AU21+4*AV21+4*AW21))</f>
        <v>#REF!</v>
      </c>
      <c r="CB21" s="58" t="e">
        <f ca="1">100*(2*AN21/(AJ21+AK21+AL21+2*AM21+2*AN21+3*AP21+4*AQ21+4*AR21+4*AS21+4*AT21+4*AU21+4*AV21+4*AW21))</f>
        <v>#REF!</v>
      </c>
      <c r="CC21" s="58" t="e">
        <f ca="1">100*(2*AM21/(AJ21+AK21+AL21+2*AM21+2*AN21+3*AP21+4*AQ21+4*AR21+4*AS21+4*AT21+4*AU21+4*AV21+4*AW21))</f>
        <v>#REF!</v>
      </c>
      <c r="CD21" s="58" t="e">
        <f ca="1">100*(AJ21/(AJ21+AK21+AL21+2*AM21+2*AN21+3*AP21+4*AQ21+4*AR21+4*AS21+4*AT21+4*AU21+4*AV21+4*AW21))</f>
        <v>#REF!</v>
      </c>
      <c r="CE21" s="58" t="e">
        <f ca="1">100*(4*(AQ21+AR21+AS21+AT21+AU21+AV21+AW21)/(AJ21+AK21+AL21+2*AM21+2*AN21+3*AP21+4*AQ21+4*AR21+4*AS21+4*AT21+4*AU21+4*AV21+4*AW21))</f>
        <v>#REF!</v>
      </c>
      <c r="CF21" s="58" t="e">
        <f ca="1">BY21+CB21+CE21</f>
        <v>#REF!</v>
      </c>
      <c r="CG21" s="59" t="e">
        <f ca="1">SUM(BY21:CE21)</f>
        <v>#REF!</v>
      </c>
      <c r="CH21" s="49" t="e">
        <f>(#REF!/1000)/($B$2*0.01/50.94)</f>
        <v>#REF!</v>
      </c>
      <c r="CI21" s="49" t="e">
        <f>(#REF!/1000)/($B$2*0.01/50.94)</f>
        <v>#REF!</v>
      </c>
      <c r="CJ21" s="49" t="e">
        <f ca="1">(BH21/1000)/($B$2*0.01/50.94)</f>
        <v>#REF!</v>
      </c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</row>
    <row r="22" spans="1:136" x14ac:dyDescent="0.25">
      <c r="A22" s="71">
        <v>500</v>
      </c>
      <c r="B22" s="71">
        <f t="shared" ref="B22:B23" si="51">$B$20</f>
        <v>100</v>
      </c>
      <c r="C22" s="66">
        <f>($B$63*(B22/1000))/($B$65*$B$67)</f>
        <v>4.10115511576962E-3</v>
      </c>
      <c r="D22" s="32">
        <f t="shared" ref="D22:D23" si="52">$D$7</f>
        <v>50.1</v>
      </c>
      <c r="E22" s="77" t="e">
        <f t="shared" ref="E22:E23" ca="1" si="53">INDIRECT("'"&amp;$A$1&amp;" " &amp;B22&amp;"mL'!A27")</f>
        <v>#REF!</v>
      </c>
      <c r="F22" s="77" t="e">
        <f t="shared" ref="F22:F23" ca="1" si="54">INDIRECT("'"&amp;$A$1&amp;" " &amp;B22&amp;"mL'!B27")</f>
        <v>#REF!</v>
      </c>
      <c r="G22" s="77" t="e">
        <f t="shared" ref="G22:G23" ca="1" si="55">INDIRECT("'"&amp;$A$1&amp;" " &amp;B22&amp;"mL'!C27")</f>
        <v>#REF!</v>
      </c>
      <c r="H22" s="77" t="e">
        <f t="shared" ref="H22:H23" ca="1" si="56">INDIRECT("'"&amp;$A$1&amp;" " &amp;B22&amp;"mL'!D27")</f>
        <v>#REF!</v>
      </c>
      <c r="I22" s="77" t="e">
        <f t="shared" ref="I22:I23" ca="1" si="57">INDIRECT("'"&amp;$A$1&amp;" " &amp;B22&amp;"mL'!E27")</f>
        <v>#REF!</v>
      </c>
      <c r="J22" s="5" t="e">
        <f ca="1">E22/$D$46*100</f>
        <v>#REF!</v>
      </c>
      <c r="K22" s="5" t="e">
        <f ca="1">F22/$D$47*100</f>
        <v>#REF!</v>
      </c>
      <c r="L22" s="5" t="e">
        <f ca="1">G22/$D$53*100</f>
        <v>#REF!</v>
      </c>
      <c r="M22" s="5" t="e">
        <f ca="1">J22+K22+L22</f>
        <v>#REF!</v>
      </c>
      <c r="N22" s="64" t="e">
        <f ca="1">(J22/100)*B22*($D$63/($D$65*$D$67))/60/D22</f>
        <v>#REF!</v>
      </c>
      <c r="O22" s="64" t="e">
        <f ca="1">(K22/100)*B22*($D$63/($D$65*$D$67))/60/D22</f>
        <v>#REF!</v>
      </c>
      <c r="P22" s="64" t="e">
        <f ca="1">(L22/100)*B22*($D$63/($D$65*$D$67))/60/D22</f>
        <v>#REF!</v>
      </c>
      <c r="Q22" s="9" t="e">
        <f ca="1">INDIRECT("'"&amp;$A$1&amp;" " &amp;$B22&amp;"mL'!B5")</f>
        <v>#REF!</v>
      </c>
      <c r="R22" s="9" t="e">
        <f ca="1">INDIRECT("'"&amp;$A$1&amp;" " &amp;$B22&amp;"mL'!C5")</f>
        <v>#REF!</v>
      </c>
      <c r="S22" s="9" t="e">
        <f ca="1">INDIRECT("'"&amp;$A$1&amp;" " &amp;$B22&amp;"mL'!D5")</f>
        <v>#REF!</v>
      </c>
      <c r="T22" s="9" t="e">
        <f ca="1">INDIRECT("'"&amp;$A$1&amp;" " &amp;$B22&amp;"mL'!E5")</f>
        <v>#REF!</v>
      </c>
      <c r="U22" s="9" t="e">
        <f ca="1">INDIRECT("'"&amp;$A$1&amp;" " &amp;$B22&amp;"mL'!F5")</f>
        <v>#REF!</v>
      </c>
      <c r="V22" s="9" t="e">
        <f ca="1">INDIRECT("'"&amp;$A$1&amp;" " &amp;$B22&amp;"mL'!G5")</f>
        <v>#REF!</v>
      </c>
      <c r="W22" s="9" t="e">
        <f ca="1">INDIRECT("'"&amp;$A$1&amp;" " &amp;$B22&amp;"mL'!H5")</f>
        <v>#REF!</v>
      </c>
      <c r="X22" s="9" t="e">
        <f ca="1">INDIRECT("'"&amp;$A$1&amp;" " &amp;$B22&amp;"mL'!I5")</f>
        <v>#REF!</v>
      </c>
      <c r="Y22" s="9" t="e">
        <f ca="1">INDIRECT("'"&amp;$A$1&amp;" " &amp;$B22&amp;"mL'!J5")</f>
        <v>#REF!</v>
      </c>
      <c r="Z22" s="9" t="e">
        <f ca="1">INDIRECT("'"&amp;$A$1&amp;" " &amp;$B22&amp;"mL'!K5")</f>
        <v>#REF!</v>
      </c>
      <c r="AA22" s="9" t="e">
        <f ca="1">INDIRECT("'"&amp;$A$1&amp;" " &amp;$B22&amp;"mL'!L5")</f>
        <v>#REF!</v>
      </c>
      <c r="AB22" s="9" t="e">
        <f ca="1">INDIRECT("'"&amp;$A$1&amp;" " &amp;$B22&amp;"mL'!M5")</f>
        <v>#REF!</v>
      </c>
      <c r="AC22" s="9" t="e">
        <f ca="1">INDIRECT("'"&amp;$A$1&amp;" " &amp;$B22&amp;"mL'!N5")</f>
        <v>#REF!</v>
      </c>
      <c r="AD22" s="9" t="e">
        <f ca="1">INDIRECT("'"&amp;$A$1&amp;" " &amp;$B22&amp;"mL'!O5")</f>
        <v>#REF!</v>
      </c>
      <c r="AE22" s="9" t="e">
        <f ca="1">INDIRECT("'"&amp;$A$1&amp;" " &amp;$B22&amp;"mL'!P5")</f>
        <v>#REF!</v>
      </c>
      <c r="AF22" s="9" t="e">
        <f ca="1">INDIRECT("'"&amp;$A$1&amp;" " &amp;$B22&amp;"mL'!Q5")</f>
        <v>#REF!</v>
      </c>
      <c r="AG22" s="33" t="e">
        <f t="shared" ref="AG22:AG23" ca="1" si="58">F22/R22</f>
        <v>#REF!</v>
      </c>
      <c r="AH22" s="43" t="e">
        <f ca="1">((Q22*AG22)/$D$47)*C22/60/D22</f>
        <v>#REF!</v>
      </c>
      <c r="AI22" s="43" t="e">
        <f ca="1">((R22*AG22)/$D$46)*C22/60/D22</f>
        <v>#REF!</v>
      </c>
      <c r="AJ22" s="43" t="e">
        <f ca="1">(((S22*AG22)-$E$50)/$D$49)*C22/60/D22</f>
        <v>#REF!</v>
      </c>
      <c r="AK22" s="43" t="e">
        <f ca="1">((T22*AG22)/$D$48)*C22/60/D22</f>
        <v>#REF!</v>
      </c>
      <c r="AL22" s="43" t="e">
        <f ca="1">((U22*AG22)/$D$50)*C22/60/D22</f>
        <v>#REF!</v>
      </c>
      <c r="AM22" s="43" t="e">
        <f ca="1">((V22*AG22)/$D$50)*C22/60/D22</f>
        <v>#REF!</v>
      </c>
      <c r="AN22" s="43" t="e">
        <f ca="1">((W22*AG22)/$D$52)*C22/60/D22</f>
        <v>#REF!</v>
      </c>
      <c r="AO22" s="43" t="e">
        <f ca="1">((X22*AG22)/$D$53)*C22/60/D22</f>
        <v>#REF!</v>
      </c>
      <c r="AP22" s="43" t="e">
        <f ca="1">((Y22*AG22)/$D$54)*C22/60/D22</f>
        <v>#REF!</v>
      </c>
      <c r="AQ22" s="43">
        <v>0</v>
      </c>
      <c r="AR22" s="43" t="e">
        <f ca="1">IF(I22&gt;AA22,((AA22*AG22)/$D$56)*C22/60/D22,0)</f>
        <v>#REF!</v>
      </c>
      <c r="AS22" s="43" t="e">
        <f ca="1">IF((AB22+AC22+AE22+AF22)&gt;I22,(((AB22)*AG22)/$D$56)*C22/60/D22,0)</f>
        <v>#REF!</v>
      </c>
      <c r="AT22" s="43" t="e">
        <f ca="1">IF((AB22+AC22+AE22+AF22)&gt;I22,(((AC22)*AG22)/$D$58)*C22/60/D22,0)</f>
        <v>#REF!</v>
      </c>
      <c r="AU22" s="43" t="e">
        <f ca="1">IF((AD22)&lt;H22,(((AD22)*AG22)/$D$59)*C22/60/D22,0)</f>
        <v>#REF!</v>
      </c>
      <c r="AV22" s="43" t="e">
        <f ca="1">IF((AB22+AC22+AE22+AF22)&gt;I22,(((AE22)*AG22)/$D$60)*C22/60/D22,0)</f>
        <v>#REF!</v>
      </c>
      <c r="AW22" s="43" t="e">
        <f ca="1">IF((AB22+AC22+AE22+AF22)&gt;I22,(((AF22)*AG22)/$D$61)*C22/60/D22,0)</f>
        <v>#REF!</v>
      </c>
      <c r="AX22" s="44" t="e">
        <f ca="1">P22/N22</f>
        <v>#REF!</v>
      </c>
      <c r="AY22" s="44" t="e">
        <f t="shared" ref="AY22:AY23" ca="1" si="59">AO22/AH22</f>
        <v>#REF!</v>
      </c>
      <c r="AZ22" s="45" t="e">
        <f ca="1">(P22-AO22)/P22*100</f>
        <v>#REF!</v>
      </c>
      <c r="BA22" s="46" t="e">
        <f ca="1">100*((AJ22+AK22+AL22+2*AM22+2*AN22+3*AP22+4*AQ22+4*AR22+4*AS22+4*AT22+4*AU22+4*AV22+4*AW22)/(3*P22))</f>
        <v>#REF!</v>
      </c>
      <c r="BB22" s="68" t="e">
        <f ca="1">B22*L22/100*60/76.3407</f>
        <v>#REF!</v>
      </c>
      <c r="BC22" s="68">
        <f>(D22/1000)/(B22/1000/1000/60)</f>
        <v>30060</v>
      </c>
      <c r="BD22" s="47" t="e">
        <f ca="1">(D22/1000)/((B22*(L22/100)/1000000/60)*101325/8.314/(298.15))</f>
        <v>#REF!</v>
      </c>
      <c r="BE22" s="48" t="e">
        <f ca="1">AP22*42.08*3600</f>
        <v>#REF!</v>
      </c>
      <c r="BF22" s="2" t="e">
        <f ca="1">(G22-(X22*AG22))/G22*100</f>
        <v>#REF!</v>
      </c>
      <c r="BG22" s="2" t="e">
        <f t="shared" ref="BG22:BG23" ca="1" si="60">(E22-(Q22*AG22))/E22*100</f>
        <v>#REF!</v>
      </c>
      <c r="BH22" s="49" t="e">
        <f ca="1">AP22*1000</f>
        <v>#REF!</v>
      </c>
      <c r="BI22" s="49" t="e">
        <f t="shared" ref="BI22:BI23" ca="1" si="61">BH22*42*3600/1000</f>
        <v>#REF!</v>
      </c>
      <c r="BJ22" s="49" t="e">
        <f ca="1">P22-AJ22</f>
        <v>#REF!</v>
      </c>
      <c r="BK22" s="2" t="e">
        <f t="shared" ref="BK22:BK23" ca="1" si="62">BJ22*(BY22/100)</f>
        <v>#REF!</v>
      </c>
      <c r="BL22" s="50"/>
      <c r="BM22" s="51" t="e">
        <f ca="1">((1/3)*$AK22+(1/3)*$AL22+(1/3)*$AM22+(2/3)*$AN22+(2/3)*$AO22+$AP22+(4/3)*$AQ22+(4/3)*$AR22)*1000</f>
        <v>#REF!</v>
      </c>
      <c r="BN22" s="43" t="e">
        <f ca="1">AP22*1000</f>
        <v>#REF!</v>
      </c>
      <c r="BO22" s="52" t="e">
        <f t="shared" ca="1" si="50"/>
        <v>#REF!</v>
      </c>
      <c r="BP22" s="53" t="e">
        <f t="shared" ca="1" si="50"/>
        <v>#REF!</v>
      </c>
      <c r="BQ22" s="54" t="e">
        <f ca="1">AN22*1000</f>
        <v>#REF!</v>
      </c>
      <c r="BR22" s="55" t="e">
        <f ca="1">AM22*1000</f>
        <v>#REF!</v>
      </c>
      <c r="BS22" s="50"/>
      <c r="BT22" s="56" t="e">
        <f ca="1">AL22/AK22</f>
        <v>#REF!</v>
      </c>
      <c r="BU22" s="56" t="e">
        <f ca="1">3*P22</f>
        <v>#REF!</v>
      </c>
      <c r="BV22" s="56" t="e">
        <f ca="1">AJ22+AK22+AL22+2*AM22+2*AN22+3*AO22+3*AP22+4*AQ22+4*AR22+4*AS22+4*AT22+4*AU22+4*AV22+4*AW22</f>
        <v>#REF!</v>
      </c>
      <c r="BW22" s="57" t="e">
        <f ca="1">(BU22-BV22)/(3*P22)*100</f>
        <v>#REF!</v>
      </c>
      <c r="BX22" s="2"/>
      <c r="BY22" s="58" t="e">
        <f ca="1">100*(3*AP22/(AJ22+AK22+AL22+2*AM22+2*AN22+3*AP22+4*AQ22+4*AR22+4*AS22+4*AT22+4*AU22+4*AV22+4*AW22))</f>
        <v>#REF!</v>
      </c>
      <c r="BZ22" s="58" t="e">
        <f ca="1">100*(AK22/(AJ22+AK22+AL22+2*AM22+2*AN22+3*AP22+4*AQ22+4*AR22+4*AS22+4*AT22+4*AU22+4*AV22+4*AW22))</f>
        <v>#REF!</v>
      </c>
      <c r="CA22" s="58" t="e">
        <f ca="1">100*(AL22/(AJ22+AK22+AL22+2*AM22+2*AN22+3*AP22+4*AQ22+4*AR22+4*AS22+4*AT22+4*AU22+4*AV22+4*AW22))</f>
        <v>#REF!</v>
      </c>
      <c r="CB22" s="58" t="e">
        <f ca="1">100*(2*AN22/(AJ22+AK22+AL22+2*AM22+2*AN22+3*AP22+4*AQ22+4*AR22+4*AS22+4*AT22+4*AU22+4*AV22+4*AW22))</f>
        <v>#REF!</v>
      </c>
      <c r="CC22" s="58" t="e">
        <f ca="1">100*(2*AM22/(AJ22+AK22+AL22+2*AM22+2*AN22+3*AP22+4*AQ22+4*AR22+4*AS22+4*AT22+4*AU22+4*AV22+4*AW22))</f>
        <v>#REF!</v>
      </c>
      <c r="CD22" s="58" t="e">
        <f ca="1">100*(AJ22/(AJ22+AK22+AL22+2*AM22+2*AN22+3*AP22+4*AQ22+4*AR22+4*AS22+4*AT22+4*AU22+4*AV22+4*AW22))</f>
        <v>#REF!</v>
      </c>
      <c r="CE22" s="58" t="e">
        <f ca="1">100*(4*(AQ22+AR22+AS22+AT22+AU22+AV22+AW22)/(AJ22+AK22+AL22+2*AM22+2*AN22+3*AP22+4*AQ22+4*AR22+4*AS22+4*AT22+4*AU22+4*AV22+4*AW22))</f>
        <v>#REF!</v>
      </c>
      <c r="CF22" s="58" t="e">
        <f ca="1">BY22+CB22+CE22</f>
        <v>#REF!</v>
      </c>
      <c r="CG22" s="59" t="e">
        <f ca="1">SUM(BY22:CE22)</f>
        <v>#REF!</v>
      </c>
      <c r="CH22" s="49" t="e">
        <f>(#REF!/1000)/($B$2*0.01/50.94)</f>
        <v>#REF!</v>
      </c>
      <c r="CI22" s="49" t="e">
        <f>(#REF!/1000)/($B$2*0.01/50.94)</f>
        <v>#REF!</v>
      </c>
      <c r="CJ22" s="49" t="e">
        <f ca="1">(BH22/1000)/($B$2*0.01/50.94)</f>
        <v>#REF!</v>
      </c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</row>
    <row r="23" spans="1:136" x14ac:dyDescent="0.25">
      <c r="A23" s="71">
        <v>500</v>
      </c>
      <c r="B23" s="71">
        <f t="shared" si="51"/>
        <v>100</v>
      </c>
      <c r="C23" s="66">
        <f>($B$63*(B23/1000))/($B$65*$B$67)</f>
        <v>4.10115511576962E-3</v>
      </c>
      <c r="D23" s="32">
        <f t="shared" si="52"/>
        <v>50.1</v>
      </c>
      <c r="E23" s="77" t="e">
        <f t="shared" ca="1" si="53"/>
        <v>#REF!</v>
      </c>
      <c r="F23" s="77" t="e">
        <f t="shared" ca="1" si="54"/>
        <v>#REF!</v>
      </c>
      <c r="G23" s="77" t="e">
        <f t="shared" ca="1" si="55"/>
        <v>#REF!</v>
      </c>
      <c r="H23" s="77" t="e">
        <f t="shared" ca="1" si="56"/>
        <v>#REF!</v>
      </c>
      <c r="I23" s="77" t="e">
        <f t="shared" ca="1" si="57"/>
        <v>#REF!</v>
      </c>
      <c r="J23" s="5" t="e">
        <f ca="1">E23/$D$46*100</f>
        <v>#REF!</v>
      </c>
      <c r="K23" s="5" t="e">
        <f ca="1">F23/$D$47*100</f>
        <v>#REF!</v>
      </c>
      <c r="L23" s="5" t="e">
        <f ca="1">G23/$D$53*100</f>
        <v>#REF!</v>
      </c>
      <c r="M23" s="5" t="e">
        <f ca="1">J23+K23+L23</f>
        <v>#REF!</v>
      </c>
      <c r="N23" s="64" t="e">
        <f ca="1">(J23/100)*B23*($D$63/($D$65*$D$67))/60/D23</f>
        <v>#REF!</v>
      </c>
      <c r="O23" s="64" t="e">
        <f ca="1">(K23/100)*B23*($D$63/($D$65*$D$67))/60/D23</f>
        <v>#REF!</v>
      </c>
      <c r="P23" s="64" t="e">
        <f ca="1">(L23/100)*B23*($D$63/($D$65*$D$67))/60/D23</f>
        <v>#REF!</v>
      </c>
      <c r="Q23" s="9" t="e">
        <f ca="1">INDIRECT("'"&amp;$A$1&amp;" " &amp;$B23&amp;"mL'!B6")</f>
        <v>#REF!</v>
      </c>
      <c r="R23" s="9" t="e">
        <f ca="1">INDIRECT("'"&amp;$A$1&amp;" " &amp;$B23&amp;"mL'!C6")</f>
        <v>#REF!</v>
      </c>
      <c r="S23" s="9" t="e">
        <f ca="1">INDIRECT("'"&amp;$A$1&amp;" " &amp;$B23&amp;"mL'!D6")</f>
        <v>#REF!</v>
      </c>
      <c r="T23" s="9" t="e">
        <f ca="1">INDIRECT("'"&amp;$A$1&amp;" " &amp;$B23&amp;"mL'!E6")</f>
        <v>#REF!</v>
      </c>
      <c r="U23" s="9" t="e">
        <f ca="1">INDIRECT("'"&amp;$A$1&amp;" " &amp;$B23&amp;"mL'!F6")</f>
        <v>#REF!</v>
      </c>
      <c r="V23" s="9" t="e">
        <f ca="1">INDIRECT("'"&amp;$A$1&amp;" " &amp;$B23&amp;"mL'!G6")</f>
        <v>#REF!</v>
      </c>
      <c r="W23" s="9" t="e">
        <f ca="1">INDIRECT("'"&amp;$A$1&amp;" " &amp;$B23&amp;"mL'!H6")</f>
        <v>#REF!</v>
      </c>
      <c r="X23" s="9" t="e">
        <f ca="1">INDIRECT("'"&amp;$A$1&amp;" " &amp;$B23&amp;"mL'!I6")</f>
        <v>#REF!</v>
      </c>
      <c r="Y23" s="9" t="e">
        <f ca="1">INDIRECT("'"&amp;$A$1&amp;" " &amp;$B23&amp;"mL'!J6")</f>
        <v>#REF!</v>
      </c>
      <c r="Z23" s="9" t="e">
        <f ca="1">INDIRECT("'"&amp;$A$1&amp;" " &amp;$B23&amp;"mL'!K6")</f>
        <v>#REF!</v>
      </c>
      <c r="AA23" s="9" t="e">
        <f ca="1">INDIRECT("'"&amp;$A$1&amp;" " &amp;$B23&amp;"mL'!L6")</f>
        <v>#REF!</v>
      </c>
      <c r="AB23" s="9" t="e">
        <f ca="1">INDIRECT("'"&amp;$A$1&amp;" " &amp;$B23&amp;"mL'!M6")</f>
        <v>#REF!</v>
      </c>
      <c r="AC23" s="9" t="e">
        <f ca="1">INDIRECT("'"&amp;$A$1&amp;" " &amp;$B23&amp;"mL'!N6")</f>
        <v>#REF!</v>
      </c>
      <c r="AD23" s="9" t="e">
        <f ca="1">INDIRECT("'"&amp;$A$1&amp;" " &amp;$B23&amp;"mL'!O6")</f>
        <v>#REF!</v>
      </c>
      <c r="AE23" s="9" t="e">
        <f ca="1">INDIRECT("'"&amp;$A$1&amp;" " &amp;$B23&amp;"mL'!P6")</f>
        <v>#REF!</v>
      </c>
      <c r="AF23" s="9" t="e">
        <f ca="1">INDIRECT("'"&amp;$A$1&amp;" " &amp;$B23&amp;"mL'!Q6")</f>
        <v>#REF!</v>
      </c>
      <c r="AG23" s="33" t="e">
        <f t="shared" ca="1" si="58"/>
        <v>#REF!</v>
      </c>
      <c r="AH23" s="43" t="e">
        <f ca="1">((Q23*AG23)/$D$47)*C23/60/D23</f>
        <v>#REF!</v>
      </c>
      <c r="AI23" s="43" t="e">
        <f ca="1">((R23*AG23)/$D$46)*C23/60/D23</f>
        <v>#REF!</v>
      </c>
      <c r="AJ23" s="43" t="e">
        <f ca="1">(((S23*AG23)-$E$50)/$D$49)*C23/60/D23</f>
        <v>#REF!</v>
      </c>
      <c r="AK23" s="43" t="e">
        <f ca="1">((T23*AG23)/$D$48)*C23/60/D23</f>
        <v>#REF!</v>
      </c>
      <c r="AL23" s="43" t="e">
        <f ca="1">((U23*AG23)/$D$50)*C23/60/D23</f>
        <v>#REF!</v>
      </c>
      <c r="AM23" s="43" t="e">
        <f ca="1">((V23*AG23)/$D$50)*C23/60/D23</f>
        <v>#REF!</v>
      </c>
      <c r="AN23" s="43" t="e">
        <f ca="1">((W23*AG23)/$D$52)*C23/60/D23</f>
        <v>#REF!</v>
      </c>
      <c r="AO23" s="43" t="e">
        <f ca="1">((X23*AG23)/$D$53)*C23/60/D23</f>
        <v>#REF!</v>
      </c>
      <c r="AP23" s="43" t="e">
        <f ca="1">((Y23*AG23)/$D$54)*C23/60/D23</f>
        <v>#REF!</v>
      </c>
      <c r="AQ23" s="43">
        <v>0</v>
      </c>
      <c r="AR23" s="43" t="e">
        <f ca="1">IF(I23&gt;AA23,((AA23*AG23)/$D$56)*C23/60/D23,0)</f>
        <v>#REF!</v>
      </c>
      <c r="AS23" s="43" t="e">
        <f ca="1">IF((AB23+AC23+AE23+AF23)&gt;I23,(((AB23)*AG23)/$D$56)*C23/60/D23,0)</f>
        <v>#REF!</v>
      </c>
      <c r="AT23" s="43" t="e">
        <f ca="1">IF((AB23+AC23+AE23+AF23)&gt;I23,(((AC23)*AG23)/$D$58)*C23/60/D23,0)</f>
        <v>#REF!</v>
      </c>
      <c r="AU23" s="43" t="e">
        <f ca="1">IF((AD23)&lt;H23,(((AD23)*AG23)/$D$59)*C23/60/D23,0)</f>
        <v>#REF!</v>
      </c>
      <c r="AV23" s="43" t="e">
        <f ca="1">IF((AB23+AC23+AE23+AF23)&gt;I23,(((AE23)*AG23)/$D$60)*C23/60/D23,0)</f>
        <v>#REF!</v>
      </c>
      <c r="AW23" s="43" t="e">
        <f ca="1">IF((AB23+AC23+AE23+AF23)&gt;I23,(((AF23)*AG23)/$D$61)*C23/60/D23,0)</f>
        <v>#REF!</v>
      </c>
      <c r="AX23" s="44" t="e">
        <f ca="1">P23/N23</f>
        <v>#REF!</v>
      </c>
      <c r="AY23" s="44" t="e">
        <f t="shared" ca="1" si="59"/>
        <v>#REF!</v>
      </c>
      <c r="AZ23" s="45" t="e">
        <f ca="1">(P23-AO23)/P23*100</f>
        <v>#REF!</v>
      </c>
      <c r="BA23" s="46" t="e">
        <f ca="1">100*((AJ23+AK23+AL23+2*AM23+2*AN23+3*AP23+4*AQ23+4*AR23+4*AS23+4*AT23+4*AU23+4*AV23+4*AW23)/(3*P23))</f>
        <v>#REF!</v>
      </c>
      <c r="BB23" s="68" t="e">
        <f ca="1">B23*L23/100*60/76.3407</f>
        <v>#REF!</v>
      </c>
      <c r="BC23" s="68">
        <f>(D23/1000)/(B23/1000/1000/60)</f>
        <v>30060</v>
      </c>
      <c r="BD23" s="47" t="e">
        <f ca="1">(D23/1000)/((B23*(L23/100)/1000000/60)*101325/8.314/(298.15))</f>
        <v>#REF!</v>
      </c>
      <c r="BE23" s="48" t="e">
        <f ca="1">AP23*42.08*3600</f>
        <v>#REF!</v>
      </c>
      <c r="BF23" s="2" t="e">
        <f ca="1">(G23-(X23*AG23))/G23*100</f>
        <v>#REF!</v>
      </c>
      <c r="BG23" s="2" t="e">
        <f t="shared" ca="1" si="60"/>
        <v>#REF!</v>
      </c>
      <c r="BH23" s="49" t="e">
        <f ca="1">AP23*1000</f>
        <v>#REF!</v>
      </c>
      <c r="BI23" s="49" t="e">
        <f t="shared" ca="1" si="61"/>
        <v>#REF!</v>
      </c>
      <c r="BJ23" s="49" t="e">
        <f ca="1">P23-AJ23</f>
        <v>#REF!</v>
      </c>
      <c r="BK23" s="2" t="e">
        <f t="shared" ca="1" si="62"/>
        <v>#REF!</v>
      </c>
      <c r="BL23" s="50"/>
      <c r="BM23" s="51" t="e">
        <f ca="1">((1/3)*$AK23+(1/3)*$AL23+(1/3)*$AM23+(2/3)*$AN23+(2/3)*$AO23+$AP23+(4/3)*$AQ23+(4/3)*$AR23)*1000</f>
        <v>#REF!</v>
      </c>
      <c r="BN23" s="43" t="e">
        <f ca="1">AP23*1000</f>
        <v>#REF!</v>
      </c>
      <c r="BO23" s="52" t="e">
        <f t="shared" ca="1" si="50"/>
        <v>#REF!</v>
      </c>
      <c r="BP23" s="53" t="e">
        <f t="shared" ca="1" si="50"/>
        <v>#REF!</v>
      </c>
      <c r="BQ23" s="54" t="e">
        <f ca="1">AN23*1000</f>
        <v>#REF!</v>
      </c>
      <c r="BR23" s="55" t="e">
        <f ca="1">AM23*1000</f>
        <v>#REF!</v>
      </c>
      <c r="BS23" s="50"/>
      <c r="BT23" s="56" t="e">
        <f ca="1">AL23/AK23</f>
        <v>#REF!</v>
      </c>
      <c r="BU23" s="56" t="e">
        <f ca="1">3*P23</f>
        <v>#REF!</v>
      </c>
      <c r="BV23" s="56" t="e">
        <f ca="1">AJ23+AK23+AL23+2*AM23+2*AN23+3*AO23+3*AP23+4*AQ23+4*AR23+4*AS23+4*AT23+4*AU23+4*AV23+4*AW23</f>
        <v>#REF!</v>
      </c>
      <c r="BW23" s="57" t="e">
        <f ca="1">(BU23-BV23)/(3*P23)*100</f>
        <v>#REF!</v>
      </c>
      <c r="BX23" s="2"/>
      <c r="BY23" s="58" t="e">
        <f ca="1">100*(3*AP23/(AJ23+AK23+AL23+2*AM23+2*AN23+3*AP23+4*AQ23+4*AR23+4*AS23+4*AT23+4*AU23+4*AV23+4*AW23))</f>
        <v>#REF!</v>
      </c>
      <c r="BZ23" s="58" t="e">
        <f ca="1">100*(AK23/(AJ23+AK23+AL23+2*AM23+2*AN23+3*AP23+4*AQ23+4*AR23+4*AS23+4*AT23+4*AU23+4*AV23+4*AW23))</f>
        <v>#REF!</v>
      </c>
      <c r="CA23" s="58" t="e">
        <f ca="1">100*(AL23/(AJ23+AK23+AL23+2*AM23+2*AN23+3*AP23+4*AQ23+4*AR23+4*AS23+4*AT23+4*AU23+4*AV23+4*AW23))</f>
        <v>#REF!</v>
      </c>
      <c r="CB23" s="58" t="e">
        <f ca="1">100*(2*AN23/(AJ23+AK23+AL23+2*AM23+2*AN23+3*AP23+4*AQ23+4*AR23+4*AS23+4*AT23+4*AU23+4*AV23+4*AW23))</f>
        <v>#REF!</v>
      </c>
      <c r="CC23" s="58" t="e">
        <f ca="1">100*(2*AM23/(AJ23+AK23+AL23+2*AM23+2*AN23+3*AP23+4*AQ23+4*AR23+4*AS23+4*AT23+4*AU23+4*AV23+4*AW23))</f>
        <v>#REF!</v>
      </c>
      <c r="CD23" s="58" t="e">
        <f ca="1">100*(AJ23/(AJ23+AK23+AL23+2*AM23+2*AN23+3*AP23+4*AQ23+4*AR23+4*AS23+4*AT23+4*AU23+4*AV23+4*AW23))</f>
        <v>#REF!</v>
      </c>
      <c r="CE23" s="58" t="e">
        <f ca="1">100*(4*(AQ23+AR23+AS23+AT23+AU23+AV23+AW23)/(AJ23+AK23+AL23+2*AM23+2*AN23+3*AP23+4*AQ23+4*AR23+4*AS23+4*AT23+4*AU23+4*AV23+4*AW23))</f>
        <v>#REF!</v>
      </c>
      <c r="CF23" s="58" t="e">
        <f ca="1">BY23+CB23+CE23</f>
        <v>#REF!</v>
      </c>
      <c r="CG23" s="59" t="e">
        <f ca="1">SUM(BY23:CE23)</f>
        <v>#REF!</v>
      </c>
      <c r="CH23" s="49" t="e">
        <f>(#REF!/1000)/($B$2*0.01/50.94)</f>
        <v>#REF!</v>
      </c>
      <c r="CI23" s="49" t="e">
        <f>(#REF!/1000)/($B$2*0.01/50.94)</f>
        <v>#REF!</v>
      </c>
      <c r="CJ23" s="49" t="e">
        <f ca="1">(BH23/1000)/($B$2*0.01/50.94)</f>
        <v>#REF!</v>
      </c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</row>
    <row r="24" spans="1:136" x14ac:dyDescent="0.25">
      <c r="A24" s="67"/>
      <c r="B24" s="67">
        <v>120</v>
      </c>
      <c r="C24" s="34"/>
      <c r="D24" s="34"/>
      <c r="E24" s="31"/>
      <c r="F24" s="31"/>
      <c r="G24" s="35"/>
      <c r="H24" s="35"/>
      <c r="I24" s="35"/>
      <c r="J24" s="36"/>
      <c r="K24" s="36"/>
      <c r="L24" s="36"/>
      <c r="M24" s="36"/>
      <c r="N24" s="65"/>
      <c r="O24" s="65"/>
      <c r="P24" s="65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4"/>
      <c r="AH24" s="61"/>
      <c r="AI24" s="63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2"/>
      <c r="AY24" s="62"/>
      <c r="AZ24" s="60" t="e">
        <f ca="1">AVERAGE(AZ21:AZ23)</f>
        <v>#REF!</v>
      </c>
      <c r="BA24" s="60" t="e">
        <f t="shared" ref="BA24:CJ24" ca="1" si="63">AVERAGE(BA21:BA23)</f>
        <v>#REF!</v>
      </c>
      <c r="BB24" s="60" t="e">
        <f t="shared" ca="1" si="63"/>
        <v>#REF!</v>
      </c>
      <c r="BC24" s="60">
        <f t="shared" si="63"/>
        <v>30060</v>
      </c>
      <c r="BD24" s="60" t="e">
        <f t="shared" ca="1" si="63"/>
        <v>#REF!</v>
      </c>
      <c r="BE24" s="60" t="e">
        <f t="shared" ca="1" si="63"/>
        <v>#REF!</v>
      </c>
      <c r="BF24" s="60" t="e">
        <f t="shared" ca="1" si="63"/>
        <v>#REF!</v>
      </c>
      <c r="BG24" s="60" t="e">
        <f t="shared" ca="1" si="63"/>
        <v>#REF!</v>
      </c>
      <c r="BH24" s="60" t="e">
        <f t="shared" ca="1" si="63"/>
        <v>#REF!</v>
      </c>
      <c r="BI24" s="60" t="e">
        <f t="shared" ca="1" si="63"/>
        <v>#REF!</v>
      </c>
      <c r="BJ24" s="60" t="e">
        <f t="shared" ca="1" si="63"/>
        <v>#REF!</v>
      </c>
      <c r="BK24" s="60" t="e">
        <f t="shared" ca="1" si="63"/>
        <v>#REF!</v>
      </c>
      <c r="BL24" s="60" t="e">
        <f t="shared" si="63"/>
        <v>#DIV/0!</v>
      </c>
      <c r="BM24" s="60" t="e">
        <f t="shared" ca="1" si="63"/>
        <v>#REF!</v>
      </c>
      <c r="BN24" s="60" t="e">
        <f t="shared" ca="1" si="63"/>
        <v>#REF!</v>
      </c>
      <c r="BO24" s="60" t="e">
        <f t="shared" ca="1" si="63"/>
        <v>#REF!</v>
      </c>
      <c r="BP24" s="60" t="e">
        <f t="shared" ca="1" si="63"/>
        <v>#REF!</v>
      </c>
      <c r="BQ24" s="60" t="e">
        <f t="shared" ca="1" si="63"/>
        <v>#REF!</v>
      </c>
      <c r="BR24" s="60" t="e">
        <f t="shared" ca="1" si="63"/>
        <v>#REF!</v>
      </c>
      <c r="BS24" s="60" t="e">
        <f t="shared" si="63"/>
        <v>#DIV/0!</v>
      </c>
      <c r="BT24" s="60" t="e">
        <f t="shared" ca="1" si="63"/>
        <v>#REF!</v>
      </c>
      <c r="BU24" s="60" t="e">
        <f t="shared" ca="1" si="63"/>
        <v>#REF!</v>
      </c>
      <c r="BV24" s="60" t="e">
        <f t="shared" ca="1" si="63"/>
        <v>#REF!</v>
      </c>
      <c r="BW24" s="60" t="e">
        <f t="shared" ca="1" si="63"/>
        <v>#REF!</v>
      </c>
      <c r="BX24" s="60" t="e">
        <f t="shared" si="63"/>
        <v>#DIV/0!</v>
      </c>
      <c r="BY24" s="60" t="e">
        <f t="shared" ca="1" si="63"/>
        <v>#REF!</v>
      </c>
      <c r="BZ24" s="60" t="e">
        <f t="shared" ca="1" si="63"/>
        <v>#REF!</v>
      </c>
      <c r="CA24" s="60" t="e">
        <f t="shared" ca="1" si="63"/>
        <v>#REF!</v>
      </c>
      <c r="CB24" s="60" t="e">
        <f t="shared" ca="1" si="63"/>
        <v>#REF!</v>
      </c>
      <c r="CC24" s="60" t="e">
        <f t="shared" ca="1" si="63"/>
        <v>#REF!</v>
      </c>
      <c r="CD24" s="60" t="e">
        <f t="shared" ca="1" si="63"/>
        <v>#REF!</v>
      </c>
      <c r="CE24" s="60" t="e">
        <f t="shared" ca="1" si="63"/>
        <v>#REF!</v>
      </c>
      <c r="CF24" s="60" t="e">
        <f t="shared" ca="1" si="63"/>
        <v>#REF!</v>
      </c>
      <c r="CG24" s="60" t="e">
        <f t="shared" ca="1" si="63"/>
        <v>#REF!</v>
      </c>
      <c r="CH24" s="60" t="e">
        <f t="shared" si="63"/>
        <v>#REF!</v>
      </c>
      <c r="CI24" s="60" t="e">
        <f t="shared" si="63"/>
        <v>#REF!</v>
      </c>
      <c r="CJ24" s="60" t="e">
        <f t="shared" ca="1" si="63"/>
        <v>#REF!</v>
      </c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</row>
    <row r="25" spans="1:136" x14ac:dyDescent="0.25">
      <c r="A25" s="71">
        <v>500</v>
      </c>
      <c r="B25" s="71">
        <f>$B$24</f>
        <v>120</v>
      </c>
      <c r="C25" s="66">
        <f>($B$63*(B25/1000))/($B$65*$B$67)</f>
        <v>4.9213861389235435E-3</v>
      </c>
      <c r="D25" s="32">
        <f>$D$7</f>
        <v>50.1</v>
      </c>
      <c r="E25" s="77" t="e">
        <f ca="1">INDIRECT("'"&amp;$A$1&amp;" " &amp;B25&amp;"mL'!A27")</f>
        <v>#REF!</v>
      </c>
      <c r="F25" s="77" t="e">
        <f ca="1">INDIRECT("'"&amp;$A$1&amp;" " &amp;B25&amp;"mL'!B27")</f>
        <v>#REF!</v>
      </c>
      <c r="G25" s="77" t="e">
        <f ca="1">INDIRECT("'"&amp;$A$1&amp;" " &amp;B25&amp;"mL'!C27")</f>
        <v>#REF!</v>
      </c>
      <c r="H25" s="77" t="e">
        <f ca="1">INDIRECT("'"&amp;$A$1&amp;" " &amp;B25&amp;"mL'!D27")</f>
        <v>#REF!</v>
      </c>
      <c r="I25" s="77" t="e">
        <f ca="1">INDIRECT("'"&amp;$A$1&amp;" " &amp;B25&amp;"mL'!E27")</f>
        <v>#REF!</v>
      </c>
      <c r="J25" s="5" t="e">
        <f ca="1">E25/$D$46*100</f>
        <v>#REF!</v>
      </c>
      <c r="K25" s="5" t="e">
        <f ca="1">F25/$D$47*100</f>
        <v>#REF!</v>
      </c>
      <c r="L25" s="5" t="e">
        <f ca="1">G25/$D$53*100</f>
        <v>#REF!</v>
      </c>
      <c r="M25" s="5" t="e">
        <f ca="1">J25+K25+L25</f>
        <v>#REF!</v>
      </c>
      <c r="N25" s="64" t="e">
        <f ca="1">(J25/100)*B25*($D$63/($D$65*$D$67))/60/D25</f>
        <v>#REF!</v>
      </c>
      <c r="O25" s="64" t="e">
        <f ca="1">(K25/100)*B25*($D$63/($D$65*$D$67))/60/D25</f>
        <v>#REF!</v>
      </c>
      <c r="P25" s="64" t="e">
        <f ca="1">(L25/100)*B25*($D$63/($D$65*$D$67))/60/D25</f>
        <v>#REF!</v>
      </c>
      <c r="Q25" s="9" t="e">
        <f ca="1">INDIRECT("'"&amp;$A$1&amp;" " &amp;$B25&amp;"mL'!B4")</f>
        <v>#REF!</v>
      </c>
      <c r="R25" s="9" t="e">
        <f ca="1">INDIRECT("'"&amp;$A$1&amp;" " &amp;$B25&amp;"mL'!C4")</f>
        <v>#REF!</v>
      </c>
      <c r="S25" s="9" t="e">
        <f ca="1">INDIRECT("'"&amp;$A$1&amp;" " &amp;$B25&amp;"mL'!D4")</f>
        <v>#REF!</v>
      </c>
      <c r="T25" s="9" t="e">
        <f ca="1">INDIRECT("'"&amp;$A$1&amp;" " &amp;$B25&amp;"mL'!E4")</f>
        <v>#REF!</v>
      </c>
      <c r="U25" s="9" t="e">
        <f ca="1">INDIRECT("'"&amp;$A$1&amp;" " &amp;$B25&amp;"mL'!F4")</f>
        <v>#REF!</v>
      </c>
      <c r="V25" s="9" t="e">
        <f ca="1">INDIRECT("'"&amp;$A$1&amp;" " &amp;$B25&amp;"mL'!G4")</f>
        <v>#REF!</v>
      </c>
      <c r="W25" s="9" t="e">
        <f ca="1">INDIRECT("'"&amp;$A$1&amp;" " &amp;$B25&amp;"mL'!H4")</f>
        <v>#REF!</v>
      </c>
      <c r="X25" s="9" t="e">
        <f ca="1">INDIRECT("'"&amp;$A$1&amp;" " &amp;$B25&amp;"mL'!I4")</f>
        <v>#REF!</v>
      </c>
      <c r="Y25" s="9" t="e">
        <f ca="1">INDIRECT("'"&amp;$A$1&amp;" " &amp;$B25&amp;"mL'!J4")</f>
        <v>#REF!</v>
      </c>
      <c r="Z25" s="9" t="e">
        <f ca="1">INDIRECT("'"&amp;$A$1&amp;" " &amp;$B25&amp;"mL'!K4")</f>
        <v>#REF!</v>
      </c>
      <c r="AA25" s="9" t="e">
        <f ca="1">INDIRECT("'"&amp;$A$1&amp;" " &amp;$B25&amp;"mL'!L4")</f>
        <v>#REF!</v>
      </c>
      <c r="AB25" s="9" t="e">
        <f ca="1">INDIRECT("'"&amp;$A$1&amp;" " &amp;$B25&amp;"mL'!M4")</f>
        <v>#REF!</v>
      </c>
      <c r="AC25" s="9" t="e">
        <f ca="1">INDIRECT("'"&amp;$A$1&amp;" " &amp;$B25&amp;"mL'!N4")</f>
        <v>#REF!</v>
      </c>
      <c r="AD25" s="9" t="e">
        <f ca="1">INDIRECT("'"&amp;$A$1&amp;" " &amp;$B25&amp;"mL'!O4")</f>
        <v>#REF!</v>
      </c>
      <c r="AE25" s="9" t="e">
        <f ca="1">INDIRECT("'"&amp;$A$1&amp;" " &amp;$B25&amp;"mL'!P4")</f>
        <v>#REF!</v>
      </c>
      <c r="AF25" s="9" t="e">
        <f ca="1">INDIRECT("'"&amp;$A$1&amp;" " &amp;$B25&amp;"mL'!Q4")</f>
        <v>#REF!</v>
      </c>
      <c r="AG25" s="33" t="e">
        <f ca="1">F25/R25</f>
        <v>#REF!</v>
      </c>
      <c r="AH25" s="43" t="e">
        <f ca="1">((Q25*AG25)/$D$47)*C25/60/D25</f>
        <v>#REF!</v>
      </c>
      <c r="AI25" s="43" t="e">
        <f ca="1">((R25*AG25)/$D$46)*C25/60/D25</f>
        <v>#REF!</v>
      </c>
      <c r="AJ25" s="43" t="e">
        <f ca="1">(((S25*AG25)-$E$50)/$D$49)*C25/60/D25</f>
        <v>#REF!</v>
      </c>
      <c r="AK25" s="43" t="e">
        <f ca="1">((T25*AG25)/$D$48)*C25/60/D25</f>
        <v>#REF!</v>
      </c>
      <c r="AL25" s="43" t="e">
        <f ca="1">((U25*AG25)/$D$50)*C25/60/D25</f>
        <v>#REF!</v>
      </c>
      <c r="AM25" s="43" t="e">
        <f ca="1">((V25*AG25)/$D$50)*C25/60/D25</f>
        <v>#REF!</v>
      </c>
      <c r="AN25" s="43" t="e">
        <f ca="1">((W25*AG25)/$D$52)*C25/60/D25</f>
        <v>#REF!</v>
      </c>
      <c r="AO25" s="43" t="e">
        <f ca="1">((X25*AG25)/$D$53)*C25/60/D25</f>
        <v>#REF!</v>
      </c>
      <c r="AP25" s="43" t="e">
        <f ca="1">((Y25*AG25)/$D$54)*C25/60/D25</f>
        <v>#REF!</v>
      </c>
      <c r="AQ25" s="43">
        <v>0</v>
      </c>
      <c r="AR25" s="43" t="e">
        <f ca="1">IF(I25&gt;AA25,((AA25*AG25)/$D$56)*C25/60/D25,0)</f>
        <v>#REF!</v>
      </c>
      <c r="AS25" s="43" t="e">
        <f ca="1">IF((AB25+AC25+AE25+AF25)&gt;I25,(((AB25)*AG25)/$D$56)*C25/60/D25,0)</f>
        <v>#REF!</v>
      </c>
      <c r="AT25" s="43" t="e">
        <f ca="1">IF((AB25+AC25+AE25+AF25)&gt;I25,(((AC25)*AG25)/$D$58)*C25/60/D25,0)</f>
        <v>#REF!</v>
      </c>
      <c r="AU25" s="43" t="e">
        <f ca="1">IF((AD25)&lt;H25,(((AD25)*AG25)/$D$59)*C25/60/D25,0)</f>
        <v>#REF!</v>
      </c>
      <c r="AV25" s="43" t="e">
        <f ca="1">IF((AB25+AC25+AE25+AF25)&gt;I25,(((AE25)*AG25)/$D$60)*C25/60/D25,0)</f>
        <v>#REF!</v>
      </c>
      <c r="AW25" s="43" t="e">
        <f ca="1">IF((AB25+AC25+AE25+AF25)&gt;I25,(((AF25)*AG25)/$D$61)*C25/60/D25,0)</f>
        <v>#REF!</v>
      </c>
      <c r="AX25" s="44" t="e">
        <f ca="1">P25/N25</f>
        <v>#REF!</v>
      </c>
      <c r="AY25" s="44" t="e">
        <f ca="1">AO25/AH25</f>
        <v>#REF!</v>
      </c>
      <c r="AZ25" s="45" t="e">
        <f ca="1">(P25-AO25)/P25*100</f>
        <v>#REF!</v>
      </c>
      <c r="BA25" s="46" t="e">
        <f ca="1">100*((AJ25+AK25+AL25+2*AM25+2*AN25+3*AP25+4*AQ25+4*AR25+4*AS25+4*AT25+4*AU25+4*AV25+4*AW25)/(3*P25))</f>
        <v>#REF!</v>
      </c>
      <c r="BB25" s="68" t="e">
        <f ca="1">B25*L25/100*60/76.3407</f>
        <v>#REF!</v>
      </c>
      <c r="BC25" s="68">
        <f>(D25/1000)/(B25/1000/1000/60)</f>
        <v>25050</v>
      </c>
      <c r="BD25" s="47" t="e">
        <f ca="1">(D25/1000)/((B25*(L25/100)/1000000/60)*101325/8.314/(298.15))</f>
        <v>#REF!</v>
      </c>
      <c r="BE25" s="48" t="e">
        <f ca="1">AP25*42.08*3600</f>
        <v>#REF!</v>
      </c>
      <c r="BF25" s="2" t="e">
        <f ca="1">(G25-(X25*AG25))/G25*100</f>
        <v>#REF!</v>
      </c>
      <c r="BG25" s="2" t="e">
        <f ca="1">(E25-(Q25*AG25))/E25*100</f>
        <v>#REF!</v>
      </c>
      <c r="BH25" s="49" t="e">
        <f ca="1">AP25*1000</f>
        <v>#REF!</v>
      </c>
      <c r="BI25" s="49" t="e">
        <f ca="1">BH25*42*3600/1000</f>
        <v>#REF!</v>
      </c>
      <c r="BJ25" s="49" t="e">
        <f ca="1">P25-AJ25</f>
        <v>#REF!</v>
      </c>
      <c r="BK25" s="2" t="e">
        <f ca="1">BJ25*(BY25/100)</f>
        <v>#REF!</v>
      </c>
      <c r="BL25" s="50"/>
      <c r="BM25" s="51" t="e">
        <f ca="1">((1/3)*$AK25+(1/3)*$AL25+(1/3)*$AM25+(2/3)*$AN25+(2/3)*$AO25+$AP25+(4/3)*$AQ25+(4/3)*$AR25)*1000</f>
        <v>#REF!</v>
      </c>
      <c r="BN25" s="43" t="e">
        <f ca="1">AP25*1000</f>
        <v>#REF!</v>
      </c>
      <c r="BO25" s="52" t="e">
        <f t="shared" ref="BO25:BP27" ca="1" si="64">AK25*1000</f>
        <v>#REF!</v>
      </c>
      <c r="BP25" s="53" t="e">
        <f t="shared" ca="1" si="64"/>
        <v>#REF!</v>
      </c>
      <c r="BQ25" s="54" t="e">
        <f ca="1">AN25*1000</f>
        <v>#REF!</v>
      </c>
      <c r="BR25" s="55" t="e">
        <f ca="1">AM25*1000</f>
        <v>#REF!</v>
      </c>
      <c r="BS25" s="50"/>
      <c r="BT25" s="56" t="e">
        <f ca="1">AL25/AK25</f>
        <v>#REF!</v>
      </c>
      <c r="BU25" s="56" t="e">
        <f ca="1">3*P25</f>
        <v>#REF!</v>
      </c>
      <c r="BV25" s="56" t="e">
        <f ca="1">AJ25+AK25+AL25+2*AM25+2*AN25+3*AO25+3*AP25+4*AQ25+4*AR25+4*AS25+4*AT25+4*AU25+4*AV25+4*AW25</f>
        <v>#REF!</v>
      </c>
      <c r="BW25" s="57" t="e">
        <f ca="1">(BU25-BV25)/(3*P25)*100</f>
        <v>#REF!</v>
      </c>
      <c r="BX25" s="2"/>
      <c r="BY25" s="58" t="e">
        <f ca="1">100*(3*AP25/(AJ25+AK25+AL25+2*AM25+2*AN25+3*AP25+4*AQ25+4*AR25+4*AS25+4*AT25+4*AU25+4*AV25+4*AW25))</f>
        <v>#REF!</v>
      </c>
      <c r="BZ25" s="58" t="e">
        <f ca="1">100*(AK25/(AJ25+AK25+AL25+2*AM25+2*AN25+3*AP25+4*AQ25+4*AR25+4*AS25+4*AT25+4*AU25+4*AV25+4*AW25))</f>
        <v>#REF!</v>
      </c>
      <c r="CA25" s="58" t="e">
        <f ca="1">100*(AL25/(AJ25+AK25+AL25+2*AM25+2*AN25+3*AP25+4*AQ25+4*AR25+4*AS25+4*AT25+4*AU25+4*AV25+4*AW25))</f>
        <v>#REF!</v>
      </c>
      <c r="CB25" s="58" t="e">
        <f ca="1">100*(2*AN25/(AJ25+AK25+AL25+2*AM25+2*AN25+3*AP25+4*AQ25+4*AR25+4*AS25+4*AT25+4*AU25+4*AV25+4*AW25))</f>
        <v>#REF!</v>
      </c>
      <c r="CC25" s="58" t="e">
        <f ca="1">100*(2*AM25/(AJ25+AK25+AL25+2*AM25+2*AN25+3*AP25+4*AQ25+4*AR25+4*AS25+4*AT25+4*AU25+4*AV25+4*AW25))</f>
        <v>#REF!</v>
      </c>
      <c r="CD25" s="58" t="e">
        <f ca="1">100*(AJ25/(AJ25+AK25+AL25+2*AM25+2*AN25+3*AP25+4*AQ25+4*AR25+4*AS25+4*AT25+4*AU25+4*AV25+4*AW25))</f>
        <v>#REF!</v>
      </c>
      <c r="CE25" s="58" t="e">
        <f ca="1">100*(4*(AQ25+AR25+AS25+AT25+AU25+AV25+AW25)/(AJ25+AK25+AL25+2*AM25+2*AN25+3*AP25+4*AQ25+4*AR25+4*AS25+4*AT25+4*AU25+4*AV25+4*AW25))</f>
        <v>#REF!</v>
      </c>
      <c r="CF25" s="58" t="e">
        <f ca="1">BY25+CB25+CE25</f>
        <v>#REF!</v>
      </c>
      <c r="CG25" s="59" t="e">
        <f ca="1">SUM(BY25:CE25)</f>
        <v>#REF!</v>
      </c>
      <c r="CH25" s="49" t="e">
        <f>(#REF!/1000)/($B$2*0.01/50.94)</f>
        <v>#REF!</v>
      </c>
      <c r="CI25" s="49" t="e">
        <f>(#REF!/1000)/($B$2*0.01/50.94)</f>
        <v>#REF!</v>
      </c>
      <c r="CJ25" s="49" t="e">
        <f ca="1">(BH25/1000)/($B$2*0.01/50.94)</f>
        <v>#REF!</v>
      </c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</row>
    <row r="26" spans="1:136" x14ac:dyDescent="0.25">
      <c r="A26" s="71">
        <v>500</v>
      </c>
      <c r="B26" s="71">
        <f t="shared" ref="B26:B27" si="65">$B$24</f>
        <v>120</v>
      </c>
      <c r="C26" s="66">
        <f>($B$63*(B26/1000))/($B$65*$B$67)</f>
        <v>4.9213861389235435E-3</v>
      </c>
      <c r="D26" s="32">
        <f t="shared" ref="D26:D27" si="66">$D$7</f>
        <v>50.1</v>
      </c>
      <c r="E26" s="77" t="e">
        <f t="shared" ref="E26:E27" ca="1" si="67">INDIRECT("'"&amp;$A$1&amp;" " &amp;B26&amp;"mL'!A27")</f>
        <v>#REF!</v>
      </c>
      <c r="F26" s="77" t="e">
        <f t="shared" ref="F26:F27" ca="1" si="68">INDIRECT("'"&amp;$A$1&amp;" " &amp;B26&amp;"mL'!B27")</f>
        <v>#REF!</v>
      </c>
      <c r="G26" s="77" t="e">
        <f t="shared" ref="G26:G27" ca="1" si="69">INDIRECT("'"&amp;$A$1&amp;" " &amp;B26&amp;"mL'!C27")</f>
        <v>#REF!</v>
      </c>
      <c r="H26" s="77" t="e">
        <f t="shared" ref="H26:H27" ca="1" si="70">INDIRECT("'"&amp;$A$1&amp;" " &amp;B26&amp;"mL'!D27")</f>
        <v>#REF!</v>
      </c>
      <c r="I26" s="77" t="e">
        <f t="shared" ref="I26:I27" ca="1" si="71">INDIRECT("'"&amp;$A$1&amp;" " &amp;B26&amp;"mL'!E27")</f>
        <v>#REF!</v>
      </c>
      <c r="J26" s="5" t="e">
        <f ca="1">E26/$D$46*100</f>
        <v>#REF!</v>
      </c>
      <c r="K26" s="5" t="e">
        <f ca="1">F26/$D$47*100</f>
        <v>#REF!</v>
      </c>
      <c r="L26" s="5" t="e">
        <f ca="1">G26/$D$53*100</f>
        <v>#REF!</v>
      </c>
      <c r="M26" s="5" t="e">
        <f ca="1">J26+K26+L26</f>
        <v>#REF!</v>
      </c>
      <c r="N26" s="64" t="e">
        <f ca="1">(J26/100)*B26*($D$63/($D$65*$D$67))/60/D26</f>
        <v>#REF!</v>
      </c>
      <c r="O26" s="64" t="e">
        <f ca="1">(K26/100)*B26*($D$63/($D$65*$D$67))/60/D26</f>
        <v>#REF!</v>
      </c>
      <c r="P26" s="64" t="e">
        <f ca="1">(L26/100)*B26*($D$63/($D$65*$D$67))/60/D26</f>
        <v>#REF!</v>
      </c>
      <c r="Q26" s="9" t="e">
        <f ca="1">INDIRECT("'"&amp;$A$1&amp;" " &amp;$B26&amp;"mL'!B5")</f>
        <v>#REF!</v>
      </c>
      <c r="R26" s="9" t="e">
        <f ca="1">INDIRECT("'"&amp;$A$1&amp;" " &amp;$B26&amp;"mL'!C5")</f>
        <v>#REF!</v>
      </c>
      <c r="S26" s="9" t="e">
        <f ca="1">INDIRECT("'"&amp;$A$1&amp;" " &amp;$B26&amp;"mL'!D5")</f>
        <v>#REF!</v>
      </c>
      <c r="T26" s="9" t="e">
        <f ca="1">INDIRECT("'"&amp;$A$1&amp;" " &amp;$B26&amp;"mL'!E5")</f>
        <v>#REF!</v>
      </c>
      <c r="U26" s="9" t="e">
        <f ca="1">INDIRECT("'"&amp;$A$1&amp;" " &amp;$B26&amp;"mL'!F5")</f>
        <v>#REF!</v>
      </c>
      <c r="V26" s="9" t="e">
        <f ca="1">INDIRECT("'"&amp;$A$1&amp;" " &amp;$B26&amp;"mL'!G5")</f>
        <v>#REF!</v>
      </c>
      <c r="W26" s="9" t="e">
        <f ca="1">INDIRECT("'"&amp;$A$1&amp;" " &amp;$B26&amp;"mL'!H5")</f>
        <v>#REF!</v>
      </c>
      <c r="X26" s="9" t="e">
        <f ca="1">INDIRECT("'"&amp;$A$1&amp;" " &amp;$B26&amp;"mL'!I5")</f>
        <v>#REF!</v>
      </c>
      <c r="Y26" s="9" t="e">
        <f ca="1">INDIRECT("'"&amp;$A$1&amp;" " &amp;$B26&amp;"mL'!J5")</f>
        <v>#REF!</v>
      </c>
      <c r="Z26" s="9" t="e">
        <f ca="1">INDIRECT("'"&amp;$A$1&amp;" " &amp;$B26&amp;"mL'!K5")</f>
        <v>#REF!</v>
      </c>
      <c r="AA26" s="9" t="e">
        <f ca="1">INDIRECT("'"&amp;$A$1&amp;" " &amp;$B26&amp;"mL'!L5")</f>
        <v>#REF!</v>
      </c>
      <c r="AB26" s="9" t="e">
        <f ca="1">INDIRECT("'"&amp;$A$1&amp;" " &amp;$B26&amp;"mL'!M5")</f>
        <v>#REF!</v>
      </c>
      <c r="AC26" s="9" t="e">
        <f ca="1">INDIRECT("'"&amp;$A$1&amp;" " &amp;$B26&amp;"mL'!N5")</f>
        <v>#REF!</v>
      </c>
      <c r="AD26" s="9" t="e">
        <f ca="1">INDIRECT("'"&amp;$A$1&amp;" " &amp;$B26&amp;"mL'!O5")</f>
        <v>#REF!</v>
      </c>
      <c r="AE26" s="9" t="e">
        <f ca="1">INDIRECT("'"&amp;$A$1&amp;" " &amp;$B26&amp;"mL'!P5")</f>
        <v>#REF!</v>
      </c>
      <c r="AF26" s="9" t="e">
        <f ca="1">INDIRECT("'"&amp;$A$1&amp;" " &amp;$B26&amp;"mL'!Q5")</f>
        <v>#REF!</v>
      </c>
      <c r="AG26" s="33" t="e">
        <f t="shared" ref="AG26:AG27" ca="1" si="72">F26/R26</f>
        <v>#REF!</v>
      </c>
      <c r="AH26" s="43" t="e">
        <f ca="1">((Q26*AG26)/$D$47)*C26/60/D26</f>
        <v>#REF!</v>
      </c>
      <c r="AI26" s="43" t="e">
        <f ca="1">((R26*AG26)/$D$46)*C26/60/D26</f>
        <v>#REF!</v>
      </c>
      <c r="AJ26" s="43" t="e">
        <f ca="1">(((S26*AG26)-$E$50)/$D$49)*C26/60/D26</f>
        <v>#REF!</v>
      </c>
      <c r="AK26" s="43" t="e">
        <f ca="1">((T26*AG26)/$D$48)*C26/60/D26</f>
        <v>#REF!</v>
      </c>
      <c r="AL26" s="43" t="e">
        <f ca="1">((U26*AG26)/$D$50)*C26/60/D26</f>
        <v>#REF!</v>
      </c>
      <c r="AM26" s="43" t="e">
        <f ca="1">((V26*AG26)/$D$50)*C26/60/D26</f>
        <v>#REF!</v>
      </c>
      <c r="AN26" s="43" t="e">
        <f ca="1">((W26*AG26)/$D$52)*C26/60/D26</f>
        <v>#REF!</v>
      </c>
      <c r="AO26" s="43" t="e">
        <f ca="1">((X26*AG26)/$D$53)*C26/60/D26</f>
        <v>#REF!</v>
      </c>
      <c r="AP26" s="43" t="e">
        <f ca="1">((Y26*AG26)/$D$54)*C26/60/D26</f>
        <v>#REF!</v>
      </c>
      <c r="AQ26" s="43">
        <v>0</v>
      </c>
      <c r="AR26" s="43" t="e">
        <f ca="1">IF(I26&gt;AA26,((AA26*AG26)/$D$56)*C26/60/D26,0)</f>
        <v>#REF!</v>
      </c>
      <c r="AS26" s="43" t="e">
        <f ca="1">IF((AB26+AC26+AE26+AF26)&gt;I26,(((AB26)*AG26)/$D$56)*C26/60/D26,0)</f>
        <v>#REF!</v>
      </c>
      <c r="AT26" s="43" t="e">
        <f ca="1">IF((AB26+AC26+AE26+AF26)&gt;I26,(((AC26)*AG26)/$D$58)*C26/60/D26,0)</f>
        <v>#REF!</v>
      </c>
      <c r="AU26" s="43" t="e">
        <f ca="1">IF((AD26)&lt;H26,(((AD26)*AG26)/$D$59)*C26/60/D26,0)</f>
        <v>#REF!</v>
      </c>
      <c r="AV26" s="43" t="e">
        <f ca="1">IF((AB26+AC26+AE26+AF26)&gt;I26,(((AE26)*AG26)/$D$60)*C26/60/D26,0)</f>
        <v>#REF!</v>
      </c>
      <c r="AW26" s="43" t="e">
        <f ca="1">IF((AB26+AC26+AE26+AF26)&gt;I26,(((AF26)*AG26)/$D$61)*C26/60/D26,0)</f>
        <v>#REF!</v>
      </c>
      <c r="AX26" s="44" t="e">
        <f ca="1">P26/N26</f>
        <v>#REF!</v>
      </c>
      <c r="AY26" s="44" t="e">
        <f t="shared" ref="AY26:AY27" ca="1" si="73">AO26/AH26</f>
        <v>#REF!</v>
      </c>
      <c r="AZ26" s="45" t="e">
        <f ca="1">(P26-AO26)/P26*100</f>
        <v>#REF!</v>
      </c>
      <c r="BA26" s="46" t="e">
        <f ca="1">100*((AJ26+AK26+AL26+2*AM26+2*AN26+3*AP26+4*AQ26+4*AR26+4*AS26+4*AT26+4*AU26+4*AV26+4*AW26)/(3*P26))</f>
        <v>#REF!</v>
      </c>
      <c r="BB26" s="68" t="e">
        <f ca="1">B26*L26/100*60/76.3407</f>
        <v>#REF!</v>
      </c>
      <c r="BC26" s="68">
        <f>(D26/1000)/(B26/1000/1000/60)</f>
        <v>25050</v>
      </c>
      <c r="BD26" s="47" t="e">
        <f ca="1">(D26/1000)/((B26*(L26/100)/1000000/60)*101325/8.314/(298.15))</f>
        <v>#REF!</v>
      </c>
      <c r="BE26" s="48" t="e">
        <f ca="1">AP26*42.08*3600</f>
        <v>#REF!</v>
      </c>
      <c r="BF26" s="2" t="e">
        <f ca="1">(G26-(X26*AG26))/G26*100</f>
        <v>#REF!</v>
      </c>
      <c r="BG26" s="2" t="e">
        <f t="shared" ref="BG26:BG27" ca="1" si="74">(E26-(Q26*AG26))/E26*100</f>
        <v>#REF!</v>
      </c>
      <c r="BH26" s="49" t="e">
        <f ca="1">AP26*1000</f>
        <v>#REF!</v>
      </c>
      <c r="BI26" s="49" t="e">
        <f t="shared" ref="BI26:BI27" ca="1" si="75">BH26*42*3600/1000</f>
        <v>#REF!</v>
      </c>
      <c r="BJ26" s="49" t="e">
        <f ca="1">P26-AJ26</f>
        <v>#REF!</v>
      </c>
      <c r="BK26" s="2" t="e">
        <f t="shared" ref="BK26:BK27" ca="1" si="76">BJ26*(BY26/100)</f>
        <v>#REF!</v>
      </c>
      <c r="BL26" s="50"/>
      <c r="BM26" s="51" t="e">
        <f ca="1">((1/3)*$AK26+(1/3)*$AL26+(1/3)*$AM26+(2/3)*$AN26+(2/3)*$AO26+$AP26+(4/3)*$AQ26+(4/3)*$AR26)*1000</f>
        <v>#REF!</v>
      </c>
      <c r="BN26" s="43" t="e">
        <f ca="1">AP26*1000</f>
        <v>#REF!</v>
      </c>
      <c r="BO26" s="52" t="e">
        <f t="shared" ca="1" si="64"/>
        <v>#REF!</v>
      </c>
      <c r="BP26" s="53" t="e">
        <f t="shared" ca="1" si="64"/>
        <v>#REF!</v>
      </c>
      <c r="BQ26" s="54" t="e">
        <f ca="1">AN26*1000</f>
        <v>#REF!</v>
      </c>
      <c r="BR26" s="55" t="e">
        <f ca="1">AM26*1000</f>
        <v>#REF!</v>
      </c>
      <c r="BS26" s="50"/>
      <c r="BT26" s="56" t="e">
        <f ca="1">AL26/AK26</f>
        <v>#REF!</v>
      </c>
      <c r="BU26" s="56" t="e">
        <f ca="1">3*P26</f>
        <v>#REF!</v>
      </c>
      <c r="BV26" s="56" t="e">
        <f ca="1">AJ26+AK26+AL26+2*AM26+2*AN26+3*AO26+3*AP26+4*AQ26+4*AR26+4*AS26+4*AT26+4*AU26+4*AV26+4*AW26</f>
        <v>#REF!</v>
      </c>
      <c r="BW26" s="57" t="e">
        <f ca="1">(BU26-BV26)/(3*P26)*100</f>
        <v>#REF!</v>
      </c>
      <c r="BX26" s="2"/>
      <c r="BY26" s="58" t="e">
        <f ca="1">100*(3*AP26/(AJ26+AK26+AL26+2*AM26+2*AN26+3*AP26+4*AQ26+4*AR26+4*AS26+4*AT26+4*AU26+4*AV26+4*AW26))</f>
        <v>#REF!</v>
      </c>
      <c r="BZ26" s="58" t="e">
        <f ca="1">100*(AK26/(AJ26+AK26+AL26+2*AM26+2*AN26+3*AP26+4*AQ26+4*AR26+4*AS26+4*AT26+4*AU26+4*AV26+4*AW26))</f>
        <v>#REF!</v>
      </c>
      <c r="CA26" s="58" t="e">
        <f ca="1">100*(AL26/(AJ26+AK26+AL26+2*AM26+2*AN26+3*AP26+4*AQ26+4*AR26+4*AS26+4*AT26+4*AU26+4*AV26+4*AW26))</f>
        <v>#REF!</v>
      </c>
      <c r="CB26" s="58" t="e">
        <f ca="1">100*(2*AN26/(AJ26+AK26+AL26+2*AM26+2*AN26+3*AP26+4*AQ26+4*AR26+4*AS26+4*AT26+4*AU26+4*AV26+4*AW26))</f>
        <v>#REF!</v>
      </c>
      <c r="CC26" s="58" t="e">
        <f ca="1">100*(2*AM26/(AJ26+AK26+AL26+2*AM26+2*AN26+3*AP26+4*AQ26+4*AR26+4*AS26+4*AT26+4*AU26+4*AV26+4*AW26))</f>
        <v>#REF!</v>
      </c>
      <c r="CD26" s="58" t="e">
        <f ca="1">100*(AJ26/(AJ26+AK26+AL26+2*AM26+2*AN26+3*AP26+4*AQ26+4*AR26+4*AS26+4*AT26+4*AU26+4*AV26+4*AW26))</f>
        <v>#REF!</v>
      </c>
      <c r="CE26" s="58" t="e">
        <f ca="1">100*(4*(AQ26+AR26+AS26+AT26+AU26+AV26+AW26)/(AJ26+AK26+AL26+2*AM26+2*AN26+3*AP26+4*AQ26+4*AR26+4*AS26+4*AT26+4*AU26+4*AV26+4*AW26))</f>
        <v>#REF!</v>
      </c>
      <c r="CF26" s="58" t="e">
        <f ca="1">BY26+CB26+CE26</f>
        <v>#REF!</v>
      </c>
      <c r="CG26" s="59" t="e">
        <f ca="1">SUM(BY26:CE26)</f>
        <v>#REF!</v>
      </c>
      <c r="CH26" s="49" t="e">
        <f>(#REF!/1000)/($B$2*0.01/50.94)</f>
        <v>#REF!</v>
      </c>
      <c r="CI26" s="49" t="e">
        <f>(#REF!/1000)/($B$2*0.01/50.94)</f>
        <v>#REF!</v>
      </c>
      <c r="CJ26" s="49" t="e">
        <f ca="1">(BH26/1000)/($B$2*0.01/50.94)</f>
        <v>#REF!</v>
      </c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  <c r="EC26" s="71"/>
      <c r="ED26" s="71"/>
      <c r="EE26" s="71"/>
      <c r="EF26" s="71"/>
    </row>
    <row r="27" spans="1:136" x14ac:dyDescent="0.25">
      <c r="A27" s="71">
        <v>500</v>
      </c>
      <c r="B27" s="71">
        <f t="shared" si="65"/>
        <v>120</v>
      </c>
      <c r="C27" s="66">
        <f>($B$63*(B27/1000))/($B$65*$B$67)</f>
        <v>4.9213861389235435E-3</v>
      </c>
      <c r="D27" s="32">
        <f t="shared" si="66"/>
        <v>50.1</v>
      </c>
      <c r="E27" s="77" t="e">
        <f t="shared" ca="1" si="67"/>
        <v>#REF!</v>
      </c>
      <c r="F27" s="77" t="e">
        <f t="shared" ca="1" si="68"/>
        <v>#REF!</v>
      </c>
      <c r="G27" s="77" t="e">
        <f t="shared" ca="1" si="69"/>
        <v>#REF!</v>
      </c>
      <c r="H27" s="77" t="e">
        <f t="shared" ca="1" si="70"/>
        <v>#REF!</v>
      </c>
      <c r="I27" s="77" t="e">
        <f t="shared" ca="1" si="71"/>
        <v>#REF!</v>
      </c>
      <c r="J27" s="5" t="e">
        <f ca="1">E27/$D$46*100</f>
        <v>#REF!</v>
      </c>
      <c r="K27" s="5" t="e">
        <f ca="1">F27/$D$47*100</f>
        <v>#REF!</v>
      </c>
      <c r="L27" s="5" t="e">
        <f ca="1">G27/$D$53*100</f>
        <v>#REF!</v>
      </c>
      <c r="M27" s="5" t="e">
        <f ca="1">J27+K27+L27</f>
        <v>#REF!</v>
      </c>
      <c r="N27" s="64" t="e">
        <f ca="1">(J27/100)*B27*($D$63/($D$65*$D$67))/60/D27</f>
        <v>#REF!</v>
      </c>
      <c r="O27" s="64" t="e">
        <f ca="1">(K27/100)*B27*($D$63/($D$65*$D$67))/60/D27</f>
        <v>#REF!</v>
      </c>
      <c r="P27" s="64" t="e">
        <f ca="1">(L27/100)*B27*($D$63/($D$65*$D$67))/60/D27</f>
        <v>#REF!</v>
      </c>
      <c r="Q27" s="9" t="e">
        <f ca="1">INDIRECT("'"&amp;$A$1&amp;" " &amp;$B27&amp;"mL'!B6")</f>
        <v>#REF!</v>
      </c>
      <c r="R27" s="9" t="e">
        <f ca="1">INDIRECT("'"&amp;$A$1&amp;" " &amp;$B27&amp;"mL'!C6")</f>
        <v>#REF!</v>
      </c>
      <c r="S27" s="9" t="e">
        <f ca="1">INDIRECT("'"&amp;$A$1&amp;" " &amp;$B27&amp;"mL'!D6")</f>
        <v>#REF!</v>
      </c>
      <c r="T27" s="9" t="e">
        <f ca="1">INDIRECT("'"&amp;$A$1&amp;" " &amp;$B27&amp;"mL'!E6")</f>
        <v>#REF!</v>
      </c>
      <c r="U27" s="9" t="e">
        <f ca="1">INDIRECT("'"&amp;$A$1&amp;" " &amp;$B27&amp;"mL'!F6")</f>
        <v>#REF!</v>
      </c>
      <c r="V27" s="9" t="e">
        <f ca="1">INDIRECT("'"&amp;$A$1&amp;" " &amp;$B27&amp;"mL'!G6")</f>
        <v>#REF!</v>
      </c>
      <c r="W27" s="9" t="e">
        <f ca="1">INDIRECT("'"&amp;$A$1&amp;" " &amp;$B27&amp;"mL'!H6")</f>
        <v>#REF!</v>
      </c>
      <c r="X27" s="9" t="e">
        <f ca="1">INDIRECT("'"&amp;$A$1&amp;" " &amp;$B27&amp;"mL'!I6")</f>
        <v>#REF!</v>
      </c>
      <c r="Y27" s="9" t="e">
        <f ca="1">INDIRECT("'"&amp;$A$1&amp;" " &amp;$B27&amp;"mL'!J6")</f>
        <v>#REF!</v>
      </c>
      <c r="Z27" s="9" t="e">
        <f ca="1">INDIRECT("'"&amp;$A$1&amp;" " &amp;$B27&amp;"mL'!K6")</f>
        <v>#REF!</v>
      </c>
      <c r="AA27" s="9" t="e">
        <f ca="1">INDIRECT("'"&amp;$A$1&amp;" " &amp;$B27&amp;"mL'!L6")</f>
        <v>#REF!</v>
      </c>
      <c r="AB27" s="9" t="e">
        <f ca="1">INDIRECT("'"&amp;$A$1&amp;" " &amp;$B27&amp;"mL'!M6")</f>
        <v>#REF!</v>
      </c>
      <c r="AC27" s="9" t="e">
        <f ca="1">INDIRECT("'"&amp;$A$1&amp;" " &amp;$B27&amp;"mL'!N6")</f>
        <v>#REF!</v>
      </c>
      <c r="AD27" s="9" t="e">
        <f ca="1">INDIRECT("'"&amp;$A$1&amp;" " &amp;$B27&amp;"mL'!O6")</f>
        <v>#REF!</v>
      </c>
      <c r="AE27" s="9" t="e">
        <f ca="1">INDIRECT("'"&amp;$A$1&amp;" " &amp;$B27&amp;"mL'!P6")</f>
        <v>#REF!</v>
      </c>
      <c r="AF27" s="9" t="e">
        <f ca="1">INDIRECT("'"&amp;$A$1&amp;" " &amp;$B27&amp;"mL'!Q6")</f>
        <v>#REF!</v>
      </c>
      <c r="AG27" s="33" t="e">
        <f t="shared" ca="1" si="72"/>
        <v>#REF!</v>
      </c>
      <c r="AH27" s="43" t="e">
        <f ca="1">((Q27*AG27)/$D$47)*C27/60/D27</f>
        <v>#REF!</v>
      </c>
      <c r="AI27" s="43" t="e">
        <f ca="1">((R27*AG27)/$D$46)*C27/60/D27</f>
        <v>#REF!</v>
      </c>
      <c r="AJ27" s="43" t="e">
        <f ca="1">(((S27*AG27)-$E$50)/$D$49)*C27/60/D27</f>
        <v>#REF!</v>
      </c>
      <c r="AK27" s="43" t="e">
        <f ca="1">((T27*AG27)/$D$48)*C27/60/D27</f>
        <v>#REF!</v>
      </c>
      <c r="AL27" s="43" t="e">
        <f ca="1">((U27*AG27)/$D$50)*C27/60/D27</f>
        <v>#REF!</v>
      </c>
      <c r="AM27" s="43" t="e">
        <f ca="1">((V27*AG27)/$D$50)*C27/60/D27</f>
        <v>#REF!</v>
      </c>
      <c r="AN27" s="43" t="e">
        <f ca="1">((W27*AG27)/$D$52)*C27/60/D27</f>
        <v>#REF!</v>
      </c>
      <c r="AO27" s="43" t="e">
        <f ca="1">((X27*AG27)/$D$53)*C27/60/D27</f>
        <v>#REF!</v>
      </c>
      <c r="AP27" s="43" t="e">
        <f ca="1">((Y27*AG27)/$D$54)*C27/60/D27</f>
        <v>#REF!</v>
      </c>
      <c r="AQ27" s="43">
        <v>0</v>
      </c>
      <c r="AR27" s="43" t="e">
        <f ca="1">IF(I27&gt;AA27,((AA27*AG27)/$D$56)*C27/60/D27,0)</f>
        <v>#REF!</v>
      </c>
      <c r="AS27" s="43" t="e">
        <f ca="1">IF((AB27+AC27+AE27+AF27)&gt;I27,(((AB27)*AG27)/$D$56)*C27/60/D27,0)</f>
        <v>#REF!</v>
      </c>
      <c r="AT27" s="43" t="e">
        <f ca="1">IF((AB27+AC27+AE27+AF27)&gt;I27,(((AC27)*AG27)/$D$58)*C27/60/D27,0)</f>
        <v>#REF!</v>
      </c>
      <c r="AU27" s="43" t="e">
        <f ca="1">IF((AD27)&lt;H27,(((AD27)*AG27)/$D$59)*C27/60/D27,0)</f>
        <v>#REF!</v>
      </c>
      <c r="AV27" s="43" t="e">
        <f ca="1">IF((AB27+AC27+AE27+AF27)&gt;I27,(((AE27)*AG27)/$D$60)*C27/60/D27,0)</f>
        <v>#REF!</v>
      </c>
      <c r="AW27" s="43" t="e">
        <f ca="1">IF((AB27+AC27+AE27+AF27)&gt;I27,(((AF27)*AG27)/$D$61)*C27/60/D27,0)</f>
        <v>#REF!</v>
      </c>
      <c r="AX27" s="44" t="e">
        <f ca="1">P27/N27</f>
        <v>#REF!</v>
      </c>
      <c r="AY27" s="44" t="e">
        <f t="shared" ca="1" si="73"/>
        <v>#REF!</v>
      </c>
      <c r="AZ27" s="45" t="e">
        <f ca="1">(P27-AO27)/P27*100</f>
        <v>#REF!</v>
      </c>
      <c r="BA27" s="46" t="e">
        <f ca="1">100*((AJ27+AK27+AL27+2*AM27+2*AN27+3*AP27+4*AQ27+4*AR27+4*AS27+4*AT27+4*AU27+4*AV27+4*AW27)/(3*P27))</f>
        <v>#REF!</v>
      </c>
      <c r="BB27" s="68" t="e">
        <f ca="1">B27*L27/100*60/76.3407</f>
        <v>#REF!</v>
      </c>
      <c r="BC27" s="68">
        <f>(D27/1000)/(B27/1000/1000/60)</f>
        <v>25050</v>
      </c>
      <c r="BD27" s="47" t="e">
        <f ca="1">(D27/1000)/((B27*(L27/100)/1000000/60)*101325/8.314/(298.15))</f>
        <v>#REF!</v>
      </c>
      <c r="BE27" s="48" t="e">
        <f ca="1">AP27*42.08*3600</f>
        <v>#REF!</v>
      </c>
      <c r="BF27" s="2" t="e">
        <f ca="1">(G27-(X27*AG27))/G27*100</f>
        <v>#REF!</v>
      </c>
      <c r="BG27" s="2" t="e">
        <f t="shared" ca="1" si="74"/>
        <v>#REF!</v>
      </c>
      <c r="BH27" s="49" t="e">
        <f ca="1">AP27*1000</f>
        <v>#REF!</v>
      </c>
      <c r="BI27" s="49" t="e">
        <f t="shared" ca="1" si="75"/>
        <v>#REF!</v>
      </c>
      <c r="BJ27" s="49" t="e">
        <f ca="1">P27-AJ27</f>
        <v>#REF!</v>
      </c>
      <c r="BK27" s="2" t="e">
        <f t="shared" ca="1" si="76"/>
        <v>#REF!</v>
      </c>
      <c r="BL27" s="50"/>
      <c r="BM27" s="51" t="e">
        <f ca="1">((1/3)*$AK27+(1/3)*$AL27+(1/3)*$AM27+(2/3)*$AN27+(2/3)*$AO27+$AP27+(4/3)*$AQ27+(4/3)*$AR27)*1000</f>
        <v>#REF!</v>
      </c>
      <c r="BN27" s="43" t="e">
        <f ca="1">AP27*1000</f>
        <v>#REF!</v>
      </c>
      <c r="BO27" s="52" t="e">
        <f t="shared" ca="1" si="64"/>
        <v>#REF!</v>
      </c>
      <c r="BP27" s="53" t="e">
        <f t="shared" ca="1" si="64"/>
        <v>#REF!</v>
      </c>
      <c r="BQ27" s="54" t="e">
        <f ca="1">AN27*1000</f>
        <v>#REF!</v>
      </c>
      <c r="BR27" s="55" t="e">
        <f ca="1">AM27*1000</f>
        <v>#REF!</v>
      </c>
      <c r="BS27" s="50"/>
      <c r="BT27" s="56" t="e">
        <f ca="1">AL27/AK27</f>
        <v>#REF!</v>
      </c>
      <c r="BU27" s="56" t="e">
        <f ca="1">3*P27</f>
        <v>#REF!</v>
      </c>
      <c r="BV27" s="56" t="e">
        <f ca="1">AJ27+AK27+AL27+2*AM27+2*AN27+3*AO27+3*AP27+4*AQ27+4*AR27+4*AS27+4*AT27+4*AU27+4*AV27+4*AW27</f>
        <v>#REF!</v>
      </c>
      <c r="BW27" s="57" t="e">
        <f ca="1">(BU27-BV27)/(3*P27)*100</f>
        <v>#REF!</v>
      </c>
      <c r="BX27" s="2"/>
      <c r="BY27" s="58" t="e">
        <f ca="1">100*(3*AP27/(AJ27+AK27+AL27+2*AM27+2*AN27+3*AP27+4*AQ27+4*AR27+4*AS27+4*AT27+4*AU27+4*AV27+4*AW27))</f>
        <v>#REF!</v>
      </c>
      <c r="BZ27" s="58" t="e">
        <f ca="1">100*(AK27/(AJ27+AK27+AL27+2*AM27+2*AN27+3*AP27+4*AQ27+4*AR27+4*AS27+4*AT27+4*AU27+4*AV27+4*AW27))</f>
        <v>#REF!</v>
      </c>
      <c r="CA27" s="58" t="e">
        <f ca="1">100*(AL27/(AJ27+AK27+AL27+2*AM27+2*AN27+3*AP27+4*AQ27+4*AR27+4*AS27+4*AT27+4*AU27+4*AV27+4*AW27))</f>
        <v>#REF!</v>
      </c>
      <c r="CB27" s="58" t="e">
        <f ca="1">100*(2*AN27/(AJ27+AK27+AL27+2*AM27+2*AN27+3*AP27+4*AQ27+4*AR27+4*AS27+4*AT27+4*AU27+4*AV27+4*AW27))</f>
        <v>#REF!</v>
      </c>
      <c r="CC27" s="58" t="e">
        <f ca="1">100*(2*AM27/(AJ27+AK27+AL27+2*AM27+2*AN27+3*AP27+4*AQ27+4*AR27+4*AS27+4*AT27+4*AU27+4*AV27+4*AW27))</f>
        <v>#REF!</v>
      </c>
      <c r="CD27" s="58" t="e">
        <f ca="1">100*(AJ27/(AJ27+AK27+AL27+2*AM27+2*AN27+3*AP27+4*AQ27+4*AR27+4*AS27+4*AT27+4*AU27+4*AV27+4*AW27))</f>
        <v>#REF!</v>
      </c>
      <c r="CE27" s="58" t="e">
        <f ca="1">100*(4*(AQ27+AR27+AS27+AT27+AU27+AV27+AW27)/(AJ27+AK27+AL27+2*AM27+2*AN27+3*AP27+4*AQ27+4*AR27+4*AS27+4*AT27+4*AU27+4*AV27+4*AW27))</f>
        <v>#REF!</v>
      </c>
      <c r="CF27" s="58" t="e">
        <f ca="1">BY27+CB27+CE27</f>
        <v>#REF!</v>
      </c>
      <c r="CG27" s="59" t="e">
        <f ca="1">SUM(BY27:CE27)</f>
        <v>#REF!</v>
      </c>
      <c r="CH27" s="49" t="e">
        <f>(#REF!/1000)/($B$2*0.01/50.94)</f>
        <v>#REF!</v>
      </c>
      <c r="CI27" s="49" t="e">
        <f>(#REF!/1000)/($B$2*0.01/50.94)</f>
        <v>#REF!</v>
      </c>
      <c r="CJ27" s="49" t="e">
        <f ca="1">(BH27/1000)/($B$2*0.01/50.94)</f>
        <v>#REF!</v>
      </c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</row>
    <row r="28" spans="1:136" x14ac:dyDescent="0.25">
      <c r="A28" s="67"/>
      <c r="B28" s="67">
        <v>140</v>
      </c>
      <c r="C28" s="34"/>
      <c r="D28" s="34"/>
      <c r="E28" s="31"/>
      <c r="F28" s="31"/>
      <c r="G28" s="35"/>
      <c r="H28" s="35"/>
      <c r="I28" s="35"/>
      <c r="J28" s="36"/>
      <c r="K28" s="36"/>
      <c r="L28" s="36"/>
      <c r="M28" s="36"/>
      <c r="N28" s="65"/>
      <c r="O28" s="65"/>
      <c r="P28" s="65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4"/>
      <c r="AH28" s="61"/>
      <c r="AI28" s="63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2"/>
      <c r="AY28" s="62"/>
      <c r="AZ28" s="60" t="e">
        <f ca="1">AVERAGE(AZ25:AZ27)</f>
        <v>#REF!</v>
      </c>
      <c r="BA28" s="60" t="e">
        <f t="shared" ref="BA28:CJ28" ca="1" si="77">AVERAGE(BA25:BA27)</f>
        <v>#REF!</v>
      </c>
      <c r="BB28" s="60" t="e">
        <f t="shared" ca="1" si="77"/>
        <v>#REF!</v>
      </c>
      <c r="BC28" s="60">
        <f t="shared" si="77"/>
        <v>25050</v>
      </c>
      <c r="BD28" s="60" t="e">
        <f t="shared" ca="1" si="77"/>
        <v>#REF!</v>
      </c>
      <c r="BE28" s="60" t="e">
        <f t="shared" ca="1" si="77"/>
        <v>#REF!</v>
      </c>
      <c r="BF28" s="60" t="e">
        <f t="shared" ca="1" si="77"/>
        <v>#REF!</v>
      </c>
      <c r="BG28" s="60" t="e">
        <f t="shared" ca="1" si="77"/>
        <v>#REF!</v>
      </c>
      <c r="BH28" s="60" t="e">
        <f t="shared" ca="1" si="77"/>
        <v>#REF!</v>
      </c>
      <c r="BI28" s="60" t="e">
        <f t="shared" ca="1" si="77"/>
        <v>#REF!</v>
      </c>
      <c r="BJ28" s="60" t="e">
        <f t="shared" ca="1" si="77"/>
        <v>#REF!</v>
      </c>
      <c r="BK28" s="60" t="e">
        <f t="shared" ca="1" si="77"/>
        <v>#REF!</v>
      </c>
      <c r="BL28" s="60" t="e">
        <f t="shared" si="77"/>
        <v>#DIV/0!</v>
      </c>
      <c r="BM28" s="60" t="e">
        <f t="shared" ca="1" si="77"/>
        <v>#REF!</v>
      </c>
      <c r="BN28" s="60" t="e">
        <f t="shared" ca="1" si="77"/>
        <v>#REF!</v>
      </c>
      <c r="BO28" s="60" t="e">
        <f t="shared" ca="1" si="77"/>
        <v>#REF!</v>
      </c>
      <c r="BP28" s="60" t="e">
        <f t="shared" ca="1" si="77"/>
        <v>#REF!</v>
      </c>
      <c r="BQ28" s="60" t="e">
        <f t="shared" ca="1" si="77"/>
        <v>#REF!</v>
      </c>
      <c r="BR28" s="60" t="e">
        <f t="shared" ca="1" si="77"/>
        <v>#REF!</v>
      </c>
      <c r="BS28" s="60" t="e">
        <f t="shared" si="77"/>
        <v>#DIV/0!</v>
      </c>
      <c r="BT28" s="60" t="e">
        <f t="shared" ca="1" si="77"/>
        <v>#REF!</v>
      </c>
      <c r="BU28" s="60" t="e">
        <f t="shared" ca="1" si="77"/>
        <v>#REF!</v>
      </c>
      <c r="BV28" s="60" t="e">
        <f t="shared" ca="1" si="77"/>
        <v>#REF!</v>
      </c>
      <c r="BW28" s="60" t="e">
        <f t="shared" ca="1" si="77"/>
        <v>#REF!</v>
      </c>
      <c r="BX28" s="60" t="e">
        <f t="shared" si="77"/>
        <v>#DIV/0!</v>
      </c>
      <c r="BY28" s="60" t="e">
        <f t="shared" ca="1" si="77"/>
        <v>#REF!</v>
      </c>
      <c r="BZ28" s="60" t="e">
        <f t="shared" ca="1" si="77"/>
        <v>#REF!</v>
      </c>
      <c r="CA28" s="60" t="e">
        <f t="shared" ca="1" si="77"/>
        <v>#REF!</v>
      </c>
      <c r="CB28" s="60" t="e">
        <f t="shared" ca="1" si="77"/>
        <v>#REF!</v>
      </c>
      <c r="CC28" s="60" t="e">
        <f t="shared" ca="1" si="77"/>
        <v>#REF!</v>
      </c>
      <c r="CD28" s="60" t="e">
        <f t="shared" ca="1" si="77"/>
        <v>#REF!</v>
      </c>
      <c r="CE28" s="60" t="e">
        <f t="shared" ca="1" si="77"/>
        <v>#REF!</v>
      </c>
      <c r="CF28" s="60" t="e">
        <f t="shared" ca="1" si="77"/>
        <v>#REF!</v>
      </c>
      <c r="CG28" s="60" t="e">
        <f t="shared" ca="1" si="77"/>
        <v>#REF!</v>
      </c>
      <c r="CH28" s="60" t="e">
        <f t="shared" si="77"/>
        <v>#REF!</v>
      </c>
      <c r="CI28" s="60" t="e">
        <f t="shared" si="77"/>
        <v>#REF!</v>
      </c>
      <c r="CJ28" s="60" t="e">
        <f t="shared" ca="1" si="77"/>
        <v>#REF!</v>
      </c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  <c r="EC28" s="71"/>
      <c r="ED28" s="71"/>
      <c r="EE28" s="71"/>
      <c r="EF28" s="71"/>
    </row>
    <row r="29" spans="1:136" x14ac:dyDescent="0.25">
      <c r="A29" s="71">
        <v>500</v>
      </c>
      <c r="B29" s="71">
        <f>$B$28</f>
        <v>140</v>
      </c>
      <c r="C29" s="66">
        <f>($B$63*(B29/1000))/($B$65*$B$67)</f>
        <v>5.7416171620774678E-3</v>
      </c>
      <c r="D29" s="32">
        <f>$D$7</f>
        <v>50.1</v>
      </c>
      <c r="E29" s="77" t="e">
        <f ca="1">INDIRECT("'"&amp;$A$1&amp;" " &amp;B29&amp;"mL'!A27")</f>
        <v>#REF!</v>
      </c>
      <c r="F29" s="77" t="e">
        <f ca="1">INDIRECT("'"&amp;$A$1&amp;" " &amp;B29&amp;"mL'!B27")</f>
        <v>#REF!</v>
      </c>
      <c r="G29" s="77" t="e">
        <f ca="1">INDIRECT("'"&amp;$A$1&amp;" " &amp;B29&amp;"mL'!C27")</f>
        <v>#REF!</v>
      </c>
      <c r="H29" s="77" t="e">
        <f ca="1">INDIRECT("'"&amp;$A$1&amp;" " &amp;B29&amp;"mL'!D27")</f>
        <v>#REF!</v>
      </c>
      <c r="I29" s="77" t="e">
        <f ca="1">INDIRECT("'"&amp;$A$1&amp;" " &amp;B29&amp;"mL'!E27")</f>
        <v>#REF!</v>
      </c>
      <c r="J29" s="5" t="e">
        <f ca="1">E29/$D$46*100</f>
        <v>#REF!</v>
      </c>
      <c r="K29" s="5" t="e">
        <f ca="1">F29/$D$47*100</f>
        <v>#REF!</v>
      </c>
      <c r="L29" s="5" t="e">
        <f ca="1">G29/$D$53*100</f>
        <v>#REF!</v>
      </c>
      <c r="M29" s="5" t="e">
        <f ca="1">J29+K29+L29</f>
        <v>#REF!</v>
      </c>
      <c r="N29" s="64" t="e">
        <f ca="1">(J29/100)*B29*($D$63/($D$65*$D$67))/60/D29</f>
        <v>#REF!</v>
      </c>
      <c r="O29" s="64" t="e">
        <f ca="1">(K29/100)*B29*($D$63/($D$65*$D$67))/60/D29</f>
        <v>#REF!</v>
      </c>
      <c r="P29" s="64" t="e">
        <f ca="1">(L29/100)*B29*($D$63/($D$65*$D$67))/60/D29</f>
        <v>#REF!</v>
      </c>
      <c r="Q29" s="9" t="e">
        <f ca="1">INDIRECT("'"&amp;$A$1&amp;" " &amp;$B29&amp;"mL'!B4")</f>
        <v>#REF!</v>
      </c>
      <c r="R29" s="9" t="e">
        <f ca="1">INDIRECT("'"&amp;$A$1&amp;" " &amp;$B29&amp;"mL'!C4")</f>
        <v>#REF!</v>
      </c>
      <c r="S29" s="9" t="e">
        <f ca="1">INDIRECT("'"&amp;$A$1&amp;" " &amp;$B29&amp;"mL'!D4")</f>
        <v>#REF!</v>
      </c>
      <c r="T29" s="9" t="e">
        <f ca="1">INDIRECT("'"&amp;$A$1&amp;" " &amp;$B29&amp;"mL'!E4")</f>
        <v>#REF!</v>
      </c>
      <c r="U29" s="9" t="e">
        <f ca="1">INDIRECT("'"&amp;$A$1&amp;" " &amp;$B29&amp;"mL'!F4")</f>
        <v>#REF!</v>
      </c>
      <c r="V29" s="9" t="e">
        <f ca="1">INDIRECT("'"&amp;$A$1&amp;" " &amp;$B29&amp;"mL'!G4")</f>
        <v>#REF!</v>
      </c>
      <c r="W29" s="9" t="e">
        <f ca="1">INDIRECT("'"&amp;$A$1&amp;" " &amp;$B29&amp;"mL'!H4")</f>
        <v>#REF!</v>
      </c>
      <c r="X29" s="9" t="e">
        <f ca="1">INDIRECT("'"&amp;$A$1&amp;" " &amp;$B29&amp;"mL'!I4")</f>
        <v>#REF!</v>
      </c>
      <c r="Y29" s="9" t="e">
        <f ca="1">INDIRECT("'"&amp;$A$1&amp;" " &amp;$B29&amp;"mL'!J4")</f>
        <v>#REF!</v>
      </c>
      <c r="Z29" s="9" t="e">
        <f ca="1">INDIRECT("'"&amp;$A$1&amp;" " &amp;$B29&amp;"mL'!K4")</f>
        <v>#REF!</v>
      </c>
      <c r="AA29" s="9" t="e">
        <f ca="1">INDIRECT("'"&amp;$A$1&amp;" " &amp;$B29&amp;"mL'!L4")</f>
        <v>#REF!</v>
      </c>
      <c r="AB29" s="9" t="e">
        <f ca="1">INDIRECT("'"&amp;$A$1&amp;" " &amp;$B29&amp;"mL'!M4")</f>
        <v>#REF!</v>
      </c>
      <c r="AC29" s="9" t="e">
        <f ca="1">INDIRECT("'"&amp;$A$1&amp;" " &amp;$B29&amp;"mL'!N4")</f>
        <v>#REF!</v>
      </c>
      <c r="AD29" s="9" t="e">
        <f ca="1">INDIRECT("'"&amp;$A$1&amp;" " &amp;$B29&amp;"mL'!O4")</f>
        <v>#REF!</v>
      </c>
      <c r="AE29" s="9" t="e">
        <f ca="1">INDIRECT("'"&amp;$A$1&amp;" " &amp;$B29&amp;"mL'!P4")</f>
        <v>#REF!</v>
      </c>
      <c r="AF29" s="9" t="e">
        <f ca="1">INDIRECT("'"&amp;$A$1&amp;" " &amp;$B29&amp;"mL'!Q4")</f>
        <v>#REF!</v>
      </c>
      <c r="AG29" s="33" t="e">
        <f ca="1">F29/R29</f>
        <v>#REF!</v>
      </c>
      <c r="AH29" s="43" t="e">
        <f ca="1">((Q29*AG29)/$D$47)*C29/60/D29</f>
        <v>#REF!</v>
      </c>
      <c r="AI29" s="43" t="e">
        <f ca="1">((R29*AG29)/$D$46)*C29/60/D29</f>
        <v>#REF!</v>
      </c>
      <c r="AJ29" s="43" t="e">
        <f ca="1">(((S29*AG29)-$E$50)/$D$49)*C29/60/D29</f>
        <v>#REF!</v>
      </c>
      <c r="AK29" s="43" t="e">
        <f ca="1">((T29*AG29)/$D$48)*C29/60/D29</f>
        <v>#REF!</v>
      </c>
      <c r="AL29" s="43" t="e">
        <f ca="1">((U29*AG29)/$D$50)*C29/60/D29</f>
        <v>#REF!</v>
      </c>
      <c r="AM29" s="43" t="e">
        <f ca="1">((V29*AG29)/$D$50)*C29/60/D29</f>
        <v>#REF!</v>
      </c>
      <c r="AN29" s="43" t="e">
        <f ca="1">((W29*AG29)/$D$52)*C29/60/D29</f>
        <v>#REF!</v>
      </c>
      <c r="AO29" s="43" t="e">
        <f ca="1">((X29*AG29)/$D$53)*C29/60/D29</f>
        <v>#REF!</v>
      </c>
      <c r="AP29" s="43" t="e">
        <f ca="1">((Y29*AG29)/$D$54)*C29/60/D29</f>
        <v>#REF!</v>
      </c>
      <c r="AQ29" s="43">
        <v>0</v>
      </c>
      <c r="AR29" s="43" t="e">
        <f ca="1">IF(I29&gt;AA29,((AA29*AG29)/$D$56)*C29/60/D29,0)</f>
        <v>#REF!</v>
      </c>
      <c r="AS29" s="43" t="e">
        <f ca="1">IF((AB29+AC29+AE29+AF29)&gt;I29,(((AB29)*AG29)/$D$56)*C29/60/D29,0)</f>
        <v>#REF!</v>
      </c>
      <c r="AT29" s="43" t="e">
        <f ca="1">IF((AB29+AC29+AE29+AF29)&gt;I29,(((AC29)*AG29)/$D$58)*C29/60/D29,0)</f>
        <v>#REF!</v>
      </c>
      <c r="AU29" s="43" t="e">
        <f ca="1">IF((AD29)&lt;H29,(((AD29)*AG29)/$D$59)*C29/60/D29,0)</f>
        <v>#REF!</v>
      </c>
      <c r="AV29" s="43" t="e">
        <f ca="1">IF((AB29+AC29+AE29+AF29)&gt;I29,(((AE29)*AG29)/$D$60)*C29/60/D29,0)</f>
        <v>#REF!</v>
      </c>
      <c r="AW29" s="43" t="e">
        <f ca="1">IF((AB29+AC29+AE29+AF29)&gt;I29,(((AF29)*AG29)/$D$61)*C29/60/D29,0)</f>
        <v>#REF!</v>
      </c>
      <c r="AX29" s="44" t="e">
        <f ca="1">P29/N29</f>
        <v>#REF!</v>
      </c>
      <c r="AY29" s="44" t="e">
        <f ca="1">AO29/AH29</f>
        <v>#REF!</v>
      </c>
      <c r="AZ29" s="45" t="e">
        <f ca="1">(P29-AO29)/P29*100</f>
        <v>#REF!</v>
      </c>
      <c r="BA29" s="46" t="e">
        <f ca="1">100*((AJ29+AK29+AL29+2*AM29+2*AN29+3*AP29+4*AQ29+4*AR29+4*AS29+4*AT29+4*AU29+4*AV29+4*AW29)/(3*P29))</f>
        <v>#REF!</v>
      </c>
      <c r="BB29" s="68" t="e">
        <f ca="1">B29*L29/100*60/76.3407</f>
        <v>#REF!</v>
      </c>
      <c r="BC29" s="68">
        <f>(D29/1000)/(B29/1000/1000/60)</f>
        <v>21471.428571428569</v>
      </c>
      <c r="BD29" s="47" t="e">
        <f ca="1">(D29/1000)/((B29*(L29/100)/1000000/60)*101325/8.314/(298.15))</f>
        <v>#REF!</v>
      </c>
      <c r="BE29" s="48" t="e">
        <f ca="1">AP29*42.08*3600</f>
        <v>#REF!</v>
      </c>
      <c r="BF29" s="2" t="e">
        <f ca="1">(G29-(X29*AG29))/G29*100</f>
        <v>#REF!</v>
      </c>
      <c r="BG29" s="2" t="e">
        <f ca="1">(E29-(Q29*AG29))/E29*100</f>
        <v>#REF!</v>
      </c>
      <c r="BH29" s="49" t="e">
        <f ca="1">AP29*1000</f>
        <v>#REF!</v>
      </c>
      <c r="BI29" s="49" t="e">
        <f ca="1">BH29*42*3600/1000</f>
        <v>#REF!</v>
      </c>
      <c r="BJ29" s="49" t="e">
        <f ca="1">P29-AJ29</f>
        <v>#REF!</v>
      </c>
      <c r="BK29" s="2" t="e">
        <f ca="1">BJ29*(BY29/100)</f>
        <v>#REF!</v>
      </c>
      <c r="BL29" s="50"/>
      <c r="BM29" s="51" t="e">
        <f ca="1">((1/3)*$AK29+(1/3)*$AL29+(1/3)*$AM29+(2/3)*$AN29+(2/3)*$AO29+$AP29+(4/3)*$AQ29+(4/3)*$AR29)*1000</f>
        <v>#REF!</v>
      </c>
      <c r="BN29" s="43" t="e">
        <f ca="1">AP29*1000</f>
        <v>#REF!</v>
      </c>
      <c r="BO29" s="52" t="e">
        <f t="shared" ref="BO29:BP31" ca="1" si="78">AK29*1000</f>
        <v>#REF!</v>
      </c>
      <c r="BP29" s="53" t="e">
        <f t="shared" ca="1" si="78"/>
        <v>#REF!</v>
      </c>
      <c r="BQ29" s="54" t="e">
        <f ca="1">AN29*1000</f>
        <v>#REF!</v>
      </c>
      <c r="BR29" s="55" t="e">
        <f ca="1">AM29*1000</f>
        <v>#REF!</v>
      </c>
      <c r="BS29" s="50"/>
      <c r="BT29" s="56" t="e">
        <f ca="1">AL29/AK29</f>
        <v>#REF!</v>
      </c>
      <c r="BU29" s="56" t="e">
        <f ca="1">3*P29</f>
        <v>#REF!</v>
      </c>
      <c r="BV29" s="56" t="e">
        <f ca="1">AJ29+AK29+AL29+2*AM29+2*AN29+3*AO29+3*AP29+4*AQ29+4*AR29+4*AS29+4*AT29+4*AU29+4*AV29+4*AW29</f>
        <v>#REF!</v>
      </c>
      <c r="BW29" s="57" t="e">
        <f ca="1">(BU29-BV29)/(3*P29)*100</f>
        <v>#REF!</v>
      </c>
      <c r="BX29" s="2"/>
      <c r="BY29" s="58" t="e">
        <f ca="1">100*(3*AP29/(AJ29+AK29+AL29+2*AM29+2*AN29+3*AP29+4*AQ29+4*AR29+4*AS29+4*AT29+4*AU29+4*AV29+4*AW29))</f>
        <v>#REF!</v>
      </c>
      <c r="BZ29" s="58" t="e">
        <f ca="1">100*(AK29/(AJ29+AK29+AL29+2*AM29+2*AN29+3*AP29+4*AQ29+4*AR29+4*AS29+4*AT29+4*AU29+4*AV29+4*AW29))</f>
        <v>#REF!</v>
      </c>
      <c r="CA29" s="58" t="e">
        <f ca="1">100*(AL29/(AJ29+AK29+AL29+2*AM29+2*AN29+3*AP29+4*AQ29+4*AR29+4*AS29+4*AT29+4*AU29+4*AV29+4*AW29))</f>
        <v>#REF!</v>
      </c>
      <c r="CB29" s="58" t="e">
        <f ca="1">100*(2*AN29/(AJ29+AK29+AL29+2*AM29+2*AN29+3*AP29+4*AQ29+4*AR29+4*AS29+4*AT29+4*AU29+4*AV29+4*AW29))</f>
        <v>#REF!</v>
      </c>
      <c r="CC29" s="58" t="e">
        <f ca="1">100*(2*AM29/(AJ29+AK29+AL29+2*AM29+2*AN29+3*AP29+4*AQ29+4*AR29+4*AS29+4*AT29+4*AU29+4*AV29+4*AW29))</f>
        <v>#REF!</v>
      </c>
      <c r="CD29" s="58" t="e">
        <f ca="1">100*(AJ29/(AJ29+AK29+AL29+2*AM29+2*AN29+3*AP29+4*AQ29+4*AR29+4*AS29+4*AT29+4*AU29+4*AV29+4*AW29))</f>
        <v>#REF!</v>
      </c>
      <c r="CE29" s="58" t="e">
        <f ca="1">100*(4*(AQ29+AR29+AS29+AT29+AU29+AV29+AW29)/(AJ29+AK29+AL29+2*AM29+2*AN29+3*AP29+4*AQ29+4*AR29+4*AS29+4*AT29+4*AU29+4*AV29+4*AW29))</f>
        <v>#REF!</v>
      </c>
      <c r="CF29" s="58" t="e">
        <f ca="1">BY29+CB29+CE29</f>
        <v>#REF!</v>
      </c>
      <c r="CG29" s="59" t="e">
        <f ca="1">SUM(BY29:CE29)</f>
        <v>#REF!</v>
      </c>
      <c r="CH29" s="49" t="e">
        <f>(#REF!/1000)/($B$2*0.01/50.94)</f>
        <v>#REF!</v>
      </c>
      <c r="CI29" s="49" t="e">
        <f>(#REF!/1000)/($B$2*0.01/50.94)</f>
        <v>#REF!</v>
      </c>
      <c r="CJ29" s="49" t="e">
        <f ca="1">(BH29/1000)/($B$2*0.01/50.94)</f>
        <v>#REF!</v>
      </c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  <c r="EC29" s="71"/>
      <c r="ED29" s="71"/>
      <c r="EE29" s="71"/>
      <c r="EF29" s="71"/>
    </row>
    <row r="30" spans="1:136" x14ac:dyDescent="0.25">
      <c r="A30" s="71">
        <v>500</v>
      </c>
      <c r="B30" s="71">
        <f t="shared" ref="B30:B31" si="79">$B$28</f>
        <v>140</v>
      </c>
      <c r="C30" s="66">
        <f>($B$63*(B30/1000))/($B$65*$B$67)</f>
        <v>5.7416171620774678E-3</v>
      </c>
      <c r="D30" s="32">
        <f t="shared" ref="D30:D31" si="80">$D$7</f>
        <v>50.1</v>
      </c>
      <c r="E30" s="77" t="e">
        <f t="shared" ref="E30:E31" ca="1" si="81">INDIRECT("'"&amp;$A$1&amp;" " &amp;B30&amp;"mL'!A27")</f>
        <v>#REF!</v>
      </c>
      <c r="F30" s="77" t="e">
        <f t="shared" ref="F30:F31" ca="1" si="82">INDIRECT("'"&amp;$A$1&amp;" " &amp;B30&amp;"mL'!B27")</f>
        <v>#REF!</v>
      </c>
      <c r="G30" s="77" t="e">
        <f t="shared" ref="G30:G31" ca="1" si="83">INDIRECT("'"&amp;$A$1&amp;" " &amp;B30&amp;"mL'!C27")</f>
        <v>#REF!</v>
      </c>
      <c r="H30" s="77" t="e">
        <f t="shared" ref="H30:H31" ca="1" si="84">INDIRECT("'"&amp;$A$1&amp;" " &amp;B30&amp;"mL'!D27")</f>
        <v>#REF!</v>
      </c>
      <c r="I30" s="77" t="e">
        <f t="shared" ref="I30:I31" ca="1" si="85">INDIRECT("'"&amp;$A$1&amp;" " &amp;B30&amp;"mL'!E27")</f>
        <v>#REF!</v>
      </c>
      <c r="J30" s="5" t="e">
        <f ca="1">E30/$D$46*100</f>
        <v>#REF!</v>
      </c>
      <c r="K30" s="5" t="e">
        <f ca="1">F30/$D$47*100</f>
        <v>#REF!</v>
      </c>
      <c r="L30" s="5" t="e">
        <f ca="1">G30/$D$53*100</f>
        <v>#REF!</v>
      </c>
      <c r="M30" s="5" t="e">
        <f ca="1">J30+K30+L30</f>
        <v>#REF!</v>
      </c>
      <c r="N30" s="64" t="e">
        <f ca="1">(J30/100)*B30*($D$63/($D$65*$D$67))/60/D30</f>
        <v>#REF!</v>
      </c>
      <c r="O30" s="64" t="e">
        <f ca="1">(K30/100)*B30*($D$63/($D$65*$D$67))/60/D30</f>
        <v>#REF!</v>
      </c>
      <c r="P30" s="64" t="e">
        <f ca="1">(L30/100)*B30*($D$63/($D$65*$D$67))/60/D30</f>
        <v>#REF!</v>
      </c>
      <c r="Q30" s="9" t="e">
        <f ca="1">INDIRECT("'"&amp;$A$1&amp;" " &amp;$B30&amp;"mL'!B5")</f>
        <v>#REF!</v>
      </c>
      <c r="R30" s="9" t="e">
        <f ca="1">INDIRECT("'"&amp;$A$1&amp;" " &amp;$B30&amp;"mL'!C5")</f>
        <v>#REF!</v>
      </c>
      <c r="S30" s="9" t="e">
        <f ca="1">INDIRECT("'"&amp;$A$1&amp;" " &amp;$B30&amp;"mL'!D5")</f>
        <v>#REF!</v>
      </c>
      <c r="T30" s="9" t="e">
        <f ca="1">INDIRECT("'"&amp;$A$1&amp;" " &amp;$B30&amp;"mL'!E5")</f>
        <v>#REF!</v>
      </c>
      <c r="U30" s="9" t="e">
        <f ca="1">INDIRECT("'"&amp;$A$1&amp;" " &amp;$B30&amp;"mL'!F5")</f>
        <v>#REF!</v>
      </c>
      <c r="V30" s="9" t="e">
        <f ca="1">INDIRECT("'"&amp;$A$1&amp;" " &amp;$B30&amp;"mL'!G5")</f>
        <v>#REF!</v>
      </c>
      <c r="W30" s="9" t="e">
        <f ca="1">INDIRECT("'"&amp;$A$1&amp;" " &amp;$B30&amp;"mL'!H5")</f>
        <v>#REF!</v>
      </c>
      <c r="X30" s="9" t="e">
        <f ca="1">INDIRECT("'"&amp;$A$1&amp;" " &amp;$B30&amp;"mL'!I5")</f>
        <v>#REF!</v>
      </c>
      <c r="Y30" s="9" t="e">
        <f ca="1">INDIRECT("'"&amp;$A$1&amp;" " &amp;$B30&amp;"mL'!J5")</f>
        <v>#REF!</v>
      </c>
      <c r="Z30" s="9" t="e">
        <f ca="1">INDIRECT("'"&amp;$A$1&amp;" " &amp;$B30&amp;"mL'!K5")</f>
        <v>#REF!</v>
      </c>
      <c r="AA30" s="9" t="e">
        <f ca="1">INDIRECT("'"&amp;$A$1&amp;" " &amp;$B30&amp;"mL'!L5")</f>
        <v>#REF!</v>
      </c>
      <c r="AB30" s="9" t="e">
        <f ca="1">INDIRECT("'"&amp;$A$1&amp;" " &amp;$B30&amp;"mL'!M5")</f>
        <v>#REF!</v>
      </c>
      <c r="AC30" s="9" t="e">
        <f ca="1">INDIRECT("'"&amp;$A$1&amp;" " &amp;$B30&amp;"mL'!N5")</f>
        <v>#REF!</v>
      </c>
      <c r="AD30" s="9" t="e">
        <f ca="1">INDIRECT("'"&amp;$A$1&amp;" " &amp;$B30&amp;"mL'!O5")</f>
        <v>#REF!</v>
      </c>
      <c r="AE30" s="9" t="e">
        <f ca="1">INDIRECT("'"&amp;$A$1&amp;" " &amp;$B30&amp;"mL'!P5")</f>
        <v>#REF!</v>
      </c>
      <c r="AF30" s="9" t="e">
        <f ca="1">INDIRECT("'"&amp;$A$1&amp;" " &amp;$B30&amp;"mL'!Q5")</f>
        <v>#REF!</v>
      </c>
      <c r="AG30" s="33" t="e">
        <f t="shared" ref="AG30:AG31" ca="1" si="86">F30/R30</f>
        <v>#REF!</v>
      </c>
      <c r="AH30" s="43" t="e">
        <f ca="1">((Q30*AG30)/$D$47)*C30/60/D30</f>
        <v>#REF!</v>
      </c>
      <c r="AI30" s="43" t="e">
        <f ca="1">((R30*AG30)/$D$46)*C30/60/D30</f>
        <v>#REF!</v>
      </c>
      <c r="AJ30" s="43" t="e">
        <f ca="1">(((S30*AG30)-$E$50)/$D$49)*C30/60/D30</f>
        <v>#REF!</v>
      </c>
      <c r="AK30" s="43" t="e">
        <f ca="1">((T30*AG30)/$D$48)*C30/60/D30</f>
        <v>#REF!</v>
      </c>
      <c r="AL30" s="43" t="e">
        <f ca="1">((U30*AG30)/$D$50)*C30/60/D30</f>
        <v>#REF!</v>
      </c>
      <c r="AM30" s="43" t="e">
        <f ca="1">((V30*AG30)/$D$50)*C30/60/D30</f>
        <v>#REF!</v>
      </c>
      <c r="AN30" s="43" t="e">
        <f ca="1">((W30*AG30)/$D$52)*C30/60/D30</f>
        <v>#REF!</v>
      </c>
      <c r="AO30" s="43" t="e">
        <f ca="1">((X30*AG30)/$D$53)*C30/60/D30</f>
        <v>#REF!</v>
      </c>
      <c r="AP30" s="43" t="e">
        <f ca="1">((Y30*AG30)/$D$54)*C30/60/D30</f>
        <v>#REF!</v>
      </c>
      <c r="AQ30" s="43">
        <v>0</v>
      </c>
      <c r="AR30" s="43" t="e">
        <f ca="1">IF(I30&gt;AA30,((AA30*AG30)/$D$56)*C30/60/D30,0)</f>
        <v>#REF!</v>
      </c>
      <c r="AS30" s="43" t="e">
        <f ca="1">IF((AB30+AC30+AE30+AF30)&gt;I30,(((AB30)*AG30)/$D$56)*C30/60/D30,0)</f>
        <v>#REF!</v>
      </c>
      <c r="AT30" s="43" t="e">
        <f ca="1">IF((AB30+AC30+AE30+AF30)&gt;I30,(((AC30)*AG30)/$D$58)*C30/60/D30,0)</f>
        <v>#REF!</v>
      </c>
      <c r="AU30" s="43" t="e">
        <f ca="1">IF((AD30)&lt;H30,(((AD30)*AG30)/$D$59)*C30/60/D30,0)</f>
        <v>#REF!</v>
      </c>
      <c r="AV30" s="43" t="e">
        <f ca="1">IF((AB30+AC30+AE30+AF30)&gt;I30,(((AE30)*AG30)/$D$60)*C30/60/D30,0)</f>
        <v>#REF!</v>
      </c>
      <c r="AW30" s="43" t="e">
        <f ca="1">IF((AB30+AC30+AE30+AF30)&gt;I30,(((AF30)*AG30)/$D$61)*C30/60/D30,0)</f>
        <v>#REF!</v>
      </c>
      <c r="AX30" s="44" t="e">
        <f ca="1">P30/N30</f>
        <v>#REF!</v>
      </c>
      <c r="AY30" s="44" t="e">
        <f t="shared" ref="AY30:AY31" ca="1" si="87">AO30/AH30</f>
        <v>#REF!</v>
      </c>
      <c r="AZ30" s="45" t="e">
        <f ca="1">(P30-AO30)/P30*100</f>
        <v>#REF!</v>
      </c>
      <c r="BA30" s="46" t="e">
        <f ca="1">100*((AJ30+AK30+AL30+2*AM30+2*AN30+3*AP30+4*AQ30+4*AR30+4*AS30+4*AT30+4*AU30+4*AV30+4*AW30)/(3*P30))</f>
        <v>#REF!</v>
      </c>
      <c r="BB30" s="68" t="e">
        <f ca="1">B30*L30/100*60/76.3407</f>
        <v>#REF!</v>
      </c>
      <c r="BC30" s="68">
        <f>(D30/1000)/(B30/1000/1000/60)</f>
        <v>21471.428571428569</v>
      </c>
      <c r="BD30" s="47" t="e">
        <f ca="1">(D30/1000)/((B30*(L30/100)/1000000/60)*101325/8.314/(298.15))</f>
        <v>#REF!</v>
      </c>
      <c r="BE30" s="48" t="e">
        <f ca="1">AP30*42.08*3600</f>
        <v>#REF!</v>
      </c>
      <c r="BF30" s="2" t="e">
        <f ca="1">(G30-(X30*AG30))/G30*100</f>
        <v>#REF!</v>
      </c>
      <c r="BG30" s="2" t="e">
        <f t="shared" ref="BG30:BG31" ca="1" si="88">(E30-(Q30*AG30))/E30*100</f>
        <v>#REF!</v>
      </c>
      <c r="BH30" s="49" t="e">
        <f ca="1">AP30*1000</f>
        <v>#REF!</v>
      </c>
      <c r="BI30" s="49" t="e">
        <f t="shared" ref="BI30:BI31" ca="1" si="89">BH30*42*3600/1000</f>
        <v>#REF!</v>
      </c>
      <c r="BJ30" s="49" t="e">
        <f ca="1">P30-AJ30</f>
        <v>#REF!</v>
      </c>
      <c r="BK30" s="2" t="e">
        <f t="shared" ref="BK30:BK31" ca="1" si="90">BJ30*(BY30/100)</f>
        <v>#REF!</v>
      </c>
      <c r="BL30" s="50"/>
      <c r="BM30" s="51" t="e">
        <f ca="1">((1/3)*$AK30+(1/3)*$AL30+(1/3)*$AM30+(2/3)*$AN30+(2/3)*$AO30+$AP30+(4/3)*$AQ30+(4/3)*$AR30)*1000</f>
        <v>#REF!</v>
      </c>
      <c r="BN30" s="43" t="e">
        <f ca="1">AP30*1000</f>
        <v>#REF!</v>
      </c>
      <c r="BO30" s="52" t="e">
        <f t="shared" ca="1" si="78"/>
        <v>#REF!</v>
      </c>
      <c r="BP30" s="53" t="e">
        <f t="shared" ca="1" si="78"/>
        <v>#REF!</v>
      </c>
      <c r="BQ30" s="54" t="e">
        <f ca="1">AN30*1000</f>
        <v>#REF!</v>
      </c>
      <c r="BR30" s="55" t="e">
        <f ca="1">AM30*1000</f>
        <v>#REF!</v>
      </c>
      <c r="BS30" s="50"/>
      <c r="BT30" s="56" t="e">
        <f ca="1">AL30/AK30</f>
        <v>#REF!</v>
      </c>
      <c r="BU30" s="56" t="e">
        <f ca="1">3*P30</f>
        <v>#REF!</v>
      </c>
      <c r="BV30" s="56" t="e">
        <f ca="1">AJ30+AK30+AL30+2*AM30+2*AN30+3*AO30+3*AP30+4*AQ30+4*AR30+4*AS30+4*AT30+4*AU30+4*AV30+4*AW30</f>
        <v>#REF!</v>
      </c>
      <c r="BW30" s="57" t="e">
        <f ca="1">(BU30-BV30)/(3*P30)*100</f>
        <v>#REF!</v>
      </c>
      <c r="BX30" s="2"/>
      <c r="BY30" s="58" t="e">
        <f ca="1">100*(3*AP30/(AJ30+AK30+AL30+2*AM30+2*AN30+3*AP30+4*AQ30+4*AR30+4*AS30+4*AT30+4*AU30+4*AV30+4*AW30))</f>
        <v>#REF!</v>
      </c>
      <c r="BZ30" s="58" t="e">
        <f ca="1">100*(AK30/(AJ30+AK30+AL30+2*AM30+2*AN30+3*AP30+4*AQ30+4*AR30+4*AS30+4*AT30+4*AU30+4*AV30+4*AW30))</f>
        <v>#REF!</v>
      </c>
      <c r="CA30" s="58" t="e">
        <f ca="1">100*(AL30/(AJ30+AK30+AL30+2*AM30+2*AN30+3*AP30+4*AQ30+4*AR30+4*AS30+4*AT30+4*AU30+4*AV30+4*AW30))</f>
        <v>#REF!</v>
      </c>
      <c r="CB30" s="58" t="e">
        <f ca="1">100*(2*AN30/(AJ30+AK30+AL30+2*AM30+2*AN30+3*AP30+4*AQ30+4*AR30+4*AS30+4*AT30+4*AU30+4*AV30+4*AW30))</f>
        <v>#REF!</v>
      </c>
      <c r="CC30" s="58" t="e">
        <f ca="1">100*(2*AM30/(AJ30+AK30+AL30+2*AM30+2*AN30+3*AP30+4*AQ30+4*AR30+4*AS30+4*AT30+4*AU30+4*AV30+4*AW30))</f>
        <v>#REF!</v>
      </c>
      <c r="CD30" s="58" t="e">
        <f ca="1">100*(AJ30/(AJ30+AK30+AL30+2*AM30+2*AN30+3*AP30+4*AQ30+4*AR30+4*AS30+4*AT30+4*AU30+4*AV30+4*AW30))</f>
        <v>#REF!</v>
      </c>
      <c r="CE30" s="58" t="e">
        <f ca="1">100*(4*(AQ30+AR30+AS30+AT30+AU30+AV30+AW30)/(AJ30+AK30+AL30+2*AM30+2*AN30+3*AP30+4*AQ30+4*AR30+4*AS30+4*AT30+4*AU30+4*AV30+4*AW30))</f>
        <v>#REF!</v>
      </c>
      <c r="CF30" s="58" t="e">
        <f ca="1">BY30+CB30+CE30</f>
        <v>#REF!</v>
      </c>
      <c r="CG30" s="59" t="e">
        <f ca="1">SUM(BY30:CE30)</f>
        <v>#REF!</v>
      </c>
      <c r="CH30" s="49" t="e">
        <f>(#REF!/1000)/($B$2*0.01/50.94)</f>
        <v>#REF!</v>
      </c>
      <c r="CI30" s="49" t="e">
        <f>(#REF!/1000)/($B$2*0.01/50.94)</f>
        <v>#REF!</v>
      </c>
      <c r="CJ30" s="49" t="e">
        <f ca="1">(BH30/1000)/($B$2*0.01/50.94)</f>
        <v>#REF!</v>
      </c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71"/>
    </row>
    <row r="31" spans="1:136" x14ac:dyDescent="0.25">
      <c r="A31" s="71">
        <v>500</v>
      </c>
      <c r="B31" s="71">
        <f t="shared" si="79"/>
        <v>140</v>
      </c>
      <c r="C31" s="66">
        <f>($B$63*(B31/1000))/($B$65*$B$67)</f>
        <v>5.7416171620774678E-3</v>
      </c>
      <c r="D31" s="32">
        <f t="shared" si="80"/>
        <v>50.1</v>
      </c>
      <c r="E31" s="77" t="e">
        <f t="shared" ca="1" si="81"/>
        <v>#REF!</v>
      </c>
      <c r="F31" s="77" t="e">
        <f t="shared" ca="1" si="82"/>
        <v>#REF!</v>
      </c>
      <c r="G31" s="77" t="e">
        <f t="shared" ca="1" si="83"/>
        <v>#REF!</v>
      </c>
      <c r="H31" s="77" t="e">
        <f t="shared" ca="1" si="84"/>
        <v>#REF!</v>
      </c>
      <c r="I31" s="77" t="e">
        <f t="shared" ca="1" si="85"/>
        <v>#REF!</v>
      </c>
      <c r="J31" s="5" t="e">
        <f ca="1">E31/$D$46*100</f>
        <v>#REF!</v>
      </c>
      <c r="K31" s="5" t="e">
        <f ca="1">F31/$D$47*100</f>
        <v>#REF!</v>
      </c>
      <c r="L31" s="5" t="e">
        <f ca="1">G31/$D$53*100</f>
        <v>#REF!</v>
      </c>
      <c r="M31" s="5" t="e">
        <f ca="1">J31+K31+L31</f>
        <v>#REF!</v>
      </c>
      <c r="N31" s="64" t="e">
        <f ca="1">(J31/100)*B31*($D$63/($D$65*$D$67))/60/D31</f>
        <v>#REF!</v>
      </c>
      <c r="O31" s="64" t="e">
        <f ca="1">(K31/100)*B31*($D$63/($D$65*$D$67))/60/D31</f>
        <v>#REF!</v>
      </c>
      <c r="P31" s="64" t="e">
        <f ca="1">(L31/100)*B31*($D$63/($D$65*$D$67))/60/D31</f>
        <v>#REF!</v>
      </c>
      <c r="Q31" s="9" t="e">
        <f ca="1">INDIRECT("'"&amp;$A$1&amp;" " &amp;$B31&amp;"mL'!B6")</f>
        <v>#REF!</v>
      </c>
      <c r="R31" s="9" t="e">
        <f ca="1">INDIRECT("'"&amp;$A$1&amp;" " &amp;$B31&amp;"mL'!C6")</f>
        <v>#REF!</v>
      </c>
      <c r="S31" s="9" t="e">
        <f ca="1">INDIRECT("'"&amp;$A$1&amp;" " &amp;$B31&amp;"mL'!D6")</f>
        <v>#REF!</v>
      </c>
      <c r="T31" s="9" t="e">
        <f ca="1">INDIRECT("'"&amp;$A$1&amp;" " &amp;$B31&amp;"mL'!E6")</f>
        <v>#REF!</v>
      </c>
      <c r="U31" s="9" t="e">
        <f ca="1">INDIRECT("'"&amp;$A$1&amp;" " &amp;$B31&amp;"mL'!F6")</f>
        <v>#REF!</v>
      </c>
      <c r="V31" s="9" t="e">
        <f ca="1">INDIRECT("'"&amp;$A$1&amp;" " &amp;$B31&amp;"mL'!G6")</f>
        <v>#REF!</v>
      </c>
      <c r="W31" s="9" t="e">
        <f ca="1">INDIRECT("'"&amp;$A$1&amp;" " &amp;$B31&amp;"mL'!H6")</f>
        <v>#REF!</v>
      </c>
      <c r="X31" s="9" t="e">
        <f ca="1">INDIRECT("'"&amp;$A$1&amp;" " &amp;$B31&amp;"mL'!I6")</f>
        <v>#REF!</v>
      </c>
      <c r="Y31" s="9" t="e">
        <f ca="1">INDIRECT("'"&amp;$A$1&amp;" " &amp;$B31&amp;"mL'!J6")</f>
        <v>#REF!</v>
      </c>
      <c r="Z31" s="9" t="e">
        <f ca="1">INDIRECT("'"&amp;$A$1&amp;" " &amp;$B31&amp;"mL'!K6")</f>
        <v>#REF!</v>
      </c>
      <c r="AA31" s="9" t="e">
        <f ca="1">INDIRECT("'"&amp;$A$1&amp;" " &amp;$B31&amp;"mL'!L6")</f>
        <v>#REF!</v>
      </c>
      <c r="AB31" s="9" t="e">
        <f ca="1">INDIRECT("'"&amp;$A$1&amp;" " &amp;$B31&amp;"mL'!M6")</f>
        <v>#REF!</v>
      </c>
      <c r="AC31" s="9" t="e">
        <f ca="1">INDIRECT("'"&amp;$A$1&amp;" " &amp;$B31&amp;"mL'!N6")</f>
        <v>#REF!</v>
      </c>
      <c r="AD31" s="9" t="e">
        <f ca="1">INDIRECT("'"&amp;$A$1&amp;" " &amp;$B31&amp;"mL'!O6")</f>
        <v>#REF!</v>
      </c>
      <c r="AE31" s="9" t="e">
        <f ca="1">INDIRECT("'"&amp;$A$1&amp;" " &amp;$B31&amp;"mL'!P6")</f>
        <v>#REF!</v>
      </c>
      <c r="AF31" s="9" t="e">
        <f ca="1">INDIRECT("'"&amp;$A$1&amp;" " &amp;$B31&amp;"mL'!Q6")</f>
        <v>#REF!</v>
      </c>
      <c r="AG31" s="33" t="e">
        <f t="shared" ca="1" si="86"/>
        <v>#REF!</v>
      </c>
      <c r="AH31" s="43" t="e">
        <f ca="1">((Q31*AG31)/$D$47)*C31/60/D31</f>
        <v>#REF!</v>
      </c>
      <c r="AI31" s="43" t="e">
        <f ca="1">((R31*AG31)/$D$46)*C31/60/D31</f>
        <v>#REF!</v>
      </c>
      <c r="AJ31" s="43" t="e">
        <f ca="1">(((S31*AG31)-$E$50)/$D$49)*C31/60/D31</f>
        <v>#REF!</v>
      </c>
      <c r="AK31" s="43" t="e">
        <f ca="1">((T31*AG31)/$D$48)*C31/60/D31</f>
        <v>#REF!</v>
      </c>
      <c r="AL31" s="43" t="e">
        <f ca="1">((U31*AG31)/$D$50)*C31/60/D31</f>
        <v>#REF!</v>
      </c>
      <c r="AM31" s="43" t="e">
        <f ca="1">((V31*AG31)/$D$50)*C31/60/D31</f>
        <v>#REF!</v>
      </c>
      <c r="AN31" s="43" t="e">
        <f ca="1">((W31*AG31)/$D$52)*C31/60/D31</f>
        <v>#REF!</v>
      </c>
      <c r="AO31" s="43" t="e">
        <f ca="1">((X31*AG31)/$D$53)*C31/60/D31</f>
        <v>#REF!</v>
      </c>
      <c r="AP31" s="43" t="e">
        <f ca="1">((Y31*AG31)/$D$54)*C31/60/D31</f>
        <v>#REF!</v>
      </c>
      <c r="AQ31" s="43">
        <v>0</v>
      </c>
      <c r="AR31" s="43" t="e">
        <f ca="1">IF(I31&gt;AA31,((AA31*AG31)/$D$56)*C31/60/D31,0)</f>
        <v>#REF!</v>
      </c>
      <c r="AS31" s="43" t="e">
        <f ca="1">IF((AB31+AC31+AE31+AF31)&gt;I31,(((AB31)*AG31)/$D$56)*C31/60/D31,0)</f>
        <v>#REF!</v>
      </c>
      <c r="AT31" s="43" t="e">
        <f ca="1">IF((AB31+AC31+AE31+AF31)&gt;I31,(((AC31)*AG31)/$D$58)*C31/60/D31,0)</f>
        <v>#REF!</v>
      </c>
      <c r="AU31" s="43" t="e">
        <f ca="1">IF((AD31)&lt;H31,(((AD31)*AG31)/$D$59)*C31/60/D31,0)</f>
        <v>#REF!</v>
      </c>
      <c r="AV31" s="43" t="e">
        <f ca="1">IF((AB31+AC31+AE31+AF31)&gt;I31,(((AE31)*AG31)/$D$60)*C31/60/D31,0)</f>
        <v>#REF!</v>
      </c>
      <c r="AW31" s="43" t="e">
        <f ca="1">IF((AB31+AC31+AE31+AF31)&gt;I31,(((AF31)*AG31)/$D$61)*C31/60/D31,0)</f>
        <v>#REF!</v>
      </c>
      <c r="AX31" s="44" t="e">
        <f ca="1">P31/N31</f>
        <v>#REF!</v>
      </c>
      <c r="AY31" s="44" t="e">
        <f t="shared" ca="1" si="87"/>
        <v>#REF!</v>
      </c>
      <c r="AZ31" s="45" t="e">
        <f ca="1">(P31-AO31)/P31*100</f>
        <v>#REF!</v>
      </c>
      <c r="BA31" s="46" t="e">
        <f ca="1">100*((AJ31+AK31+AL31+2*AM31+2*AN31+3*AP31+4*AQ31+4*AR31+4*AS31+4*AT31+4*AU31+4*AV31+4*AW31)/(3*P31))</f>
        <v>#REF!</v>
      </c>
      <c r="BB31" s="68" t="e">
        <f ca="1">B31*L31/100*60/76.3407</f>
        <v>#REF!</v>
      </c>
      <c r="BC31" s="68">
        <f>(D31/1000)/(B31/1000/1000/60)</f>
        <v>21471.428571428569</v>
      </c>
      <c r="BD31" s="47" t="e">
        <f ca="1">(D31/1000)/((B31*(L31/100)/1000000/60)*101325/8.314/(298.15))</f>
        <v>#REF!</v>
      </c>
      <c r="BE31" s="48" t="e">
        <f ca="1">AP31*42.08*3600</f>
        <v>#REF!</v>
      </c>
      <c r="BF31" s="2" t="e">
        <f ca="1">(G31-(X31*AG31))/G31*100</f>
        <v>#REF!</v>
      </c>
      <c r="BG31" s="2" t="e">
        <f t="shared" ca="1" si="88"/>
        <v>#REF!</v>
      </c>
      <c r="BH31" s="49" t="e">
        <f ca="1">AP31*1000</f>
        <v>#REF!</v>
      </c>
      <c r="BI31" s="49" t="e">
        <f t="shared" ca="1" si="89"/>
        <v>#REF!</v>
      </c>
      <c r="BJ31" s="49" t="e">
        <f ca="1">P31-AJ31</f>
        <v>#REF!</v>
      </c>
      <c r="BK31" s="2" t="e">
        <f t="shared" ca="1" si="90"/>
        <v>#REF!</v>
      </c>
      <c r="BL31" s="50"/>
      <c r="BM31" s="51" t="e">
        <f ca="1">((1/3)*$AK31+(1/3)*$AL31+(1/3)*$AM31+(2/3)*$AN31+(2/3)*$AO31+$AP31+(4/3)*$AQ31+(4/3)*$AR31)*1000</f>
        <v>#REF!</v>
      </c>
      <c r="BN31" s="43" t="e">
        <f ca="1">AP31*1000</f>
        <v>#REF!</v>
      </c>
      <c r="BO31" s="52" t="e">
        <f t="shared" ca="1" si="78"/>
        <v>#REF!</v>
      </c>
      <c r="BP31" s="53" t="e">
        <f t="shared" ca="1" si="78"/>
        <v>#REF!</v>
      </c>
      <c r="BQ31" s="54" t="e">
        <f ca="1">AN31*1000</f>
        <v>#REF!</v>
      </c>
      <c r="BR31" s="55" t="e">
        <f ca="1">AM31*1000</f>
        <v>#REF!</v>
      </c>
      <c r="BS31" s="50"/>
      <c r="BT31" s="56" t="e">
        <f ca="1">AL31/AK31</f>
        <v>#REF!</v>
      </c>
      <c r="BU31" s="56" t="e">
        <f ca="1">3*P31</f>
        <v>#REF!</v>
      </c>
      <c r="BV31" s="56" t="e">
        <f ca="1">AJ31+AK31+AL31+2*AM31+2*AN31+3*AO31+3*AP31+4*AQ31+4*AR31+4*AS31+4*AT31+4*AU31+4*AV31+4*AW31</f>
        <v>#REF!</v>
      </c>
      <c r="BW31" s="57" t="e">
        <f ca="1">(BU31-BV31)/(3*P31)*100</f>
        <v>#REF!</v>
      </c>
      <c r="BX31" s="2"/>
      <c r="BY31" s="58" t="e">
        <f ca="1">100*(3*AP31/(AJ31+AK31+AL31+2*AM31+2*AN31+3*AP31+4*AQ31+4*AR31+4*AS31+4*AT31+4*AU31+4*AV31+4*AW31))</f>
        <v>#REF!</v>
      </c>
      <c r="BZ31" s="58" t="e">
        <f ca="1">100*(AK31/(AJ31+AK31+AL31+2*AM31+2*AN31+3*AP31+4*AQ31+4*AR31+4*AS31+4*AT31+4*AU31+4*AV31+4*AW31))</f>
        <v>#REF!</v>
      </c>
      <c r="CA31" s="58" t="e">
        <f ca="1">100*(AL31/(AJ31+AK31+AL31+2*AM31+2*AN31+3*AP31+4*AQ31+4*AR31+4*AS31+4*AT31+4*AU31+4*AV31+4*AW31))</f>
        <v>#REF!</v>
      </c>
      <c r="CB31" s="58" t="e">
        <f ca="1">100*(2*AN31/(AJ31+AK31+AL31+2*AM31+2*AN31+3*AP31+4*AQ31+4*AR31+4*AS31+4*AT31+4*AU31+4*AV31+4*AW31))</f>
        <v>#REF!</v>
      </c>
      <c r="CC31" s="58" t="e">
        <f ca="1">100*(2*AM31/(AJ31+AK31+AL31+2*AM31+2*AN31+3*AP31+4*AQ31+4*AR31+4*AS31+4*AT31+4*AU31+4*AV31+4*AW31))</f>
        <v>#REF!</v>
      </c>
      <c r="CD31" s="58" t="e">
        <f ca="1">100*(AJ31/(AJ31+AK31+AL31+2*AM31+2*AN31+3*AP31+4*AQ31+4*AR31+4*AS31+4*AT31+4*AU31+4*AV31+4*AW31))</f>
        <v>#REF!</v>
      </c>
      <c r="CE31" s="58" t="e">
        <f ca="1">100*(4*(AQ31+AR31+AS31+AT31+AU31+AV31+AW31)/(AJ31+AK31+AL31+2*AM31+2*AN31+3*AP31+4*AQ31+4*AR31+4*AS31+4*AT31+4*AU31+4*AV31+4*AW31))</f>
        <v>#REF!</v>
      </c>
      <c r="CF31" s="58" t="e">
        <f ca="1">BY31+CB31+CE31</f>
        <v>#REF!</v>
      </c>
      <c r="CG31" s="59" t="e">
        <f ca="1">SUM(BY31:CE31)</f>
        <v>#REF!</v>
      </c>
      <c r="CH31" s="49" t="e">
        <f>(#REF!/1000)/($B$2*0.01/50.94)</f>
        <v>#REF!</v>
      </c>
      <c r="CI31" s="49" t="e">
        <f>(#REF!/1000)/($B$2*0.01/50.94)</f>
        <v>#REF!</v>
      </c>
      <c r="CJ31" s="49" t="e">
        <f ca="1">(BH31/1000)/($B$2*0.01/50.94)</f>
        <v>#REF!</v>
      </c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71"/>
    </row>
    <row r="32" spans="1:136" x14ac:dyDescent="0.25">
      <c r="A32" s="67"/>
      <c r="B32" s="67">
        <v>160</v>
      </c>
      <c r="C32" s="34"/>
      <c r="D32" s="34"/>
      <c r="E32" s="31"/>
      <c r="F32" s="31"/>
      <c r="G32" s="35"/>
      <c r="H32" s="35"/>
      <c r="I32" s="35"/>
      <c r="J32" s="36"/>
      <c r="K32" s="36"/>
      <c r="L32" s="36"/>
      <c r="M32" s="36"/>
      <c r="N32" s="65"/>
      <c r="O32" s="65"/>
      <c r="P32" s="65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4"/>
      <c r="AH32" s="61"/>
      <c r="AI32" s="63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2"/>
      <c r="AY32" s="62"/>
      <c r="AZ32" s="60" t="e">
        <f ca="1">AVERAGE(AZ29:AZ31)</f>
        <v>#REF!</v>
      </c>
      <c r="BA32" s="60" t="e">
        <f t="shared" ref="BA32:CJ32" ca="1" si="91">AVERAGE(BA29:BA31)</f>
        <v>#REF!</v>
      </c>
      <c r="BB32" s="60" t="e">
        <f t="shared" ca="1" si="91"/>
        <v>#REF!</v>
      </c>
      <c r="BC32" s="60">
        <f t="shared" si="91"/>
        <v>21471.428571428569</v>
      </c>
      <c r="BD32" s="60" t="e">
        <f t="shared" ca="1" si="91"/>
        <v>#REF!</v>
      </c>
      <c r="BE32" s="60" t="e">
        <f t="shared" ca="1" si="91"/>
        <v>#REF!</v>
      </c>
      <c r="BF32" s="60" t="e">
        <f t="shared" ca="1" si="91"/>
        <v>#REF!</v>
      </c>
      <c r="BG32" s="60" t="e">
        <f t="shared" ca="1" si="91"/>
        <v>#REF!</v>
      </c>
      <c r="BH32" s="60" t="e">
        <f t="shared" ca="1" si="91"/>
        <v>#REF!</v>
      </c>
      <c r="BI32" s="60" t="e">
        <f t="shared" ca="1" si="91"/>
        <v>#REF!</v>
      </c>
      <c r="BJ32" s="60" t="e">
        <f t="shared" ca="1" si="91"/>
        <v>#REF!</v>
      </c>
      <c r="BK32" s="60" t="e">
        <f t="shared" ca="1" si="91"/>
        <v>#REF!</v>
      </c>
      <c r="BL32" s="60" t="e">
        <f t="shared" si="91"/>
        <v>#DIV/0!</v>
      </c>
      <c r="BM32" s="60" t="e">
        <f t="shared" ca="1" si="91"/>
        <v>#REF!</v>
      </c>
      <c r="BN32" s="60" t="e">
        <f t="shared" ca="1" si="91"/>
        <v>#REF!</v>
      </c>
      <c r="BO32" s="60" t="e">
        <f t="shared" ca="1" si="91"/>
        <v>#REF!</v>
      </c>
      <c r="BP32" s="60" t="e">
        <f t="shared" ca="1" si="91"/>
        <v>#REF!</v>
      </c>
      <c r="BQ32" s="60" t="e">
        <f t="shared" ca="1" si="91"/>
        <v>#REF!</v>
      </c>
      <c r="BR32" s="60" t="e">
        <f t="shared" ca="1" si="91"/>
        <v>#REF!</v>
      </c>
      <c r="BS32" s="60" t="e">
        <f t="shared" si="91"/>
        <v>#DIV/0!</v>
      </c>
      <c r="BT32" s="60" t="e">
        <f t="shared" ca="1" si="91"/>
        <v>#REF!</v>
      </c>
      <c r="BU32" s="60" t="e">
        <f t="shared" ca="1" si="91"/>
        <v>#REF!</v>
      </c>
      <c r="BV32" s="60" t="e">
        <f t="shared" ca="1" si="91"/>
        <v>#REF!</v>
      </c>
      <c r="BW32" s="60" t="e">
        <f t="shared" ca="1" si="91"/>
        <v>#REF!</v>
      </c>
      <c r="BX32" s="60" t="e">
        <f t="shared" si="91"/>
        <v>#DIV/0!</v>
      </c>
      <c r="BY32" s="60" t="e">
        <f t="shared" ca="1" si="91"/>
        <v>#REF!</v>
      </c>
      <c r="BZ32" s="60" t="e">
        <f t="shared" ca="1" si="91"/>
        <v>#REF!</v>
      </c>
      <c r="CA32" s="60" t="e">
        <f t="shared" ca="1" si="91"/>
        <v>#REF!</v>
      </c>
      <c r="CB32" s="60" t="e">
        <f t="shared" ca="1" si="91"/>
        <v>#REF!</v>
      </c>
      <c r="CC32" s="60" t="e">
        <f t="shared" ca="1" si="91"/>
        <v>#REF!</v>
      </c>
      <c r="CD32" s="60" t="e">
        <f t="shared" ca="1" si="91"/>
        <v>#REF!</v>
      </c>
      <c r="CE32" s="60" t="e">
        <f t="shared" ca="1" si="91"/>
        <v>#REF!</v>
      </c>
      <c r="CF32" s="60" t="e">
        <f t="shared" ca="1" si="91"/>
        <v>#REF!</v>
      </c>
      <c r="CG32" s="60" t="e">
        <f t="shared" ca="1" si="91"/>
        <v>#REF!</v>
      </c>
      <c r="CH32" s="60" t="e">
        <f t="shared" si="91"/>
        <v>#REF!</v>
      </c>
      <c r="CI32" s="60" t="e">
        <f t="shared" si="91"/>
        <v>#REF!</v>
      </c>
      <c r="CJ32" s="60" t="e">
        <f t="shared" ca="1" si="91"/>
        <v>#REF!</v>
      </c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</row>
    <row r="33" spans="1:136" x14ac:dyDescent="0.25">
      <c r="A33" s="79">
        <v>500</v>
      </c>
      <c r="B33" s="79">
        <f>$B$32</f>
        <v>160</v>
      </c>
      <c r="C33" s="66">
        <f>($B$63*(B33/1000))/($B$65*$B$67)</f>
        <v>6.5618481852313913E-3</v>
      </c>
      <c r="D33" s="32">
        <f>$D$7</f>
        <v>50.1</v>
      </c>
      <c r="E33" s="77" t="e">
        <f ca="1">INDIRECT("'"&amp;$A$1&amp;" " &amp;B33&amp;"mL'!A27")</f>
        <v>#REF!</v>
      </c>
      <c r="F33" s="77" t="e">
        <f ca="1">INDIRECT("'"&amp;$A$1&amp;" " &amp;B33&amp;"mL'!B27")</f>
        <v>#REF!</v>
      </c>
      <c r="G33" s="77" t="e">
        <f ca="1">INDIRECT("'"&amp;$A$1&amp;" " &amp;B33&amp;"mL'!C27")</f>
        <v>#REF!</v>
      </c>
      <c r="H33" s="77" t="e">
        <f ca="1">INDIRECT("'"&amp;$A$1&amp;" " &amp;B33&amp;"mL'!D27")</f>
        <v>#REF!</v>
      </c>
      <c r="I33" s="77" t="e">
        <f ca="1">INDIRECT("'"&amp;$A$1&amp;" " &amp;B33&amp;"mL'!E27")</f>
        <v>#REF!</v>
      </c>
      <c r="J33" s="5" t="e">
        <f ca="1">E33/$D$46*100</f>
        <v>#REF!</v>
      </c>
      <c r="K33" s="5" t="e">
        <f ca="1">F33/$D$47*100</f>
        <v>#REF!</v>
      </c>
      <c r="L33" s="5" t="e">
        <f ca="1">G33/$D$53*100</f>
        <v>#REF!</v>
      </c>
      <c r="M33" s="5" t="e">
        <f ca="1">J33+K33+L33</f>
        <v>#REF!</v>
      </c>
      <c r="N33" s="64" t="e">
        <f ca="1">(J33/100)*B33*($D$63/($D$65*$D$67))/60/D33</f>
        <v>#REF!</v>
      </c>
      <c r="O33" s="64" t="e">
        <f ca="1">(K33/100)*B33*($D$63/($D$65*$D$67))/60/D33</f>
        <v>#REF!</v>
      </c>
      <c r="P33" s="64" t="e">
        <f ca="1">(L33/100)*B33*($D$63/($D$65*$D$67))/60/D33</f>
        <v>#REF!</v>
      </c>
      <c r="Q33" s="9" t="e">
        <f ca="1">INDIRECT("'"&amp;$A$1&amp;" " &amp;$B33&amp;"mL'!B4")</f>
        <v>#REF!</v>
      </c>
      <c r="R33" s="9" t="e">
        <f ca="1">INDIRECT("'"&amp;$A$1&amp;" " &amp;$B33&amp;"mL'!C4")</f>
        <v>#REF!</v>
      </c>
      <c r="S33" s="9" t="e">
        <f ca="1">INDIRECT("'"&amp;$A$1&amp;" " &amp;$B33&amp;"mL'!D4")</f>
        <v>#REF!</v>
      </c>
      <c r="T33" s="9" t="e">
        <f ca="1">INDIRECT("'"&amp;$A$1&amp;" " &amp;$B33&amp;"mL'!E4")</f>
        <v>#REF!</v>
      </c>
      <c r="U33" s="9" t="e">
        <f ca="1">INDIRECT("'"&amp;$A$1&amp;" " &amp;$B33&amp;"mL'!F4")</f>
        <v>#REF!</v>
      </c>
      <c r="V33" s="9" t="e">
        <f ca="1">INDIRECT("'"&amp;$A$1&amp;" " &amp;$B33&amp;"mL'!G4")</f>
        <v>#REF!</v>
      </c>
      <c r="W33" s="9" t="e">
        <f ca="1">INDIRECT("'"&amp;$A$1&amp;" " &amp;$B33&amp;"mL'!H4")</f>
        <v>#REF!</v>
      </c>
      <c r="X33" s="9" t="e">
        <f ca="1">INDIRECT("'"&amp;$A$1&amp;" " &amp;$B33&amp;"mL'!I4")</f>
        <v>#REF!</v>
      </c>
      <c r="Y33" s="9" t="e">
        <f ca="1">INDIRECT("'"&amp;$A$1&amp;" " &amp;$B33&amp;"mL'!J4")</f>
        <v>#REF!</v>
      </c>
      <c r="Z33" s="9" t="e">
        <f ca="1">INDIRECT("'"&amp;$A$1&amp;" " &amp;$B33&amp;"mL'!K4")</f>
        <v>#REF!</v>
      </c>
      <c r="AA33" s="9" t="e">
        <f ca="1">INDIRECT("'"&amp;$A$1&amp;" " &amp;$B33&amp;"mL'!L4")</f>
        <v>#REF!</v>
      </c>
      <c r="AB33" s="9" t="e">
        <f ca="1">INDIRECT("'"&amp;$A$1&amp;" " &amp;$B33&amp;"mL'!M4")</f>
        <v>#REF!</v>
      </c>
      <c r="AC33" s="9" t="e">
        <f ca="1">INDIRECT("'"&amp;$A$1&amp;" " &amp;$B33&amp;"mL'!N4")</f>
        <v>#REF!</v>
      </c>
      <c r="AD33" s="9" t="e">
        <f ca="1">INDIRECT("'"&amp;$A$1&amp;" " &amp;$B33&amp;"mL'!O4")</f>
        <v>#REF!</v>
      </c>
      <c r="AE33" s="9" t="e">
        <f ca="1">INDIRECT("'"&amp;$A$1&amp;" " &amp;$B33&amp;"mL'!P4")</f>
        <v>#REF!</v>
      </c>
      <c r="AF33" s="9" t="e">
        <f ca="1">INDIRECT("'"&amp;$A$1&amp;" " &amp;$B33&amp;"mL'!Q4")</f>
        <v>#REF!</v>
      </c>
      <c r="AG33" s="33" t="e">
        <f ca="1">F33/R33</f>
        <v>#REF!</v>
      </c>
      <c r="AH33" s="43" t="e">
        <f ca="1">((Q33*AG33)/$D$47)*C33/60/D33</f>
        <v>#REF!</v>
      </c>
      <c r="AI33" s="43" t="e">
        <f ca="1">((R33*AG33)/$D$46)*C33/60/D33</f>
        <v>#REF!</v>
      </c>
      <c r="AJ33" s="43" t="e">
        <f ca="1">(((S33*AG33)-$E$50)/$D$49)*C33/60/D33</f>
        <v>#REF!</v>
      </c>
      <c r="AK33" s="43" t="e">
        <f ca="1">((T33*AG33)/$D$48)*C33/60/D33</f>
        <v>#REF!</v>
      </c>
      <c r="AL33" s="43" t="e">
        <f ca="1">((U33*AG33)/$D$50)*C33/60/D33</f>
        <v>#REF!</v>
      </c>
      <c r="AM33" s="43" t="e">
        <f ca="1">((V33*AG33)/$D$50)*C33/60/D33</f>
        <v>#REF!</v>
      </c>
      <c r="AN33" s="43" t="e">
        <f ca="1">((W33*AG33)/$D$52)*C33/60/D33</f>
        <v>#REF!</v>
      </c>
      <c r="AO33" s="43" t="e">
        <f ca="1">((X33*AG33)/$D$53)*C33/60/D33</f>
        <v>#REF!</v>
      </c>
      <c r="AP33" s="43" t="e">
        <f ca="1">((Y33*AG33)/$D$54)*C33/60/D33</f>
        <v>#REF!</v>
      </c>
      <c r="AQ33" s="43">
        <v>0</v>
      </c>
      <c r="AR33" s="43" t="e">
        <f ca="1">IF(I33&gt;AA33,((AA33*AG33)/$D$56)*C33/60/D33,0)</f>
        <v>#REF!</v>
      </c>
      <c r="AS33" s="43" t="e">
        <f ca="1">IF((AB33+AC33+AE33+AF33)&gt;I33,(((AB33)*AG33)/$D$56)*C33/60/D33,0)</f>
        <v>#REF!</v>
      </c>
      <c r="AT33" s="43" t="e">
        <f ca="1">IF((AB33+AC33+AE33+AF33)&gt;I33,(((AC33)*AG33)/$D$58)*C33/60/D33,0)</f>
        <v>#REF!</v>
      </c>
      <c r="AU33" s="43" t="e">
        <f ca="1">IF((AD33)&lt;H33,(((AD33)*AG33)/$D$59)*C33/60/D33,0)</f>
        <v>#REF!</v>
      </c>
      <c r="AV33" s="43" t="e">
        <f ca="1">IF((AB33+AC33+AE33+AF33)&gt;I33,(((AE33)*AG33)/$D$60)*C33/60/D33,0)</f>
        <v>#REF!</v>
      </c>
      <c r="AW33" s="43" t="e">
        <f ca="1">IF((AB33+AC33+AE33+AF33)&gt;I33,(((AF33)*AG33)/$D$61)*C33/60/D33,0)</f>
        <v>#REF!</v>
      </c>
      <c r="AX33" s="44" t="e">
        <f ca="1">P33/N33</f>
        <v>#REF!</v>
      </c>
      <c r="AY33" s="44" t="e">
        <f ca="1">AO33/AH33</f>
        <v>#REF!</v>
      </c>
      <c r="AZ33" s="45" t="e">
        <f ca="1">(P33-AO33)/P33*100</f>
        <v>#REF!</v>
      </c>
      <c r="BA33" s="46" t="e">
        <f ca="1">100*((AJ33+AK33+AL33+2*AM33+2*AN33+3*AP33+4*AQ33+4*AR33+4*AS33+4*AT33+4*AU33+4*AV33+4*AW33)/(3*P33))</f>
        <v>#REF!</v>
      </c>
      <c r="BB33" s="68" t="e">
        <f ca="1">B33*L33/100*60/76.3407</f>
        <v>#REF!</v>
      </c>
      <c r="BC33" s="68">
        <f>(D33/1000)/(B33/1000/1000/60)</f>
        <v>18787.5</v>
      </c>
      <c r="BD33" s="47" t="e">
        <f ca="1">(D33/1000)/((B33*(L33/100)/1000000/60)*101325/8.314/(298.15))</f>
        <v>#REF!</v>
      </c>
      <c r="BE33" s="48" t="e">
        <f ca="1">AP33*42.08*3600</f>
        <v>#REF!</v>
      </c>
      <c r="BF33" s="2" t="e">
        <f ca="1">(G33-(X33*AG33))/G33*100</f>
        <v>#REF!</v>
      </c>
      <c r="BG33" s="2" t="e">
        <f ca="1">(E33-(Q33*AG33))/E33*100</f>
        <v>#REF!</v>
      </c>
      <c r="BH33" s="49" t="e">
        <f ca="1">AP33*1000</f>
        <v>#REF!</v>
      </c>
      <c r="BI33" s="49" t="e">
        <f ca="1">BH33*42*3600/1000</f>
        <v>#REF!</v>
      </c>
      <c r="BJ33" s="49" t="e">
        <f ca="1">P33-AJ33</f>
        <v>#REF!</v>
      </c>
      <c r="BK33" s="2" t="e">
        <f ca="1">BJ33*(BY33/100)</f>
        <v>#REF!</v>
      </c>
      <c r="BL33" s="50"/>
      <c r="BM33" s="51" t="e">
        <f ca="1">((1/3)*$AK33+(1/3)*$AL33+(1/3)*$AM33+(2/3)*$AN33+(2/3)*$AO33+$AP33+(4/3)*$AQ33+(4/3)*$AR33)*1000</f>
        <v>#REF!</v>
      </c>
      <c r="BN33" s="43" t="e">
        <f ca="1">AP33*1000</f>
        <v>#REF!</v>
      </c>
      <c r="BO33" s="52" t="e">
        <f t="shared" ref="BO33:BO35" ca="1" si="92">AK33*1000</f>
        <v>#REF!</v>
      </c>
      <c r="BP33" s="53" t="e">
        <f t="shared" ref="BP33:BP35" ca="1" si="93">AL33*1000</f>
        <v>#REF!</v>
      </c>
      <c r="BQ33" s="54" t="e">
        <f ca="1">AN33*1000</f>
        <v>#REF!</v>
      </c>
      <c r="BR33" s="55" t="e">
        <f ca="1">AM33*1000</f>
        <v>#REF!</v>
      </c>
      <c r="BS33" s="50"/>
      <c r="BT33" s="56" t="e">
        <f ca="1">AL33/AK33</f>
        <v>#REF!</v>
      </c>
      <c r="BU33" s="56" t="e">
        <f ca="1">3*P33</f>
        <v>#REF!</v>
      </c>
      <c r="BV33" s="56" t="e">
        <f ca="1">AJ33+AK33+AL33+2*AM33+2*AN33+3*AO33+3*AP33+4*AQ33+4*AR33+4*AS33+4*AT33+4*AU33+4*AV33+4*AW33</f>
        <v>#REF!</v>
      </c>
      <c r="BW33" s="57" t="e">
        <f ca="1">(BU33-BV33)/(3*P33)*100</f>
        <v>#REF!</v>
      </c>
      <c r="BX33" s="2"/>
      <c r="BY33" s="58" t="e">
        <f ca="1">100*(3*AP33/(AJ33+AK33+AL33+2*AM33+2*AN33+3*AP33+4*AQ33+4*AR33+4*AS33+4*AT33+4*AU33+4*AV33+4*AW33))</f>
        <v>#REF!</v>
      </c>
      <c r="BZ33" s="58" t="e">
        <f ca="1">100*(AK33/(AJ33+AK33+AL33+2*AM33+2*AN33+3*AP33+4*AQ33+4*AR33+4*AS33+4*AT33+4*AU33+4*AV33+4*AW33))</f>
        <v>#REF!</v>
      </c>
      <c r="CA33" s="58" t="e">
        <f ca="1">100*(AL33/(AJ33+AK33+AL33+2*AM33+2*AN33+3*AP33+4*AQ33+4*AR33+4*AS33+4*AT33+4*AU33+4*AV33+4*AW33))</f>
        <v>#REF!</v>
      </c>
      <c r="CB33" s="58" t="e">
        <f ca="1">100*(2*AN33/(AJ33+AK33+AL33+2*AM33+2*AN33+3*AP33+4*AQ33+4*AR33+4*AS33+4*AT33+4*AU33+4*AV33+4*AW33))</f>
        <v>#REF!</v>
      </c>
      <c r="CC33" s="58" t="e">
        <f ca="1">100*(2*AM33/(AJ33+AK33+AL33+2*AM33+2*AN33+3*AP33+4*AQ33+4*AR33+4*AS33+4*AT33+4*AU33+4*AV33+4*AW33))</f>
        <v>#REF!</v>
      </c>
      <c r="CD33" s="58" t="e">
        <f ca="1">100*(AJ33/(AJ33+AK33+AL33+2*AM33+2*AN33+3*AP33+4*AQ33+4*AR33+4*AS33+4*AT33+4*AU33+4*AV33+4*AW33))</f>
        <v>#REF!</v>
      </c>
      <c r="CE33" s="58" t="e">
        <f ca="1">100*(4*(AQ33+AR33+AS33+AT33+AU33+AV33+AW33)/(AJ33+AK33+AL33+2*AM33+2*AN33+3*AP33+4*AQ33+4*AR33+4*AS33+4*AT33+4*AU33+4*AV33+4*AW33))</f>
        <v>#REF!</v>
      </c>
      <c r="CF33" s="58" t="e">
        <f ca="1">BY33+CB33+CE33</f>
        <v>#REF!</v>
      </c>
      <c r="CG33" s="59" t="e">
        <f ca="1">SUM(BY33:CE33)</f>
        <v>#REF!</v>
      </c>
      <c r="CH33" s="49" t="e">
        <f>(#REF!/1000)/($B$2*0.01/50.94)</f>
        <v>#REF!</v>
      </c>
      <c r="CI33" s="49" t="e">
        <f>(#REF!/1000)/($B$2*0.01/50.94)</f>
        <v>#REF!</v>
      </c>
      <c r="CJ33" s="49" t="e">
        <f ca="1">(BH33/1000)/($B$2*0.01/50.94)</f>
        <v>#REF!</v>
      </c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</row>
    <row r="34" spans="1:136" x14ac:dyDescent="0.25">
      <c r="A34" s="79">
        <v>500</v>
      </c>
      <c r="B34" s="79">
        <f t="shared" ref="B34:B35" si="94">$B$32</f>
        <v>160</v>
      </c>
      <c r="C34" s="66">
        <f>($B$63*(B34/1000))/($B$65*$B$67)</f>
        <v>6.5618481852313913E-3</v>
      </c>
      <c r="D34" s="32">
        <f t="shared" ref="D34:D35" si="95">$D$7</f>
        <v>50.1</v>
      </c>
      <c r="E34" s="77" t="e">
        <f t="shared" ref="E34:E35" ca="1" si="96">INDIRECT("'"&amp;$A$1&amp;" " &amp;B34&amp;"mL'!A27")</f>
        <v>#REF!</v>
      </c>
      <c r="F34" s="77" t="e">
        <f t="shared" ref="F34:F35" ca="1" si="97">INDIRECT("'"&amp;$A$1&amp;" " &amp;B34&amp;"mL'!B27")</f>
        <v>#REF!</v>
      </c>
      <c r="G34" s="77" t="e">
        <f t="shared" ref="G34:G35" ca="1" si="98">INDIRECT("'"&amp;$A$1&amp;" " &amp;B34&amp;"mL'!C27")</f>
        <v>#REF!</v>
      </c>
      <c r="H34" s="77" t="e">
        <f t="shared" ref="H34:H35" ca="1" si="99">INDIRECT("'"&amp;$A$1&amp;" " &amp;B34&amp;"mL'!D27")</f>
        <v>#REF!</v>
      </c>
      <c r="I34" s="77" t="e">
        <f t="shared" ref="I34:I35" ca="1" si="100">INDIRECT("'"&amp;$A$1&amp;" " &amp;B34&amp;"mL'!E27")</f>
        <v>#REF!</v>
      </c>
      <c r="J34" s="5" t="e">
        <f ca="1">E34/$D$46*100</f>
        <v>#REF!</v>
      </c>
      <c r="K34" s="5" t="e">
        <f ca="1">F34/$D$47*100</f>
        <v>#REF!</v>
      </c>
      <c r="L34" s="5" t="e">
        <f ca="1">G34/$D$53*100</f>
        <v>#REF!</v>
      </c>
      <c r="M34" s="5" t="e">
        <f ca="1">J34+K34+L34</f>
        <v>#REF!</v>
      </c>
      <c r="N34" s="64" t="e">
        <f ca="1">(J34/100)*B34*($D$63/($D$65*$D$67))/60/D34</f>
        <v>#REF!</v>
      </c>
      <c r="O34" s="64" t="e">
        <f ca="1">(K34/100)*B34*($D$63/($D$65*$D$67))/60/D34</f>
        <v>#REF!</v>
      </c>
      <c r="P34" s="64" t="e">
        <f ca="1">(L34/100)*B34*($D$63/($D$65*$D$67))/60/D34</f>
        <v>#REF!</v>
      </c>
      <c r="Q34" s="9" t="e">
        <f ca="1">INDIRECT("'"&amp;$A$1&amp;" " &amp;$B34&amp;"mL'!B5")</f>
        <v>#REF!</v>
      </c>
      <c r="R34" s="9" t="e">
        <f ca="1">INDIRECT("'"&amp;$A$1&amp;" " &amp;$B34&amp;"mL'!C5")</f>
        <v>#REF!</v>
      </c>
      <c r="S34" s="9" t="e">
        <f ca="1">INDIRECT("'"&amp;$A$1&amp;" " &amp;$B34&amp;"mL'!D5")</f>
        <v>#REF!</v>
      </c>
      <c r="T34" s="9" t="e">
        <f ca="1">INDIRECT("'"&amp;$A$1&amp;" " &amp;$B34&amp;"mL'!E5")</f>
        <v>#REF!</v>
      </c>
      <c r="U34" s="9" t="e">
        <f ca="1">INDIRECT("'"&amp;$A$1&amp;" " &amp;$B34&amp;"mL'!F5")</f>
        <v>#REF!</v>
      </c>
      <c r="V34" s="9" t="e">
        <f ca="1">INDIRECT("'"&amp;$A$1&amp;" " &amp;$B34&amp;"mL'!G5")</f>
        <v>#REF!</v>
      </c>
      <c r="W34" s="9" t="e">
        <f ca="1">INDIRECT("'"&amp;$A$1&amp;" " &amp;$B34&amp;"mL'!H5")</f>
        <v>#REF!</v>
      </c>
      <c r="X34" s="9" t="e">
        <f ca="1">INDIRECT("'"&amp;$A$1&amp;" " &amp;$B34&amp;"mL'!I5")</f>
        <v>#REF!</v>
      </c>
      <c r="Y34" s="9" t="e">
        <f ca="1">INDIRECT("'"&amp;$A$1&amp;" " &amp;$B34&amp;"mL'!J5")</f>
        <v>#REF!</v>
      </c>
      <c r="Z34" s="9" t="e">
        <f ca="1">INDIRECT("'"&amp;$A$1&amp;" " &amp;$B34&amp;"mL'!K5")</f>
        <v>#REF!</v>
      </c>
      <c r="AA34" s="9" t="e">
        <f ca="1">INDIRECT("'"&amp;$A$1&amp;" " &amp;$B34&amp;"mL'!L5")</f>
        <v>#REF!</v>
      </c>
      <c r="AB34" s="9" t="e">
        <f ca="1">INDIRECT("'"&amp;$A$1&amp;" " &amp;$B34&amp;"mL'!M5")</f>
        <v>#REF!</v>
      </c>
      <c r="AC34" s="9" t="e">
        <f ca="1">INDIRECT("'"&amp;$A$1&amp;" " &amp;$B34&amp;"mL'!N5")</f>
        <v>#REF!</v>
      </c>
      <c r="AD34" s="9" t="e">
        <f ca="1">INDIRECT("'"&amp;$A$1&amp;" " &amp;$B34&amp;"mL'!O5")</f>
        <v>#REF!</v>
      </c>
      <c r="AE34" s="9" t="e">
        <f ca="1">INDIRECT("'"&amp;$A$1&amp;" " &amp;$B34&amp;"mL'!P5")</f>
        <v>#REF!</v>
      </c>
      <c r="AF34" s="9" t="e">
        <f ca="1">INDIRECT("'"&amp;$A$1&amp;" " &amp;$B34&amp;"mL'!Q5")</f>
        <v>#REF!</v>
      </c>
      <c r="AG34" s="33" t="e">
        <f t="shared" ref="AG34:AG35" ca="1" si="101">F34/R34</f>
        <v>#REF!</v>
      </c>
      <c r="AH34" s="43" t="e">
        <f ca="1">((Q34*AG34)/$D$47)*C34/60/D34</f>
        <v>#REF!</v>
      </c>
      <c r="AI34" s="43" t="e">
        <f ca="1">((R34*AG34)/$D$46)*C34/60/D34</f>
        <v>#REF!</v>
      </c>
      <c r="AJ34" s="43" t="e">
        <f ca="1">(((S34*AG34)-$E$50)/$D$49)*C34/60/D34</f>
        <v>#REF!</v>
      </c>
      <c r="AK34" s="43" t="e">
        <f ca="1">((T34*AG34)/$D$48)*C34/60/D34</f>
        <v>#REF!</v>
      </c>
      <c r="AL34" s="43" t="e">
        <f ca="1">((U34*AG34)/$D$50)*C34/60/D34</f>
        <v>#REF!</v>
      </c>
      <c r="AM34" s="43" t="e">
        <f ca="1">((V34*AG34)/$D$50)*C34/60/D34</f>
        <v>#REF!</v>
      </c>
      <c r="AN34" s="43" t="e">
        <f ca="1">((W34*AG34)/$D$52)*C34/60/D34</f>
        <v>#REF!</v>
      </c>
      <c r="AO34" s="43" t="e">
        <f ca="1">((X34*AG34)/$D$53)*C34/60/D34</f>
        <v>#REF!</v>
      </c>
      <c r="AP34" s="43" t="e">
        <f ca="1">((Y34*AG34)/$D$54)*C34/60/D34</f>
        <v>#REF!</v>
      </c>
      <c r="AQ34" s="43">
        <v>0</v>
      </c>
      <c r="AR34" s="43" t="e">
        <f ca="1">IF(I34&gt;AA34,((AA34*AG34)/$D$56)*C34/60/D34,0)</f>
        <v>#REF!</v>
      </c>
      <c r="AS34" s="43" t="e">
        <f ca="1">IF((AB34+AC34+AE34+AF34)&gt;I34,(((AB34)*AG34)/$D$56)*C34/60/D34,0)</f>
        <v>#REF!</v>
      </c>
      <c r="AT34" s="43" t="e">
        <f ca="1">IF((AB34+AC34+AE34+AF34)&gt;I34,(((AC34)*AG34)/$D$58)*C34/60/D34,0)</f>
        <v>#REF!</v>
      </c>
      <c r="AU34" s="43" t="e">
        <f ca="1">IF((AD34)&lt;H34,(((AD34)*AG34)/$D$59)*C34/60/D34,0)</f>
        <v>#REF!</v>
      </c>
      <c r="AV34" s="43" t="e">
        <f ca="1">IF((AB34+AC34+AE34+AF34)&gt;I34,(((AE34)*AG34)/$D$60)*C34/60/D34,0)</f>
        <v>#REF!</v>
      </c>
      <c r="AW34" s="43" t="e">
        <f ca="1">IF((AB34+AC34+AE34+AF34)&gt;I34,(((AF34)*AG34)/$D$61)*C34/60/D34,0)</f>
        <v>#REF!</v>
      </c>
      <c r="AX34" s="44" t="e">
        <f ca="1">P34/N34</f>
        <v>#REF!</v>
      </c>
      <c r="AY34" s="44" t="e">
        <f t="shared" ref="AY34:AY35" ca="1" si="102">AO34/AH34</f>
        <v>#REF!</v>
      </c>
      <c r="AZ34" s="45" t="e">
        <f ca="1">(P34-AO34)/P34*100</f>
        <v>#REF!</v>
      </c>
      <c r="BA34" s="46" t="e">
        <f ca="1">100*((AJ34+AK34+AL34+2*AM34+2*AN34+3*AP34+4*AQ34+4*AR34+4*AS34+4*AT34+4*AU34+4*AV34+4*AW34)/(3*P34))</f>
        <v>#REF!</v>
      </c>
      <c r="BB34" s="68" t="e">
        <f ca="1">B34*L34/100*60/76.3407</f>
        <v>#REF!</v>
      </c>
      <c r="BC34" s="68">
        <f>(D34/1000)/(B34/1000/1000/60)</f>
        <v>18787.5</v>
      </c>
      <c r="BD34" s="47" t="e">
        <f ca="1">(D34/1000)/((B34*(L34/100)/1000000/60)*101325/8.314/(298.15))</f>
        <v>#REF!</v>
      </c>
      <c r="BE34" s="48" t="e">
        <f ca="1">AP34*42.08*3600</f>
        <v>#REF!</v>
      </c>
      <c r="BF34" s="2" t="e">
        <f ca="1">(G34-(X34*AG34))/G34*100</f>
        <v>#REF!</v>
      </c>
      <c r="BG34" s="2" t="e">
        <f t="shared" ref="BG34:BG35" ca="1" si="103">(E34-(Q34*AG34))/E34*100</f>
        <v>#REF!</v>
      </c>
      <c r="BH34" s="49" t="e">
        <f ca="1">AP34*1000</f>
        <v>#REF!</v>
      </c>
      <c r="BI34" s="49" t="e">
        <f t="shared" ref="BI34:BI35" ca="1" si="104">BH34*42*3600/1000</f>
        <v>#REF!</v>
      </c>
      <c r="BJ34" s="49" t="e">
        <f ca="1">P34-AJ34</f>
        <v>#REF!</v>
      </c>
      <c r="BK34" s="2" t="e">
        <f t="shared" ref="BK34:BK35" ca="1" si="105">BJ34*(BY34/100)</f>
        <v>#REF!</v>
      </c>
      <c r="BL34" s="50"/>
      <c r="BM34" s="51" t="e">
        <f ca="1">((1/3)*$AK34+(1/3)*$AL34+(1/3)*$AM34+(2/3)*$AN34+(2/3)*$AO34+$AP34+(4/3)*$AQ34+(4/3)*$AR34)*1000</f>
        <v>#REF!</v>
      </c>
      <c r="BN34" s="43" t="e">
        <f ca="1">AP34*1000</f>
        <v>#REF!</v>
      </c>
      <c r="BO34" s="52" t="e">
        <f t="shared" ca="1" si="92"/>
        <v>#REF!</v>
      </c>
      <c r="BP34" s="53" t="e">
        <f t="shared" ca="1" si="93"/>
        <v>#REF!</v>
      </c>
      <c r="BQ34" s="54" t="e">
        <f ca="1">AN34*1000</f>
        <v>#REF!</v>
      </c>
      <c r="BR34" s="55" t="e">
        <f ca="1">AM34*1000</f>
        <v>#REF!</v>
      </c>
      <c r="BS34" s="50"/>
      <c r="BT34" s="56" t="e">
        <f ca="1">AL34/AK34</f>
        <v>#REF!</v>
      </c>
      <c r="BU34" s="56" t="e">
        <f ca="1">3*P34</f>
        <v>#REF!</v>
      </c>
      <c r="BV34" s="56" t="e">
        <f ca="1">AJ34+AK34+AL34+2*AM34+2*AN34+3*AO34+3*AP34+4*AQ34+4*AR34+4*AS34+4*AT34+4*AU34+4*AV34+4*AW34</f>
        <v>#REF!</v>
      </c>
      <c r="BW34" s="57" t="e">
        <f ca="1">(BU34-BV34)/(3*P34)*100</f>
        <v>#REF!</v>
      </c>
      <c r="BX34" s="2"/>
      <c r="BY34" s="58" t="e">
        <f ca="1">100*(3*AP34/(AJ34+AK34+AL34+2*AM34+2*AN34+3*AP34+4*AQ34+4*AR34+4*AS34+4*AT34+4*AU34+4*AV34+4*AW34))</f>
        <v>#REF!</v>
      </c>
      <c r="BZ34" s="58" t="e">
        <f ca="1">100*(AK34/(AJ34+AK34+AL34+2*AM34+2*AN34+3*AP34+4*AQ34+4*AR34+4*AS34+4*AT34+4*AU34+4*AV34+4*AW34))</f>
        <v>#REF!</v>
      </c>
      <c r="CA34" s="58" t="e">
        <f ca="1">100*(AL34/(AJ34+AK34+AL34+2*AM34+2*AN34+3*AP34+4*AQ34+4*AR34+4*AS34+4*AT34+4*AU34+4*AV34+4*AW34))</f>
        <v>#REF!</v>
      </c>
      <c r="CB34" s="58" t="e">
        <f ca="1">100*(2*AN34/(AJ34+AK34+AL34+2*AM34+2*AN34+3*AP34+4*AQ34+4*AR34+4*AS34+4*AT34+4*AU34+4*AV34+4*AW34))</f>
        <v>#REF!</v>
      </c>
      <c r="CC34" s="58" t="e">
        <f ca="1">100*(2*AM34/(AJ34+AK34+AL34+2*AM34+2*AN34+3*AP34+4*AQ34+4*AR34+4*AS34+4*AT34+4*AU34+4*AV34+4*AW34))</f>
        <v>#REF!</v>
      </c>
      <c r="CD34" s="58" t="e">
        <f ca="1">100*(AJ34/(AJ34+AK34+AL34+2*AM34+2*AN34+3*AP34+4*AQ34+4*AR34+4*AS34+4*AT34+4*AU34+4*AV34+4*AW34))</f>
        <v>#REF!</v>
      </c>
      <c r="CE34" s="58" t="e">
        <f ca="1">100*(4*(AQ34+AR34+AS34+AT34+AU34+AV34+AW34)/(AJ34+AK34+AL34+2*AM34+2*AN34+3*AP34+4*AQ34+4*AR34+4*AS34+4*AT34+4*AU34+4*AV34+4*AW34))</f>
        <v>#REF!</v>
      </c>
      <c r="CF34" s="58" t="e">
        <f ca="1">BY34+CB34+CE34</f>
        <v>#REF!</v>
      </c>
      <c r="CG34" s="59" t="e">
        <f ca="1">SUM(BY34:CE34)</f>
        <v>#REF!</v>
      </c>
      <c r="CH34" s="49" t="e">
        <f>(#REF!/1000)/($B$2*0.01/50.94)</f>
        <v>#REF!</v>
      </c>
      <c r="CI34" s="49" t="e">
        <f>(#REF!/1000)/($B$2*0.01/50.94)</f>
        <v>#REF!</v>
      </c>
      <c r="CJ34" s="49" t="e">
        <f ca="1">(BH34/1000)/($B$2*0.01/50.94)</f>
        <v>#REF!</v>
      </c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</row>
    <row r="35" spans="1:136" x14ac:dyDescent="0.25">
      <c r="A35" s="79">
        <v>500</v>
      </c>
      <c r="B35" s="79">
        <f t="shared" si="94"/>
        <v>160</v>
      </c>
      <c r="C35" s="66">
        <f>($B$63*(B35/1000))/($B$65*$B$67)</f>
        <v>6.5618481852313913E-3</v>
      </c>
      <c r="D35" s="32">
        <f t="shared" si="95"/>
        <v>50.1</v>
      </c>
      <c r="E35" s="77" t="e">
        <f t="shared" ca="1" si="96"/>
        <v>#REF!</v>
      </c>
      <c r="F35" s="77" t="e">
        <f t="shared" ca="1" si="97"/>
        <v>#REF!</v>
      </c>
      <c r="G35" s="77" t="e">
        <f t="shared" ca="1" si="98"/>
        <v>#REF!</v>
      </c>
      <c r="H35" s="77" t="e">
        <f t="shared" ca="1" si="99"/>
        <v>#REF!</v>
      </c>
      <c r="I35" s="77" t="e">
        <f t="shared" ca="1" si="100"/>
        <v>#REF!</v>
      </c>
      <c r="J35" s="5" t="e">
        <f ca="1">E35/$D$46*100</f>
        <v>#REF!</v>
      </c>
      <c r="K35" s="5" t="e">
        <f ca="1">F35/$D$47*100</f>
        <v>#REF!</v>
      </c>
      <c r="L35" s="5" t="e">
        <f ca="1">G35/$D$53*100</f>
        <v>#REF!</v>
      </c>
      <c r="M35" s="5" t="e">
        <f ca="1">J35+K35+L35</f>
        <v>#REF!</v>
      </c>
      <c r="N35" s="64" t="e">
        <f ca="1">(J35/100)*B35*($D$63/($D$65*$D$67))/60/D35</f>
        <v>#REF!</v>
      </c>
      <c r="O35" s="64" t="e">
        <f ca="1">(K35/100)*B35*($D$63/($D$65*$D$67))/60/D35</f>
        <v>#REF!</v>
      </c>
      <c r="P35" s="64" t="e">
        <f ca="1">(L35/100)*B35*($D$63/($D$65*$D$67))/60/D35</f>
        <v>#REF!</v>
      </c>
      <c r="Q35" s="9" t="e">
        <f ca="1">INDIRECT("'"&amp;$A$1&amp;" " &amp;$B35&amp;"mL'!B6")</f>
        <v>#REF!</v>
      </c>
      <c r="R35" s="9" t="e">
        <f ca="1">INDIRECT("'"&amp;$A$1&amp;" " &amp;$B35&amp;"mL'!C6")</f>
        <v>#REF!</v>
      </c>
      <c r="S35" s="9" t="e">
        <f ca="1">INDIRECT("'"&amp;$A$1&amp;" " &amp;$B35&amp;"mL'!D6")</f>
        <v>#REF!</v>
      </c>
      <c r="T35" s="9" t="e">
        <f ca="1">INDIRECT("'"&amp;$A$1&amp;" " &amp;$B35&amp;"mL'!E6")</f>
        <v>#REF!</v>
      </c>
      <c r="U35" s="9" t="e">
        <f ca="1">INDIRECT("'"&amp;$A$1&amp;" " &amp;$B35&amp;"mL'!F6")</f>
        <v>#REF!</v>
      </c>
      <c r="V35" s="9" t="e">
        <f ca="1">INDIRECT("'"&amp;$A$1&amp;" " &amp;$B35&amp;"mL'!G6")</f>
        <v>#REF!</v>
      </c>
      <c r="W35" s="9" t="e">
        <f ca="1">INDIRECT("'"&amp;$A$1&amp;" " &amp;$B35&amp;"mL'!H6")</f>
        <v>#REF!</v>
      </c>
      <c r="X35" s="9" t="e">
        <f ca="1">INDIRECT("'"&amp;$A$1&amp;" " &amp;$B35&amp;"mL'!I6")</f>
        <v>#REF!</v>
      </c>
      <c r="Y35" s="9" t="e">
        <f ca="1">INDIRECT("'"&amp;$A$1&amp;" " &amp;$B35&amp;"mL'!J6")</f>
        <v>#REF!</v>
      </c>
      <c r="Z35" s="9" t="e">
        <f ca="1">INDIRECT("'"&amp;$A$1&amp;" " &amp;$B35&amp;"mL'!K6")</f>
        <v>#REF!</v>
      </c>
      <c r="AA35" s="9" t="e">
        <f ca="1">INDIRECT("'"&amp;$A$1&amp;" " &amp;$B35&amp;"mL'!L6")</f>
        <v>#REF!</v>
      </c>
      <c r="AB35" s="9" t="e">
        <f ca="1">INDIRECT("'"&amp;$A$1&amp;" " &amp;$B35&amp;"mL'!M6")</f>
        <v>#REF!</v>
      </c>
      <c r="AC35" s="9" t="e">
        <f ca="1">INDIRECT("'"&amp;$A$1&amp;" " &amp;$B35&amp;"mL'!N6")</f>
        <v>#REF!</v>
      </c>
      <c r="AD35" s="9" t="e">
        <f ca="1">INDIRECT("'"&amp;$A$1&amp;" " &amp;$B35&amp;"mL'!O6")</f>
        <v>#REF!</v>
      </c>
      <c r="AE35" s="9" t="e">
        <f ca="1">INDIRECT("'"&amp;$A$1&amp;" " &amp;$B35&amp;"mL'!P6")</f>
        <v>#REF!</v>
      </c>
      <c r="AF35" s="9" t="e">
        <f ca="1">INDIRECT("'"&amp;$A$1&amp;" " &amp;$B35&amp;"mL'!Q6")</f>
        <v>#REF!</v>
      </c>
      <c r="AG35" s="33" t="e">
        <f t="shared" ca="1" si="101"/>
        <v>#REF!</v>
      </c>
      <c r="AH35" s="43" t="e">
        <f ca="1">((Q35*AG35)/$D$47)*C35/60/D35</f>
        <v>#REF!</v>
      </c>
      <c r="AI35" s="43" t="e">
        <f ca="1">((R35*AG35)/$D$46)*C35/60/D35</f>
        <v>#REF!</v>
      </c>
      <c r="AJ35" s="43" t="e">
        <f ca="1">(((S35*AG35)-$E$50)/$D$49)*C35/60/D35</f>
        <v>#REF!</v>
      </c>
      <c r="AK35" s="43" t="e">
        <f ca="1">((T35*AG35)/$D$48)*C35/60/D35</f>
        <v>#REF!</v>
      </c>
      <c r="AL35" s="43" t="e">
        <f ca="1">((U35*AG35)/$D$50)*C35/60/D35</f>
        <v>#REF!</v>
      </c>
      <c r="AM35" s="43" t="e">
        <f ca="1">((V35*AG35)/$D$50)*C35/60/D35</f>
        <v>#REF!</v>
      </c>
      <c r="AN35" s="43" t="e">
        <f ca="1">((W35*AG35)/$D$52)*C35/60/D35</f>
        <v>#REF!</v>
      </c>
      <c r="AO35" s="43" t="e">
        <f ca="1">((X35*AG35)/$D$53)*C35/60/D35</f>
        <v>#REF!</v>
      </c>
      <c r="AP35" s="43" t="e">
        <f ca="1">((Y35*AG35)/$D$54)*C35/60/D35</f>
        <v>#REF!</v>
      </c>
      <c r="AQ35" s="43">
        <v>0</v>
      </c>
      <c r="AR35" s="43" t="e">
        <f ca="1">IF(I35&gt;AA35,((AA35*AG35)/$D$56)*C35/60/D35,0)</f>
        <v>#REF!</v>
      </c>
      <c r="AS35" s="43" t="e">
        <f ca="1">IF((AB35+AC35+AE35+AF35)&gt;I35,(((AB35)*AG35)/$D$56)*C35/60/D35,0)</f>
        <v>#REF!</v>
      </c>
      <c r="AT35" s="43" t="e">
        <f ca="1">IF((AB35+AC35+AE35+AF35)&gt;I35,(((AC35)*AG35)/$D$58)*C35/60/D35,0)</f>
        <v>#REF!</v>
      </c>
      <c r="AU35" s="43" t="e">
        <f ca="1">IF((AD35)&lt;H35,(((AD35)*AG35)/$D$59)*C35/60/D35,0)</f>
        <v>#REF!</v>
      </c>
      <c r="AV35" s="43" t="e">
        <f ca="1">IF((AB35+AC35+AE35+AF35)&gt;I35,(((AE35)*AG35)/$D$60)*C35/60/D35,0)</f>
        <v>#REF!</v>
      </c>
      <c r="AW35" s="43" t="e">
        <f ca="1">IF((AB35+AC35+AE35+AF35)&gt;I35,(((AF35)*AG35)/$D$61)*C35/60/D35,0)</f>
        <v>#REF!</v>
      </c>
      <c r="AX35" s="44" t="e">
        <f ca="1">P35/N35</f>
        <v>#REF!</v>
      </c>
      <c r="AY35" s="44" t="e">
        <f t="shared" ca="1" si="102"/>
        <v>#REF!</v>
      </c>
      <c r="AZ35" s="45" t="e">
        <f ca="1">(P35-AO35)/P35*100</f>
        <v>#REF!</v>
      </c>
      <c r="BA35" s="46" t="e">
        <f ca="1">100*((AJ35+AK35+AL35+2*AM35+2*AN35+3*AP35+4*AQ35+4*AR35+4*AS35+4*AT35+4*AU35+4*AV35+4*AW35)/(3*P35))</f>
        <v>#REF!</v>
      </c>
      <c r="BB35" s="68" t="e">
        <f ca="1">B35*L35/100*60/76.3407</f>
        <v>#REF!</v>
      </c>
      <c r="BC35" s="68">
        <f>(D35/1000)/(B35/1000/1000/60)</f>
        <v>18787.5</v>
      </c>
      <c r="BD35" s="47" t="e">
        <f ca="1">(D35/1000)/((B35*(L35/100)/1000000/60)*101325/8.314/(298.15))</f>
        <v>#REF!</v>
      </c>
      <c r="BE35" s="48" t="e">
        <f ca="1">AP35*42.08*3600</f>
        <v>#REF!</v>
      </c>
      <c r="BF35" s="2" t="e">
        <f ca="1">(G35-(X35*AG35))/G35*100</f>
        <v>#REF!</v>
      </c>
      <c r="BG35" s="2" t="e">
        <f t="shared" ca="1" si="103"/>
        <v>#REF!</v>
      </c>
      <c r="BH35" s="49" t="e">
        <f ca="1">AP35*1000</f>
        <v>#REF!</v>
      </c>
      <c r="BI35" s="49" t="e">
        <f t="shared" ca="1" si="104"/>
        <v>#REF!</v>
      </c>
      <c r="BJ35" s="49" t="e">
        <f ca="1">P35-AJ35</f>
        <v>#REF!</v>
      </c>
      <c r="BK35" s="2" t="e">
        <f t="shared" ca="1" si="105"/>
        <v>#REF!</v>
      </c>
      <c r="BL35" s="50"/>
      <c r="BM35" s="51" t="e">
        <f ca="1">((1/3)*$AK35+(1/3)*$AL35+(1/3)*$AM35+(2/3)*$AN35+(2/3)*$AO35+$AP35+(4/3)*$AQ35+(4/3)*$AR35)*1000</f>
        <v>#REF!</v>
      </c>
      <c r="BN35" s="43" t="e">
        <f ca="1">AP35*1000</f>
        <v>#REF!</v>
      </c>
      <c r="BO35" s="52" t="e">
        <f t="shared" ca="1" si="92"/>
        <v>#REF!</v>
      </c>
      <c r="BP35" s="53" t="e">
        <f t="shared" ca="1" si="93"/>
        <v>#REF!</v>
      </c>
      <c r="BQ35" s="54" t="e">
        <f ca="1">AN35*1000</f>
        <v>#REF!</v>
      </c>
      <c r="BR35" s="55" t="e">
        <f ca="1">AM35*1000</f>
        <v>#REF!</v>
      </c>
      <c r="BS35" s="50"/>
      <c r="BT35" s="56" t="e">
        <f ca="1">AL35/AK35</f>
        <v>#REF!</v>
      </c>
      <c r="BU35" s="56" t="e">
        <f ca="1">3*P35</f>
        <v>#REF!</v>
      </c>
      <c r="BV35" s="56" t="e">
        <f ca="1">AJ35+AK35+AL35+2*AM35+2*AN35+3*AO35+3*AP35+4*AQ35+4*AR35+4*AS35+4*AT35+4*AU35+4*AV35+4*AW35</f>
        <v>#REF!</v>
      </c>
      <c r="BW35" s="57" t="e">
        <f ca="1">(BU35-BV35)/(3*P35)*100</f>
        <v>#REF!</v>
      </c>
      <c r="BX35" s="2"/>
      <c r="BY35" s="58" t="e">
        <f ca="1">100*(3*AP35/(AJ35+AK35+AL35+2*AM35+2*AN35+3*AP35+4*AQ35+4*AR35+4*AS35+4*AT35+4*AU35+4*AV35+4*AW35))</f>
        <v>#REF!</v>
      </c>
      <c r="BZ35" s="58" t="e">
        <f ca="1">100*(AK35/(AJ35+AK35+AL35+2*AM35+2*AN35+3*AP35+4*AQ35+4*AR35+4*AS35+4*AT35+4*AU35+4*AV35+4*AW35))</f>
        <v>#REF!</v>
      </c>
      <c r="CA35" s="58" t="e">
        <f ca="1">100*(AL35/(AJ35+AK35+AL35+2*AM35+2*AN35+3*AP35+4*AQ35+4*AR35+4*AS35+4*AT35+4*AU35+4*AV35+4*AW35))</f>
        <v>#REF!</v>
      </c>
      <c r="CB35" s="58" t="e">
        <f ca="1">100*(2*AN35/(AJ35+AK35+AL35+2*AM35+2*AN35+3*AP35+4*AQ35+4*AR35+4*AS35+4*AT35+4*AU35+4*AV35+4*AW35))</f>
        <v>#REF!</v>
      </c>
      <c r="CC35" s="58" t="e">
        <f ca="1">100*(2*AM35/(AJ35+AK35+AL35+2*AM35+2*AN35+3*AP35+4*AQ35+4*AR35+4*AS35+4*AT35+4*AU35+4*AV35+4*AW35))</f>
        <v>#REF!</v>
      </c>
      <c r="CD35" s="58" t="e">
        <f ca="1">100*(AJ35/(AJ35+AK35+AL35+2*AM35+2*AN35+3*AP35+4*AQ35+4*AR35+4*AS35+4*AT35+4*AU35+4*AV35+4*AW35))</f>
        <v>#REF!</v>
      </c>
      <c r="CE35" s="58" t="e">
        <f ca="1">100*(4*(AQ35+AR35+AS35+AT35+AU35+AV35+AW35)/(AJ35+AK35+AL35+2*AM35+2*AN35+3*AP35+4*AQ35+4*AR35+4*AS35+4*AT35+4*AU35+4*AV35+4*AW35))</f>
        <v>#REF!</v>
      </c>
      <c r="CF35" s="58" t="e">
        <f ca="1">BY35+CB35+CE35</f>
        <v>#REF!</v>
      </c>
      <c r="CG35" s="59" t="e">
        <f ca="1">SUM(BY35:CE35)</f>
        <v>#REF!</v>
      </c>
      <c r="CH35" s="49" t="e">
        <f>(#REF!/1000)/($B$2*0.01/50.94)</f>
        <v>#REF!</v>
      </c>
      <c r="CI35" s="49" t="e">
        <f>(#REF!/1000)/($B$2*0.01/50.94)</f>
        <v>#REF!</v>
      </c>
      <c r="CJ35" s="49" t="e">
        <f ca="1">(BH35/1000)/($B$2*0.01/50.94)</f>
        <v>#REF!</v>
      </c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1:136" x14ac:dyDescent="0.25">
      <c r="A36" s="67"/>
      <c r="B36" s="67">
        <v>180</v>
      </c>
      <c r="C36" s="34"/>
      <c r="D36" s="34"/>
      <c r="E36" s="31"/>
      <c r="F36" s="31"/>
      <c r="G36" s="35"/>
      <c r="H36" s="35"/>
      <c r="I36" s="35"/>
      <c r="J36" s="36"/>
      <c r="K36" s="36"/>
      <c r="L36" s="36"/>
      <c r="M36" s="36"/>
      <c r="N36" s="65"/>
      <c r="O36" s="65"/>
      <c r="P36" s="65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4"/>
      <c r="AH36" s="61"/>
      <c r="AI36" s="63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2"/>
      <c r="AY36" s="62"/>
      <c r="AZ36" s="60" t="e">
        <f ca="1">AVERAGE(AZ33:AZ35)</f>
        <v>#REF!</v>
      </c>
      <c r="BA36" s="60" t="e">
        <f t="shared" ref="BA36:CJ36" ca="1" si="106">AVERAGE(BA33:BA35)</f>
        <v>#REF!</v>
      </c>
      <c r="BB36" s="60" t="e">
        <f t="shared" ca="1" si="106"/>
        <v>#REF!</v>
      </c>
      <c r="BC36" s="60">
        <f t="shared" si="106"/>
        <v>18787.5</v>
      </c>
      <c r="BD36" s="60" t="e">
        <f ca="1">AVERAGE(BD33:BD35)</f>
        <v>#REF!</v>
      </c>
      <c r="BE36" s="60" t="e">
        <f t="shared" ca="1" si="106"/>
        <v>#REF!</v>
      </c>
      <c r="BF36" s="60" t="e">
        <f t="shared" ca="1" si="106"/>
        <v>#REF!</v>
      </c>
      <c r="BG36" s="60" t="e">
        <f t="shared" ca="1" si="106"/>
        <v>#REF!</v>
      </c>
      <c r="BH36" s="60" t="e">
        <f t="shared" ca="1" si="106"/>
        <v>#REF!</v>
      </c>
      <c r="BI36" s="60" t="e">
        <f t="shared" ca="1" si="106"/>
        <v>#REF!</v>
      </c>
      <c r="BJ36" s="60" t="e">
        <f t="shared" ca="1" si="106"/>
        <v>#REF!</v>
      </c>
      <c r="BK36" s="60" t="e">
        <f t="shared" ca="1" si="106"/>
        <v>#REF!</v>
      </c>
      <c r="BL36" s="60" t="e">
        <f t="shared" si="106"/>
        <v>#DIV/0!</v>
      </c>
      <c r="BM36" s="60" t="e">
        <f t="shared" ca="1" si="106"/>
        <v>#REF!</v>
      </c>
      <c r="BN36" s="60" t="e">
        <f t="shared" ca="1" si="106"/>
        <v>#REF!</v>
      </c>
      <c r="BO36" s="60" t="e">
        <f t="shared" ca="1" si="106"/>
        <v>#REF!</v>
      </c>
      <c r="BP36" s="60" t="e">
        <f t="shared" ca="1" si="106"/>
        <v>#REF!</v>
      </c>
      <c r="BQ36" s="60" t="e">
        <f t="shared" ca="1" si="106"/>
        <v>#REF!</v>
      </c>
      <c r="BR36" s="60" t="e">
        <f t="shared" ca="1" si="106"/>
        <v>#REF!</v>
      </c>
      <c r="BS36" s="60" t="e">
        <f t="shared" si="106"/>
        <v>#DIV/0!</v>
      </c>
      <c r="BT36" s="60" t="e">
        <f t="shared" ca="1" si="106"/>
        <v>#REF!</v>
      </c>
      <c r="BU36" s="60" t="e">
        <f t="shared" ca="1" si="106"/>
        <v>#REF!</v>
      </c>
      <c r="BV36" s="60" t="e">
        <f t="shared" ca="1" si="106"/>
        <v>#REF!</v>
      </c>
      <c r="BW36" s="60" t="e">
        <f t="shared" ca="1" si="106"/>
        <v>#REF!</v>
      </c>
      <c r="BX36" s="60" t="e">
        <f t="shared" si="106"/>
        <v>#DIV/0!</v>
      </c>
      <c r="BY36" s="60" t="e">
        <f t="shared" ca="1" si="106"/>
        <v>#REF!</v>
      </c>
      <c r="BZ36" s="60" t="e">
        <f t="shared" ca="1" si="106"/>
        <v>#REF!</v>
      </c>
      <c r="CA36" s="60" t="e">
        <f t="shared" ca="1" si="106"/>
        <v>#REF!</v>
      </c>
      <c r="CB36" s="60" t="e">
        <f t="shared" ca="1" si="106"/>
        <v>#REF!</v>
      </c>
      <c r="CC36" s="60" t="e">
        <f t="shared" ca="1" si="106"/>
        <v>#REF!</v>
      </c>
      <c r="CD36" s="60" t="e">
        <f t="shared" ca="1" si="106"/>
        <v>#REF!</v>
      </c>
      <c r="CE36" s="60" t="e">
        <f t="shared" ca="1" si="106"/>
        <v>#REF!</v>
      </c>
      <c r="CF36" s="60" t="e">
        <f t="shared" ca="1" si="106"/>
        <v>#REF!</v>
      </c>
      <c r="CG36" s="60" t="e">
        <f t="shared" ca="1" si="106"/>
        <v>#REF!</v>
      </c>
      <c r="CH36" s="60" t="e">
        <f t="shared" si="106"/>
        <v>#REF!</v>
      </c>
      <c r="CI36" s="60" t="e">
        <f t="shared" si="106"/>
        <v>#REF!</v>
      </c>
      <c r="CJ36" s="60" t="e">
        <f t="shared" ca="1" si="106"/>
        <v>#REF!</v>
      </c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1:136" x14ac:dyDescent="0.25">
      <c r="A37" s="79">
        <v>500</v>
      </c>
      <c r="B37" s="79">
        <f>$B$36</f>
        <v>180</v>
      </c>
      <c r="C37" s="66">
        <f>($B$63*(B37/1000))/($B$65*$B$67)</f>
        <v>7.3820792083853148E-3</v>
      </c>
      <c r="D37" s="32">
        <f>$D$7</f>
        <v>50.1</v>
      </c>
      <c r="E37" s="77" t="e">
        <f ca="1">INDIRECT("'"&amp;$A$1&amp;" " &amp;B37&amp;"mL'!A27")</f>
        <v>#REF!</v>
      </c>
      <c r="F37" s="77" t="e">
        <f ca="1">INDIRECT("'"&amp;$A$1&amp;" " &amp;B37&amp;"mL'!B27")</f>
        <v>#REF!</v>
      </c>
      <c r="G37" s="77" t="e">
        <f ca="1">INDIRECT("'"&amp;$A$1&amp;" " &amp;B37&amp;"mL'!C27")</f>
        <v>#REF!</v>
      </c>
      <c r="H37" s="77" t="e">
        <f ca="1">INDIRECT("'"&amp;$A$1&amp;" " &amp;B37&amp;"mL'!D27")</f>
        <v>#REF!</v>
      </c>
      <c r="I37" s="77" t="e">
        <f ca="1">INDIRECT("'"&amp;$A$1&amp;" " &amp;B37&amp;"mL'!E27")</f>
        <v>#REF!</v>
      </c>
      <c r="J37" s="5" t="e">
        <f ca="1">E37/$D$46*100</f>
        <v>#REF!</v>
      </c>
      <c r="K37" s="5" t="e">
        <f ca="1">F37/$D$47*100</f>
        <v>#REF!</v>
      </c>
      <c r="L37" s="5" t="e">
        <f ca="1">G37/$D$53*100</f>
        <v>#REF!</v>
      </c>
      <c r="M37" s="5" t="e">
        <f ca="1">J37+K37+L37</f>
        <v>#REF!</v>
      </c>
      <c r="N37" s="64" t="e">
        <f ca="1">(J37/100)*B37*($D$63/($D$65*$D$67))/60/D37</f>
        <v>#REF!</v>
      </c>
      <c r="O37" s="64" t="e">
        <f ca="1">(K37/100)*B37*($D$63/($D$65*$D$67))/60/D37</f>
        <v>#REF!</v>
      </c>
      <c r="P37" s="64" t="e">
        <f ca="1">(L37/100)*B37*($D$63/($D$65*$D$67))/60/D37</f>
        <v>#REF!</v>
      </c>
      <c r="Q37" s="9" t="e">
        <f ca="1">INDIRECT("'"&amp;$A$1&amp;" " &amp;$B37&amp;"mL'!B4")</f>
        <v>#REF!</v>
      </c>
      <c r="R37" s="9" t="e">
        <f ca="1">INDIRECT("'"&amp;$A$1&amp;" " &amp;$B37&amp;"mL'!C4")</f>
        <v>#REF!</v>
      </c>
      <c r="S37" s="9" t="e">
        <f ca="1">INDIRECT("'"&amp;$A$1&amp;" " &amp;$B37&amp;"mL'!D4")</f>
        <v>#REF!</v>
      </c>
      <c r="T37" s="9" t="e">
        <f ca="1">INDIRECT("'"&amp;$A$1&amp;" " &amp;$B37&amp;"mL'!E4")</f>
        <v>#REF!</v>
      </c>
      <c r="U37" s="9" t="e">
        <f ca="1">INDIRECT("'"&amp;$A$1&amp;" " &amp;$B37&amp;"mL'!F4")</f>
        <v>#REF!</v>
      </c>
      <c r="V37" s="9" t="e">
        <f ca="1">INDIRECT("'"&amp;$A$1&amp;" " &amp;$B37&amp;"mL'!G4")</f>
        <v>#REF!</v>
      </c>
      <c r="W37" s="9" t="e">
        <f ca="1">INDIRECT("'"&amp;$A$1&amp;" " &amp;$B37&amp;"mL'!H4")</f>
        <v>#REF!</v>
      </c>
      <c r="X37" s="9" t="e">
        <f ca="1">INDIRECT("'"&amp;$A$1&amp;" " &amp;$B37&amp;"mL'!I4")</f>
        <v>#REF!</v>
      </c>
      <c r="Y37" s="9" t="e">
        <f ca="1">INDIRECT("'"&amp;$A$1&amp;" " &amp;$B37&amp;"mL'!J4")</f>
        <v>#REF!</v>
      </c>
      <c r="Z37" s="9" t="e">
        <f ca="1">INDIRECT("'"&amp;$A$1&amp;" " &amp;$B37&amp;"mL'!K4")</f>
        <v>#REF!</v>
      </c>
      <c r="AA37" s="9" t="e">
        <f ca="1">INDIRECT("'"&amp;$A$1&amp;" " &amp;$B37&amp;"mL'!L4")</f>
        <v>#REF!</v>
      </c>
      <c r="AB37" s="9" t="e">
        <f ca="1">INDIRECT("'"&amp;$A$1&amp;" " &amp;$B37&amp;"mL'!M4")</f>
        <v>#REF!</v>
      </c>
      <c r="AC37" s="9" t="e">
        <f ca="1">INDIRECT("'"&amp;$A$1&amp;" " &amp;$B37&amp;"mL'!N4")</f>
        <v>#REF!</v>
      </c>
      <c r="AD37" s="9" t="e">
        <f ca="1">INDIRECT("'"&amp;$A$1&amp;" " &amp;$B37&amp;"mL'!O4")</f>
        <v>#REF!</v>
      </c>
      <c r="AE37" s="9" t="e">
        <f ca="1">INDIRECT("'"&amp;$A$1&amp;" " &amp;$B37&amp;"mL'!P4")</f>
        <v>#REF!</v>
      </c>
      <c r="AF37" s="9" t="e">
        <f ca="1">INDIRECT("'"&amp;$A$1&amp;" " &amp;$B37&amp;"mL'!Q4")</f>
        <v>#REF!</v>
      </c>
      <c r="AG37" s="33" t="e">
        <f ca="1">F37/R37</f>
        <v>#REF!</v>
      </c>
      <c r="AH37" s="43" t="e">
        <f ca="1">((Q37*AG37)/$D$47)*C37/60/D37</f>
        <v>#REF!</v>
      </c>
      <c r="AI37" s="43" t="e">
        <f ca="1">((R37*AG37)/$D$46)*C37/60/D37</f>
        <v>#REF!</v>
      </c>
      <c r="AJ37" s="43" t="e">
        <f ca="1">(((S37*AG37)-$E$50)/$D$49)*C37/60/D37</f>
        <v>#REF!</v>
      </c>
      <c r="AK37" s="43" t="e">
        <f ca="1">((T37*AG37)/$D$48)*C37/60/D37</f>
        <v>#REF!</v>
      </c>
      <c r="AL37" s="43" t="e">
        <f ca="1">((U37*AG37)/$D$50)*C37/60/D37</f>
        <v>#REF!</v>
      </c>
      <c r="AM37" s="43" t="e">
        <f ca="1">((V37*AG37)/$D$50)*C37/60/D37</f>
        <v>#REF!</v>
      </c>
      <c r="AN37" s="43" t="e">
        <f ca="1">((W37*AG37)/$D$52)*C37/60/D37</f>
        <v>#REF!</v>
      </c>
      <c r="AO37" s="43" t="e">
        <f ca="1">((X37*AG37)/$D$53)*C37/60/D37</f>
        <v>#REF!</v>
      </c>
      <c r="AP37" s="43" t="e">
        <f ca="1">((Y37*AG37)/$D$54)*C37/60/D37</f>
        <v>#REF!</v>
      </c>
      <c r="AQ37" s="43">
        <v>0</v>
      </c>
      <c r="AR37" s="43" t="e">
        <f ca="1">IF(I37&gt;AA37,((AA37*AG37)/$D$56)*C37/60/D37,0)</f>
        <v>#REF!</v>
      </c>
      <c r="AS37" s="43" t="e">
        <f ca="1">IF((AB37+AC37+AE37+AF37)&gt;I37,(((AB37)*AG37)/$D$56)*C37/60/D37,0)</f>
        <v>#REF!</v>
      </c>
      <c r="AT37" s="43" t="e">
        <f ca="1">IF((AB37+AC37+AE37+AF37)&gt;I37,(((AC37)*AG37)/$D$58)*C37/60/D37,0)</f>
        <v>#REF!</v>
      </c>
      <c r="AU37" s="43" t="e">
        <f ca="1">IF((AD37)&lt;H37,(((AD37)*AG37)/$D$59)*C37/60/D37,0)</f>
        <v>#REF!</v>
      </c>
      <c r="AV37" s="43" t="e">
        <f ca="1">IF((AB37+AC37+AE37+AF37)&gt;I37,(((AE37)*AG37)/$D$60)*C37/60/D37,0)</f>
        <v>#REF!</v>
      </c>
      <c r="AW37" s="43" t="e">
        <f ca="1">IF((AB37+AC37+AE37+AF37)&gt;I37,(((AF37)*AG37)/$D$61)*C37/60/D37,0)</f>
        <v>#REF!</v>
      </c>
      <c r="AX37" s="44" t="e">
        <f ca="1">P37/N37</f>
        <v>#REF!</v>
      </c>
      <c r="AY37" s="44" t="e">
        <f ca="1">AO37/AH37</f>
        <v>#REF!</v>
      </c>
      <c r="AZ37" s="45" t="e">
        <f ca="1">(P37-AO37)/P37*100</f>
        <v>#REF!</v>
      </c>
      <c r="BA37" s="46" t="e">
        <f ca="1">100*((AJ37+AK37+AL37+2*AM37+2*AN37+3*AP37+4*AQ37+4*AR37+4*AS37+4*AT37+4*AU37+4*AV37+4*AW37)/(3*P37))</f>
        <v>#REF!</v>
      </c>
      <c r="BB37" s="68" t="e">
        <f ca="1">B37*L37/100*60/76.3407</f>
        <v>#REF!</v>
      </c>
      <c r="BC37" s="68">
        <f>(D37/1000)/(B37/1000/1000/60)</f>
        <v>16700</v>
      </c>
      <c r="BD37" s="47" t="e">
        <f ca="1">(D37/1000)/((B37*(L37/100)/1000000/60)*101325/8.314/(298.15))</f>
        <v>#REF!</v>
      </c>
      <c r="BE37" s="48" t="e">
        <f ca="1">AP37*42.08*3600</f>
        <v>#REF!</v>
      </c>
      <c r="BF37" s="2" t="e">
        <f ca="1">(G37-(X37*AG37))/G37*100</f>
        <v>#REF!</v>
      </c>
      <c r="BG37" s="2" t="e">
        <f ca="1">(E37-(Q37*AG37))/E37*100</f>
        <v>#REF!</v>
      </c>
      <c r="BH37" s="49" t="e">
        <f ca="1">AP37*1000</f>
        <v>#REF!</v>
      </c>
      <c r="BI37" s="49" t="e">
        <f ca="1">BH37*42*3600/1000</f>
        <v>#REF!</v>
      </c>
      <c r="BJ37" s="49" t="e">
        <f ca="1">P37-AJ37</f>
        <v>#REF!</v>
      </c>
      <c r="BK37" s="2" t="e">
        <f ca="1">BJ37*(BY37/100)</f>
        <v>#REF!</v>
      </c>
      <c r="BL37" s="50"/>
      <c r="BM37" s="51" t="e">
        <f ca="1">((1/3)*$AK37+(1/3)*$AL37+(1/3)*$AM37+(2/3)*$AN37+(2/3)*$AO37+$AP37+(4/3)*$AQ37+(4/3)*$AR37)*1000</f>
        <v>#REF!</v>
      </c>
      <c r="BN37" s="43" t="e">
        <f ca="1">AP37*1000</f>
        <v>#REF!</v>
      </c>
      <c r="BO37" s="52" t="e">
        <f t="shared" ref="BO37:BO39" ca="1" si="107">AK37*1000</f>
        <v>#REF!</v>
      </c>
      <c r="BP37" s="53" t="e">
        <f t="shared" ref="BP37:BP39" ca="1" si="108">AL37*1000</f>
        <v>#REF!</v>
      </c>
      <c r="BQ37" s="54" t="e">
        <f ca="1">AN37*1000</f>
        <v>#REF!</v>
      </c>
      <c r="BR37" s="55" t="e">
        <f ca="1">AM37*1000</f>
        <v>#REF!</v>
      </c>
      <c r="BS37" s="50"/>
      <c r="BT37" s="56" t="e">
        <f ca="1">AL37/AK37</f>
        <v>#REF!</v>
      </c>
      <c r="BU37" s="56" t="e">
        <f ca="1">3*P37</f>
        <v>#REF!</v>
      </c>
      <c r="BV37" s="56" t="e">
        <f ca="1">AJ37+AK37+AL37+2*AM37+2*AN37+3*AO37+3*AP37+4*AQ37+4*AR37+4*AS37+4*AT37+4*AU37+4*AV37+4*AW37</f>
        <v>#REF!</v>
      </c>
      <c r="BW37" s="57" t="e">
        <f ca="1">(BU37-BV37)/(3*P37)*100</f>
        <v>#REF!</v>
      </c>
      <c r="BX37" s="2"/>
      <c r="BY37" s="58" t="e">
        <f ca="1">100*(3*AP37/(AJ37+AK37+AL37+2*AM37+2*AN37+3*AP37+4*AQ37+4*AR37+4*AS37+4*AT37+4*AU37+4*AV37+4*AW37))</f>
        <v>#REF!</v>
      </c>
      <c r="BZ37" s="58" t="e">
        <f ca="1">100*(AK37/(AJ37+AK37+AL37+2*AM37+2*AN37+3*AP37+4*AQ37+4*AR37+4*AS37+4*AT37+4*AU37+4*AV37+4*AW37))</f>
        <v>#REF!</v>
      </c>
      <c r="CA37" s="58" t="e">
        <f ca="1">100*(AL37/(AJ37+AK37+AL37+2*AM37+2*AN37+3*AP37+4*AQ37+4*AR37+4*AS37+4*AT37+4*AU37+4*AV37+4*AW37))</f>
        <v>#REF!</v>
      </c>
      <c r="CB37" s="58" t="e">
        <f ca="1">100*(2*AN37/(AJ37+AK37+AL37+2*AM37+2*AN37+3*AP37+4*AQ37+4*AR37+4*AS37+4*AT37+4*AU37+4*AV37+4*AW37))</f>
        <v>#REF!</v>
      </c>
      <c r="CC37" s="58" t="e">
        <f ca="1">100*(2*AM37/(AJ37+AK37+AL37+2*AM37+2*AN37+3*AP37+4*AQ37+4*AR37+4*AS37+4*AT37+4*AU37+4*AV37+4*AW37))</f>
        <v>#REF!</v>
      </c>
      <c r="CD37" s="58" t="e">
        <f ca="1">100*(AJ37/(AJ37+AK37+AL37+2*AM37+2*AN37+3*AP37+4*AQ37+4*AR37+4*AS37+4*AT37+4*AU37+4*AV37+4*AW37))</f>
        <v>#REF!</v>
      </c>
      <c r="CE37" s="58" t="e">
        <f ca="1">100*(4*(AQ37+AR37+AS37+AT37+AU37+AV37+AW37)/(AJ37+AK37+AL37+2*AM37+2*AN37+3*AP37+4*AQ37+4*AR37+4*AS37+4*AT37+4*AU37+4*AV37+4*AW37))</f>
        <v>#REF!</v>
      </c>
      <c r="CF37" s="58" t="e">
        <f ca="1">BY37+CB37+CE37</f>
        <v>#REF!</v>
      </c>
      <c r="CG37" s="59" t="e">
        <f ca="1">SUM(BY37:CE37)</f>
        <v>#REF!</v>
      </c>
      <c r="CH37" s="49" t="e">
        <f>(#REF!/1000)/($B$2*0.01/50.94)</f>
        <v>#REF!</v>
      </c>
      <c r="CI37" s="49" t="e">
        <f>(#REF!/1000)/($B$2*0.01/50.94)</f>
        <v>#REF!</v>
      </c>
      <c r="CJ37" s="49" t="e">
        <f ca="1">(BH37/1000)/($B$2*0.01/50.94)</f>
        <v>#REF!</v>
      </c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1:136" x14ac:dyDescent="0.25">
      <c r="A38" s="79">
        <v>500</v>
      </c>
      <c r="B38" s="79">
        <f t="shared" ref="B38:B39" si="109">$B$36</f>
        <v>180</v>
      </c>
      <c r="C38" s="66">
        <f>($B$63*(B38/1000))/($B$65*$B$67)</f>
        <v>7.3820792083853148E-3</v>
      </c>
      <c r="D38" s="32">
        <f t="shared" ref="D38:D39" si="110">$D$7</f>
        <v>50.1</v>
      </c>
      <c r="E38" s="77" t="e">
        <f t="shared" ref="E38:E39" ca="1" si="111">INDIRECT("'"&amp;$A$1&amp;" " &amp;B38&amp;"mL'!A27")</f>
        <v>#REF!</v>
      </c>
      <c r="F38" s="77" t="e">
        <f t="shared" ref="F38:F39" ca="1" si="112">INDIRECT("'"&amp;$A$1&amp;" " &amp;B38&amp;"mL'!B27")</f>
        <v>#REF!</v>
      </c>
      <c r="G38" s="77" t="e">
        <f t="shared" ref="G38:G39" ca="1" si="113">INDIRECT("'"&amp;$A$1&amp;" " &amp;B38&amp;"mL'!C27")</f>
        <v>#REF!</v>
      </c>
      <c r="H38" s="77" t="e">
        <f t="shared" ref="H38:H39" ca="1" si="114">INDIRECT("'"&amp;$A$1&amp;" " &amp;B38&amp;"mL'!D27")</f>
        <v>#REF!</v>
      </c>
      <c r="I38" s="77" t="e">
        <f t="shared" ref="I38:I39" ca="1" si="115">INDIRECT("'"&amp;$A$1&amp;" " &amp;B38&amp;"mL'!E27")</f>
        <v>#REF!</v>
      </c>
      <c r="J38" s="5" t="e">
        <f ca="1">E38/$D$46*100</f>
        <v>#REF!</v>
      </c>
      <c r="K38" s="5" t="e">
        <f ca="1">F38/$D$47*100</f>
        <v>#REF!</v>
      </c>
      <c r="L38" s="5" t="e">
        <f ca="1">G38/$D$53*100</f>
        <v>#REF!</v>
      </c>
      <c r="M38" s="5" t="e">
        <f ca="1">J38+K38+L38</f>
        <v>#REF!</v>
      </c>
      <c r="N38" s="64" t="e">
        <f ca="1">(J38/100)*B38*($D$63/($D$65*$D$67))/60/D38</f>
        <v>#REF!</v>
      </c>
      <c r="O38" s="64" t="e">
        <f ca="1">(K38/100)*B38*($D$63/($D$65*$D$67))/60/D38</f>
        <v>#REF!</v>
      </c>
      <c r="P38" s="64" t="e">
        <f ca="1">(L38/100)*B38*($D$63/($D$65*$D$67))/60/D38</f>
        <v>#REF!</v>
      </c>
      <c r="Q38" s="9" t="e">
        <f ca="1">INDIRECT("'"&amp;$A$1&amp;" " &amp;$B38&amp;"mL'!B5")</f>
        <v>#REF!</v>
      </c>
      <c r="R38" s="9" t="e">
        <f ca="1">INDIRECT("'"&amp;$A$1&amp;" " &amp;$B38&amp;"mL'!C5")</f>
        <v>#REF!</v>
      </c>
      <c r="S38" s="9" t="e">
        <f ca="1">INDIRECT("'"&amp;$A$1&amp;" " &amp;$B38&amp;"mL'!D5")</f>
        <v>#REF!</v>
      </c>
      <c r="T38" s="9" t="e">
        <f ca="1">INDIRECT("'"&amp;$A$1&amp;" " &amp;$B38&amp;"mL'!E5")</f>
        <v>#REF!</v>
      </c>
      <c r="U38" s="9" t="e">
        <f ca="1">INDIRECT("'"&amp;$A$1&amp;" " &amp;$B38&amp;"mL'!F5")</f>
        <v>#REF!</v>
      </c>
      <c r="V38" s="9" t="e">
        <f ca="1">INDIRECT("'"&amp;$A$1&amp;" " &amp;$B38&amp;"mL'!G5")</f>
        <v>#REF!</v>
      </c>
      <c r="W38" s="9" t="e">
        <f ca="1">INDIRECT("'"&amp;$A$1&amp;" " &amp;$B38&amp;"mL'!H5")</f>
        <v>#REF!</v>
      </c>
      <c r="X38" s="9" t="e">
        <f ca="1">INDIRECT("'"&amp;$A$1&amp;" " &amp;$B38&amp;"mL'!I5")</f>
        <v>#REF!</v>
      </c>
      <c r="Y38" s="9" t="e">
        <f ca="1">INDIRECT("'"&amp;$A$1&amp;" " &amp;$B38&amp;"mL'!J5")</f>
        <v>#REF!</v>
      </c>
      <c r="Z38" s="9" t="e">
        <f ca="1">INDIRECT("'"&amp;$A$1&amp;" " &amp;$B38&amp;"mL'!K5")</f>
        <v>#REF!</v>
      </c>
      <c r="AA38" s="9" t="e">
        <f ca="1">INDIRECT("'"&amp;$A$1&amp;" " &amp;$B38&amp;"mL'!L5")</f>
        <v>#REF!</v>
      </c>
      <c r="AB38" s="9" t="e">
        <f ca="1">INDIRECT("'"&amp;$A$1&amp;" " &amp;$B38&amp;"mL'!M5")</f>
        <v>#REF!</v>
      </c>
      <c r="AC38" s="9" t="e">
        <f ca="1">INDIRECT("'"&amp;$A$1&amp;" " &amp;$B38&amp;"mL'!N5")</f>
        <v>#REF!</v>
      </c>
      <c r="AD38" s="9" t="e">
        <f ca="1">INDIRECT("'"&amp;$A$1&amp;" " &amp;$B38&amp;"mL'!O5")</f>
        <v>#REF!</v>
      </c>
      <c r="AE38" s="9" t="e">
        <f ca="1">INDIRECT("'"&amp;$A$1&amp;" " &amp;$B38&amp;"mL'!P5")</f>
        <v>#REF!</v>
      </c>
      <c r="AF38" s="9" t="e">
        <f ca="1">INDIRECT("'"&amp;$A$1&amp;" " &amp;$B38&amp;"mL'!Q5")</f>
        <v>#REF!</v>
      </c>
      <c r="AG38" s="33" t="e">
        <f t="shared" ref="AG38:AG39" ca="1" si="116">F38/R38</f>
        <v>#REF!</v>
      </c>
      <c r="AH38" s="43" t="e">
        <f ca="1">((Q38*AG38)/$D$47)*C38/60/D38</f>
        <v>#REF!</v>
      </c>
      <c r="AI38" s="43" t="e">
        <f ca="1">((R38*AG38)/$D$46)*C38/60/D38</f>
        <v>#REF!</v>
      </c>
      <c r="AJ38" s="43" t="e">
        <f ca="1">(((S38*AG38)-$E$50)/$D$49)*C38/60/D38</f>
        <v>#REF!</v>
      </c>
      <c r="AK38" s="43" t="e">
        <f ca="1">((T38*AG38)/$D$48)*C38/60/D38</f>
        <v>#REF!</v>
      </c>
      <c r="AL38" s="43" t="e">
        <f ca="1">((U38*AG38)/$D$50)*C38/60/D38</f>
        <v>#REF!</v>
      </c>
      <c r="AM38" s="43" t="e">
        <f ca="1">((V38*AG38)/$D$50)*C38/60/D38</f>
        <v>#REF!</v>
      </c>
      <c r="AN38" s="43" t="e">
        <f ca="1">((W38*AG38)/$D$52)*C38/60/D38</f>
        <v>#REF!</v>
      </c>
      <c r="AO38" s="43" t="e">
        <f ca="1">((X38*AG38)/$D$53)*C38/60/D38</f>
        <v>#REF!</v>
      </c>
      <c r="AP38" s="43" t="e">
        <f ca="1">((Y38*AG38)/$D$54)*C38/60/D38</f>
        <v>#REF!</v>
      </c>
      <c r="AQ38" s="43">
        <v>0</v>
      </c>
      <c r="AR38" s="43" t="e">
        <f ca="1">IF(I38&gt;AA38,((AA38*AG38)/$D$56)*C38/60/D38,0)</f>
        <v>#REF!</v>
      </c>
      <c r="AS38" s="43" t="e">
        <f ca="1">IF((AB38+AC38+AE38+AF38)&gt;I38,(((AB38)*AG38)/$D$56)*C38/60/D38,0)</f>
        <v>#REF!</v>
      </c>
      <c r="AT38" s="43" t="e">
        <f ca="1">IF((AB38+AC38+AE38+AF38)&gt;I38,(((AC38)*AG38)/$D$58)*C38/60/D38,0)</f>
        <v>#REF!</v>
      </c>
      <c r="AU38" s="43" t="e">
        <f ca="1">IF((AD38)&lt;H38,(((AD38)*AG38)/$D$59)*C38/60/D38,0)</f>
        <v>#REF!</v>
      </c>
      <c r="AV38" s="43" t="e">
        <f ca="1">IF((AB38+AC38+AE38+AF38)&gt;I38,(((AE38)*AG38)/$D$60)*C38/60/D38,0)</f>
        <v>#REF!</v>
      </c>
      <c r="AW38" s="43" t="e">
        <f ca="1">IF((AB38+AC38+AE38+AF38)&gt;I38,(((AF38)*AG38)/$D$61)*C38/60/D38,0)</f>
        <v>#REF!</v>
      </c>
      <c r="AX38" s="44" t="e">
        <f ca="1">P38/N38</f>
        <v>#REF!</v>
      </c>
      <c r="AY38" s="44" t="e">
        <f t="shared" ref="AY38:AY39" ca="1" si="117">AO38/AH38</f>
        <v>#REF!</v>
      </c>
      <c r="AZ38" s="45" t="e">
        <f ca="1">(P38-AO38)/P38*100</f>
        <v>#REF!</v>
      </c>
      <c r="BA38" s="46" t="e">
        <f ca="1">100*((AJ38+AK38+AL38+2*AM38+2*AN38+3*AP38+4*AQ38+4*AR38+4*AS38+4*AT38+4*AU38+4*AV38+4*AW38)/(3*P38))</f>
        <v>#REF!</v>
      </c>
      <c r="BB38" s="68" t="e">
        <f ca="1">B38*L38/100*60/76.3407</f>
        <v>#REF!</v>
      </c>
      <c r="BC38" s="68">
        <f>(D38/1000)/(B38/1000/1000/60)</f>
        <v>16700</v>
      </c>
      <c r="BD38" s="47" t="e">
        <f ca="1">(D38/1000)/((B38*(L38/100)/1000000/60)*101325/8.314/(298.15))</f>
        <v>#REF!</v>
      </c>
      <c r="BE38" s="48" t="e">
        <f ca="1">AP38*42.08*3600</f>
        <v>#REF!</v>
      </c>
      <c r="BF38" s="2" t="e">
        <f ca="1">(G38-(X38*AG38))/G38*100</f>
        <v>#REF!</v>
      </c>
      <c r="BG38" s="2" t="e">
        <f t="shared" ref="BG38:BG39" ca="1" si="118">(E38-(Q38*AG38))/E38*100</f>
        <v>#REF!</v>
      </c>
      <c r="BH38" s="49" t="e">
        <f ca="1">AP38*1000</f>
        <v>#REF!</v>
      </c>
      <c r="BI38" s="49" t="e">
        <f t="shared" ref="BI38:BI39" ca="1" si="119">BH38*42*3600/1000</f>
        <v>#REF!</v>
      </c>
      <c r="BJ38" s="49" t="e">
        <f ca="1">P38-AJ38</f>
        <v>#REF!</v>
      </c>
      <c r="BK38" s="2" t="e">
        <f t="shared" ref="BK38:BK39" ca="1" si="120">BJ38*(BY38/100)</f>
        <v>#REF!</v>
      </c>
      <c r="BL38" s="50"/>
      <c r="BM38" s="51" t="e">
        <f ca="1">((1/3)*$AK38+(1/3)*$AL38+(1/3)*$AM38+(2/3)*$AN38+(2/3)*$AO38+$AP38+(4/3)*$AQ38+(4/3)*$AR38)*1000</f>
        <v>#REF!</v>
      </c>
      <c r="BN38" s="43" t="e">
        <f ca="1">AP38*1000</f>
        <v>#REF!</v>
      </c>
      <c r="BO38" s="52" t="e">
        <f t="shared" ca="1" si="107"/>
        <v>#REF!</v>
      </c>
      <c r="BP38" s="53" t="e">
        <f t="shared" ca="1" si="108"/>
        <v>#REF!</v>
      </c>
      <c r="BQ38" s="54" t="e">
        <f ca="1">AN38*1000</f>
        <v>#REF!</v>
      </c>
      <c r="BR38" s="55" t="e">
        <f ca="1">AM38*1000</f>
        <v>#REF!</v>
      </c>
      <c r="BS38" s="50"/>
      <c r="BT38" s="56" t="e">
        <f ca="1">AL38/AK38</f>
        <v>#REF!</v>
      </c>
      <c r="BU38" s="56" t="e">
        <f ca="1">3*P38</f>
        <v>#REF!</v>
      </c>
      <c r="BV38" s="56" t="e">
        <f ca="1">AJ38+AK38+AL38+2*AM38+2*AN38+3*AO38+3*AP38+4*AQ38+4*AR38+4*AS38+4*AT38+4*AU38+4*AV38+4*AW38</f>
        <v>#REF!</v>
      </c>
      <c r="BW38" s="57" t="e">
        <f ca="1">(BU38-BV38)/(3*P38)*100</f>
        <v>#REF!</v>
      </c>
      <c r="BX38" s="2"/>
      <c r="BY38" s="58" t="e">
        <f ca="1">100*(3*AP38/(AJ38+AK38+AL38+2*AM38+2*AN38+3*AP38+4*AQ38+4*AR38+4*AS38+4*AT38+4*AU38+4*AV38+4*AW38))</f>
        <v>#REF!</v>
      </c>
      <c r="BZ38" s="58" t="e">
        <f ca="1">100*(AK38/(AJ38+AK38+AL38+2*AM38+2*AN38+3*AP38+4*AQ38+4*AR38+4*AS38+4*AT38+4*AU38+4*AV38+4*AW38))</f>
        <v>#REF!</v>
      </c>
      <c r="CA38" s="58" t="e">
        <f ca="1">100*(AL38/(AJ38+AK38+AL38+2*AM38+2*AN38+3*AP38+4*AQ38+4*AR38+4*AS38+4*AT38+4*AU38+4*AV38+4*AW38))</f>
        <v>#REF!</v>
      </c>
      <c r="CB38" s="58" t="e">
        <f ca="1">100*(2*AN38/(AJ38+AK38+AL38+2*AM38+2*AN38+3*AP38+4*AQ38+4*AR38+4*AS38+4*AT38+4*AU38+4*AV38+4*AW38))</f>
        <v>#REF!</v>
      </c>
      <c r="CC38" s="58" t="e">
        <f ca="1">100*(2*AM38/(AJ38+AK38+AL38+2*AM38+2*AN38+3*AP38+4*AQ38+4*AR38+4*AS38+4*AT38+4*AU38+4*AV38+4*AW38))</f>
        <v>#REF!</v>
      </c>
      <c r="CD38" s="58" t="e">
        <f ca="1">100*(AJ38/(AJ38+AK38+AL38+2*AM38+2*AN38+3*AP38+4*AQ38+4*AR38+4*AS38+4*AT38+4*AU38+4*AV38+4*AW38))</f>
        <v>#REF!</v>
      </c>
      <c r="CE38" s="58" t="e">
        <f ca="1">100*(4*(AQ38+AR38+AS38+AT38+AU38+AV38+AW38)/(AJ38+AK38+AL38+2*AM38+2*AN38+3*AP38+4*AQ38+4*AR38+4*AS38+4*AT38+4*AU38+4*AV38+4*AW38))</f>
        <v>#REF!</v>
      </c>
      <c r="CF38" s="58" t="e">
        <f ca="1">BY38+CB38+CE38</f>
        <v>#REF!</v>
      </c>
      <c r="CG38" s="59" t="e">
        <f ca="1">SUM(BY38:CE38)</f>
        <v>#REF!</v>
      </c>
      <c r="CH38" s="49" t="e">
        <f>(#REF!/1000)/($B$2*0.01/50.94)</f>
        <v>#REF!</v>
      </c>
      <c r="CI38" s="49" t="e">
        <f>(#REF!/1000)/($B$2*0.01/50.94)</f>
        <v>#REF!</v>
      </c>
      <c r="CJ38" s="49" t="e">
        <f ca="1">(BH38/1000)/($B$2*0.01/50.94)</f>
        <v>#REF!</v>
      </c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</row>
    <row r="39" spans="1:136" x14ac:dyDescent="0.25">
      <c r="A39" s="79">
        <v>500</v>
      </c>
      <c r="B39" s="79">
        <f t="shared" si="109"/>
        <v>180</v>
      </c>
      <c r="C39" s="66">
        <f>($B$63*(B39/1000))/($B$65*$B$67)</f>
        <v>7.3820792083853148E-3</v>
      </c>
      <c r="D39" s="32">
        <f t="shared" si="110"/>
        <v>50.1</v>
      </c>
      <c r="E39" s="77" t="e">
        <f t="shared" ca="1" si="111"/>
        <v>#REF!</v>
      </c>
      <c r="F39" s="77" t="e">
        <f t="shared" ca="1" si="112"/>
        <v>#REF!</v>
      </c>
      <c r="G39" s="77" t="e">
        <f t="shared" ca="1" si="113"/>
        <v>#REF!</v>
      </c>
      <c r="H39" s="77" t="e">
        <f t="shared" ca="1" si="114"/>
        <v>#REF!</v>
      </c>
      <c r="I39" s="77" t="e">
        <f t="shared" ca="1" si="115"/>
        <v>#REF!</v>
      </c>
      <c r="J39" s="5" t="e">
        <f ca="1">E39/$D$46*100</f>
        <v>#REF!</v>
      </c>
      <c r="K39" s="5" t="e">
        <f ca="1">F39/$D$47*100</f>
        <v>#REF!</v>
      </c>
      <c r="L39" s="5" t="e">
        <f ca="1">G39/$D$53*100</f>
        <v>#REF!</v>
      </c>
      <c r="M39" s="5" t="e">
        <f ca="1">J39+K39+L39</f>
        <v>#REF!</v>
      </c>
      <c r="N39" s="64" t="e">
        <f ca="1">(J39/100)*B39*($D$63/($D$65*$D$67))/60/D39</f>
        <v>#REF!</v>
      </c>
      <c r="O39" s="64" t="e">
        <f ca="1">(K39/100)*B39*($D$63/($D$65*$D$67))/60/D39</f>
        <v>#REF!</v>
      </c>
      <c r="P39" s="64" t="e">
        <f ca="1">(L39/100)*B39*($D$63/($D$65*$D$67))/60/D39</f>
        <v>#REF!</v>
      </c>
      <c r="Q39" s="9" t="e">
        <f ca="1">INDIRECT("'"&amp;$A$1&amp;" " &amp;$B39&amp;"mL'!B6")</f>
        <v>#REF!</v>
      </c>
      <c r="R39" s="9" t="e">
        <f ca="1">INDIRECT("'"&amp;$A$1&amp;" " &amp;$B39&amp;"mL'!C6")</f>
        <v>#REF!</v>
      </c>
      <c r="S39" s="9" t="e">
        <f ca="1">INDIRECT("'"&amp;$A$1&amp;" " &amp;$B39&amp;"mL'!D6")</f>
        <v>#REF!</v>
      </c>
      <c r="T39" s="9" t="e">
        <f ca="1">INDIRECT("'"&amp;$A$1&amp;" " &amp;$B39&amp;"mL'!E6")</f>
        <v>#REF!</v>
      </c>
      <c r="U39" s="9" t="e">
        <f ca="1">INDIRECT("'"&amp;$A$1&amp;" " &amp;$B39&amp;"mL'!F6")</f>
        <v>#REF!</v>
      </c>
      <c r="V39" s="9" t="e">
        <f ca="1">INDIRECT("'"&amp;$A$1&amp;" " &amp;$B39&amp;"mL'!G6")</f>
        <v>#REF!</v>
      </c>
      <c r="W39" s="9" t="e">
        <f ca="1">INDIRECT("'"&amp;$A$1&amp;" " &amp;$B39&amp;"mL'!H6")</f>
        <v>#REF!</v>
      </c>
      <c r="X39" s="9" t="e">
        <f ca="1">INDIRECT("'"&amp;$A$1&amp;" " &amp;$B39&amp;"mL'!I6")</f>
        <v>#REF!</v>
      </c>
      <c r="Y39" s="9" t="e">
        <f ca="1">INDIRECT("'"&amp;$A$1&amp;" " &amp;$B39&amp;"mL'!J6")</f>
        <v>#REF!</v>
      </c>
      <c r="Z39" s="9" t="e">
        <f ca="1">INDIRECT("'"&amp;$A$1&amp;" " &amp;$B39&amp;"mL'!K6")</f>
        <v>#REF!</v>
      </c>
      <c r="AA39" s="9" t="e">
        <f ca="1">INDIRECT("'"&amp;$A$1&amp;" " &amp;$B39&amp;"mL'!L6")</f>
        <v>#REF!</v>
      </c>
      <c r="AB39" s="9" t="e">
        <f ca="1">INDIRECT("'"&amp;$A$1&amp;" " &amp;$B39&amp;"mL'!M6")</f>
        <v>#REF!</v>
      </c>
      <c r="AC39" s="9" t="e">
        <f ca="1">INDIRECT("'"&amp;$A$1&amp;" " &amp;$B39&amp;"mL'!N6")</f>
        <v>#REF!</v>
      </c>
      <c r="AD39" s="9" t="e">
        <f ca="1">INDIRECT("'"&amp;$A$1&amp;" " &amp;$B39&amp;"mL'!O6")</f>
        <v>#REF!</v>
      </c>
      <c r="AE39" s="9" t="e">
        <f ca="1">INDIRECT("'"&amp;$A$1&amp;" " &amp;$B39&amp;"mL'!P6")</f>
        <v>#REF!</v>
      </c>
      <c r="AF39" s="9" t="e">
        <f ca="1">INDIRECT("'"&amp;$A$1&amp;" " &amp;$B39&amp;"mL'!Q6")</f>
        <v>#REF!</v>
      </c>
      <c r="AG39" s="33" t="e">
        <f t="shared" ca="1" si="116"/>
        <v>#REF!</v>
      </c>
      <c r="AH39" s="43" t="e">
        <f ca="1">((Q39*AG39)/$D$47)*C39/60/D39</f>
        <v>#REF!</v>
      </c>
      <c r="AI39" s="43" t="e">
        <f ca="1">((R39*AG39)/$D$46)*C39/60/D39</f>
        <v>#REF!</v>
      </c>
      <c r="AJ39" s="43" t="e">
        <f ca="1">(((S39*AG39)-$E$50)/$D$49)*C39/60/D39</f>
        <v>#REF!</v>
      </c>
      <c r="AK39" s="43" t="e">
        <f ca="1">((T39*AG39)/$D$48)*C39/60/D39</f>
        <v>#REF!</v>
      </c>
      <c r="AL39" s="43" t="e">
        <f ca="1">((U39*AG39)/$D$50)*C39/60/D39</f>
        <v>#REF!</v>
      </c>
      <c r="AM39" s="43" t="e">
        <f ca="1">((V39*AG39)/$D$50)*C39/60/D39</f>
        <v>#REF!</v>
      </c>
      <c r="AN39" s="43" t="e">
        <f ca="1">((W39*AG39)/$D$52)*C39/60/D39</f>
        <v>#REF!</v>
      </c>
      <c r="AO39" s="43" t="e">
        <f ca="1">((X39*AG39)/$D$53)*C39/60/D39</f>
        <v>#REF!</v>
      </c>
      <c r="AP39" s="43" t="e">
        <f ca="1">((Y39*AG39)/$D$54)*C39/60/D39</f>
        <v>#REF!</v>
      </c>
      <c r="AQ39" s="43">
        <v>0</v>
      </c>
      <c r="AR39" s="43" t="e">
        <f ca="1">IF(I39&gt;AA39,((AA39*AG39)/$D$56)*C39/60/D39,0)</f>
        <v>#REF!</v>
      </c>
      <c r="AS39" s="43" t="e">
        <f ca="1">IF((AB39+AC39+AE39+AF39)&gt;I39,(((AB39)*AG39)/$D$56)*C39/60/D39,0)</f>
        <v>#REF!</v>
      </c>
      <c r="AT39" s="43" t="e">
        <f ca="1">IF((AB39+AC39+AE39+AF39)&gt;I39,(((AC39)*AG39)/$D$58)*C39/60/D39,0)</f>
        <v>#REF!</v>
      </c>
      <c r="AU39" s="43" t="e">
        <f ca="1">IF((AD39)&lt;H39,(((AD39)*AG39)/$D$59)*C39/60/D39,0)</f>
        <v>#REF!</v>
      </c>
      <c r="AV39" s="43" t="e">
        <f ca="1">IF((AB39+AC39+AE39+AF39)&gt;I39,(((AE39)*AG39)/$D$60)*C39/60/D39,0)</f>
        <v>#REF!</v>
      </c>
      <c r="AW39" s="43" t="e">
        <f ca="1">IF((AB39+AC39+AE39+AF39)&gt;I39,(((AF39)*AG39)/$D$61)*C39/60/D39,0)</f>
        <v>#REF!</v>
      </c>
      <c r="AX39" s="44" t="e">
        <f ca="1">P39/N39</f>
        <v>#REF!</v>
      </c>
      <c r="AY39" s="44" t="e">
        <f t="shared" ca="1" si="117"/>
        <v>#REF!</v>
      </c>
      <c r="AZ39" s="45" t="e">
        <f ca="1">(P39-AO39)/P39*100</f>
        <v>#REF!</v>
      </c>
      <c r="BA39" s="46" t="e">
        <f ca="1">100*((AJ39+AK39+AL39+2*AM39+2*AN39+3*AP39+4*AQ39+4*AR39+4*AS39+4*AT39+4*AU39+4*AV39+4*AW39)/(3*P39))</f>
        <v>#REF!</v>
      </c>
      <c r="BB39" s="68" t="e">
        <f ca="1">B39*L39/100*60/76.3407</f>
        <v>#REF!</v>
      </c>
      <c r="BC39" s="68">
        <f>(D39/1000)/(B39/1000/1000/60)</f>
        <v>16700</v>
      </c>
      <c r="BD39" s="47" t="e">
        <f ca="1">(D39/1000)/((B39*(L39/100)/1000000/60)*101325/8.314/(298.15))</f>
        <v>#REF!</v>
      </c>
      <c r="BE39" s="48" t="e">
        <f ca="1">AP39*42.08*3600</f>
        <v>#REF!</v>
      </c>
      <c r="BF39" s="2" t="e">
        <f ca="1">(G39-(X39*AG39))/G39*100</f>
        <v>#REF!</v>
      </c>
      <c r="BG39" s="2" t="e">
        <f t="shared" ca="1" si="118"/>
        <v>#REF!</v>
      </c>
      <c r="BH39" s="49" t="e">
        <f ca="1">AP39*1000</f>
        <v>#REF!</v>
      </c>
      <c r="BI39" s="49" t="e">
        <f t="shared" ca="1" si="119"/>
        <v>#REF!</v>
      </c>
      <c r="BJ39" s="49" t="e">
        <f ca="1">P39-AJ39</f>
        <v>#REF!</v>
      </c>
      <c r="BK39" s="2" t="e">
        <f t="shared" ca="1" si="120"/>
        <v>#REF!</v>
      </c>
      <c r="BL39" s="50"/>
      <c r="BM39" s="51" t="e">
        <f ca="1">((1/3)*$AK39+(1/3)*$AL39+(1/3)*$AM39+(2/3)*$AN39+(2/3)*$AO39+$AP39+(4/3)*$AQ39+(4/3)*$AR39)*1000</f>
        <v>#REF!</v>
      </c>
      <c r="BN39" s="43" t="e">
        <f ca="1">AP39*1000</f>
        <v>#REF!</v>
      </c>
      <c r="BO39" s="52" t="e">
        <f t="shared" ca="1" si="107"/>
        <v>#REF!</v>
      </c>
      <c r="BP39" s="53" t="e">
        <f t="shared" ca="1" si="108"/>
        <v>#REF!</v>
      </c>
      <c r="BQ39" s="54" t="e">
        <f ca="1">AN39*1000</f>
        <v>#REF!</v>
      </c>
      <c r="BR39" s="55" t="e">
        <f ca="1">AM39*1000</f>
        <v>#REF!</v>
      </c>
      <c r="BS39" s="50"/>
      <c r="BT39" s="56" t="e">
        <f ca="1">AL39/AK39</f>
        <v>#REF!</v>
      </c>
      <c r="BU39" s="56" t="e">
        <f ca="1">3*P39</f>
        <v>#REF!</v>
      </c>
      <c r="BV39" s="56" t="e">
        <f ca="1">AJ39+AK39+AL39+2*AM39+2*AN39+3*AO39+3*AP39+4*AQ39+4*AR39+4*AS39+4*AT39+4*AU39+4*AV39+4*AW39</f>
        <v>#REF!</v>
      </c>
      <c r="BW39" s="57" t="e">
        <f ca="1">(BU39-BV39)/(3*P39)*100</f>
        <v>#REF!</v>
      </c>
      <c r="BX39" s="2"/>
      <c r="BY39" s="58" t="e">
        <f ca="1">100*(3*AP39/(AJ39+AK39+AL39+2*AM39+2*AN39+3*AP39+4*AQ39+4*AR39+4*AS39+4*AT39+4*AU39+4*AV39+4*AW39))</f>
        <v>#REF!</v>
      </c>
      <c r="BZ39" s="58" t="e">
        <f ca="1">100*(AK39/(AJ39+AK39+AL39+2*AM39+2*AN39+3*AP39+4*AQ39+4*AR39+4*AS39+4*AT39+4*AU39+4*AV39+4*AW39))</f>
        <v>#REF!</v>
      </c>
      <c r="CA39" s="58" t="e">
        <f ca="1">100*(AL39/(AJ39+AK39+AL39+2*AM39+2*AN39+3*AP39+4*AQ39+4*AR39+4*AS39+4*AT39+4*AU39+4*AV39+4*AW39))</f>
        <v>#REF!</v>
      </c>
      <c r="CB39" s="58" t="e">
        <f ca="1">100*(2*AN39/(AJ39+AK39+AL39+2*AM39+2*AN39+3*AP39+4*AQ39+4*AR39+4*AS39+4*AT39+4*AU39+4*AV39+4*AW39))</f>
        <v>#REF!</v>
      </c>
      <c r="CC39" s="58" t="e">
        <f ca="1">100*(2*AM39/(AJ39+AK39+AL39+2*AM39+2*AN39+3*AP39+4*AQ39+4*AR39+4*AS39+4*AT39+4*AU39+4*AV39+4*AW39))</f>
        <v>#REF!</v>
      </c>
      <c r="CD39" s="58" t="e">
        <f ca="1">100*(AJ39/(AJ39+AK39+AL39+2*AM39+2*AN39+3*AP39+4*AQ39+4*AR39+4*AS39+4*AT39+4*AU39+4*AV39+4*AW39))</f>
        <v>#REF!</v>
      </c>
      <c r="CE39" s="58" t="e">
        <f ca="1">100*(4*(AQ39+AR39+AS39+AT39+AU39+AV39+AW39)/(AJ39+AK39+AL39+2*AM39+2*AN39+3*AP39+4*AQ39+4*AR39+4*AS39+4*AT39+4*AU39+4*AV39+4*AW39))</f>
        <v>#REF!</v>
      </c>
      <c r="CF39" s="58" t="e">
        <f ca="1">BY39+CB39+CE39</f>
        <v>#REF!</v>
      </c>
      <c r="CG39" s="59" t="e">
        <f ca="1">SUM(BY39:CE39)</f>
        <v>#REF!</v>
      </c>
      <c r="CH39" s="49" t="e">
        <f>(#REF!/1000)/($B$2*0.01/50.94)</f>
        <v>#REF!</v>
      </c>
      <c r="CI39" s="49" t="e">
        <f>(#REF!/1000)/($B$2*0.01/50.94)</f>
        <v>#REF!</v>
      </c>
      <c r="CJ39" s="49" t="e">
        <f ca="1">(BH39/1000)/($B$2*0.01/50.94)</f>
        <v>#REF!</v>
      </c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</row>
    <row r="40" spans="1:136" x14ac:dyDescent="0.25">
      <c r="A40" s="67"/>
      <c r="B40" s="67"/>
      <c r="C40" s="34"/>
      <c r="D40" s="34"/>
      <c r="E40" s="31"/>
      <c r="F40" s="31"/>
      <c r="G40" s="35"/>
      <c r="H40" s="35"/>
      <c r="I40" s="35"/>
      <c r="J40" s="36"/>
      <c r="K40" s="36"/>
      <c r="L40" s="36"/>
      <c r="M40" s="36"/>
      <c r="N40" s="65"/>
      <c r="O40" s="65"/>
      <c r="P40" s="65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4"/>
      <c r="AH40" s="61"/>
      <c r="AI40" s="63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2"/>
      <c r="AY40" s="62"/>
      <c r="AZ40" s="60" t="e">
        <f ca="1">AVERAGE(AZ37:AZ39)</f>
        <v>#REF!</v>
      </c>
      <c r="BA40" s="60" t="e">
        <f t="shared" ref="BA40:CJ40" ca="1" si="121">AVERAGE(BA37:BA39)</f>
        <v>#REF!</v>
      </c>
      <c r="BB40" s="60" t="e">
        <f t="shared" ca="1" si="121"/>
        <v>#REF!</v>
      </c>
      <c r="BC40" s="60">
        <f t="shared" si="121"/>
        <v>16700</v>
      </c>
      <c r="BD40" s="60" t="e">
        <f t="shared" ca="1" si="121"/>
        <v>#REF!</v>
      </c>
      <c r="BE40" s="60" t="e">
        <f t="shared" ca="1" si="121"/>
        <v>#REF!</v>
      </c>
      <c r="BF40" s="60" t="e">
        <f t="shared" ca="1" si="121"/>
        <v>#REF!</v>
      </c>
      <c r="BG40" s="60" t="e">
        <f t="shared" ca="1" si="121"/>
        <v>#REF!</v>
      </c>
      <c r="BH40" s="60" t="e">
        <f t="shared" ca="1" si="121"/>
        <v>#REF!</v>
      </c>
      <c r="BI40" s="60" t="e">
        <f t="shared" ca="1" si="121"/>
        <v>#REF!</v>
      </c>
      <c r="BJ40" s="60" t="e">
        <f t="shared" ca="1" si="121"/>
        <v>#REF!</v>
      </c>
      <c r="BK40" s="60" t="e">
        <f t="shared" ca="1" si="121"/>
        <v>#REF!</v>
      </c>
      <c r="BL40" s="60" t="e">
        <f t="shared" si="121"/>
        <v>#DIV/0!</v>
      </c>
      <c r="BM40" s="60" t="e">
        <f t="shared" ca="1" si="121"/>
        <v>#REF!</v>
      </c>
      <c r="BN40" s="60" t="e">
        <f t="shared" ca="1" si="121"/>
        <v>#REF!</v>
      </c>
      <c r="BO40" s="60" t="e">
        <f t="shared" ca="1" si="121"/>
        <v>#REF!</v>
      </c>
      <c r="BP40" s="60" t="e">
        <f t="shared" ca="1" si="121"/>
        <v>#REF!</v>
      </c>
      <c r="BQ40" s="60" t="e">
        <f t="shared" ca="1" si="121"/>
        <v>#REF!</v>
      </c>
      <c r="BR40" s="60" t="e">
        <f t="shared" ca="1" si="121"/>
        <v>#REF!</v>
      </c>
      <c r="BS40" s="60" t="e">
        <f t="shared" si="121"/>
        <v>#DIV/0!</v>
      </c>
      <c r="BT40" s="60" t="e">
        <f t="shared" ca="1" si="121"/>
        <v>#REF!</v>
      </c>
      <c r="BU40" s="60" t="e">
        <f t="shared" ca="1" si="121"/>
        <v>#REF!</v>
      </c>
      <c r="BV40" s="60" t="e">
        <f t="shared" ca="1" si="121"/>
        <v>#REF!</v>
      </c>
      <c r="BW40" s="60" t="e">
        <f t="shared" ca="1" si="121"/>
        <v>#REF!</v>
      </c>
      <c r="BX40" s="60" t="e">
        <f t="shared" si="121"/>
        <v>#DIV/0!</v>
      </c>
      <c r="BY40" s="60" t="e">
        <f t="shared" ca="1" si="121"/>
        <v>#REF!</v>
      </c>
      <c r="BZ40" s="60" t="e">
        <f t="shared" ca="1" si="121"/>
        <v>#REF!</v>
      </c>
      <c r="CA40" s="60" t="e">
        <f t="shared" ca="1" si="121"/>
        <v>#REF!</v>
      </c>
      <c r="CB40" s="60" t="e">
        <f t="shared" ca="1" si="121"/>
        <v>#REF!</v>
      </c>
      <c r="CC40" s="60" t="e">
        <f t="shared" ca="1" si="121"/>
        <v>#REF!</v>
      </c>
      <c r="CD40" s="60" t="e">
        <f t="shared" ca="1" si="121"/>
        <v>#REF!</v>
      </c>
      <c r="CE40" s="60" t="e">
        <f t="shared" ca="1" si="121"/>
        <v>#REF!</v>
      </c>
      <c r="CF40" s="60" t="e">
        <f t="shared" ca="1" si="121"/>
        <v>#REF!</v>
      </c>
      <c r="CG40" s="60" t="e">
        <f t="shared" ca="1" si="121"/>
        <v>#REF!</v>
      </c>
      <c r="CH40" s="60" t="e">
        <f t="shared" si="121"/>
        <v>#REF!</v>
      </c>
      <c r="CI40" s="60" t="e">
        <f t="shared" si="121"/>
        <v>#REF!</v>
      </c>
      <c r="CJ40" s="60" t="e">
        <f t="shared" ca="1" si="121"/>
        <v>#REF!</v>
      </c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</row>
    <row r="41" spans="1:136" x14ac:dyDescent="0.25">
      <c r="A41" s="71"/>
      <c r="B41" s="71"/>
      <c r="C41" s="71"/>
      <c r="D41" s="71"/>
      <c r="E41" s="71"/>
      <c r="F41" s="71"/>
      <c r="G41" s="71"/>
      <c r="H41" s="71"/>
      <c r="I41" s="71"/>
      <c r="J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</row>
    <row r="42" spans="1:136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</row>
    <row r="43" spans="1:136" x14ac:dyDescent="0.25">
      <c r="A43" s="71"/>
      <c r="B43" s="71"/>
      <c r="C43" s="71"/>
      <c r="D43" s="71"/>
      <c r="E43" s="71"/>
      <c r="F43" s="71"/>
      <c r="G43" s="71"/>
      <c r="H43" s="71"/>
      <c r="I43" s="71"/>
      <c r="J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</row>
    <row r="44" spans="1:136" x14ac:dyDescent="0.25">
      <c r="A44" s="42" t="s">
        <v>80</v>
      </c>
      <c r="B44" s="42"/>
      <c r="C44" s="42"/>
      <c r="D44" s="42"/>
      <c r="E44" s="42"/>
      <c r="F44" s="42"/>
      <c r="G44" s="42"/>
      <c r="H44" s="42"/>
      <c r="I44" s="42"/>
      <c r="J44" s="42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</row>
    <row r="45" spans="1:136" x14ac:dyDescent="0.25">
      <c r="A45" s="42" t="s">
        <v>81</v>
      </c>
      <c r="B45" s="42" t="s">
        <v>82</v>
      </c>
      <c r="C45" s="42" t="s">
        <v>83</v>
      </c>
      <c r="D45" s="42" t="s">
        <v>84</v>
      </c>
      <c r="E45" s="42" t="s">
        <v>85</v>
      </c>
      <c r="F45" s="42" t="s">
        <v>86</v>
      </c>
      <c r="G45" s="42"/>
      <c r="H45" s="42"/>
      <c r="I45" s="42"/>
      <c r="J45" s="42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</row>
    <row r="46" spans="1:136" x14ac:dyDescent="0.25">
      <c r="A46" s="71" t="s">
        <v>59</v>
      </c>
      <c r="B46" s="42"/>
      <c r="C46" s="71">
        <v>9.9</v>
      </c>
      <c r="D46" s="38">
        <v>4148508.6304933508</v>
      </c>
      <c r="E46" s="37">
        <v>0</v>
      </c>
      <c r="F46" s="42">
        <v>1.331</v>
      </c>
      <c r="G46" s="42" t="s">
        <v>88</v>
      </c>
      <c r="H46" s="42"/>
      <c r="I46" s="42"/>
      <c r="J46" s="42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</row>
    <row r="47" spans="1:136" x14ac:dyDescent="0.25">
      <c r="A47" s="71" t="s">
        <v>58</v>
      </c>
      <c r="B47" s="37"/>
      <c r="C47" s="71">
        <v>10.199999999999999</v>
      </c>
      <c r="D47" s="38">
        <v>3991683.2490576608</v>
      </c>
      <c r="E47" s="37">
        <v>0</v>
      </c>
      <c r="F47" s="42">
        <v>1.9770000000000001</v>
      </c>
      <c r="G47" s="42" t="s">
        <v>87</v>
      </c>
      <c r="H47" s="71"/>
      <c r="I47" s="71"/>
      <c r="J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</row>
    <row r="48" spans="1:136" x14ac:dyDescent="0.25">
      <c r="A48" s="71" t="s">
        <v>21</v>
      </c>
      <c r="B48" s="42"/>
      <c r="C48" s="71">
        <v>11.2</v>
      </c>
      <c r="D48" s="38">
        <v>4637656.7112941984</v>
      </c>
      <c r="E48" s="37">
        <v>0</v>
      </c>
      <c r="F48" s="42">
        <v>1.165</v>
      </c>
      <c r="G48" s="42" t="s">
        <v>88</v>
      </c>
      <c r="H48" s="42"/>
      <c r="I48" s="42"/>
      <c r="J48" s="42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71"/>
      <c r="EE48" s="71"/>
      <c r="EF48" s="71"/>
    </row>
    <row r="49" spans="1:136" x14ac:dyDescent="0.25">
      <c r="A49" s="71" t="s">
        <v>89</v>
      </c>
      <c r="B49" s="37"/>
      <c r="C49" s="71">
        <v>3.76</v>
      </c>
      <c r="D49" s="38">
        <v>3859831.6666666665</v>
      </c>
      <c r="E49" s="37">
        <v>0</v>
      </c>
      <c r="F49" s="42">
        <v>1.25</v>
      </c>
      <c r="G49" s="42" t="s">
        <v>87</v>
      </c>
      <c r="H49" s="42"/>
      <c r="I49" s="42"/>
      <c r="J49" s="42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</row>
    <row r="50" spans="1:136" x14ac:dyDescent="0.25">
      <c r="A50" s="71" t="s">
        <v>22</v>
      </c>
      <c r="B50" s="42"/>
      <c r="C50" s="71">
        <v>2.6</v>
      </c>
      <c r="D50" s="38">
        <v>5663349.9999999972</v>
      </c>
      <c r="E50" s="37">
        <v>0</v>
      </c>
      <c r="F50" s="42">
        <v>0.71599999999999997</v>
      </c>
      <c r="G50" s="42" t="s">
        <v>87</v>
      </c>
      <c r="H50" s="42"/>
      <c r="I50" s="42"/>
      <c r="J50" s="42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</row>
    <row r="51" spans="1:136" x14ac:dyDescent="0.25">
      <c r="A51" s="71" t="s">
        <v>90</v>
      </c>
      <c r="B51" s="42"/>
      <c r="C51" s="71">
        <v>3</v>
      </c>
      <c r="D51" s="38">
        <v>3486656.1844863733</v>
      </c>
      <c r="E51" s="37">
        <v>0</v>
      </c>
      <c r="F51" s="42">
        <v>1.1779999999999999</v>
      </c>
      <c r="G51" s="42" t="s">
        <v>91</v>
      </c>
      <c r="H51" s="42"/>
      <c r="I51" s="42"/>
      <c r="J51" s="42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</row>
    <row r="52" spans="1:136" x14ac:dyDescent="0.25">
      <c r="A52" s="71" t="s">
        <v>92</v>
      </c>
      <c r="B52" s="42"/>
      <c r="C52" s="71">
        <v>3.7450000000000001</v>
      </c>
      <c r="D52" s="38">
        <v>3348296.3259318545</v>
      </c>
      <c r="E52" s="39">
        <v>0</v>
      </c>
      <c r="F52" s="42"/>
      <c r="G52" s="42"/>
      <c r="H52" s="42"/>
      <c r="I52" s="42"/>
      <c r="J52" s="42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  <c r="EC52" s="71"/>
      <c r="ED52" s="71"/>
      <c r="EE52" s="71"/>
      <c r="EF52" s="71"/>
    </row>
    <row r="53" spans="1:136" x14ac:dyDescent="0.25">
      <c r="A53" s="71" t="s">
        <v>60</v>
      </c>
      <c r="B53" s="42"/>
      <c r="C53" s="71">
        <v>4.79</v>
      </c>
      <c r="D53" s="38">
        <v>4187306.1728395065</v>
      </c>
      <c r="E53" s="39">
        <v>0</v>
      </c>
      <c r="F53" s="42"/>
      <c r="G53" s="42"/>
      <c r="H53" s="42"/>
      <c r="I53" s="42"/>
      <c r="J53" s="42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  <c r="EC53" s="71"/>
      <c r="ED53" s="71"/>
      <c r="EE53" s="71"/>
      <c r="EF53" s="71"/>
    </row>
    <row r="54" spans="1:136" x14ac:dyDescent="0.25">
      <c r="A54" s="71" t="s">
        <v>93</v>
      </c>
      <c r="B54" s="42"/>
      <c r="C54" s="71">
        <v>7.2149999999999999</v>
      </c>
      <c r="D54" s="38">
        <v>3955168.8888888885</v>
      </c>
      <c r="E54" s="39">
        <v>0</v>
      </c>
      <c r="F54" s="42"/>
      <c r="G54" s="42"/>
      <c r="H54" s="42"/>
      <c r="I54" s="42"/>
      <c r="J54" s="42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71"/>
      <c r="EC54" s="71"/>
      <c r="ED54" s="71"/>
      <c r="EE54" s="71"/>
      <c r="EF54" s="71"/>
    </row>
    <row r="55" spans="1:136" x14ac:dyDescent="0.25">
      <c r="A55" s="71" t="s">
        <v>94</v>
      </c>
      <c r="B55" s="42"/>
      <c r="C55" s="71">
        <v>8.1999999999999993</v>
      </c>
      <c r="D55" s="38">
        <v>4921606.4257028103</v>
      </c>
      <c r="E55" s="39">
        <v>0</v>
      </c>
      <c r="F55" s="42"/>
      <c r="G55" s="42"/>
      <c r="H55" s="42"/>
      <c r="I55" s="42"/>
      <c r="J55" s="42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</row>
    <row r="56" spans="1:136" x14ac:dyDescent="0.25">
      <c r="A56" s="71" t="s">
        <v>95</v>
      </c>
      <c r="B56" s="42"/>
      <c r="C56" s="71">
        <v>8.5</v>
      </c>
      <c r="D56" s="38">
        <v>5013586.666666667</v>
      </c>
      <c r="E56" s="39">
        <v>0</v>
      </c>
      <c r="F56" s="42"/>
      <c r="G56" s="42"/>
      <c r="H56" s="42"/>
      <c r="I56" s="42"/>
      <c r="J56" s="42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  <c r="EC56" s="71"/>
      <c r="ED56" s="71"/>
      <c r="EE56" s="71"/>
      <c r="EF56" s="71"/>
    </row>
    <row r="57" spans="1:136" x14ac:dyDescent="0.25">
      <c r="A57" s="71" t="s">
        <v>96</v>
      </c>
      <c r="B57" s="42"/>
      <c r="C57" s="71">
        <v>10.981999999999999</v>
      </c>
      <c r="D57" s="38">
        <v>5279827.8236914575</v>
      </c>
      <c r="E57" s="39">
        <v>0</v>
      </c>
      <c r="F57" s="71"/>
      <c r="G57" s="71"/>
      <c r="H57" s="71"/>
      <c r="I57" s="71"/>
      <c r="J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  <c r="EC57" s="71"/>
      <c r="ED57" s="71"/>
      <c r="EE57" s="71"/>
      <c r="EF57" s="71"/>
    </row>
    <row r="58" spans="1:136" x14ac:dyDescent="0.25">
      <c r="A58" s="71" t="s">
        <v>97</v>
      </c>
      <c r="B58" s="42"/>
      <c r="C58" s="71">
        <v>11.06</v>
      </c>
      <c r="D58" s="38">
        <v>5035519.9999999991</v>
      </c>
      <c r="E58" s="39">
        <v>0</v>
      </c>
      <c r="F58" s="71"/>
      <c r="G58" s="71"/>
      <c r="H58" s="71"/>
      <c r="I58" s="71"/>
      <c r="J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1"/>
    </row>
    <row r="59" spans="1:136" x14ac:dyDescent="0.25">
      <c r="A59" s="71" t="s">
        <v>98</v>
      </c>
      <c r="B59" s="42"/>
      <c r="C59" s="71">
        <v>11.619</v>
      </c>
      <c r="D59" s="38">
        <v>5017733.333333334</v>
      </c>
      <c r="E59" s="39">
        <v>0</v>
      </c>
      <c r="F59" s="71"/>
      <c r="G59" s="71"/>
      <c r="H59" s="71"/>
      <c r="I59" s="71"/>
      <c r="J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</row>
    <row r="60" spans="1:136" x14ac:dyDescent="0.25">
      <c r="A60" s="71" t="s">
        <v>99</v>
      </c>
      <c r="B60" s="42"/>
      <c r="C60" s="71">
        <v>11.893000000000001</v>
      </c>
      <c r="D60" s="38">
        <v>5281153.333333333</v>
      </c>
      <c r="E60" s="42"/>
      <c r="F60" s="71"/>
      <c r="G60" s="71"/>
      <c r="H60" s="71"/>
      <c r="I60" s="71"/>
      <c r="J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</row>
    <row r="61" spans="1:136" x14ac:dyDescent="0.25">
      <c r="A61" s="71" t="s">
        <v>100</v>
      </c>
      <c r="B61" s="42"/>
      <c r="C61" s="71"/>
      <c r="D61" s="38">
        <v>4571398.0716253426</v>
      </c>
      <c r="E61" s="42"/>
      <c r="F61" s="71"/>
      <c r="G61" s="71"/>
      <c r="H61" s="71"/>
      <c r="I61" s="71"/>
      <c r="J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</row>
    <row r="63" spans="1:136" x14ac:dyDescent="0.25">
      <c r="A63" s="40" t="s">
        <v>101</v>
      </c>
      <c r="B63" s="40">
        <v>1</v>
      </c>
      <c r="C63" s="40" t="s">
        <v>102</v>
      </c>
      <c r="D63" s="71">
        <v>0.101325</v>
      </c>
      <c r="E63" s="71" t="s">
        <v>103</v>
      </c>
      <c r="F63" s="71"/>
      <c r="G63" s="71"/>
      <c r="H63" s="71"/>
      <c r="I63" s="71"/>
      <c r="J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</row>
    <row r="64" spans="1:136" x14ac:dyDescent="0.25">
      <c r="A64" s="40" t="s">
        <v>104</v>
      </c>
      <c r="B64" s="40">
        <v>0.15</v>
      </c>
      <c r="C64" s="40" t="s">
        <v>105</v>
      </c>
      <c r="D64" s="71"/>
      <c r="E64" s="71"/>
      <c r="F64" s="71"/>
      <c r="G64" s="38"/>
      <c r="H64" s="71"/>
      <c r="I64" s="71"/>
      <c r="J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</row>
    <row r="65" spans="1:136" x14ac:dyDescent="0.25">
      <c r="A65" s="40" t="s">
        <v>106</v>
      </c>
      <c r="B65" s="40">
        <v>8.2057459999999999E-2</v>
      </c>
      <c r="C65" s="40" t="s">
        <v>107</v>
      </c>
      <c r="D65" s="71">
        <v>8.31</v>
      </c>
      <c r="E65" s="71" t="s">
        <v>108</v>
      </c>
      <c r="F65" s="71"/>
      <c r="G65" s="71"/>
      <c r="H65" s="71"/>
      <c r="I65" s="71"/>
      <c r="J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</row>
    <row r="66" spans="1:136" x14ac:dyDescent="0.25">
      <c r="A66" s="40" t="s">
        <v>109</v>
      </c>
      <c r="B66" s="40">
        <v>24</v>
      </c>
      <c r="C66" s="40" t="s">
        <v>110</v>
      </c>
      <c r="D66" s="71"/>
      <c r="E66" s="71"/>
      <c r="F66" s="71"/>
      <c r="G66" s="71"/>
      <c r="H66" s="71"/>
      <c r="I66" s="71"/>
      <c r="J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</row>
    <row r="67" spans="1:136" x14ac:dyDescent="0.25">
      <c r="A67" s="40"/>
      <c r="B67" s="40">
        <v>297.14999999999998</v>
      </c>
      <c r="C67" s="40" t="s">
        <v>111</v>
      </c>
      <c r="D67" s="71">
        <v>298</v>
      </c>
      <c r="E67" s="71" t="s">
        <v>111</v>
      </c>
      <c r="F67" s="71"/>
      <c r="G67" s="71"/>
      <c r="H67" s="71"/>
      <c r="I67" s="71"/>
      <c r="J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</row>
    <row r="68" spans="1:136" x14ac:dyDescent="0.25">
      <c r="A68" s="41" t="s">
        <v>112</v>
      </c>
      <c r="B68" s="41">
        <v>6.1517330000000004E-3</v>
      </c>
      <c r="C68" s="41" t="s">
        <v>113</v>
      </c>
      <c r="D68" s="71"/>
      <c r="E68" s="71"/>
      <c r="F68" s="71"/>
      <c r="G68" s="71"/>
      <c r="H68" s="71"/>
      <c r="I68" s="71"/>
      <c r="J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</row>
    <row r="69" spans="1:136" x14ac:dyDescent="0.25"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DO69" s="71"/>
      <c r="DP69" s="71"/>
      <c r="DQ69" s="71"/>
      <c r="DR69" s="71"/>
      <c r="DS69" s="71"/>
      <c r="DT69" s="71"/>
      <c r="DU69" s="71"/>
      <c r="DV69" s="71"/>
      <c r="DW69" s="71"/>
      <c r="DX69" s="71"/>
      <c r="DY69" s="71"/>
      <c r="DZ69" s="71"/>
      <c r="EA69" s="71"/>
      <c r="EB69" s="71"/>
      <c r="EC69" s="71"/>
      <c r="ED69" s="71"/>
      <c r="EE69" s="71"/>
      <c r="EF69" s="71"/>
    </row>
  </sheetData>
  <mergeCells count="126">
    <mergeCell ref="EA3:EA6"/>
    <mergeCell ref="EB3:EB6"/>
    <mergeCell ref="EC3:EC6"/>
    <mergeCell ref="ED3:ED6"/>
    <mergeCell ref="EE3:EE6"/>
    <mergeCell ref="EF3:EF6"/>
    <mergeCell ref="DU3:DU6"/>
    <mergeCell ref="DV3:DV6"/>
    <mergeCell ref="DW3:DW6"/>
    <mergeCell ref="DX3:DX6"/>
    <mergeCell ref="DY3:DY6"/>
    <mergeCell ref="DZ3:DZ6"/>
    <mergeCell ref="DO3:DO6"/>
    <mergeCell ref="DP3:DP6"/>
    <mergeCell ref="DQ3:DQ6"/>
    <mergeCell ref="DR3:DR6"/>
    <mergeCell ref="DS3:DS6"/>
    <mergeCell ref="DT3:DT6"/>
    <mergeCell ref="DI3:DI6"/>
    <mergeCell ref="DJ3:DJ6"/>
    <mergeCell ref="DK3:DK6"/>
    <mergeCell ref="DL3:DL6"/>
    <mergeCell ref="DM3:DM6"/>
    <mergeCell ref="DN3:DN6"/>
    <mergeCell ref="DC3:DC6"/>
    <mergeCell ref="DD3:DD6"/>
    <mergeCell ref="DE3:DE6"/>
    <mergeCell ref="DF3:DF6"/>
    <mergeCell ref="DG3:DG6"/>
    <mergeCell ref="DH3:DH6"/>
    <mergeCell ref="CW3:CW6"/>
    <mergeCell ref="CX3:CX6"/>
    <mergeCell ref="CY3:CY6"/>
    <mergeCell ref="CZ3:CZ6"/>
    <mergeCell ref="DA3:DA6"/>
    <mergeCell ref="DB3:DB6"/>
    <mergeCell ref="CQ3:CQ6"/>
    <mergeCell ref="CR3:CR6"/>
    <mergeCell ref="CS3:CS6"/>
    <mergeCell ref="CT3:CT6"/>
    <mergeCell ref="CU3:CU6"/>
    <mergeCell ref="CV3:CV6"/>
    <mergeCell ref="CK3:CK6"/>
    <mergeCell ref="CL3:CL6"/>
    <mergeCell ref="CM3:CM6"/>
    <mergeCell ref="CN3:CN6"/>
    <mergeCell ref="CO3:CO6"/>
    <mergeCell ref="CP3:CP6"/>
    <mergeCell ref="CC3:CC6"/>
    <mergeCell ref="CD3:CD6"/>
    <mergeCell ref="CE3:CE6"/>
    <mergeCell ref="CF3:CF6"/>
    <mergeCell ref="CG3:CG6"/>
    <mergeCell ref="CI3:CI6"/>
    <mergeCell ref="BW3:BW6"/>
    <mergeCell ref="BX3:BX6"/>
    <mergeCell ref="BY3:BY6"/>
    <mergeCell ref="BZ3:BZ6"/>
    <mergeCell ref="CA3:CA6"/>
    <mergeCell ref="CB3:CB6"/>
    <mergeCell ref="BQ3:BQ6"/>
    <mergeCell ref="BR3:BR6"/>
    <mergeCell ref="BS3:BS6"/>
    <mergeCell ref="BT3:BT6"/>
    <mergeCell ref="BU3:BU6"/>
    <mergeCell ref="BV3:BV6"/>
    <mergeCell ref="BI3:BI6"/>
    <mergeCell ref="BL3:BL6"/>
    <mergeCell ref="BM3:BM6"/>
    <mergeCell ref="BN3:BN6"/>
    <mergeCell ref="BO3:BO6"/>
    <mergeCell ref="BP3:BP6"/>
    <mergeCell ref="BB3:BB6"/>
    <mergeCell ref="BC3:BC6"/>
    <mergeCell ref="BD3:BD6"/>
    <mergeCell ref="BF3:BF6"/>
    <mergeCell ref="BG3:BG6"/>
    <mergeCell ref="BH3:BH6"/>
    <mergeCell ref="AV3:AV6"/>
    <mergeCell ref="AW3:AW6"/>
    <mergeCell ref="AX3:AX6"/>
    <mergeCell ref="AY3:AY6"/>
    <mergeCell ref="AZ3:AZ6"/>
    <mergeCell ref="BA3:BA6"/>
    <mergeCell ref="AP3:AP6"/>
    <mergeCell ref="AQ3:AQ6"/>
    <mergeCell ref="AR3:AR6"/>
    <mergeCell ref="AS3:AS6"/>
    <mergeCell ref="AT3:AT6"/>
    <mergeCell ref="AU3:AU6"/>
    <mergeCell ref="AJ3:AJ6"/>
    <mergeCell ref="AK3:AK6"/>
    <mergeCell ref="AL3:AL6"/>
    <mergeCell ref="AM3:AM6"/>
    <mergeCell ref="AN3:AN6"/>
    <mergeCell ref="AO3:AO6"/>
    <mergeCell ref="AC3:AC6"/>
    <mergeCell ref="AD3:AD6"/>
    <mergeCell ref="AE3:AE6"/>
    <mergeCell ref="AF3:AF6"/>
    <mergeCell ref="AG3:AG6"/>
    <mergeCell ref="AH3:AI3"/>
    <mergeCell ref="W3:W6"/>
    <mergeCell ref="X3:X6"/>
    <mergeCell ref="Y3:Y6"/>
    <mergeCell ref="Z3:Z6"/>
    <mergeCell ref="AA3:AA6"/>
    <mergeCell ref="AB3:AB6"/>
    <mergeCell ref="T3:T6"/>
    <mergeCell ref="U3:U6"/>
    <mergeCell ref="V3:V6"/>
    <mergeCell ref="I3:I6"/>
    <mergeCell ref="J3:J6"/>
    <mergeCell ref="K3:K6"/>
    <mergeCell ref="L3:L6"/>
    <mergeCell ref="N3:O3"/>
    <mergeCell ref="P3:P6"/>
    <mergeCell ref="A3:A6"/>
    <mergeCell ref="D3:D6"/>
    <mergeCell ref="E3:E6"/>
    <mergeCell ref="F3:F6"/>
    <mergeCell ref="G3:G6"/>
    <mergeCell ref="H3:H6"/>
    <mergeCell ref="Q3:Q6"/>
    <mergeCell ref="R3:R6"/>
    <mergeCell ref="S3:S6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27"/>
  <sheetViews>
    <sheetView workbookViewId="0">
      <selection activeCell="B36" sqref="B36"/>
    </sheetView>
  </sheetViews>
  <sheetFormatPr defaultColWidth="11.42578125" defaultRowHeight="15" x14ac:dyDescent="0.25"/>
  <cols>
    <col min="1" max="1" width="34.42578125" bestFit="1" customWidth="1"/>
  </cols>
  <sheetData>
    <row r="1" spans="1:20" ht="31.5" x14ac:dyDescent="0.5">
      <c r="A1" s="4" t="s">
        <v>122</v>
      </c>
    </row>
    <row r="2" spans="1:20" x14ac:dyDescent="0.25">
      <c r="A2" s="1" t="s">
        <v>23</v>
      </c>
    </row>
    <row r="3" spans="1:20" x14ac:dyDescent="0.25">
      <c r="B3" s="79" t="s">
        <v>15</v>
      </c>
      <c r="C3" s="79" t="s">
        <v>14</v>
      </c>
      <c r="D3" s="79" t="s">
        <v>16</v>
      </c>
      <c r="E3" s="79" t="s">
        <v>21</v>
      </c>
      <c r="F3" s="79" t="s">
        <v>22</v>
      </c>
      <c r="G3" s="79" t="s">
        <v>17</v>
      </c>
      <c r="H3" s="79" t="s">
        <v>19</v>
      </c>
      <c r="I3" s="79" t="s">
        <v>18</v>
      </c>
      <c r="J3" s="79" t="s">
        <v>20</v>
      </c>
      <c r="K3" s="79" t="s">
        <v>7</v>
      </c>
      <c r="L3" s="79" t="s">
        <v>11</v>
      </c>
      <c r="M3" s="79" t="s">
        <v>8</v>
      </c>
      <c r="N3" s="79" t="s">
        <v>12</v>
      </c>
      <c r="O3" s="79" t="s">
        <v>10</v>
      </c>
      <c r="P3" s="79" t="s">
        <v>9</v>
      </c>
      <c r="Q3" s="79" t="s">
        <v>13</v>
      </c>
    </row>
    <row r="4" spans="1:20" x14ac:dyDescent="0.25">
      <c r="A4" t="s">
        <v>0</v>
      </c>
      <c r="B4">
        <v>33426.25</v>
      </c>
      <c r="C4">
        <v>2399079.7250000001</v>
      </c>
      <c r="D4">
        <v>2442.2649999999999</v>
      </c>
      <c r="E4">
        <v>312649.39</v>
      </c>
      <c r="F4">
        <v>145285.17000000001</v>
      </c>
      <c r="G4">
        <v>125.185</v>
      </c>
      <c r="H4">
        <v>4109.87</v>
      </c>
      <c r="I4">
        <v>1107641.675</v>
      </c>
      <c r="J4">
        <v>97058.434999999998</v>
      </c>
      <c r="K4">
        <v>361.63</v>
      </c>
      <c r="L4">
        <v>276.995</v>
      </c>
      <c r="M4">
        <v>0</v>
      </c>
      <c r="N4">
        <v>98.26</v>
      </c>
      <c r="O4">
        <v>0</v>
      </c>
      <c r="P4">
        <v>0</v>
      </c>
      <c r="Q4">
        <v>0</v>
      </c>
      <c r="R4">
        <v>0</v>
      </c>
    </row>
    <row r="5" spans="1:20" x14ac:dyDescent="0.25">
      <c r="A5" t="s">
        <v>2</v>
      </c>
      <c r="B5">
        <v>33426.25</v>
      </c>
      <c r="C5">
        <v>2399079.7250000001</v>
      </c>
      <c r="D5">
        <v>2442.2649999999999</v>
      </c>
      <c r="E5">
        <v>312649.39</v>
      </c>
      <c r="F5">
        <v>145285.17000000001</v>
      </c>
      <c r="G5">
        <v>125.185</v>
      </c>
      <c r="H5">
        <v>4109.87</v>
      </c>
      <c r="I5">
        <v>1107641.675</v>
      </c>
      <c r="J5">
        <v>97058.434999999998</v>
      </c>
      <c r="K5">
        <v>361.63</v>
      </c>
      <c r="L5">
        <v>276.995</v>
      </c>
      <c r="M5">
        <v>0</v>
      </c>
      <c r="N5">
        <v>98.26</v>
      </c>
      <c r="O5">
        <v>0</v>
      </c>
      <c r="P5">
        <v>0</v>
      </c>
      <c r="Q5">
        <v>0</v>
      </c>
      <c r="R5">
        <v>0</v>
      </c>
      <c r="S5" s="2"/>
      <c r="T5" s="2"/>
    </row>
    <row r="6" spans="1:20" x14ac:dyDescent="0.25">
      <c r="A6" t="s">
        <v>3</v>
      </c>
      <c r="B6">
        <v>33426.25</v>
      </c>
      <c r="C6">
        <v>2399079.7250000001</v>
      </c>
      <c r="D6">
        <v>2442.2649999999999</v>
      </c>
      <c r="E6">
        <v>312649.39</v>
      </c>
      <c r="F6">
        <v>145285.17000000001</v>
      </c>
      <c r="G6">
        <v>125.185</v>
      </c>
      <c r="H6">
        <v>4109.87</v>
      </c>
      <c r="I6">
        <v>1107641.675</v>
      </c>
      <c r="J6">
        <v>97058.434999999998</v>
      </c>
      <c r="K6">
        <v>361.63</v>
      </c>
      <c r="L6">
        <v>276.995</v>
      </c>
      <c r="M6">
        <v>0</v>
      </c>
      <c r="N6">
        <v>98.26</v>
      </c>
      <c r="O6">
        <v>0</v>
      </c>
      <c r="P6">
        <v>0</v>
      </c>
      <c r="Q6">
        <v>0</v>
      </c>
      <c r="R6">
        <v>0</v>
      </c>
    </row>
    <row r="7" spans="1:20" x14ac:dyDescent="0.25">
      <c r="A7" t="s">
        <v>5</v>
      </c>
    </row>
    <row r="8" spans="1:20" x14ac:dyDescent="0.25">
      <c r="A8" t="s">
        <v>6</v>
      </c>
    </row>
    <row r="9" spans="1:20" x14ac:dyDescent="0.25">
      <c r="A9" s="1" t="s">
        <v>1</v>
      </c>
      <c r="B9" s="1">
        <f>AVERAGE(B4:B5)</f>
        <v>33426.25</v>
      </c>
      <c r="C9" s="1">
        <f t="shared" ref="C9:Q9" si="0">AVERAGE(C4:C5)</f>
        <v>2399079.7250000001</v>
      </c>
      <c r="D9" s="1">
        <f t="shared" si="0"/>
        <v>2442.2649999999999</v>
      </c>
      <c r="E9" s="1">
        <f t="shared" si="0"/>
        <v>312649.39</v>
      </c>
      <c r="F9" s="1">
        <f t="shared" si="0"/>
        <v>145285.17000000001</v>
      </c>
      <c r="G9" s="1">
        <f t="shared" si="0"/>
        <v>125.185</v>
      </c>
      <c r="H9" s="1">
        <f t="shared" si="0"/>
        <v>4109.87</v>
      </c>
      <c r="I9" s="1">
        <f t="shared" si="0"/>
        <v>1107641.675</v>
      </c>
      <c r="J9" s="1">
        <f t="shared" si="0"/>
        <v>97058.434999999998</v>
      </c>
      <c r="K9" s="1">
        <f t="shared" si="0"/>
        <v>361.63</v>
      </c>
      <c r="L9" s="1">
        <f t="shared" si="0"/>
        <v>276.995</v>
      </c>
      <c r="M9" s="1">
        <f t="shared" si="0"/>
        <v>0</v>
      </c>
      <c r="N9" s="1">
        <f t="shared" si="0"/>
        <v>98.26</v>
      </c>
      <c r="O9" s="1">
        <f t="shared" si="0"/>
        <v>0</v>
      </c>
      <c r="P9" s="1">
        <f t="shared" si="0"/>
        <v>0</v>
      </c>
      <c r="Q9" s="1">
        <f t="shared" si="0"/>
        <v>0</v>
      </c>
    </row>
    <row r="10" spans="1:20" x14ac:dyDescent="0.25">
      <c r="A10" s="1" t="s">
        <v>4</v>
      </c>
      <c r="B10" s="1">
        <f>100*(_xlfn.STDEV.S(B4:B5)/B9)</f>
        <v>0</v>
      </c>
      <c r="C10" s="1">
        <f t="shared" ref="C10:Q10" si="1">100*(_xlfn.STDEV.S(C4:C5)/C9)</f>
        <v>0</v>
      </c>
      <c r="D10" s="1">
        <f t="shared" si="1"/>
        <v>0</v>
      </c>
      <c r="E10" s="1">
        <f t="shared" si="1"/>
        <v>0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  <c r="L10" s="1">
        <f t="shared" si="1"/>
        <v>0</v>
      </c>
      <c r="M10" s="1" t="e">
        <f t="shared" si="1"/>
        <v>#DIV/0!</v>
      </c>
      <c r="N10" s="1">
        <f t="shared" si="1"/>
        <v>0</v>
      </c>
      <c r="O10" s="1" t="e">
        <f t="shared" si="1"/>
        <v>#DIV/0!</v>
      </c>
      <c r="P10" s="1" t="e">
        <f t="shared" si="1"/>
        <v>#DIV/0!</v>
      </c>
      <c r="Q10" s="1" t="e">
        <f t="shared" si="1"/>
        <v>#DIV/0!</v>
      </c>
    </row>
    <row r="14" spans="1:20" x14ac:dyDescent="0.25">
      <c r="A14" s="1" t="s">
        <v>24</v>
      </c>
    </row>
    <row r="15" spans="1:20" x14ac:dyDescent="0.25">
      <c r="B15" s="79" t="s">
        <v>15</v>
      </c>
      <c r="C15" s="79" t="s">
        <v>14</v>
      </c>
      <c r="D15" s="79" t="s">
        <v>16</v>
      </c>
      <c r="E15" s="79" t="s">
        <v>21</v>
      </c>
      <c r="F15" s="79" t="s">
        <v>22</v>
      </c>
      <c r="G15" s="79" t="s">
        <v>17</v>
      </c>
      <c r="H15" s="79" t="s">
        <v>19</v>
      </c>
      <c r="I15" s="79" t="s">
        <v>18</v>
      </c>
      <c r="J15" s="79" t="s">
        <v>20</v>
      </c>
      <c r="K15" s="79" t="s">
        <v>7</v>
      </c>
      <c r="L15" s="79" t="s">
        <v>11</v>
      </c>
      <c r="M15" s="79" t="s">
        <v>8</v>
      </c>
      <c r="N15" s="79" t="s">
        <v>12</v>
      </c>
      <c r="O15" s="79" t="s">
        <v>10</v>
      </c>
      <c r="P15" s="79" t="s">
        <v>9</v>
      </c>
      <c r="Q15" s="79" t="s">
        <v>13</v>
      </c>
    </row>
    <row r="16" spans="1:20" x14ac:dyDescent="0.25">
      <c r="A16" t="s">
        <v>0</v>
      </c>
      <c r="B16">
        <v>583611.46</v>
      </c>
      <c r="C16">
        <v>2199509.7960000001</v>
      </c>
      <c r="D16">
        <v>0</v>
      </c>
      <c r="E16">
        <v>0</v>
      </c>
      <c r="F16">
        <v>0</v>
      </c>
      <c r="G16">
        <v>85.105000000000004</v>
      </c>
      <c r="H16">
        <v>0</v>
      </c>
      <c r="I16">
        <v>1251169.3049999999</v>
      </c>
      <c r="J16">
        <v>0</v>
      </c>
      <c r="K16">
        <v>492.05</v>
      </c>
      <c r="L16">
        <v>428.21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2</v>
      </c>
      <c r="B17">
        <v>583611.46</v>
      </c>
      <c r="C17">
        <v>2199509.7960000001</v>
      </c>
      <c r="D17">
        <v>0</v>
      </c>
      <c r="E17">
        <v>0</v>
      </c>
      <c r="F17">
        <v>0</v>
      </c>
      <c r="G17">
        <v>85.105000000000004</v>
      </c>
      <c r="H17">
        <v>0</v>
      </c>
      <c r="I17">
        <v>1251169.3049999999</v>
      </c>
      <c r="J17">
        <v>0</v>
      </c>
      <c r="K17">
        <v>492.05</v>
      </c>
      <c r="L17">
        <v>428.21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3</v>
      </c>
      <c r="B18">
        <v>583611.46</v>
      </c>
      <c r="C18">
        <v>2199509.7960000001</v>
      </c>
      <c r="D18">
        <v>0</v>
      </c>
      <c r="E18">
        <v>0</v>
      </c>
      <c r="F18">
        <v>0</v>
      </c>
      <c r="G18">
        <v>85.105000000000004</v>
      </c>
      <c r="H18">
        <v>0</v>
      </c>
      <c r="I18">
        <v>1251169.3049999999</v>
      </c>
      <c r="J18">
        <v>0</v>
      </c>
      <c r="K18">
        <v>492.05</v>
      </c>
      <c r="L18">
        <v>428.21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5</v>
      </c>
    </row>
    <row r="20" spans="1:20" x14ac:dyDescent="0.25">
      <c r="A20" t="s">
        <v>6</v>
      </c>
    </row>
    <row r="21" spans="1:20" x14ac:dyDescent="0.25">
      <c r="A21" s="1" t="s">
        <v>1</v>
      </c>
      <c r="B21" s="1">
        <f t="shared" ref="B21:Q21" si="2">AVERAGE(B16:B17)</f>
        <v>583611.46</v>
      </c>
      <c r="C21" s="1">
        <f t="shared" si="2"/>
        <v>2199509.7960000001</v>
      </c>
      <c r="D21" s="1">
        <f t="shared" si="2"/>
        <v>0</v>
      </c>
      <c r="E21" s="1">
        <f t="shared" si="2"/>
        <v>0</v>
      </c>
      <c r="F21" s="1">
        <f t="shared" si="2"/>
        <v>0</v>
      </c>
      <c r="G21" s="1">
        <f t="shared" si="2"/>
        <v>85.105000000000004</v>
      </c>
      <c r="H21" s="1">
        <f t="shared" si="2"/>
        <v>0</v>
      </c>
      <c r="I21" s="1">
        <f t="shared" si="2"/>
        <v>1251169.3049999999</v>
      </c>
      <c r="J21" s="1">
        <f t="shared" si="2"/>
        <v>0</v>
      </c>
      <c r="K21" s="1">
        <f t="shared" si="2"/>
        <v>492.05</v>
      </c>
      <c r="L21" s="1">
        <f t="shared" si="2"/>
        <v>428.21</v>
      </c>
      <c r="M21" s="1">
        <f t="shared" si="2"/>
        <v>0</v>
      </c>
      <c r="N21" s="1">
        <f t="shared" si="2"/>
        <v>0</v>
      </c>
      <c r="O21" s="1">
        <f t="shared" si="2"/>
        <v>0</v>
      </c>
      <c r="P21" s="1">
        <f t="shared" si="2"/>
        <v>0</v>
      </c>
      <c r="Q21" s="1">
        <f t="shared" si="2"/>
        <v>0</v>
      </c>
    </row>
    <row r="22" spans="1:20" x14ac:dyDescent="0.25">
      <c r="A22" s="1" t="s">
        <v>4</v>
      </c>
      <c r="B22" s="1">
        <f>100*(_xlfn.STDEV.S(B16:B17)/B21)</f>
        <v>0</v>
      </c>
      <c r="C22" s="1">
        <f t="shared" ref="C22:Q22" si="3">100*(_xlfn.STDEV.S(C16:C17)/C21)</f>
        <v>0</v>
      </c>
      <c r="D22" s="1" t="e">
        <f t="shared" si="3"/>
        <v>#DIV/0!</v>
      </c>
      <c r="E22" s="1" t="e">
        <f t="shared" si="3"/>
        <v>#DIV/0!</v>
      </c>
      <c r="F22" s="1" t="e">
        <f t="shared" si="3"/>
        <v>#DIV/0!</v>
      </c>
      <c r="G22" s="1">
        <f t="shared" si="3"/>
        <v>0</v>
      </c>
      <c r="H22" s="1" t="e">
        <f t="shared" si="3"/>
        <v>#DIV/0!</v>
      </c>
      <c r="I22" s="1">
        <f t="shared" si="3"/>
        <v>0</v>
      </c>
      <c r="J22" s="1" t="e">
        <f t="shared" si="3"/>
        <v>#DIV/0!</v>
      </c>
      <c r="K22" s="1">
        <f t="shared" si="3"/>
        <v>0</v>
      </c>
      <c r="L22" s="1">
        <f t="shared" si="3"/>
        <v>0</v>
      </c>
      <c r="M22" s="1" t="e">
        <f t="shared" si="3"/>
        <v>#DIV/0!</v>
      </c>
      <c r="N22" s="1" t="e">
        <f t="shared" si="3"/>
        <v>#DIV/0!</v>
      </c>
      <c r="O22" s="1" t="e">
        <f t="shared" si="3"/>
        <v>#DIV/0!</v>
      </c>
      <c r="P22" s="1" t="e">
        <f t="shared" si="3"/>
        <v>#DIV/0!</v>
      </c>
      <c r="Q22" s="1" t="e">
        <f t="shared" si="3"/>
        <v>#DIV/0!</v>
      </c>
    </row>
    <row r="25" spans="1:20" ht="18.75" x14ac:dyDescent="0.3">
      <c r="A25" s="3" t="s">
        <v>123</v>
      </c>
    </row>
    <row r="26" spans="1:20" x14ac:dyDescent="0.25">
      <c r="A26" s="79" t="s">
        <v>15</v>
      </c>
      <c r="B26" s="79" t="s">
        <v>14</v>
      </c>
      <c r="C26" t="s">
        <v>18</v>
      </c>
      <c r="D26" t="s">
        <v>7</v>
      </c>
      <c r="E26" t="s">
        <v>11</v>
      </c>
    </row>
    <row r="27" spans="1:20" x14ac:dyDescent="0.25">
      <c r="A27">
        <f>B21</f>
        <v>583611.46</v>
      </c>
      <c r="B27">
        <f>C21</f>
        <v>2199509.7960000001</v>
      </c>
      <c r="C27">
        <f>I21</f>
        <v>1251169.3049999999</v>
      </c>
      <c r="D27">
        <f>K21</f>
        <v>492.05</v>
      </c>
      <c r="E27">
        <f>L21</f>
        <v>428.21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In</vt:lpstr>
      <vt:lpstr>Bypass In</vt:lpstr>
      <vt:lpstr>.50% O2 V_Ta_SiO2</vt:lpstr>
      <vt:lpstr>.50% O2 40mL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juanmvenegasPC</dc:creator>
  <cp:lastModifiedBy>Hermans_Desktop1</cp:lastModifiedBy>
  <dcterms:created xsi:type="dcterms:W3CDTF">2016-04-30T16:50:41Z</dcterms:created>
  <dcterms:modified xsi:type="dcterms:W3CDTF">2021-08-06T22:43:04Z</dcterms:modified>
</cp:coreProperties>
</file>