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28800" windowHeight="12495" tabRatio="758" firstSheet="1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44525"/>
</workbook>
</file>

<file path=xl/sharedStrings.xml><?xml version="1.0" encoding="utf-8"?>
<sst xmlns="http://schemas.openxmlformats.org/spreadsheetml/2006/main" count="250" uniqueCount="136">
  <si>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</si>
  <si>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</si>
  <si>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</si>
  <si>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</si>
  <si>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</si>
  <si>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</si>
  <si>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</si>
  <si>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</si>
  <si>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</si>
  <si>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</si>
  <si>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</si>
  <si>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</si>
  <si>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</si>
  <si>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</si>
  <si>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</si>
  <si>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</si>
  <si>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</si>
  <si>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</si>
  <si>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</si>
  <si>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Mockup</t>
  </si>
  <si>
    <t>Team develops mockup to visualize interface which will be in use at PresentationLab and live demonstration</t>
  </si>
  <si>
    <t>choose collaboration tool to create mockups</t>
  </si>
  <si>
    <t>S</t>
  </si>
  <si>
    <t>create 2 mockups to display user interface</t>
  </si>
  <si>
    <t>M</t>
  </si>
  <si>
    <t>3D print</t>
  </si>
  <si>
    <t>Finally supporting equipment for raspberry pi will be created via 3D print at ProjectKitchen</t>
  </si>
  <si>
    <t>request date and time to visit ProjectKitchen for 3D print</t>
  </si>
  <si>
    <t>visit ProjectKitchen for 3d print</t>
  </si>
  <si>
    <t>Software final development</t>
  </si>
  <si>
    <t>Software gets final design and bugfixes</t>
  </si>
  <si>
    <t>browses alternative recognition software for handling out/in scope</t>
  </si>
  <si>
    <t>discussion with supervisor about specified requirement of daily/current counter</t>
  </si>
  <si>
    <t>adapt software to recognize people on whole body or bodyparts only</t>
  </si>
  <si>
    <t>Connect Hardware + Software</t>
  </si>
  <si>
    <t>Raspberry Pi gets Software installed and will be connected to camera modul and supporting tech gear</t>
  </si>
  <si>
    <t>browse alternative camera modules</t>
  </si>
  <si>
    <t>try NoIR module</t>
  </si>
  <si>
    <t>install and configure mqtt</t>
  </si>
  <si>
    <t>implement detection software</t>
  </si>
  <si>
    <t>setup automatic start</t>
  </si>
  <si>
    <t>configure further settings</t>
  </si>
  <si>
    <t>test running device (without PoE)</t>
  </si>
  <si>
    <t>test running device (with PoE)</t>
  </si>
  <si>
    <t>live demo (random location)</t>
  </si>
  <si>
    <t>live demo (Presentation Lab)</t>
  </si>
  <si>
    <t>Interface PresentationLab</t>
  </si>
  <si>
    <t>Presentation Lab gets an own interface to use Visitor-Counter at location</t>
  </si>
  <si>
    <t xml:space="preserve">plan interface with mockup as 'blueprint' </t>
  </si>
  <si>
    <t>code interface</t>
  </si>
  <si>
    <t>implement interface</t>
  </si>
  <si>
    <t>test interface</t>
  </si>
  <si>
    <t>setup interface on device for local usage</t>
  </si>
  <si>
    <t>Presentation</t>
  </si>
  <si>
    <t>final upload for the current semester (protocols, effort estimation, video, other docs)</t>
  </si>
  <si>
    <t>prepare live demonstration 'audience'</t>
  </si>
  <si>
    <t>create video content with live demo</t>
  </si>
  <si>
    <t>create additional video content</t>
  </si>
  <si>
    <t>edit/finish video</t>
  </si>
  <si>
    <t>Documentation</t>
  </si>
  <si>
    <t>repeating tasks to update GitHub repository, fill in timetable/protocols, create Jira tasks and so forth</t>
  </si>
  <si>
    <t>update GitHub repository</t>
  </si>
  <si>
    <t>update Jira tasks</t>
  </si>
  <si>
    <t>fill in timetable</t>
  </si>
  <si>
    <t>fill in sprint review protocols</t>
  </si>
  <si>
    <t>create next sprint requirements as protocol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</si>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</sst>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_-&quot;€&quot;\ * #,##0_-;\-&quot;€&quot;\ * #,##0_-;_-&quot;€&quot;\ * \-_-;_-@_-"/>
    <numFmt numFmtId="43" formatCode="_-* #,##0.00_-;\-* #,##0.00_-;_-* &quot;-&quot;??_-;_-@_-"/>
    <numFmt numFmtId="177" formatCode="0.0"/>
    <numFmt numFmtId="178" formatCode="_-&quot;€&quot;\ * #,##0.00_-;\-&quot;€&quot;\ * #,##0.00_-;_-&quot;€&quot;\ * \-??_-;_-@_-"/>
    <numFmt numFmtId="179" formatCode="&quot;€&quot;\ #,##0.00;[Red]\-&quot;€&quot;\ #,##0.00"/>
    <numFmt numFmtId="180" formatCode="0.000"/>
  </numFmts>
  <fonts count="31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/>
    <xf numFmtId="0" fontId="16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0" borderId="0"/>
    <xf numFmtId="176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41" applyNumberFormat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" fillId="19" borderId="4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7" borderId="3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9" borderId="4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39" applyNumberFormat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9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6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/>
    <xf numFmtId="0" fontId="16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0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2">
    <xf numFmtId="0" fontId="0" fillId="0" borderId="0" xfId="0"/>
    <xf numFmtId="0" fontId="0" fillId="0" borderId="0" xfId="0" applyProtection="1"/>
    <xf numFmtId="0" fontId="1" fillId="0" borderId="0" xfId="56" applyFont="1" applyProtection="1"/>
    <xf numFmtId="0" fontId="2" fillId="0" borderId="0" xfId="56" applyProtection="1"/>
    <xf numFmtId="0" fontId="1" fillId="0" borderId="1" xfId="56" applyFont="1" applyBorder="1" applyAlignment="1" applyProtection="1">
      <alignment wrapText="1"/>
    </xf>
    <xf numFmtId="0" fontId="1" fillId="0" borderId="2" xfId="56" applyFont="1" applyBorder="1" applyProtection="1"/>
    <xf numFmtId="0" fontId="1" fillId="0" borderId="3" xfId="56" applyFont="1" applyBorder="1" applyProtection="1"/>
    <xf numFmtId="0" fontId="1" fillId="0" borderId="4" xfId="56" applyFont="1" applyBorder="1" applyProtection="1"/>
    <xf numFmtId="0" fontId="2" fillId="0" borderId="0" xfId="56" applyBorder="1" applyProtection="1"/>
    <xf numFmtId="0" fontId="2" fillId="0" borderId="5" xfId="56" applyBorder="1" applyProtection="1"/>
    <xf numFmtId="0" fontId="1" fillId="0" borderId="6" xfId="56" applyFont="1" applyBorder="1" applyProtection="1"/>
    <xf numFmtId="0" fontId="2" fillId="0" borderId="7" xfId="56" applyBorder="1" applyProtection="1"/>
    <xf numFmtId="0" fontId="2" fillId="0" borderId="8" xfId="56" applyBorder="1" applyProtection="1"/>
    <xf numFmtId="0" fontId="2" fillId="0" borderId="0" xfId="56" applyFill="1" applyBorder="1" applyProtection="1"/>
    <xf numFmtId="0" fontId="1" fillId="0" borderId="0" xfId="56" applyFont="1" applyFill="1" applyBorder="1" applyProtection="1"/>
    <xf numFmtId="0" fontId="3" fillId="0" borderId="1" xfId="0" applyFont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center" vertical="top" wrapText="1"/>
    </xf>
    <xf numFmtId="0" fontId="0" fillId="0" borderId="4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77" fontId="0" fillId="0" borderId="0" xfId="0" applyNumberForma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0" fillId="0" borderId="5" xfId="0" applyFont="1" applyBorder="1" applyProtection="1"/>
    <xf numFmtId="0" fontId="3" fillId="0" borderId="4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5" xfId="0" applyFont="1" applyBorder="1" applyProtection="1"/>
    <xf numFmtId="0" fontId="0" fillId="0" borderId="6" xfId="0" applyNumberFormat="1" applyBorder="1" applyAlignment="1" applyProtection="1">
      <alignment horizontal="center"/>
    </xf>
    <xf numFmtId="1" fontId="0" fillId="0" borderId="7" xfId="0" applyNumberFormat="1" applyBorder="1" applyAlignment="1" applyProtection="1">
      <alignment horizontal="center"/>
    </xf>
    <xf numFmtId="49" fontId="0" fillId="0" borderId="7" xfId="0" applyNumberFormat="1" applyFont="1" applyBorder="1" applyAlignment="1" applyProtection="1">
      <alignment horizontal="center"/>
    </xf>
    <xf numFmtId="177" fontId="0" fillId="0" borderId="7" xfId="0" applyNumberFormat="1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Protection="1"/>
    <xf numFmtId="0" fontId="3" fillId="0" borderId="0" xfId="0" applyFont="1" applyProtection="1"/>
    <xf numFmtId="0" fontId="3" fillId="0" borderId="9" xfId="0" applyNumberFormat="1" applyFont="1" applyBorder="1" applyAlignment="1" applyProtection="1">
      <alignment horizontal="center" vertical="center" wrapText="1"/>
    </xf>
    <xf numFmtId="49" fontId="3" fillId="0" borderId="10" xfId="0" applyNumberFormat="1" applyFont="1" applyBorder="1" applyAlignment="1" applyProtection="1">
      <alignment horizontal="center" vertical="center" wrapText="1"/>
    </xf>
    <xf numFmtId="0" fontId="0" fillId="0" borderId="11" xfId="0" applyNumberFormat="1" applyBorder="1" applyAlignment="1" applyProtection="1">
      <alignment horizontal="center"/>
    </xf>
    <xf numFmtId="0" fontId="0" fillId="0" borderId="12" xfId="0" applyNumberFormat="1" applyBorder="1" applyAlignment="1" applyProtection="1">
      <alignment horizontal="center"/>
    </xf>
    <xf numFmtId="0" fontId="0" fillId="0" borderId="13" xfId="0" applyNumberFormat="1" applyBorder="1" applyAlignment="1" applyProtection="1">
      <alignment horizontal="center"/>
    </xf>
    <xf numFmtId="2" fontId="0" fillId="0" borderId="14" xfId="0" applyNumberFormat="1" applyBorder="1" applyAlignment="1" applyProtection="1">
      <alignment horizontal="center"/>
    </xf>
    <xf numFmtId="0" fontId="0" fillId="0" borderId="15" xfId="0" applyNumberFormat="1" applyBorder="1" applyAlignment="1" applyProtection="1">
      <alignment horizontal="center"/>
    </xf>
    <xf numFmtId="2" fontId="0" fillId="0" borderId="16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3" fillId="0" borderId="17" xfId="0" applyNumberFormat="1" applyFont="1" applyBorder="1" applyAlignment="1" applyProtection="1">
      <alignment horizontal="center" vertical="center" wrapText="1"/>
    </xf>
    <xf numFmtId="2" fontId="3" fillId="0" borderId="18" xfId="0" applyNumberFormat="1" applyFont="1" applyBorder="1" applyAlignment="1" applyProtection="1">
      <alignment horizontal="center" vertical="center" wrapText="1"/>
    </xf>
    <xf numFmtId="2" fontId="3" fillId="0" borderId="13" xfId="0" applyNumberFormat="1" applyFont="1" applyBorder="1" applyAlignment="1" applyProtection="1">
      <alignment horizontal="left"/>
    </xf>
    <xf numFmtId="0" fontId="5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 applyProtection="1">
      <alignment horizontal="left"/>
    </xf>
    <xf numFmtId="0" fontId="5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3" xfId="0" applyBorder="1"/>
    <xf numFmtId="0" fontId="7" fillId="0" borderId="14" xfId="0" applyFont="1" applyFill="1" applyBorder="1"/>
    <xf numFmtId="0" fontId="3" fillId="0" borderId="13" xfId="0" applyFont="1" applyFill="1" applyBorder="1"/>
    <xf numFmtId="2" fontId="5" fillId="0" borderId="14" xfId="0" applyNumberFormat="1" applyFont="1" applyFill="1" applyBorder="1" applyProtection="1">
      <protection locked="0"/>
    </xf>
    <xf numFmtId="0" fontId="3" fillId="0" borderId="15" xfId="0" applyFont="1" applyFill="1" applyBorder="1"/>
    <xf numFmtId="2" fontId="5" fillId="0" borderId="16" xfId="0" applyNumberFormat="1" applyFont="1" applyFill="1" applyBorder="1" applyProtection="1">
      <protection locked="0"/>
    </xf>
    <xf numFmtId="0" fontId="0" fillId="0" borderId="0" xfId="0" applyFont="1" applyFill="1" applyBorder="1"/>
    <xf numFmtId="2" fontId="7" fillId="0" borderId="0" xfId="0" applyNumberFormat="1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Border="1" applyAlignment="1">
      <alignment horizontal="left"/>
    </xf>
    <xf numFmtId="9" fontId="3" fillId="0" borderId="19" xfId="0" applyNumberFormat="1" applyFont="1" applyBorder="1" applyAlignment="1">
      <alignment horizontal="center" vertical="center" wrapText="1"/>
    </xf>
    <xf numFmtId="9" fontId="3" fillId="0" borderId="19" xfId="0" applyNumberFormat="1" applyFont="1" applyFill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Fill="1" applyBorder="1"/>
    <xf numFmtId="2" fontId="3" fillId="0" borderId="14" xfId="0" applyNumberFormat="1" applyFont="1" applyFill="1" applyBorder="1"/>
    <xf numFmtId="2" fontId="0" fillId="0" borderId="20" xfId="0" applyNumberFormat="1" applyFont="1" applyFill="1" applyBorder="1"/>
    <xf numFmtId="2" fontId="0" fillId="0" borderId="14" xfId="0" applyNumberFormat="1" applyFont="1" applyFill="1" applyBorder="1"/>
    <xf numFmtId="179" fontId="0" fillId="0" borderId="20" xfId="0" applyNumberFormat="1" applyFont="1" applyFill="1" applyBorder="1"/>
    <xf numFmtId="179" fontId="0" fillId="0" borderId="14" xfId="0" applyNumberFormat="1" applyFont="1" applyFill="1" applyBorder="1"/>
    <xf numFmtId="179" fontId="3" fillId="0" borderId="20" xfId="0" applyNumberFormat="1" applyFont="1" applyFill="1" applyBorder="1"/>
    <xf numFmtId="2" fontId="0" fillId="0" borderId="20" xfId="0" applyNumberFormat="1" applyFont="1" applyBorder="1"/>
    <xf numFmtId="2" fontId="0" fillId="0" borderId="14" xfId="0" applyNumberFormat="1" applyFont="1" applyBorder="1"/>
    <xf numFmtId="179" fontId="3" fillId="0" borderId="14" xfId="0" applyNumberFormat="1" applyFont="1" applyFill="1" applyBorder="1"/>
    <xf numFmtId="49" fontId="7" fillId="0" borderId="15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Fill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/>
    <xf numFmtId="0" fontId="0" fillId="0" borderId="0" xfId="0" applyBorder="1"/>
    <xf numFmtId="2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0" fillId="0" borderId="13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Alignment="1" applyProtection="1">
      <alignment vertical="top" wrapText="1"/>
      <protection locked="0"/>
    </xf>
    <xf numFmtId="0" fontId="9" fillId="0" borderId="0" xfId="0" applyFont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177" fontId="0" fillId="0" borderId="0" xfId="0" applyNumberFormat="1" applyBorder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 applyProtection="1">
      <alignment horizontal="center" vertical="top" wrapText="1"/>
    </xf>
    <xf numFmtId="2" fontId="3" fillId="4" borderId="0" xfId="0" applyNumberFormat="1" applyFont="1" applyFill="1" applyBorder="1" applyAlignment="1" applyProtection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 applyProtection="1">
      <alignment horizontal="center" vertical="top" wrapText="1"/>
    </xf>
    <xf numFmtId="180" fontId="0" fillId="4" borderId="0" xfId="0" applyNumberFormat="1" applyFill="1" applyBorder="1" applyAlignment="1" applyProtection="1">
      <alignment horizontal="center" vertical="top" wrapText="1"/>
    </xf>
    <xf numFmtId="0" fontId="0" fillId="4" borderId="5" xfId="0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vertical="top" wrapText="1"/>
    </xf>
    <xf numFmtId="0" fontId="0" fillId="4" borderId="30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6" fillId="0" borderId="3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49" fontId="9" fillId="0" borderId="11" xfId="0" applyNumberFormat="1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177" fontId="9" fillId="0" borderId="33" xfId="0" applyNumberFormat="1" applyFont="1" applyBorder="1" applyAlignment="1" applyProtection="1">
      <alignment horizontal="center" vertical="center" wrapText="1"/>
    </xf>
    <xf numFmtId="177" fontId="9" fillId="0" borderId="32" xfId="0" applyNumberFormat="1" applyFont="1" applyBorder="1" applyAlignment="1" applyProtection="1">
      <alignment horizontal="center" vertical="center" wrapText="1"/>
    </xf>
    <xf numFmtId="0" fontId="9" fillId="0" borderId="34" xfId="0" applyFont="1" applyBorder="1" applyAlignment="1" applyProtection="1">
      <alignment horizontal="center" vertical="center" wrapText="1"/>
    </xf>
    <xf numFmtId="49" fontId="10" fillId="4" borderId="13" xfId="0" applyNumberFormat="1" applyFont="1" applyFill="1" applyBorder="1" applyAlignment="1" applyProtection="1">
      <alignment horizontal="left" vertical="center" wrapText="1"/>
    </xf>
    <xf numFmtId="2" fontId="10" fillId="4" borderId="20" xfId="0" applyNumberFormat="1" applyFont="1" applyFill="1" applyBorder="1" applyAlignment="1" applyProtection="1">
      <alignment horizontal="left" vertical="center" wrapText="1"/>
    </xf>
    <xf numFmtId="177" fontId="10" fillId="4" borderId="35" xfId="0" applyNumberFormat="1" applyFont="1" applyFill="1" applyBorder="1" applyAlignment="1" applyProtection="1">
      <alignment horizontal="center" vertical="center" wrapText="1"/>
    </xf>
    <xf numFmtId="177" fontId="10" fillId="4" borderId="20" xfId="0" applyNumberFormat="1" applyFont="1" applyFill="1" applyBorder="1" applyAlignment="1" applyProtection="1">
      <alignment horizontal="center" vertical="center" wrapText="1"/>
    </xf>
    <xf numFmtId="2" fontId="10" fillId="4" borderId="36" xfId="0" applyNumberFormat="1" applyFont="1" applyFill="1" applyBorder="1" applyAlignment="1" applyProtection="1">
      <alignment horizontal="left" vertical="center" wrapText="1"/>
    </xf>
    <xf numFmtId="49" fontId="0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49" fontId="7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177" fontId="3" fillId="0" borderId="0" xfId="0" applyNumberFormat="1" applyFont="1" applyBorder="1" applyAlignment="1" applyProtection="1">
      <alignment horizontal="center" vertical="top" wrapText="1"/>
      <protection locked="0"/>
    </xf>
    <xf numFmtId="2" fontId="3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2" fontId="9" fillId="4" borderId="32" xfId="0" applyNumberFormat="1" applyFont="1" applyFill="1" applyBorder="1" applyAlignment="1" applyProtection="1">
      <alignment horizontal="center" vertical="center" wrapText="1"/>
    </xf>
    <xf numFmtId="2" fontId="9" fillId="4" borderId="34" xfId="0" applyNumberFormat="1" applyFont="1" applyFill="1" applyBorder="1" applyAlignment="1" applyProtection="1">
      <alignment horizontal="center" vertical="center" wrapText="1"/>
    </xf>
    <xf numFmtId="2" fontId="9" fillId="3" borderId="32" xfId="0" applyNumberFormat="1" applyFont="1" applyFill="1" applyBorder="1" applyAlignment="1" applyProtection="1">
      <alignment horizontal="center" vertical="center" wrapText="1"/>
    </xf>
    <xf numFmtId="180" fontId="9" fillId="4" borderId="33" xfId="0" applyNumberFormat="1" applyFont="1" applyFill="1" applyBorder="1" applyAlignment="1" applyProtection="1">
      <alignment horizontal="center" vertical="center" wrapText="1"/>
    </xf>
    <xf numFmtId="0" fontId="9" fillId="4" borderId="12" xfId="0" applyFont="1" applyFill="1" applyBorder="1" applyAlignment="1" applyProtection="1">
      <alignment horizontal="center" vertical="center" wrapText="1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0" borderId="37" xfId="0" applyFont="1" applyBorder="1" applyAlignment="1" applyProtection="1">
      <alignment horizontal="center" vertical="center" wrapText="1"/>
    </xf>
    <xf numFmtId="2" fontId="10" fillId="4" borderId="20" xfId="0" applyNumberFormat="1" applyFont="1" applyFill="1" applyBorder="1" applyAlignment="1" applyProtection="1">
      <alignment horizontal="center" vertical="center" wrapText="1"/>
    </xf>
    <xf numFmtId="2" fontId="10" fillId="4" borderId="36" xfId="0" applyNumberFormat="1" applyFont="1" applyFill="1" applyBorder="1" applyAlignment="1" applyProtection="1">
      <alignment horizontal="center" vertical="center" wrapText="1"/>
    </xf>
    <xf numFmtId="180" fontId="10" fillId="4" borderId="35" xfId="0" applyNumberFormat="1" applyFont="1" applyFill="1" applyBorder="1" applyAlignment="1" applyProtection="1">
      <alignment horizontal="center" vertical="center" wrapText="1"/>
    </xf>
    <xf numFmtId="180" fontId="10" fillId="4" borderId="14" xfId="0" applyNumberFormat="1" applyFont="1" applyFill="1" applyBorder="1" applyAlignment="1" applyProtection="1">
      <alignment horizontal="center" vertical="center" wrapText="1"/>
    </xf>
    <xf numFmtId="2" fontId="10" fillId="4" borderId="13" xfId="0" applyNumberFormat="1" applyFont="1" applyFill="1" applyBorder="1" applyAlignment="1" applyProtection="1">
      <alignment horizontal="center" vertical="center" wrapText="1"/>
    </xf>
    <xf numFmtId="2" fontId="10" fillId="4" borderId="38" xfId="0" applyNumberFormat="1" applyFont="1" applyFill="1" applyBorder="1" applyAlignment="1" applyProtection="1">
      <alignment horizontal="center" vertical="center" wrapText="1"/>
    </xf>
    <xf numFmtId="180" fontId="0" fillId="4" borderId="5" xfId="0" applyNumberFormat="1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2" fontId="10" fillId="4" borderId="14" xfId="0" applyNumberFormat="1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top" wrapText="1"/>
    </xf>
    <xf numFmtId="49" fontId="0" fillId="0" borderId="0" xfId="0" applyNumberFormat="1"/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Hyperlink" xfId="8" builtinId="8"/>
    <cellStyle name="Normal 5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 7" xfId="53"/>
    <cellStyle name="60% - Accent6" xfId="54" builtinId="52"/>
    <cellStyle name="Standard 2 2" xfId="55"/>
    <cellStyle name="Standard 3" xfId="56"/>
    <cellStyle name="Standard 4" xfId="57"/>
    <cellStyle name="Standard 5" xfId="58"/>
    <cellStyle name="Standard 7" xfId="59"/>
    <cellStyle name="Standard 8" xfId="60"/>
    <cellStyle name="Standard 9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  <a:endParaRPr lang="de-AT"/>
          </a:p>
        </c:rich>
      </c:tx>
      <c:layout>
        <c:manualLayout>
          <c:xMode val="edge"/>
          <c:yMode val="edge"/>
          <c:x val="0.305037500083482"/>
          <c:y val="0.034228052453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"/>
          <c:y val="0.14893632459610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Aufwandschätzung!$D$4:$D$18</c:f>
              <c:numCache>
                <c:formatCode>0.00</c:formatCode>
                <c:ptCount val="15"/>
                <c:pt idx="0">
                  <c:v>0.439908165765024</c:v>
                </c:pt>
                <c:pt idx="1">
                  <c:v>0.447666226089615</c:v>
                </c:pt>
                <c:pt idx="2">
                  <c:v>0.450683249549179</c:v>
                </c:pt>
                <c:pt idx="3">
                  <c:v>0.452407262954643</c:v>
                </c:pt>
                <c:pt idx="4">
                  <c:v>0.45423902719795</c:v>
                </c:pt>
                <c:pt idx="5">
                  <c:v>0.455855289765573</c:v>
                </c:pt>
                <c:pt idx="6">
                  <c:v>0.458764562387295</c:v>
                </c:pt>
                <c:pt idx="7">
                  <c:v>0.461458333333333</c:v>
                </c:pt>
                <c:pt idx="8">
                  <c:v>0.464152104279372</c:v>
                </c:pt>
                <c:pt idx="9">
                  <c:v>0.467061376901094</c:v>
                </c:pt>
                <c:pt idx="10">
                  <c:v>0.468677639468717</c:v>
                </c:pt>
                <c:pt idx="11">
                  <c:v>0.470509403712023</c:v>
                </c:pt>
                <c:pt idx="12">
                  <c:v>0.472233417117488</c:v>
                </c:pt>
                <c:pt idx="13">
                  <c:v>0.475250440577052</c:v>
                </c:pt>
                <c:pt idx="14">
                  <c:v>0.483008500901643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85708561239005"/>
              <c:y val="0.8802654589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0190476381292033"/>
              <c:y val="0.26582531637934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>
      <xdr:nvSpPr>
        <xdr:cNvPr id="9218" name="Text 1"/>
        <xdr:cNvSpPr txBox="1">
          <a:spLocks noChangeArrowheads="1"/>
        </xdr:cNvSpPr>
      </xdr:nvSpPr>
      <xdr:spPr>
        <a:xfrm>
          <a:off x="133350" y="66040"/>
          <a:ext cx="9010650" cy="34747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  <a:endParaRPr lang="de-DE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>
      <xdr:nvGraphicFramePr>
        <xdr:cNvPr id="6162" name="Chart 11"/>
        <xdr:cNvGraphicFramePr/>
      </xdr:nvGraphicFramePr>
      <xdr:xfrm>
        <a:off x="85725" y="3248025"/>
        <a:ext cx="7486015" cy="4305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85714285714" defaultRowHeight="12.75"/>
  <cols>
    <col min="1" max="16384" width="11.4285714285714" style="171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selectLockedCells="1" selectUnlockedCells="1" objects="1" scenarios="1"/>
  <pageMargins left="0.787401575" right="0.787401575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3">
    <pageSetUpPr fitToPage="1"/>
  </sheetPr>
  <dimension ref="A1:Q358"/>
  <sheetViews>
    <sheetView tabSelected="1" topLeftCell="D1" workbookViewId="0">
      <selection activeCell="P47" sqref="P47"/>
    </sheetView>
  </sheetViews>
  <sheetFormatPr defaultColWidth="11.4285714285714" defaultRowHeight="12.75"/>
  <cols>
    <col min="1" max="1" width="7.28571428571429" style="119" customWidth="1"/>
    <col min="2" max="2" width="18.2857142857143" style="120" customWidth="1"/>
    <col min="3" max="3" width="29.847619047619" style="121" customWidth="1"/>
    <col min="4" max="4" width="35.5714285714286" style="121" customWidth="1"/>
    <col min="5" max="5" width="12.847619047619" style="122" customWidth="1"/>
    <col min="6" max="6" width="11.5714285714286" style="122" customWidth="1"/>
    <col min="7" max="7" width="14.4285714285714" style="122" customWidth="1"/>
    <col min="8" max="8" width="41.5714285714286" style="121" customWidth="1"/>
    <col min="9" max="9" width="12.7142857142857" style="123" customWidth="1"/>
    <col min="10" max="10" width="13.7142857142857" style="124" customWidth="1"/>
    <col min="11" max="11" width="11.1428571428571" style="125" customWidth="1"/>
    <col min="12" max="12" width="9.57142857142857" style="126" customWidth="1"/>
    <col min="13" max="13" width="14.2857142857143" style="127" customWidth="1"/>
    <col min="14" max="14" width="11.5714285714286" style="128" customWidth="1"/>
    <col min="15" max="15" width="11.4285714285714" style="129"/>
    <col min="16" max="16" width="14.847619047619" style="121" customWidth="1"/>
    <col min="17" max="17" width="16.5714285714286" style="130" customWidth="1"/>
    <col min="18" max="16384" width="11.4285714285714" style="131"/>
  </cols>
  <sheetData>
    <row r="1" s="116" customFormat="1" ht="21" customHeight="1" spans="1:17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52"/>
      <c r="O1" s="132" t="s">
        <v>1</v>
      </c>
      <c r="P1" s="133"/>
      <c r="Q1" s="152"/>
    </row>
    <row r="2" s="117" customFormat="1" ht="60" spans="1:17">
      <c r="A2" s="134" t="s">
        <v>2</v>
      </c>
      <c r="B2" s="135" t="s">
        <v>3</v>
      </c>
      <c r="C2" s="135" t="s">
        <v>4</v>
      </c>
      <c r="D2" s="135" t="s">
        <v>5</v>
      </c>
      <c r="E2" s="136" t="s">
        <v>6</v>
      </c>
      <c r="F2" s="137" t="s">
        <v>7</v>
      </c>
      <c r="G2" s="137" t="s">
        <v>8</v>
      </c>
      <c r="H2" s="138" t="s">
        <v>9</v>
      </c>
      <c r="I2" s="153" t="s">
        <v>10</v>
      </c>
      <c r="J2" s="154" t="s">
        <v>11</v>
      </c>
      <c r="K2" s="155" t="s">
        <v>12</v>
      </c>
      <c r="L2" s="153" t="s">
        <v>13</v>
      </c>
      <c r="M2" s="156" t="s">
        <v>14</v>
      </c>
      <c r="N2" s="157" t="s">
        <v>15</v>
      </c>
      <c r="O2" s="158" t="s">
        <v>16</v>
      </c>
      <c r="P2" s="159" t="s">
        <v>17</v>
      </c>
      <c r="Q2" s="157" t="s">
        <v>18</v>
      </c>
    </row>
    <row r="3" s="118" customFormat="1" ht="15" spans="1:17">
      <c r="A3" s="139"/>
      <c r="B3" s="140"/>
      <c r="C3" s="140"/>
      <c r="D3" s="140"/>
      <c r="E3" s="141">
        <f>SUM(E4:E10001)</f>
        <v>45</v>
      </c>
      <c r="F3" s="142">
        <f>SUM(F4:F10001)</f>
        <v>75</v>
      </c>
      <c r="G3" s="142">
        <f>SUM(G4:G10001)</f>
        <v>98</v>
      </c>
      <c r="H3" s="143"/>
      <c r="I3" s="160">
        <f>SUM(I4:I10001)</f>
        <v>73.8333333333333</v>
      </c>
      <c r="J3" s="161">
        <f>SUM(J4:J10001)</f>
        <v>73.8333333333333</v>
      </c>
      <c r="K3" s="160"/>
      <c r="L3" s="160"/>
      <c r="M3" s="162">
        <f>N3^(1/2)</f>
        <v>1.72401340546477</v>
      </c>
      <c r="N3" s="163">
        <f>SUM(N4:N10001)</f>
        <v>2.97222222222222</v>
      </c>
      <c r="O3" s="164"/>
      <c r="P3" s="165"/>
      <c r="Q3" s="169"/>
    </row>
    <row r="4" ht="51" spans="1:17">
      <c r="A4" s="144"/>
      <c r="B4" s="121" t="s">
        <v>19</v>
      </c>
      <c r="C4" s="121" t="s">
        <v>20</v>
      </c>
      <c r="E4" s="145"/>
      <c r="F4" s="145"/>
      <c r="G4" s="145"/>
      <c r="I4" s="123" t="str">
        <f>IF(OR(E4="",F4="",G4=""),"",(E4+(4*F4)+G4)/6)</f>
        <v/>
      </c>
      <c r="J4" s="124" t="str">
        <f t="shared" ref="J4" si="0">IF(I4="","",I4*storypoints_kalibrierung)</f>
        <v/>
      </c>
      <c r="K4" s="125">
        <v>99.73</v>
      </c>
      <c r="L4" s="126">
        <f t="shared" ref="L4" si="1">INDEX(prozentsatz_divisor,(MATCH(K4,prozentsatz_divisor_prozent,-1)+1),2)</f>
        <v>6</v>
      </c>
      <c r="M4" s="127" t="str">
        <f>IF(I4="","",((G4-E4)/L4)*storypoints_kalibrierung)</f>
        <v/>
      </c>
      <c r="N4" s="166" t="str">
        <f t="shared" ref="N4" si="2">IF(I4="","",M4^2)</f>
        <v/>
      </c>
      <c r="O4" s="167" t="str">
        <f t="shared" ref="O4:O66" si="3">IF(J4="","",INDEX(storypoints_kalibrierung_shirtsizes,MATCH(I4,storypoints_kalibrierung_aufsize,-1),3))</f>
        <v/>
      </c>
      <c r="P4" s="168"/>
      <c r="Q4" s="170" t="str">
        <f t="shared" ref="Q4" si="4">IF(OR(O4="",P4=""),"",INDEX(businessvalue_kalibrierung,MATCH(O4,businessvalue_kalibrierung_aufwand,0),MATCH(P4,businessvalue_kalibrierung_businesswert,0)))</f>
        <v/>
      </c>
    </row>
    <row r="5" ht="25.5" spans="1:17">
      <c r="A5" s="146"/>
      <c r="D5" s="121" t="s">
        <v>21</v>
      </c>
      <c r="E5" s="145">
        <v>1</v>
      </c>
      <c r="F5" s="145">
        <v>1</v>
      </c>
      <c r="G5" s="145">
        <v>2</v>
      </c>
      <c r="I5" s="123">
        <f>IF(OR(E5="",F5="",G5=""),"",(E5+(4*F5)+G5)/6)</f>
        <v>1.16666666666667</v>
      </c>
      <c r="J5" s="124">
        <f t="shared" ref="J5:J68" si="5">IF(I5="","",I5*storypoints_kalibrierung)</f>
        <v>1.16666666666667</v>
      </c>
      <c r="K5" s="125">
        <v>99.73</v>
      </c>
      <c r="L5" s="126">
        <f t="shared" ref="L5:L32" si="6">INDEX(prozentsatz_divisor,(MATCH(K5,prozentsatz_divisor_prozent,-1)+1),2)</f>
        <v>6</v>
      </c>
      <c r="M5" s="127">
        <f>IF(I5="","",((G5-E5)/L5)*storypoints_kalibrierung)</f>
        <v>0.166666666666667</v>
      </c>
      <c r="N5" s="166">
        <f t="shared" ref="N5:N68" si="7">IF(I5="","",M5^2)</f>
        <v>0.0277777777777778</v>
      </c>
      <c r="O5" s="167" t="str">
        <f t="shared" si="3"/>
        <v>S</v>
      </c>
      <c r="P5" s="168" t="s">
        <v>22</v>
      </c>
      <c r="Q5" s="170" t="str">
        <f t="shared" ref="Q5" si="8">IF(OR(O5="",P5=""),"",INDEX(businessvalue_kalibrierung,MATCH(O5,businessvalue_kalibrierung_aufwand,0),MATCH(P5,businessvalue_kalibrierung_businesswert,0)))</f>
        <v>S</v>
      </c>
    </row>
    <row r="6" ht="25.5" spans="1:17">
      <c r="A6" s="144"/>
      <c r="D6" s="121" t="s">
        <v>23</v>
      </c>
      <c r="E6" s="145">
        <v>2</v>
      </c>
      <c r="F6" s="145">
        <v>2</v>
      </c>
      <c r="G6" s="145">
        <v>3</v>
      </c>
      <c r="I6" s="123">
        <f t="shared" ref="I6:I68" si="9">IF(OR(E6="",F6="",G6=""),"",(E6+(4*F6)+G6)/6)</f>
        <v>2.16666666666667</v>
      </c>
      <c r="J6" s="124">
        <f t="shared" si="5"/>
        <v>2.16666666666667</v>
      </c>
      <c r="K6" s="125">
        <v>99.73</v>
      </c>
      <c r="L6" s="126">
        <f t="shared" si="6"/>
        <v>6</v>
      </c>
      <c r="M6" s="127">
        <f t="shared" ref="M6:M68" si="10">IF(I6="","",((G6-E6)/L6)*storypoints_kalibrierung)</f>
        <v>0.166666666666667</v>
      </c>
      <c r="N6" s="166">
        <f t="shared" si="7"/>
        <v>0.0277777777777778</v>
      </c>
      <c r="O6" s="167" t="str">
        <f t="shared" si="3"/>
        <v>M</v>
      </c>
      <c r="P6" s="168" t="s">
        <v>24</v>
      </c>
      <c r="Q6" s="170" t="str">
        <f t="shared" ref="Q6:Q32" si="11">IF(OR(O6="",P6=""),"",INDEX(businessvalue_kalibrierung,MATCH(O6,businessvalue_kalibrierung_aufwand,0),MATCH(P6,businessvalue_kalibrierung_businesswert,0)))</f>
        <v>M</v>
      </c>
    </row>
    <row r="7" ht="38.25" spans="1:17">
      <c r="A7" s="144"/>
      <c r="B7" s="121" t="s">
        <v>25</v>
      </c>
      <c r="C7" s="121" t="s">
        <v>26</v>
      </c>
      <c r="E7" s="145"/>
      <c r="F7" s="145"/>
      <c r="G7" s="145"/>
      <c r="I7" s="123" t="str">
        <f t="shared" si="9"/>
        <v/>
      </c>
      <c r="J7" s="124" t="str">
        <f t="shared" si="5"/>
        <v/>
      </c>
      <c r="K7" s="125">
        <v>99.73</v>
      </c>
      <c r="L7" s="126">
        <f t="shared" si="6"/>
        <v>6</v>
      </c>
      <c r="M7" s="127" t="str">
        <f t="shared" si="10"/>
        <v/>
      </c>
      <c r="N7" s="166" t="str">
        <f t="shared" si="7"/>
        <v/>
      </c>
      <c r="O7" s="167" t="str">
        <f t="shared" si="3"/>
        <v/>
      </c>
      <c r="P7" s="168"/>
      <c r="Q7" s="170" t="str">
        <f t="shared" si="11"/>
        <v/>
      </c>
    </row>
    <row r="8" ht="25.5" spans="1:17">
      <c r="A8" s="144"/>
      <c r="D8" s="121" t="s">
        <v>27</v>
      </c>
      <c r="E8" s="145">
        <v>2</v>
      </c>
      <c r="F8" s="145">
        <v>3</v>
      </c>
      <c r="G8" s="145">
        <v>4</v>
      </c>
      <c r="I8" s="123">
        <f t="shared" si="9"/>
        <v>3</v>
      </c>
      <c r="J8" s="124">
        <f t="shared" si="5"/>
        <v>3</v>
      </c>
      <c r="K8" s="125">
        <v>99.73</v>
      </c>
      <c r="L8" s="126">
        <f t="shared" si="6"/>
        <v>6</v>
      </c>
      <c r="M8" s="127">
        <f t="shared" si="10"/>
        <v>0.333333333333333</v>
      </c>
      <c r="N8" s="166">
        <f t="shared" si="7"/>
        <v>0.111111111111111</v>
      </c>
      <c r="O8" s="167" t="str">
        <f t="shared" si="3"/>
        <v>M</v>
      </c>
      <c r="P8" s="168" t="s">
        <v>24</v>
      </c>
      <c r="Q8" s="170" t="str">
        <f t="shared" si="11"/>
        <v>M</v>
      </c>
    </row>
    <row r="9" spans="1:17">
      <c r="A9" s="144"/>
      <c r="B9" s="147"/>
      <c r="C9" s="147"/>
      <c r="D9" s="121" t="s">
        <v>28</v>
      </c>
      <c r="E9" s="145">
        <v>2</v>
      </c>
      <c r="F9" s="145">
        <v>3</v>
      </c>
      <c r="G9" s="145">
        <v>3</v>
      </c>
      <c r="I9" s="123">
        <f t="shared" si="9"/>
        <v>2.83333333333333</v>
      </c>
      <c r="J9" s="124">
        <f t="shared" si="5"/>
        <v>2.83333333333333</v>
      </c>
      <c r="K9" s="125">
        <v>99.73</v>
      </c>
      <c r="L9" s="126">
        <f t="shared" si="6"/>
        <v>6</v>
      </c>
      <c r="M9" s="127">
        <f t="shared" si="10"/>
        <v>0.166666666666667</v>
      </c>
      <c r="N9" s="166">
        <f t="shared" si="7"/>
        <v>0.0277777777777778</v>
      </c>
      <c r="O9" s="167" t="str">
        <f t="shared" si="3"/>
        <v>M</v>
      </c>
      <c r="P9" s="168" t="s">
        <v>24</v>
      </c>
      <c r="Q9" s="170" t="str">
        <f t="shared" si="11"/>
        <v>M</v>
      </c>
    </row>
    <row r="10" ht="25.5" spans="1:17">
      <c r="A10" s="144"/>
      <c r="B10" s="147" t="s">
        <v>29</v>
      </c>
      <c r="C10" s="147" t="s">
        <v>30</v>
      </c>
      <c r="E10" s="145"/>
      <c r="F10" s="145"/>
      <c r="G10" s="145"/>
      <c r="I10" s="123" t="str">
        <f t="shared" si="9"/>
        <v/>
      </c>
      <c r="J10" s="124" t="str">
        <f t="shared" si="5"/>
        <v/>
      </c>
      <c r="K10" s="125">
        <v>99.73</v>
      </c>
      <c r="L10" s="126">
        <f t="shared" si="6"/>
        <v>6</v>
      </c>
      <c r="M10" s="127" t="str">
        <f t="shared" si="10"/>
        <v/>
      </c>
      <c r="N10" s="166" t="str">
        <f t="shared" si="7"/>
        <v/>
      </c>
      <c r="O10" s="167" t="str">
        <f t="shared" si="3"/>
        <v/>
      </c>
      <c r="P10" s="168"/>
      <c r="Q10" s="170" t="str">
        <f t="shared" si="11"/>
        <v/>
      </c>
    </row>
    <row r="11" ht="25.5" spans="1:17">
      <c r="A11" s="144"/>
      <c r="D11" s="121" t="s">
        <v>31</v>
      </c>
      <c r="E11" s="145">
        <v>1</v>
      </c>
      <c r="F11" s="145">
        <v>3</v>
      </c>
      <c r="G11" s="145">
        <v>5</v>
      </c>
      <c r="I11" s="123">
        <f t="shared" si="9"/>
        <v>3</v>
      </c>
      <c r="J11" s="124">
        <f t="shared" si="5"/>
        <v>3</v>
      </c>
      <c r="K11" s="125">
        <v>99.73</v>
      </c>
      <c r="L11" s="126">
        <f t="shared" si="6"/>
        <v>6</v>
      </c>
      <c r="M11" s="127">
        <f t="shared" si="10"/>
        <v>0.666666666666667</v>
      </c>
      <c r="N11" s="166">
        <f t="shared" si="7"/>
        <v>0.444444444444444</v>
      </c>
      <c r="O11" s="167" t="str">
        <f t="shared" si="3"/>
        <v>M</v>
      </c>
      <c r="P11" s="168" t="s">
        <v>24</v>
      </c>
      <c r="Q11" s="170" t="str">
        <f t="shared" si="11"/>
        <v>M</v>
      </c>
    </row>
    <row r="12" ht="25.5" spans="1:17">
      <c r="A12" s="144"/>
      <c r="D12" s="121" t="s">
        <v>32</v>
      </c>
      <c r="E12" s="145">
        <v>1</v>
      </c>
      <c r="F12" s="145">
        <v>1</v>
      </c>
      <c r="G12" s="145">
        <v>1</v>
      </c>
      <c r="I12" s="123">
        <f t="shared" si="9"/>
        <v>1</v>
      </c>
      <c r="J12" s="124">
        <f t="shared" si="5"/>
        <v>1</v>
      </c>
      <c r="K12" s="125">
        <v>99.73</v>
      </c>
      <c r="L12" s="126">
        <f t="shared" si="6"/>
        <v>6</v>
      </c>
      <c r="M12" s="127">
        <f t="shared" si="10"/>
        <v>0</v>
      </c>
      <c r="N12" s="166">
        <f t="shared" si="7"/>
        <v>0</v>
      </c>
      <c r="O12" s="167" t="str">
        <f t="shared" si="3"/>
        <v>S</v>
      </c>
      <c r="P12" s="168" t="s">
        <v>22</v>
      </c>
      <c r="Q12" s="170" t="str">
        <f t="shared" si="11"/>
        <v>S</v>
      </c>
    </row>
    <row r="13" ht="25.5" spans="1:17">
      <c r="A13" s="144"/>
      <c r="D13" s="121" t="s">
        <v>33</v>
      </c>
      <c r="E13" s="145">
        <v>2</v>
      </c>
      <c r="F13" s="145">
        <v>4</v>
      </c>
      <c r="G13" s="145">
        <v>5</v>
      </c>
      <c r="I13" s="123">
        <f t="shared" si="9"/>
        <v>3.83333333333333</v>
      </c>
      <c r="J13" s="124">
        <f t="shared" si="5"/>
        <v>3.83333333333333</v>
      </c>
      <c r="K13" s="125">
        <v>99.73</v>
      </c>
      <c r="L13" s="126">
        <f t="shared" si="6"/>
        <v>6</v>
      </c>
      <c r="M13" s="127">
        <f t="shared" si="10"/>
        <v>0.5</v>
      </c>
      <c r="N13" s="166">
        <f t="shared" si="7"/>
        <v>0.25</v>
      </c>
      <c r="O13" s="167" t="str">
        <f t="shared" si="3"/>
        <v>M</v>
      </c>
      <c r="P13" s="168" t="s">
        <v>24</v>
      </c>
      <c r="Q13" s="170" t="str">
        <f t="shared" si="11"/>
        <v>M</v>
      </c>
    </row>
    <row r="14" ht="51" spans="1:17">
      <c r="A14" s="144"/>
      <c r="B14" s="147" t="s">
        <v>34</v>
      </c>
      <c r="C14" s="147" t="s">
        <v>35</v>
      </c>
      <c r="E14" s="145"/>
      <c r="F14" s="145"/>
      <c r="G14" s="145"/>
      <c r="I14" s="123" t="str">
        <f t="shared" si="9"/>
        <v/>
      </c>
      <c r="J14" s="124" t="str">
        <f t="shared" si="5"/>
        <v/>
      </c>
      <c r="K14" s="125">
        <v>99.73</v>
      </c>
      <c r="L14" s="126">
        <f t="shared" si="6"/>
        <v>6</v>
      </c>
      <c r="M14" s="127" t="str">
        <f t="shared" si="10"/>
        <v/>
      </c>
      <c r="N14" s="166" t="str">
        <f t="shared" si="7"/>
        <v/>
      </c>
      <c r="O14" s="167" t="str">
        <f t="shared" si="3"/>
        <v/>
      </c>
      <c r="P14" s="168"/>
      <c r="Q14" s="170" t="str">
        <f t="shared" si="11"/>
        <v/>
      </c>
    </row>
    <row r="15" spans="1:17">
      <c r="A15" s="146"/>
      <c r="B15" s="147"/>
      <c r="C15" s="147"/>
      <c r="D15" s="121" t="s">
        <v>36</v>
      </c>
      <c r="E15" s="145">
        <v>1</v>
      </c>
      <c r="F15" s="145">
        <v>2</v>
      </c>
      <c r="G15" s="145">
        <v>3</v>
      </c>
      <c r="I15" s="123">
        <f t="shared" si="9"/>
        <v>2</v>
      </c>
      <c r="J15" s="124">
        <f t="shared" si="5"/>
        <v>2</v>
      </c>
      <c r="K15" s="125">
        <v>99.73</v>
      </c>
      <c r="L15" s="126">
        <f t="shared" si="6"/>
        <v>6</v>
      </c>
      <c r="M15" s="127">
        <f t="shared" si="10"/>
        <v>0.333333333333333</v>
      </c>
      <c r="N15" s="166">
        <f t="shared" si="7"/>
        <v>0.111111111111111</v>
      </c>
      <c r="O15" s="167" t="str">
        <f t="shared" si="3"/>
        <v>S</v>
      </c>
      <c r="P15" s="168" t="s">
        <v>22</v>
      </c>
      <c r="Q15" s="170" t="str">
        <f t="shared" si="11"/>
        <v>S</v>
      </c>
    </row>
    <row r="16" spans="1:17">
      <c r="A16" s="144"/>
      <c r="B16" s="147"/>
      <c r="C16" s="147"/>
      <c r="D16" s="121" t="s">
        <v>37</v>
      </c>
      <c r="E16" s="145">
        <v>1</v>
      </c>
      <c r="F16" s="145">
        <v>2</v>
      </c>
      <c r="G16" s="145">
        <v>3</v>
      </c>
      <c r="I16" s="123">
        <f t="shared" si="9"/>
        <v>2</v>
      </c>
      <c r="J16" s="124">
        <f t="shared" si="5"/>
        <v>2</v>
      </c>
      <c r="K16" s="125">
        <v>99.73</v>
      </c>
      <c r="L16" s="126">
        <f t="shared" si="6"/>
        <v>6</v>
      </c>
      <c r="M16" s="127">
        <f t="shared" si="10"/>
        <v>0.333333333333333</v>
      </c>
      <c r="N16" s="166">
        <f t="shared" si="7"/>
        <v>0.111111111111111</v>
      </c>
      <c r="O16" s="167" t="str">
        <f t="shared" si="3"/>
        <v>S</v>
      </c>
      <c r="P16" s="168" t="s">
        <v>22</v>
      </c>
      <c r="Q16" s="170" t="str">
        <f t="shared" si="11"/>
        <v>S</v>
      </c>
    </row>
    <row r="17" spans="1:17">
      <c r="A17" s="144"/>
      <c r="B17" s="147"/>
      <c r="D17" s="121" t="s">
        <v>38</v>
      </c>
      <c r="E17" s="145">
        <v>1</v>
      </c>
      <c r="F17" s="145">
        <v>2</v>
      </c>
      <c r="G17" s="145">
        <v>3</v>
      </c>
      <c r="I17" s="123">
        <f t="shared" si="9"/>
        <v>2</v>
      </c>
      <c r="J17" s="124">
        <f t="shared" si="5"/>
        <v>2</v>
      </c>
      <c r="K17" s="125">
        <v>99.73</v>
      </c>
      <c r="L17" s="126">
        <f t="shared" si="6"/>
        <v>6</v>
      </c>
      <c r="M17" s="127">
        <f t="shared" si="10"/>
        <v>0.333333333333333</v>
      </c>
      <c r="N17" s="166">
        <f t="shared" si="7"/>
        <v>0.111111111111111</v>
      </c>
      <c r="O17" s="167" t="str">
        <f t="shared" si="3"/>
        <v>S</v>
      </c>
      <c r="P17" s="168" t="s">
        <v>22</v>
      </c>
      <c r="Q17" s="170" t="str">
        <f t="shared" si="11"/>
        <v>S</v>
      </c>
    </row>
    <row r="18" spans="1:17">
      <c r="A18" s="144"/>
      <c r="B18" s="148"/>
      <c r="C18" s="147"/>
      <c r="D18" s="121" t="s">
        <v>39</v>
      </c>
      <c r="E18" s="145">
        <v>1</v>
      </c>
      <c r="F18" s="145">
        <v>2</v>
      </c>
      <c r="G18" s="145">
        <v>3</v>
      </c>
      <c r="I18" s="123">
        <f t="shared" si="9"/>
        <v>2</v>
      </c>
      <c r="J18" s="124">
        <f t="shared" si="5"/>
        <v>2</v>
      </c>
      <c r="K18" s="125">
        <v>99.73</v>
      </c>
      <c r="L18" s="126">
        <f t="shared" si="6"/>
        <v>6</v>
      </c>
      <c r="M18" s="127">
        <f t="shared" si="10"/>
        <v>0.333333333333333</v>
      </c>
      <c r="N18" s="166">
        <f t="shared" si="7"/>
        <v>0.111111111111111</v>
      </c>
      <c r="O18" s="167" t="str">
        <f t="shared" si="3"/>
        <v>S</v>
      </c>
      <c r="P18" s="168" t="s">
        <v>22</v>
      </c>
      <c r="Q18" s="170" t="str">
        <f t="shared" si="11"/>
        <v>S</v>
      </c>
    </row>
    <row r="19" spans="1:17">
      <c r="A19" s="144"/>
      <c r="B19" s="148"/>
      <c r="D19" s="121" t="s">
        <v>40</v>
      </c>
      <c r="E19" s="145">
        <v>1</v>
      </c>
      <c r="F19" s="145">
        <v>2</v>
      </c>
      <c r="G19" s="145">
        <v>3</v>
      </c>
      <c r="I19" s="123">
        <f t="shared" si="9"/>
        <v>2</v>
      </c>
      <c r="J19" s="124">
        <f t="shared" si="5"/>
        <v>2</v>
      </c>
      <c r="K19" s="125">
        <v>99.73</v>
      </c>
      <c r="L19" s="126">
        <f t="shared" si="6"/>
        <v>6</v>
      </c>
      <c r="M19" s="127">
        <f t="shared" si="10"/>
        <v>0.333333333333333</v>
      </c>
      <c r="N19" s="166">
        <f t="shared" si="7"/>
        <v>0.111111111111111</v>
      </c>
      <c r="O19" s="167" t="str">
        <f t="shared" si="3"/>
        <v>S</v>
      </c>
      <c r="P19" s="168" t="s">
        <v>22</v>
      </c>
      <c r="Q19" s="170" t="str">
        <f t="shared" si="11"/>
        <v>S</v>
      </c>
    </row>
    <row r="20" spans="1:17">
      <c r="A20" s="144"/>
      <c r="B20" s="147"/>
      <c r="C20" s="147"/>
      <c r="D20" s="121" t="s">
        <v>41</v>
      </c>
      <c r="E20" s="145">
        <v>1</v>
      </c>
      <c r="F20" s="145">
        <v>2</v>
      </c>
      <c r="G20" s="145">
        <v>2</v>
      </c>
      <c r="I20" s="123">
        <f t="shared" si="9"/>
        <v>1.83333333333333</v>
      </c>
      <c r="J20" s="124">
        <f t="shared" si="5"/>
        <v>1.83333333333333</v>
      </c>
      <c r="K20" s="125">
        <v>99.73</v>
      </c>
      <c r="L20" s="126">
        <f t="shared" si="6"/>
        <v>6</v>
      </c>
      <c r="M20" s="127">
        <f t="shared" si="10"/>
        <v>0.166666666666667</v>
      </c>
      <c r="N20" s="166">
        <f t="shared" si="7"/>
        <v>0.0277777777777778</v>
      </c>
      <c r="O20" s="167" t="str">
        <f t="shared" si="3"/>
        <v>S</v>
      </c>
      <c r="P20" s="168" t="s">
        <v>22</v>
      </c>
      <c r="Q20" s="170" t="str">
        <f t="shared" si="11"/>
        <v>S</v>
      </c>
    </row>
    <row r="21" spans="1:17">
      <c r="A21" s="144"/>
      <c r="B21" s="147"/>
      <c r="D21" s="121" t="s">
        <v>42</v>
      </c>
      <c r="E21" s="145">
        <v>1</v>
      </c>
      <c r="F21" s="145">
        <v>2</v>
      </c>
      <c r="G21" s="145">
        <v>2</v>
      </c>
      <c r="I21" s="123">
        <f t="shared" si="9"/>
        <v>1.83333333333333</v>
      </c>
      <c r="J21" s="124">
        <f t="shared" si="5"/>
        <v>1.83333333333333</v>
      </c>
      <c r="K21" s="125">
        <v>99.73</v>
      </c>
      <c r="L21" s="126">
        <f t="shared" si="6"/>
        <v>6</v>
      </c>
      <c r="M21" s="127">
        <f t="shared" si="10"/>
        <v>0.166666666666667</v>
      </c>
      <c r="N21" s="166">
        <f t="shared" si="7"/>
        <v>0.0277777777777778</v>
      </c>
      <c r="O21" s="167" t="str">
        <f t="shared" si="3"/>
        <v>S</v>
      </c>
      <c r="P21" s="168" t="s">
        <v>22</v>
      </c>
      <c r="Q21" s="170" t="str">
        <f t="shared" si="11"/>
        <v>S</v>
      </c>
    </row>
    <row r="22" spans="1:17">
      <c r="A22" s="144"/>
      <c r="B22" s="148"/>
      <c r="C22" s="147"/>
      <c r="D22" s="121" t="s">
        <v>43</v>
      </c>
      <c r="E22" s="145">
        <v>2</v>
      </c>
      <c r="F22" s="145">
        <v>3</v>
      </c>
      <c r="G22" s="145">
        <v>4</v>
      </c>
      <c r="I22" s="123">
        <f t="shared" si="9"/>
        <v>3</v>
      </c>
      <c r="J22" s="124">
        <f t="shared" si="5"/>
        <v>3</v>
      </c>
      <c r="K22" s="125">
        <v>99.73</v>
      </c>
      <c r="L22" s="126">
        <f t="shared" si="6"/>
        <v>6</v>
      </c>
      <c r="M22" s="127">
        <f t="shared" si="10"/>
        <v>0.333333333333333</v>
      </c>
      <c r="N22" s="166">
        <f t="shared" si="7"/>
        <v>0.111111111111111</v>
      </c>
      <c r="O22" s="167" t="str">
        <f t="shared" si="3"/>
        <v>M</v>
      </c>
      <c r="P22" s="168" t="s">
        <v>24</v>
      </c>
      <c r="Q22" s="170" t="str">
        <f t="shared" si="11"/>
        <v>M</v>
      </c>
    </row>
    <row r="23" spans="1:17">
      <c r="A23" s="144"/>
      <c r="B23" s="148"/>
      <c r="D23" s="147" t="s">
        <v>44</v>
      </c>
      <c r="E23" s="145">
        <v>2</v>
      </c>
      <c r="F23" s="145">
        <v>3</v>
      </c>
      <c r="G23" s="145">
        <v>4</v>
      </c>
      <c r="I23" s="123">
        <f t="shared" si="9"/>
        <v>3</v>
      </c>
      <c r="J23" s="124">
        <f t="shared" si="5"/>
        <v>3</v>
      </c>
      <c r="K23" s="125">
        <v>99.73</v>
      </c>
      <c r="L23" s="126">
        <f t="shared" si="6"/>
        <v>6</v>
      </c>
      <c r="M23" s="127">
        <f t="shared" si="10"/>
        <v>0.333333333333333</v>
      </c>
      <c r="N23" s="166">
        <f t="shared" si="7"/>
        <v>0.111111111111111</v>
      </c>
      <c r="O23" s="167" t="str">
        <f t="shared" si="3"/>
        <v>M</v>
      </c>
      <c r="P23" s="168" t="s">
        <v>24</v>
      </c>
      <c r="Q23" s="170" t="str">
        <f t="shared" si="11"/>
        <v>M</v>
      </c>
    </row>
    <row r="24" spans="1:17">
      <c r="A24" s="144"/>
      <c r="B24" s="148"/>
      <c r="D24" s="147" t="s">
        <v>45</v>
      </c>
      <c r="E24" s="145">
        <v>2</v>
      </c>
      <c r="F24" s="145">
        <v>3</v>
      </c>
      <c r="G24" s="145">
        <v>4</v>
      </c>
      <c r="I24" s="123">
        <f t="shared" si="9"/>
        <v>3</v>
      </c>
      <c r="J24" s="124">
        <f t="shared" si="5"/>
        <v>3</v>
      </c>
      <c r="K24" s="125">
        <v>99.73</v>
      </c>
      <c r="L24" s="126">
        <f t="shared" si="6"/>
        <v>6</v>
      </c>
      <c r="M24" s="127">
        <f t="shared" si="10"/>
        <v>0.333333333333333</v>
      </c>
      <c r="N24" s="166">
        <f t="shared" si="7"/>
        <v>0.111111111111111</v>
      </c>
      <c r="O24" s="167" t="str">
        <f t="shared" si="3"/>
        <v>M</v>
      </c>
      <c r="P24" s="168" t="s">
        <v>24</v>
      </c>
      <c r="Q24" s="170" t="str">
        <f t="shared" si="11"/>
        <v>M</v>
      </c>
    </row>
    <row r="25" ht="38.25" spans="1:17">
      <c r="A25" s="146"/>
      <c r="B25" s="147" t="s">
        <v>46</v>
      </c>
      <c r="C25" s="147" t="s">
        <v>47</v>
      </c>
      <c r="E25" s="145"/>
      <c r="F25" s="145"/>
      <c r="G25" s="145"/>
      <c r="I25" s="123" t="str">
        <f t="shared" si="9"/>
        <v/>
      </c>
      <c r="J25" s="124" t="str">
        <f t="shared" si="5"/>
        <v/>
      </c>
      <c r="K25" s="125">
        <v>99.73</v>
      </c>
      <c r="L25" s="126">
        <f t="shared" si="6"/>
        <v>6</v>
      </c>
      <c r="M25" s="127" t="str">
        <f t="shared" si="10"/>
        <v/>
      </c>
      <c r="N25" s="166" t="str">
        <f t="shared" si="7"/>
        <v/>
      </c>
      <c r="O25" s="167" t="str">
        <f t="shared" si="3"/>
        <v/>
      </c>
      <c r="P25" s="168"/>
      <c r="Q25" s="170" t="str">
        <f t="shared" si="11"/>
        <v/>
      </c>
    </row>
    <row r="26" spans="2:17">
      <c r="B26" s="147"/>
      <c r="C26" s="147"/>
      <c r="D26" s="121" t="s">
        <v>48</v>
      </c>
      <c r="E26" s="145">
        <v>1</v>
      </c>
      <c r="F26" s="145">
        <v>2</v>
      </c>
      <c r="G26" s="145">
        <v>2</v>
      </c>
      <c r="I26" s="123">
        <f t="shared" si="9"/>
        <v>1.83333333333333</v>
      </c>
      <c r="J26" s="124">
        <f t="shared" si="5"/>
        <v>1.83333333333333</v>
      </c>
      <c r="K26" s="125">
        <v>99.73</v>
      </c>
      <c r="L26" s="126">
        <f t="shared" si="6"/>
        <v>6</v>
      </c>
      <c r="M26" s="127">
        <f t="shared" si="10"/>
        <v>0.166666666666667</v>
      </c>
      <c r="N26" s="166">
        <f t="shared" si="7"/>
        <v>0.0277777777777778</v>
      </c>
      <c r="O26" s="167" t="str">
        <f t="shared" si="3"/>
        <v>S</v>
      </c>
      <c r="P26" s="168" t="s">
        <v>22</v>
      </c>
      <c r="Q26" s="170" t="str">
        <f t="shared" si="11"/>
        <v>S</v>
      </c>
    </row>
    <row r="27" spans="2:17">
      <c r="B27" s="147"/>
      <c r="D27" s="121" t="s">
        <v>49</v>
      </c>
      <c r="E27" s="145">
        <v>3</v>
      </c>
      <c r="F27" s="145">
        <v>4</v>
      </c>
      <c r="G27" s="145">
        <v>5</v>
      </c>
      <c r="I27" s="123">
        <f t="shared" si="9"/>
        <v>4</v>
      </c>
      <c r="J27" s="124">
        <f t="shared" si="5"/>
        <v>4</v>
      </c>
      <c r="K27" s="125">
        <v>99.73</v>
      </c>
      <c r="L27" s="126">
        <f t="shared" si="6"/>
        <v>6</v>
      </c>
      <c r="M27" s="127">
        <f t="shared" si="10"/>
        <v>0.333333333333333</v>
      </c>
      <c r="N27" s="166">
        <f t="shared" si="7"/>
        <v>0.111111111111111</v>
      </c>
      <c r="O27" s="167" t="str">
        <f t="shared" si="3"/>
        <v>M</v>
      </c>
      <c r="P27" s="168" t="s">
        <v>24</v>
      </c>
      <c r="Q27" s="170" t="str">
        <f t="shared" si="11"/>
        <v>M</v>
      </c>
    </row>
    <row r="28" spans="2:17">
      <c r="B28" s="148"/>
      <c r="C28" s="147"/>
      <c r="D28" s="121" t="s">
        <v>50</v>
      </c>
      <c r="E28" s="145">
        <v>1</v>
      </c>
      <c r="F28" s="145">
        <v>2</v>
      </c>
      <c r="G28" s="145">
        <v>3</v>
      </c>
      <c r="I28" s="123">
        <f t="shared" si="9"/>
        <v>2</v>
      </c>
      <c r="J28" s="124">
        <f t="shared" si="5"/>
        <v>2</v>
      </c>
      <c r="K28" s="125">
        <v>99.73</v>
      </c>
      <c r="L28" s="126">
        <f t="shared" si="6"/>
        <v>6</v>
      </c>
      <c r="M28" s="127">
        <f t="shared" si="10"/>
        <v>0.333333333333333</v>
      </c>
      <c r="N28" s="166">
        <f t="shared" si="7"/>
        <v>0.111111111111111</v>
      </c>
      <c r="O28" s="167" t="str">
        <f t="shared" si="3"/>
        <v>S</v>
      </c>
      <c r="P28" s="168" t="s">
        <v>22</v>
      </c>
      <c r="Q28" s="170" t="str">
        <f t="shared" si="11"/>
        <v>S</v>
      </c>
    </row>
    <row r="29" spans="1:17">
      <c r="A29" s="146"/>
      <c r="B29" s="148"/>
      <c r="D29" s="121" t="s">
        <v>51</v>
      </c>
      <c r="E29" s="145">
        <v>1</v>
      </c>
      <c r="F29" s="145">
        <v>2</v>
      </c>
      <c r="G29" s="145">
        <v>3</v>
      </c>
      <c r="I29" s="123">
        <f t="shared" si="9"/>
        <v>2</v>
      </c>
      <c r="J29" s="124">
        <f t="shared" si="5"/>
        <v>2</v>
      </c>
      <c r="K29" s="125">
        <v>99.73</v>
      </c>
      <c r="L29" s="126">
        <f t="shared" si="6"/>
        <v>6</v>
      </c>
      <c r="M29" s="127">
        <f t="shared" si="10"/>
        <v>0.333333333333333</v>
      </c>
      <c r="N29" s="166">
        <f t="shared" si="7"/>
        <v>0.111111111111111</v>
      </c>
      <c r="O29" s="167" t="str">
        <f t="shared" si="3"/>
        <v>S</v>
      </c>
      <c r="P29" s="168" t="s">
        <v>22</v>
      </c>
      <c r="Q29" s="170" t="str">
        <f t="shared" si="11"/>
        <v>S</v>
      </c>
    </row>
    <row r="30" spans="1:17">
      <c r="A30" s="144"/>
      <c r="B30" s="147"/>
      <c r="C30" s="147"/>
      <c r="D30" s="147" t="s">
        <v>52</v>
      </c>
      <c r="E30" s="145">
        <v>1</v>
      </c>
      <c r="F30" s="145">
        <v>2</v>
      </c>
      <c r="G30" s="145">
        <v>3</v>
      </c>
      <c r="I30" s="123">
        <f t="shared" si="9"/>
        <v>2</v>
      </c>
      <c r="J30" s="124">
        <f t="shared" si="5"/>
        <v>2</v>
      </c>
      <c r="K30" s="125">
        <v>99.73</v>
      </c>
      <c r="L30" s="126">
        <f t="shared" si="6"/>
        <v>6</v>
      </c>
      <c r="M30" s="127">
        <f t="shared" si="10"/>
        <v>0.333333333333333</v>
      </c>
      <c r="N30" s="166">
        <f t="shared" si="7"/>
        <v>0.111111111111111</v>
      </c>
      <c r="O30" s="167" t="str">
        <f t="shared" si="3"/>
        <v>S</v>
      </c>
      <c r="P30" s="168" t="s">
        <v>22</v>
      </c>
      <c r="Q30" s="170" t="str">
        <f t="shared" si="11"/>
        <v>S</v>
      </c>
    </row>
    <row r="31" ht="38.25" spans="1:17">
      <c r="A31" s="144"/>
      <c r="B31" s="147" t="s">
        <v>53</v>
      </c>
      <c r="C31" s="147" t="s">
        <v>54</v>
      </c>
      <c r="D31" s="147"/>
      <c r="E31" s="145"/>
      <c r="F31" s="145"/>
      <c r="G31" s="145"/>
      <c r="I31" s="123" t="str">
        <f t="shared" si="9"/>
        <v/>
      </c>
      <c r="J31" s="124" t="str">
        <f t="shared" si="5"/>
        <v/>
      </c>
      <c r="K31" s="125">
        <v>99.73</v>
      </c>
      <c r="L31" s="126">
        <f t="shared" si="6"/>
        <v>6</v>
      </c>
      <c r="M31" s="127" t="str">
        <f t="shared" si="10"/>
        <v/>
      </c>
      <c r="N31" s="166" t="str">
        <f t="shared" si="7"/>
        <v/>
      </c>
      <c r="O31" s="167" t="str">
        <f t="shared" si="3"/>
        <v/>
      </c>
      <c r="P31" s="168"/>
      <c r="Q31" s="170" t="str">
        <f t="shared" si="11"/>
        <v/>
      </c>
    </row>
    <row r="32" spans="1:17">
      <c r="A32" s="144"/>
      <c r="B32" s="147"/>
      <c r="D32" s="121" t="s">
        <v>55</v>
      </c>
      <c r="E32" s="145">
        <v>1</v>
      </c>
      <c r="F32" s="145">
        <v>2</v>
      </c>
      <c r="G32" s="145">
        <v>2</v>
      </c>
      <c r="I32" s="123">
        <f t="shared" si="9"/>
        <v>1.83333333333333</v>
      </c>
      <c r="J32" s="124">
        <f t="shared" si="5"/>
        <v>1.83333333333333</v>
      </c>
      <c r="K32" s="125">
        <v>99.73</v>
      </c>
      <c r="L32" s="126">
        <f t="shared" si="6"/>
        <v>6</v>
      </c>
      <c r="M32" s="127">
        <f t="shared" si="10"/>
        <v>0.166666666666667</v>
      </c>
      <c r="N32" s="166">
        <f t="shared" si="7"/>
        <v>0.0277777777777778</v>
      </c>
      <c r="O32" s="167" t="str">
        <f t="shared" si="3"/>
        <v>S</v>
      </c>
      <c r="P32" s="168" t="s">
        <v>22</v>
      </c>
      <c r="Q32" s="170" t="str">
        <f t="shared" si="11"/>
        <v>S</v>
      </c>
    </row>
    <row r="33" spans="1:17">
      <c r="A33" s="144"/>
      <c r="B33" s="148"/>
      <c r="C33" s="147"/>
      <c r="D33" s="121" t="s">
        <v>56</v>
      </c>
      <c r="E33" s="145">
        <v>1</v>
      </c>
      <c r="F33" s="145">
        <v>2</v>
      </c>
      <c r="G33" s="145">
        <v>2</v>
      </c>
      <c r="I33" s="123">
        <f t="shared" si="9"/>
        <v>1.83333333333333</v>
      </c>
      <c r="J33" s="124">
        <f t="shared" si="5"/>
        <v>1.83333333333333</v>
      </c>
      <c r="K33" s="125">
        <v>99.73</v>
      </c>
      <c r="L33" s="126">
        <f t="shared" ref="L33:L46" si="12">INDEX(prozentsatz_divisor,(MATCH(K33,prozentsatz_divisor_prozent,-1)+1),2)</f>
        <v>6</v>
      </c>
      <c r="M33" s="127">
        <f t="shared" si="10"/>
        <v>0.166666666666667</v>
      </c>
      <c r="N33" s="166">
        <f t="shared" si="7"/>
        <v>0.0277777777777778</v>
      </c>
      <c r="O33" s="167" t="str">
        <f t="shared" si="3"/>
        <v>S</v>
      </c>
      <c r="P33" s="168" t="s">
        <v>22</v>
      </c>
      <c r="Q33" s="170" t="str">
        <f t="shared" ref="Q33" si="13">IF(OR(O33="",P33=""),"",INDEX(businessvalue_kalibrierung,MATCH(O33,businessvalue_kalibrierung_aufwand,0),MATCH(P33,businessvalue_kalibrierung_businesswert,0)))</f>
        <v>S</v>
      </c>
    </row>
    <row r="34" spans="1:17">
      <c r="A34" s="144"/>
      <c r="B34" s="148"/>
      <c r="D34" s="121" t="s">
        <v>57</v>
      </c>
      <c r="E34" s="145">
        <v>1</v>
      </c>
      <c r="F34" s="145">
        <v>2</v>
      </c>
      <c r="G34" s="145">
        <v>2</v>
      </c>
      <c r="I34" s="123">
        <f t="shared" si="9"/>
        <v>1.83333333333333</v>
      </c>
      <c r="J34" s="124">
        <f t="shared" si="5"/>
        <v>1.83333333333333</v>
      </c>
      <c r="K34" s="125">
        <v>99.73</v>
      </c>
      <c r="L34" s="126">
        <f t="shared" si="12"/>
        <v>6</v>
      </c>
      <c r="M34" s="127">
        <f t="shared" si="10"/>
        <v>0.166666666666667</v>
      </c>
      <c r="N34" s="166">
        <f t="shared" si="7"/>
        <v>0.0277777777777778</v>
      </c>
      <c r="O34" s="167" t="str">
        <f t="shared" si="3"/>
        <v>S</v>
      </c>
      <c r="P34" s="168" t="s">
        <v>22</v>
      </c>
      <c r="Q34" s="170" t="str">
        <f t="shared" ref="Q34:Q46" si="14">IF(OR(O34="",P34=""),"",INDEX(businessvalue_kalibrierung,MATCH(O34,businessvalue_kalibrierung_aufwand,0),MATCH(P34,businessvalue_kalibrierung_businesswert,0)))</f>
        <v>S</v>
      </c>
    </row>
    <row r="35" spans="2:17">
      <c r="B35" s="148"/>
      <c r="D35" s="147" t="s">
        <v>58</v>
      </c>
      <c r="E35" s="145">
        <v>2</v>
      </c>
      <c r="F35" s="145">
        <v>3</v>
      </c>
      <c r="G35" s="145">
        <v>3</v>
      </c>
      <c r="I35" s="123">
        <f t="shared" si="9"/>
        <v>2.83333333333333</v>
      </c>
      <c r="J35" s="124">
        <f t="shared" si="5"/>
        <v>2.83333333333333</v>
      </c>
      <c r="K35" s="125">
        <v>99.73</v>
      </c>
      <c r="L35" s="126">
        <f t="shared" si="12"/>
        <v>6</v>
      </c>
      <c r="M35" s="127">
        <f t="shared" si="10"/>
        <v>0.166666666666667</v>
      </c>
      <c r="N35" s="166">
        <f t="shared" si="7"/>
        <v>0.0277777777777778</v>
      </c>
      <c r="O35" s="167" t="str">
        <f t="shared" si="3"/>
        <v>M</v>
      </c>
      <c r="P35" s="168" t="s">
        <v>24</v>
      </c>
      <c r="Q35" s="170" t="str">
        <f t="shared" si="14"/>
        <v>M</v>
      </c>
    </row>
    <row r="36" ht="51" spans="1:17">
      <c r="A36" s="146"/>
      <c r="B36" s="147" t="s">
        <v>59</v>
      </c>
      <c r="C36" s="121" t="s">
        <v>60</v>
      </c>
      <c r="E36" s="145"/>
      <c r="F36" s="145"/>
      <c r="G36" s="145"/>
      <c r="I36" s="123" t="str">
        <f t="shared" si="9"/>
        <v/>
      </c>
      <c r="J36" s="124" t="str">
        <f t="shared" si="5"/>
        <v/>
      </c>
      <c r="K36" s="125">
        <v>99.73</v>
      </c>
      <c r="L36" s="126">
        <f t="shared" si="12"/>
        <v>6</v>
      </c>
      <c r="M36" s="127" t="str">
        <f t="shared" si="10"/>
        <v/>
      </c>
      <c r="N36" s="166" t="str">
        <f t="shared" si="7"/>
        <v/>
      </c>
      <c r="O36" s="167" t="str">
        <f t="shared" si="3"/>
        <v/>
      </c>
      <c r="P36" s="168"/>
      <c r="Q36" s="170" t="str">
        <f t="shared" si="14"/>
        <v/>
      </c>
    </row>
    <row r="37" spans="1:17">
      <c r="A37" s="144"/>
      <c r="B37" s="148"/>
      <c r="C37" s="147"/>
      <c r="D37" s="121" t="s">
        <v>61</v>
      </c>
      <c r="E37" s="145">
        <v>2</v>
      </c>
      <c r="F37" s="145">
        <v>3</v>
      </c>
      <c r="G37" s="145">
        <v>4</v>
      </c>
      <c r="I37" s="123">
        <f t="shared" si="9"/>
        <v>3</v>
      </c>
      <c r="J37" s="124">
        <f t="shared" si="5"/>
        <v>3</v>
      </c>
      <c r="K37" s="125">
        <v>99.73</v>
      </c>
      <c r="L37" s="126">
        <f t="shared" si="12"/>
        <v>6</v>
      </c>
      <c r="M37" s="127">
        <f t="shared" si="10"/>
        <v>0.333333333333333</v>
      </c>
      <c r="N37" s="166">
        <f t="shared" si="7"/>
        <v>0.111111111111111</v>
      </c>
      <c r="O37" s="167" t="str">
        <f t="shared" si="3"/>
        <v>M</v>
      </c>
      <c r="P37" s="168" t="s">
        <v>24</v>
      </c>
      <c r="Q37" s="170" t="str">
        <f t="shared" si="14"/>
        <v>M</v>
      </c>
    </row>
    <row r="38" spans="1:17">
      <c r="A38" s="144"/>
      <c r="B38" s="148"/>
      <c r="D38" s="121" t="s">
        <v>62</v>
      </c>
      <c r="E38" s="145">
        <v>2</v>
      </c>
      <c r="F38" s="145">
        <v>3</v>
      </c>
      <c r="G38" s="145">
        <v>4</v>
      </c>
      <c r="I38" s="123">
        <f t="shared" si="9"/>
        <v>3</v>
      </c>
      <c r="J38" s="124">
        <f t="shared" si="5"/>
        <v>3</v>
      </c>
      <c r="K38" s="125">
        <v>99.73</v>
      </c>
      <c r="L38" s="126">
        <f t="shared" si="12"/>
        <v>6</v>
      </c>
      <c r="M38" s="127">
        <f t="shared" si="10"/>
        <v>0.333333333333333</v>
      </c>
      <c r="N38" s="166">
        <f t="shared" si="7"/>
        <v>0.111111111111111</v>
      </c>
      <c r="O38" s="167" t="str">
        <f t="shared" si="3"/>
        <v>M</v>
      </c>
      <c r="P38" s="168" t="s">
        <v>24</v>
      </c>
      <c r="Q38" s="170" t="str">
        <f t="shared" si="14"/>
        <v>M</v>
      </c>
    </row>
    <row r="39" spans="1:17">
      <c r="A39" s="144"/>
      <c r="B39" s="148"/>
      <c r="D39" s="147" t="s">
        <v>63</v>
      </c>
      <c r="E39" s="145">
        <v>1</v>
      </c>
      <c r="F39" s="145">
        <v>2</v>
      </c>
      <c r="G39" s="145">
        <v>3</v>
      </c>
      <c r="I39" s="123">
        <f t="shared" si="9"/>
        <v>2</v>
      </c>
      <c r="J39" s="124">
        <f t="shared" si="5"/>
        <v>2</v>
      </c>
      <c r="K39" s="125">
        <v>99.73</v>
      </c>
      <c r="L39" s="126">
        <f t="shared" si="12"/>
        <v>6</v>
      </c>
      <c r="M39" s="127">
        <f t="shared" si="10"/>
        <v>0.333333333333333</v>
      </c>
      <c r="N39" s="166">
        <f t="shared" si="7"/>
        <v>0.111111111111111</v>
      </c>
      <c r="O39" s="167" t="str">
        <f t="shared" si="3"/>
        <v>S</v>
      </c>
      <c r="P39" s="168" t="s">
        <v>22</v>
      </c>
      <c r="Q39" s="170" t="str">
        <f t="shared" si="14"/>
        <v>S</v>
      </c>
    </row>
    <row r="40" spans="1:17">
      <c r="A40" s="144"/>
      <c r="B40" s="148"/>
      <c r="C40" s="147"/>
      <c r="D40" s="147" t="s">
        <v>64</v>
      </c>
      <c r="E40" s="145">
        <v>2</v>
      </c>
      <c r="F40" s="145">
        <v>3</v>
      </c>
      <c r="G40" s="145">
        <v>4</v>
      </c>
      <c r="I40" s="123">
        <f t="shared" si="9"/>
        <v>3</v>
      </c>
      <c r="J40" s="124">
        <f t="shared" si="5"/>
        <v>3</v>
      </c>
      <c r="K40" s="125">
        <v>99.73</v>
      </c>
      <c r="L40" s="126">
        <f t="shared" si="12"/>
        <v>6</v>
      </c>
      <c r="M40" s="127">
        <f t="shared" si="10"/>
        <v>0.333333333333333</v>
      </c>
      <c r="N40" s="166">
        <f t="shared" si="7"/>
        <v>0.111111111111111</v>
      </c>
      <c r="O40" s="167" t="str">
        <f t="shared" si="3"/>
        <v>M</v>
      </c>
      <c r="P40" s="168" t="s">
        <v>24</v>
      </c>
      <c r="Q40" s="170" t="str">
        <f t="shared" si="14"/>
        <v>M</v>
      </c>
    </row>
    <row r="41" ht="25.5" spans="2:17">
      <c r="B41" s="148"/>
      <c r="D41" s="121" t="s">
        <v>65</v>
      </c>
      <c r="E41" s="145">
        <v>2</v>
      </c>
      <c r="F41" s="145">
        <v>3</v>
      </c>
      <c r="G41" s="145">
        <v>4</v>
      </c>
      <c r="I41" s="123">
        <f t="shared" si="9"/>
        <v>3</v>
      </c>
      <c r="J41" s="124">
        <f t="shared" si="5"/>
        <v>3</v>
      </c>
      <c r="K41" s="125">
        <v>99.73</v>
      </c>
      <c r="L41" s="126">
        <f t="shared" si="12"/>
        <v>6</v>
      </c>
      <c r="M41" s="127">
        <f t="shared" si="10"/>
        <v>0.333333333333333</v>
      </c>
      <c r="N41" s="166">
        <f t="shared" si="7"/>
        <v>0.111111111111111</v>
      </c>
      <c r="O41" s="167" t="str">
        <f t="shared" si="3"/>
        <v>M</v>
      </c>
      <c r="P41" s="168" t="s">
        <v>24</v>
      </c>
      <c r="Q41" s="170" t="str">
        <f t="shared" si="14"/>
        <v>M</v>
      </c>
    </row>
    <row r="42" spans="1:17">
      <c r="A42" s="146"/>
      <c r="B42" s="148"/>
      <c r="C42" s="147"/>
      <c r="D42" s="147"/>
      <c r="E42" s="145"/>
      <c r="F42" s="145"/>
      <c r="G42" s="145"/>
      <c r="I42" s="123" t="str">
        <f t="shared" si="9"/>
        <v/>
      </c>
      <c r="J42" s="124" t="str">
        <f t="shared" si="5"/>
        <v/>
      </c>
      <c r="K42" s="125">
        <v>99.73</v>
      </c>
      <c r="L42" s="126">
        <f t="shared" si="12"/>
        <v>6</v>
      </c>
      <c r="M42" s="127" t="str">
        <f t="shared" si="10"/>
        <v/>
      </c>
      <c r="N42" s="166" t="str">
        <f t="shared" si="7"/>
        <v/>
      </c>
      <c r="O42" s="167" t="str">
        <f t="shared" si="3"/>
        <v/>
      </c>
      <c r="P42" s="168"/>
      <c r="Q42" s="170" t="str">
        <f t="shared" si="14"/>
        <v/>
      </c>
    </row>
    <row r="43" spans="1:17">
      <c r="A43" s="144"/>
      <c r="B43" s="148"/>
      <c r="E43" s="145"/>
      <c r="F43" s="145"/>
      <c r="G43" s="145"/>
      <c r="I43" s="123" t="str">
        <f t="shared" si="9"/>
        <v/>
      </c>
      <c r="J43" s="124" t="str">
        <f t="shared" si="5"/>
        <v/>
      </c>
      <c r="K43" s="125">
        <v>99.73</v>
      </c>
      <c r="L43" s="126">
        <f t="shared" si="12"/>
        <v>6</v>
      </c>
      <c r="M43" s="127" t="str">
        <f t="shared" si="10"/>
        <v/>
      </c>
      <c r="N43" s="166" t="str">
        <f t="shared" si="7"/>
        <v/>
      </c>
      <c r="O43" s="167" t="str">
        <f t="shared" si="3"/>
        <v/>
      </c>
      <c r="P43" s="168"/>
      <c r="Q43" s="170" t="str">
        <f t="shared" si="14"/>
        <v/>
      </c>
    </row>
    <row r="44" spans="1:17">
      <c r="A44" s="144"/>
      <c r="B44" s="148"/>
      <c r="C44" s="147"/>
      <c r="E44" s="145"/>
      <c r="F44" s="145"/>
      <c r="G44" s="145"/>
      <c r="I44" s="123" t="str">
        <f t="shared" si="9"/>
        <v/>
      </c>
      <c r="J44" s="124" t="str">
        <f t="shared" si="5"/>
        <v/>
      </c>
      <c r="K44" s="125">
        <v>99.73</v>
      </c>
      <c r="L44" s="126">
        <f t="shared" si="12"/>
        <v>6</v>
      </c>
      <c r="M44" s="127" t="str">
        <f t="shared" si="10"/>
        <v/>
      </c>
      <c r="N44" s="166" t="str">
        <f t="shared" si="7"/>
        <v/>
      </c>
      <c r="O44" s="167" t="str">
        <f t="shared" si="3"/>
        <v/>
      </c>
      <c r="P44" s="168"/>
      <c r="Q44" s="170" t="str">
        <f t="shared" si="14"/>
        <v/>
      </c>
    </row>
    <row r="45" spans="1:17">
      <c r="A45" s="144"/>
      <c r="B45" s="148"/>
      <c r="E45" s="145"/>
      <c r="F45" s="145"/>
      <c r="G45" s="145"/>
      <c r="I45" s="123" t="str">
        <f t="shared" si="9"/>
        <v/>
      </c>
      <c r="J45" s="124" t="str">
        <f t="shared" si="5"/>
        <v/>
      </c>
      <c r="K45" s="125">
        <v>99.73</v>
      </c>
      <c r="L45" s="126">
        <f t="shared" si="12"/>
        <v>6</v>
      </c>
      <c r="M45" s="127" t="str">
        <f t="shared" si="10"/>
        <v/>
      </c>
      <c r="N45" s="166" t="str">
        <f t="shared" si="7"/>
        <v/>
      </c>
      <c r="O45" s="167" t="str">
        <f t="shared" si="3"/>
        <v/>
      </c>
      <c r="P45" s="168"/>
      <c r="Q45" s="170" t="str">
        <f t="shared" si="14"/>
        <v/>
      </c>
    </row>
    <row r="46" spans="1:17">
      <c r="A46" s="144"/>
      <c r="B46" s="148"/>
      <c r="E46" s="145"/>
      <c r="F46" s="145"/>
      <c r="G46" s="145"/>
      <c r="I46" s="123" t="str">
        <f t="shared" si="9"/>
        <v/>
      </c>
      <c r="J46" s="124" t="str">
        <f t="shared" si="5"/>
        <v/>
      </c>
      <c r="K46" s="125">
        <v>99.73</v>
      </c>
      <c r="L46" s="126">
        <f t="shared" si="12"/>
        <v>6</v>
      </c>
      <c r="M46" s="127" t="str">
        <f t="shared" si="10"/>
        <v/>
      </c>
      <c r="N46" s="166" t="str">
        <f t="shared" si="7"/>
        <v/>
      </c>
      <c r="O46" s="167" t="str">
        <f t="shared" si="3"/>
        <v/>
      </c>
      <c r="P46" s="168"/>
      <c r="Q46" s="170" t="str">
        <f t="shared" si="14"/>
        <v/>
      </c>
    </row>
    <row r="47" spans="9:17">
      <c r="I47" s="123" t="str">
        <f t="shared" si="9"/>
        <v/>
      </c>
      <c r="J47" s="124" t="str">
        <f t="shared" si="5"/>
        <v/>
      </c>
      <c r="K47" s="125">
        <v>99.73</v>
      </c>
      <c r="L47" s="126">
        <f t="shared" ref="L47:L110" si="15">INDEX(prozentsatz_divisor,(MATCH(K47,prozentsatz_divisor_prozent,-1)+1),2)</f>
        <v>6</v>
      </c>
      <c r="M47" s="127" t="str">
        <f t="shared" si="10"/>
        <v/>
      </c>
      <c r="N47" s="166" t="str">
        <f t="shared" si="7"/>
        <v/>
      </c>
      <c r="O47" s="167" t="str">
        <f t="shared" si="3"/>
        <v/>
      </c>
      <c r="P47" s="168"/>
      <c r="Q47" s="170" t="str">
        <f t="shared" ref="Q47:Q110" si="16">IF(OR(O47="",P47=""),"",INDEX(businessvalue_kalibrierung,MATCH(O47,businessvalue_kalibrierung_aufwand,0),MATCH(P47,businessvalue_kalibrierung_businesswert,0)))</f>
        <v/>
      </c>
    </row>
    <row r="48" spans="2:17">
      <c r="B48" s="148"/>
      <c r="I48" s="123" t="str">
        <f t="shared" si="9"/>
        <v/>
      </c>
      <c r="J48" s="124" t="str">
        <f t="shared" si="5"/>
        <v/>
      </c>
      <c r="K48" s="125">
        <v>99.73</v>
      </c>
      <c r="L48" s="126">
        <f t="shared" si="15"/>
        <v>6</v>
      </c>
      <c r="M48" s="127" t="str">
        <f t="shared" si="10"/>
        <v/>
      </c>
      <c r="N48" s="166" t="str">
        <f t="shared" si="7"/>
        <v/>
      </c>
      <c r="O48" s="167" t="str">
        <f t="shared" si="3"/>
        <v/>
      </c>
      <c r="P48" s="168"/>
      <c r="Q48" s="170" t="str">
        <f t="shared" si="16"/>
        <v/>
      </c>
    </row>
    <row r="49" spans="2:17">
      <c r="B49" s="148"/>
      <c r="I49" s="123" t="str">
        <f t="shared" si="9"/>
        <v/>
      </c>
      <c r="J49" s="124" t="str">
        <f t="shared" si="5"/>
        <v/>
      </c>
      <c r="K49" s="125">
        <v>99.73</v>
      </c>
      <c r="L49" s="126">
        <f t="shared" si="15"/>
        <v>6</v>
      </c>
      <c r="M49" s="127" t="str">
        <f t="shared" si="10"/>
        <v/>
      </c>
      <c r="N49" s="166" t="str">
        <f t="shared" si="7"/>
        <v/>
      </c>
      <c r="O49" s="167" t="str">
        <f t="shared" si="3"/>
        <v/>
      </c>
      <c r="P49" s="168"/>
      <c r="Q49" s="170" t="str">
        <f t="shared" si="16"/>
        <v/>
      </c>
    </row>
    <row r="50" spans="2:17">
      <c r="B50" s="148"/>
      <c r="I50" s="123" t="str">
        <f t="shared" si="9"/>
        <v/>
      </c>
      <c r="J50" s="124" t="str">
        <f t="shared" si="5"/>
        <v/>
      </c>
      <c r="K50" s="125">
        <v>99.73</v>
      </c>
      <c r="L50" s="126">
        <f t="shared" si="15"/>
        <v>6</v>
      </c>
      <c r="M50" s="127" t="str">
        <f t="shared" si="10"/>
        <v/>
      </c>
      <c r="N50" s="166" t="str">
        <f t="shared" si="7"/>
        <v/>
      </c>
      <c r="O50" s="167" t="str">
        <f t="shared" si="3"/>
        <v/>
      </c>
      <c r="P50" s="168"/>
      <c r="Q50" s="170" t="str">
        <f t="shared" si="16"/>
        <v/>
      </c>
    </row>
    <row r="51" spans="9:17">
      <c r="I51" s="123" t="str">
        <f t="shared" si="9"/>
        <v/>
      </c>
      <c r="J51" s="124" t="str">
        <f t="shared" si="5"/>
        <v/>
      </c>
      <c r="K51" s="125">
        <v>99.73</v>
      </c>
      <c r="L51" s="126">
        <f t="shared" si="15"/>
        <v>6</v>
      </c>
      <c r="M51" s="127" t="str">
        <f t="shared" si="10"/>
        <v/>
      </c>
      <c r="N51" s="166" t="str">
        <f t="shared" si="7"/>
        <v/>
      </c>
      <c r="O51" s="167" t="str">
        <f t="shared" si="3"/>
        <v/>
      </c>
      <c r="P51" s="168"/>
      <c r="Q51" s="170" t="str">
        <f t="shared" si="16"/>
        <v/>
      </c>
    </row>
    <row r="52" spans="2:17">
      <c r="B52" s="148"/>
      <c r="I52" s="123" t="str">
        <f t="shared" si="9"/>
        <v/>
      </c>
      <c r="J52" s="124" t="str">
        <f t="shared" si="5"/>
        <v/>
      </c>
      <c r="K52" s="125">
        <v>99.73</v>
      </c>
      <c r="L52" s="126">
        <f t="shared" si="15"/>
        <v>6</v>
      </c>
      <c r="M52" s="127" t="str">
        <f t="shared" si="10"/>
        <v/>
      </c>
      <c r="N52" s="166" t="str">
        <f t="shared" si="7"/>
        <v/>
      </c>
      <c r="O52" s="167" t="str">
        <f t="shared" si="3"/>
        <v/>
      </c>
      <c r="P52" s="168"/>
      <c r="Q52" s="170" t="str">
        <f t="shared" si="16"/>
        <v/>
      </c>
    </row>
    <row r="53" spans="2:17">
      <c r="B53" s="148"/>
      <c r="I53" s="123" t="str">
        <f t="shared" si="9"/>
        <v/>
      </c>
      <c r="J53" s="124" t="str">
        <f t="shared" si="5"/>
        <v/>
      </c>
      <c r="K53" s="125">
        <v>99.73</v>
      </c>
      <c r="L53" s="126">
        <f t="shared" si="15"/>
        <v>6</v>
      </c>
      <c r="M53" s="127" t="str">
        <f t="shared" si="10"/>
        <v/>
      </c>
      <c r="N53" s="166" t="str">
        <f t="shared" si="7"/>
        <v/>
      </c>
      <c r="O53" s="167" t="str">
        <f t="shared" si="3"/>
        <v/>
      </c>
      <c r="P53" s="168"/>
      <c r="Q53" s="170" t="str">
        <f t="shared" si="16"/>
        <v/>
      </c>
    </row>
    <row r="54" spans="9:17">
      <c r="I54" s="123" t="str">
        <f t="shared" si="9"/>
        <v/>
      </c>
      <c r="J54" s="124" t="str">
        <f t="shared" si="5"/>
        <v/>
      </c>
      <c r="K54" s="125">
        <v>99.73</v>
      </c>
      <c r="L54" s="126">
        <f t="shared" si="15"/>
        <v>6</v>
      </c>
      <c r="M54" s="127" t="str">
        <f t="shared" si="10"/>
        <v/>
      </c>
      <c r="N54" s="166" t="str">
        <f t="shared" si="7"/>
        <v/>
      </c>
      <c r="O54" s="167" t="str">
        <f t="shared" si="3"/>
        <v/>
      </c>
      <c r="P54" s="168"/>
      <c r="Q54" s="170" t="str">
        <f t="shared" si="16"/>
        <v/>
      </c>
    </row>
    <row r="55" spans="5:17">
      <c r="E55" s="149"/>
      <c r="F55" s="149"/>
      <c r="G55" s="149"/>
      <c r="I55" s="123" t="str">
        <f t="shared" si="9"/>
        <v/>
      </c>
      <c r="J55" s="124" t="str">
        <f t="shared" si="5"/>
        <v/>
      </c>
      <c r="K55" s="125">
        <v>99.73</v>
      </c>
      <c r="L55" s="126">
        <f t="shared" si="15"/>
        <v>6</v>
      </c>
      <c r="M55" s="127" t="str">
        <f t="shared" si="10"/>
        <v/>
      </c>
      <c r="N55" s="166" t="str">
        <f t="shared" si="7"/>
        <v/>
      </c>
      <c r="O55" s="167" t="str">
        <f t="shared" si="3"/>
        <v/>
      </c>
      <c r="P55" s="168"/>
      <c r="Q55" s="170" t="str">
        <f t="shared" si="16"/>
        <v/>
      </c>
    </row>
    <row r="56" spans="3:17">
      <c r="C56" s="122"/>
      <c r="D56" s="122"/>
      <c r="E56" s="121"/>
      <c r="F56" s="150"/>
      <c r="G56" s="151"/>
      <c r="H56" s="151"/>
      <c r="I56" s="123" t="str">
        <f t="shared" si="9"/>
        <v/>
      </c>
      <c r="J56" s="124" t="str">
        <f t="shared" si="5"/>
        <v/>
      </c>
      <c r="K56" s="125">
        <v>99.73</v>
      </c>
      <c r="L56" s="126">
        <f t="shared" si="15"/>
        <v>6</v>
      </c>
      <c r="M56" s="127" t="str">
        <f t="shared" si="10"/>
        <v/>
      </c>
      <c r="N56" s="166" t="str">
        <f t="shared" si="7"/>
        <v/>
      </c>
      <c r="O56" s="167" t="str">
        <f t="shared" si="3"/>
        <v/>
      </c>
      <c r="P56" s="168"/>
      <c r="Q56" s="170" t="str">
        <f t="shared" si="16"/>
        <v/>
      </c>
    </row>
    <row r="57" spans="3:17">
      <c r="C57" s="122"/>
      <c r="D57" s="122"/>
      <c r="E57" s="121"/>
      <c r="F57" s="150"/>
      <c r="G57" s="151"/>
      <c r="H57" s="151"/>
      <c r="I57" s="123" t="str">
        <f t="shared" si="9"/>
        <v/>
      </c>
      <c r="J57" s="124" t="str">
        <f t="shared" si="5"/>
        <v/>
      </c>
      <c r="K57" s="125">
        <v>99.73</v>
      </c>
      <c r="L57" s="126">
        <f t="shared" si="15"/>
        <v>6</v>
      </c>
      <c r="M57" s="127" t="str">
        <f t="shared" si="10"/>
        <v/>
      </c>
      <c r="N57" s="166" t="str">
        <f t="shared" si="7"/>
        <v/>
      </c>
      <c r="O57" s="167" t="str">
        <f t="shared" si="3"/>
        <v/>
      </c>
      <c r="P57" s="168"/>
      <c r="Q57" s="170" t="str">
        <f t="shared" si="16"/>
        <v/>
      </c>
    </row>
    <row r="58" spans="3:17">
      <c r="C58" s="122"/>
      <c r="D58" s="122"/>
      <c r="E58" s="121"/>
      <c r="F58" s="150"/>
      <c r="G58" s="151"/>
      <c r="H58" s="151"/>
      <c r="I58" s="123" t="str">
        <f t="shared" si="9"/>
        <v/>
      </c>
      <c r="J58" s="124" t="str">
        <f t="shared" si="5"/>
        <v/>
      </c>
      <c r="K58" s="125">
        <v>99.73</v>
      </c>
      <c r="L58" s="126">
        <f t="shared" si="15"/>
        <v>6</v>
      </c>
      <c r="M58" s="127" t="str">
        <f t="shared" si="10"/>
        <v/>
      </c>
      <c r="N58" s="166" t="str">
        <f t="shared" si="7"/>
        <v/>
      </c>
      <c r="O58" s="167" t="str">
        <f t="shared" si="3"/>
        <v/>
      </c>
      <c r="P58" s="168"/>
      <c r="Q58" s="170" t="str">
        <f t="shared" si="16"/>
        <v/>
      </c>
    </row>
    <row r="59" spans="3:17">
      <c r="C59" s="122"/>
      <c r="D59" s="122"/>
      <c r="E59" s="121"/>
      <c r="F59" s="150"/>
      <c r="G59" s="151"/>
      <c r="H59" s="151"/>
      <c r="I59" s="123" t="str">
        <f t="shared" si="9"/>
        <v/>
      </c>
      <c r="J59" s="124" t="str">
        <f t="shared" si="5"/>
        <v/>
      </c>
      <c r="K59" s="125">
        <v>99.73</v>
      </c>
      <c r="L59" s="126">
        <f t="shared" si="15"/>
        <v>6</v>
      </c>
      <c r="M59" s="127" t="str">
        <f t="shared" si="10"/>
        <v/>
      </c>
      <c r="N59" s="166" t="str">
        <f t="shared" si="7"/>
        <v/>
      </c>
      <c r="O59" s="167" t="str">
        <f t="shared" si="3"/>
        <v/>
      </c>
      <c r="P59" s="168"/>
      <c r="Q59" s="170" t="str">
        <f t="shared" si="16"/>
        <v/>
      </c>
    </row>
    <row r="60" spans="3:17">
      <c r="C60" s="122"/>
      <c r="D60" s="122"/>
      <c r="E60" s="121"/>
      <c r="F60" s="150"/>
      <c r="G60" s="151"/>
      <c r="H60" s="151"/>
      <c r="I60" s="123" t="str">
        <f t="shared" si="9"/>
        <v/>
      </c>
      <c r="J60" s="124" t="str">
        <f t="shared" si="5"/>
        <v/>
      </c>
      <c r="K60" s="125">
        <v>99.73</v>
      </c>
      <c r="L60" s="126">
        <f t="shared" si="15"/>
        <v>6</v>
      </c>
      <c r="M60" s="127" t="str">
        <f t="shared" si="10"/>
        <v/>
      </c>
      <c r="N60" s="166" t="str">
        <f t="shared" si="7"/>
        <v/>
      </c>
      <c r="O60" s="167" t="str">
        <f t="shared" si="3"/>
        <v/>
      </c>
      <c r="P60" s="168"/>
      <c r="Q60" s="170" t="str">
        <f t="shared" si="16"/>
        <v/>
      </c>
    </row>
    <row r="61" spans="3:17">
      <c r="C61" s="122"/>
      <c r="D61" s="122"/>
      <c r="E61" s="121"/>
      <c r="F61" s="150"/>
      <c r="G61" s="151"/>
      <c r="H61" s="151"/>
      <c r="I61" s="123" t="str">
        <f t="shared" si="9"/>
        <v/>
      </c>
      <c r="J61" s="124" t="str">
        <f t="shared" si="5"/>
        <v/>
      </c>
      <c r="K61" s="125">
        <v>99.73</v>
      </c>
      <c r="L61" s="126">
        <f t="shared" si="15"/>
        <v>6</v>
      </c>
      <c r="M61" s="127" t="str">
        <f t="shared" si="10"/>
        <v/>
      </c>
      <c r="N61" s="166" t="str">
        <f t="shared" si="7"/>
        <v/>
      </c>
      <c r="O61" s="167" t="str">
        <f t="shared" si="3"/>
        <v/>
      </c>
      <c r="P61" s="168"/>
      <c r="Q61" s="170" t="str">
        <f t="shared" si="16"/>
        <v/>
      </c>
    </row>
    <row r="62" spans="3:17">
      <c r="C62" s="122"/>
      <c r="D62" s="122"/>
      <c r="E62" s="121"/>
      <c r="F62" s="150"/>
      <c r="G62" s="151"/>
      <c r="H62" s="151"/>
      <c r="I62" s="123" t="str">
        <f t="shared" si="9"/>
        <v/>
      </c>
      <c r="J62" s="124" t="str">
        <f t="shared" si="5"/>
        <v/>
      </c>
      <c r="K62" s="125">
        <v>99.73</v>
      </c>
      <c r="L62" s="126">
        <f t="shared" si="15"/>
        <v>6</v>
      </c>
      <c r="M62" s="127" t="str">
        <f t="shared" si="10"/>
        <v/>
      </c>
      <c r="N62" s="166" t="str">
        <f t="shared" si="7"/>
        <v/>
      </c>
      <c r="O62" s="167" t="str">
        <f t="shared" si="3"/>
        <v/>
      </c>
      <c r="P62" s="168"/>
      <c r="Q62" s="170" t="str">
        <f t="shared" si="16"/>
        <v/>
      </c>
    </row>
    <row r="63" spans="3:17">
      <c r="C63" s="122"/>
      <c r="D63" s="122"/>
      <c r="E63" s="121"/>
      <c r="F63" s="150"/>
      <c r="G63" s="151"/>
      <c r="H63" s="151"/>
      <c r="I63" s="123" t="str">
        <f t="shared" si="9"/>
        <v/>
      </c>
      <c r="J63" s="124" t="str">
        <f t="shared" si="5"/>
        <v/>
      </c>
      <c r="K63" s="125">
        <v>99.73</v>
      </c>
      <c r="L63" s="126">
        <f t="shared" si="15"/>
        <v>6</v>
      </c>
      <c r="M63" s="127" t="str">
        <f t="shared" si="10"/>
        <v/>
      </c>
      <c r="N63" s="166" t="str">
        <f t="shared" si="7"/>
        <v/>
      </c>
      <c r="O63" s="167" t="str">
        <f t="shared" si="3"/>
        <v/>
      </c>
      <c r="P63" s="168"/>
      <c r="Q63" s="170" t="str">
        <f t="shared" si="16"/>
        <v/>
      </c>
    </row>
    <row r="64" spans="3:17">
      <c r="C64" s="122"/>
      <c r="D64" s="122"/>
      <c r="E64" s="121"/>
      <c r="F64" s="150"/>
      <c r="G64" s="151"/>
      <c r="H64" s="151"/>
      <c r="I64" s="123" t="str">
        <f t="shared" si="9"/>
        <v/>
      </c>
      <c r="J64" s="124" t="str">
        <f t="shared" si="5"/>
        <v/>
      </c>
      <c r="K64" s="125">
        <v>99.73</v>
      </c>
      <c r="L64" s="126">
        <f t="shared" si="15"/>
        <v>6</v>
      </c>
      <c r="M64" s="127" t="str">
        <f t="shared" si="10"/>
        <v/>
      </c>
      <c r="N64" s="166" t="str">
        <f t="shared" si="7"/>
        <v/>
      </c>
      <c r="O64" s="167" t="str">
        <f t="shared" si="3"/>
        <v/>
      </c>
      <c r="P64" s="168"/>
      <c r="Q64" s="170" t="str">
        <f t="shared" si="16"/>
        <v/>
      </c>
    </row>
    <row r="65" spans="3:17">
      <c r="C65" s="122"/>
      <c r="D65" s="122"/>
      <c r="E65" s="121"/>
      <c r="F65" s="150"/>
      <c r="G65" s="151"/>
      <c r="H65" s="151"/>
      <c r="I65" s="123" t="str">
        <f t="shared" si="9"/>
        <v/>
      </c>
      <c r="J65" s="124" t="str">
        <f t="shared" si="5"/>
        <v/>
      </c>
      <c r="K65" s="125">
        <v>99.73</v>
      </c>
      <c r="L65" s="126">
        <f t="shared" si="15"/>
        <v>6</v>
      </c>
      <c r="M65" s="127" t="str">
        <f t="shared" si="10"/>
        <v/>
      </c>
      <c r="N65" s="166" t="str">
        <f t="shared" si="7"/>
        <v/>
      </c>
      <c r="O65" s="167" t="str">
        <f t="shared" si="3"/>
        <v/>
      </c>
      <c r="P65" s="168"/>
      <c r="Q65" s="170" t="str">
        <f t="shared" si="16"/>
        <v/>
      </c>
    </row>
    <row r="66" spans="3:17">
      <c r="C66" s="122"/>
      <c r="D66" s="122"/>
      <c r="E66" s="121"/>
      <c r="F66" s="150"/>
      <c r="G66" s="151"/>
      <c r="H66" s="151"/>
      <c r="I66" s="123" t="str">
        <f t="shared" si="9"/>
        <v/>
      </c>
      <c r="J66" s="124" t="str">
        <f t="shared" si="5"/>
        <v/>
      </c>
      <c r="K66" s="125">
        <v>99.73</v>
      </c>
      <c r="L66" s="126">
        <f t="shared" si="15"/>
        <v>6</v>
      </c>
      <c r="M66" s="127" t="str">
        <f t="shared" si="10"/>
        <v/>
      </c>
      <c r="N66" s="166" t="str">
        <f t="shared" si="7"/>
        <v/>
      </c>
      <c r="O66" s="167" t="str">
        <f t="shared" si="3"/>
        <v/>
      </c>
      <c r="P66" s="168"/>
      <c r="Q66" s="170" t="str">
        <f t="shared" si="16"/>
        <v/>
      </c>
    </row>
    <row r="67" spans="3:17">
      <c r="C67" s="122"/>
      <c r="D67" s="122"/>
      <c r="E67" s="121"/>
      <c r="F67" s="150"/>
      <c r="G67" s="151"/>
      <c r="H67" s="151"/>
      <c r="I67" s="123" t="str">
        <f t="shared" si="9"/>
        <v/>
      </c>
      <c r="J67" s="124" t="str">
        <f t="shared" si="5"/>
        <v/>
      </c>
      <c r="K67" s="125">
        <v>99.73</v>
      </c>
      <c r="L67" s="126">
        <f t="shared" si="15"/>
        <v>6</v>
      </c>
      <c r="M67" s="127" t="str">
        <f t="shared" si="10"/>
        <v/>
      </c>
      <c r="N67" s="166" t="str">
        <f t="shared" si="7"/>
        <v/>
      </c>
      <c r="O67" s="167" t="str">
        <f t="shared" ref="O67:O130" si="17">IF(J67="","",INDEX(storypoints_kalibrierung_shirtsizes,MATCH(I67,storypoints_kalibrierung_aufsize,-1),3))</f>
        <v/>
      </c>
      <c r="P67" s="168"/>
      <c r="Q67" s="170" t="str">
        <f t="shared" si="16"/>
        <v/>
      </c>
    </row>
    <row r="68" spans="3:17">
      <c r="C68" s="122"/>
      <c r="D68" s="122"/>
      <c r="E68" s="121"/>
      <c r="F68" s="150"/>
      <c r="G68" s="151"/>
      <c r="H68" s="151"/>
      <c r="I68" s="123" t="str">
        <f t="shared" si="9"/>
        <v/>
      </c>
      <c r="J68" s="124" t="str">
        <f t="shared" si="5"/>
        <v/>
      </c>
      <c r="K68" s="125">
        <v>99.73</v>
      </c>
      <c r="L68" s="126">
        <f t="shared" si="15"/>
        <v>6</v>
      </c>
      <c r="M68" s="127" t="str">
        <f t="shared" si="10"/>
        <v/>
      </c>
      <c r="N68" s="166" t="str">
        <f t="shared" si="7"/>
        <v/>
      </c>
      <c r="O68" s="167" t="str">
        <f t="shared" si="17"/>
        <v/>
      </c>
      <c r="P68" s="168"/>
      <c r="Q68" s="170" t="str">
        <f t="shared" si="16"/>
        <v/>
      </c>
    </row>
    <row r="69" spans="3:17">
      <c r="C69" s="122"/>
      <c r="D69" s="122"/>
      <c r="E69" s="121"/>
      <c r="F69" s="150"/>
      <c r="G69" s="151"/>
      <c r="H69" s="151"/>
      <c r="I69" s="123" t="str">
        <f t="shared" ref="I69:I132" si="18">IF(OR(E69="",F69="",G69=""),"",(E69+(4*F69)+G69)/6)</f>
        <v/>
      </c>
      <c r="J69" s="124" t="str">
        <f t="shared" ref="J69:J132" si="19">IF(I69="","",I69*storypoints_kalibrierung)</f>
        <v/>
      </c>
      <c r="K69" s="125">
        <v>99.73</v>
      </c>
      <c r="L69" s="126">
        <f t="shared" si="15"/>
        <v>6</v>
      </c>
      <c r="M69" s="127" t="str">
        <f t="shared" ref="M69:M132" si="20">IF(I69="","",((G69-E69)/L69)*storypoints_kalibrierung)</f>
        <v/>
      </c>
      <c r="N69" s="166" t="str">
        <f t="shared" ref="N69:N132" si="21">IF(I69="","",M69^2)</f>
        <v/>
      </c>
      <c r="O69" s="167" t="str">
        <f t="shared" si="17"/>
        <v/>
      </c>
      <c r="P69" s="168"/>
      <c r="Q69" s="170" t="str">
        <f t="shared" si="16"/>
        <v/>
      </c>
    </row>
    <row r="70" spans="3:17">
      <c r="C70" s="122"/>
      <c r="D70" s="122"/>
      <c r="E70" s="121"/>
      <c r="F70" s="150"/>
      <c r="G70" s="151"/>
      <c r="H70" s="151"/>
      <c r="I70" s="123" t="str">
        <f t="shared" si="18"/>
        <v/>
      </c>
      <c r="J70" s="124" t="str">
        <f t="shared" si="19"/>
        <v/>
      </c>
      <c r="K70" s="125">
        <v>99.73</v>
      </c>
      <c r="L70" s="126">
        <f t="shared" si="15"/>
        <v>6</v>
      </c>
      <c r="M70" s="127" t="str">
        <f t="shared" si="20"/>
        <v/>
      </c>
      <c r="N70" s="166" t="str">
        <f t="shared" si="21"/>
        <v/>
      </c>
      <c r="O70" s="167" t="str">
        <f t="shared" si="17"/>
        <v/>
      </c>
      <c r="P70" s="168"/>
      <c r="Q70" s="170" t="str">
        <f t="shared" si="16"/>
        <v/>
      </c>
    </row>
    <row r="71" spans="3:17">
      <c r="C71" s="122"/>
      <c r="D71" s="122"/>
      <c r="E71" s="121"/>
      <c r="F71" s="150"/>
      <c r="G71" s="151"/>
      <c r="H71" s="151"/>
      <c r="I71" s="123" t="str">
        <f t="shared" si="18"/>
        <v/>
      </c>
      <c r="J71" s="124" t="str">
        <f t="shared" si="19"/>
        <v/>
      </c>
      <c r="K71" s="125">
        <v>99.73</v>
      </c>
      <c r="L71" s="126">
        <f t="shared" si="15"/>
        <v>6</v>
      </c>
      <c r="M71" s="127" t="str">
        <f t="shared" si="20"/>
        <v/>
      </c>
      <c r="N71" s="166" t="str">
        <f t="shared" si="21"/>
        <v/>
      </c>
      <c r="O71" s="167" t="str">
        <f t="shared" si="17"/>
        <v/>
      </c>
      <c r="P71" s="168"/>
      <c r="Q71" s="170" t="str">
        <f t="shared" si="16"/>
        <v/>
      </c>
    </row>
    <row r="72" spans="3:17">
      <c r="C72" s="122"/>
      <c r="D72" s="122"/>
      <c r="E72" s="121"/>
      <c r="F72" s="150"/>
      <c r="G72" s="151"/>
      <c r="H72" s="151"/>
      <c r="I72" s="123" t="str">
        <f t="shared" si="18"/>
        <v/>
      </c>
      <c r="J72" s="124" t="str">
        <f t="shared" si="19"/>
        <v/>
      </c>
      <c r="K72" s="125">
        <v>99.73</v>
      </c>
      <c r="L72" s="126">
        <f t="shared" si="15"/>
        <v>6</v>
      </c>
      <c r="M72" s="127" t="str">
        <f t="shared" si="20"/>
        <v/>
      </c>
      <c r="N72" s="166" t="str">
        <f t="shared" si="21"/>
        <v/>
      </c>
      <c r="O72" s="167" t="str">
        <f t="shared" si="17"/>
        <v/>
      </c>
      <c r="P72" s="168"/>
      <c r="Q72" s="170" t="str">
        <f t="shared" si="16"/>
        <v/>
      </c>
    </row>
    <row r="73" spans="3:17">
      <c r="C73" s="122"/>
      <c r="D73" s="122"/>
      <c r="E73" s="121"/>
      <c r="F73" s="150"/>
      <c r="G73" s="151"/>
      <c r="H73" s="151"/>
      <c r="I73" s="123" t="str">
        <f t="shared" si="18"/>
        <v/>
      </c>
      <c r="J73" s="124" t="str">
        <f t="shared" si="19"/>
        <v/>
      </c>
      <c r="K73" s="125">
        <v>99.73</v>
      </c>
      <c r="L73" s="126">
        <f t="shared" si="15"/>
        <v>6</v>
      </c>
      <c r="M73" s="127" t="str">
        <f t="shared" si="20"/>
        <v/>
      </c>
      <c r="N73" s="166" t="str">
        <f t="shared" si="21"/>
        <v/>
      </c>
      <c r="O73" s="167" t="str">
        <f t="shared" si="17"/>
        <v/>
      </c>
      <c r="P73" s="168"/>
      <c r="Q73" s="170" t="str">
        <f t="shared" si="16"/>
        <v/>
      </c>
    </row>
    <row r="74" spans="3:17">
      <c r="C74" s="122"/>
      <c r="D74" s="122"/>
      <c r="E74" s="121"/>
      <c r="F74" s="150"/>
      <c r="G74" s="151"/>
      <c r="H74" s="151"/>
      <c r="I74" s="123" t="str">
        <f t="shared" si="18"/>
        <v/>
      </c>
      <c r="J74" s="124" t="str">
        <f t="shared" si="19"/>
        <v/>
      </c>
      <c r="K74" s="125">
        <v>99.73</v>
      </c>
      <c r="L74" s="126">
        <f t="shared" si="15"/>
        <v>6</v>
      </c>
      <c r="M74" s="127" t="str">
        <f t="shared" si="20"/>
        <v/>
      </c>
      <c r="N74" s="166" t="str">
        <f t="shared" si="21"/>
        <v/>
      </c>
      <c r="O74" s="167" t="str">
        <f t="shared" si="17"/>
        <v/>
      </c>
      <c r="P74" s="168"/>
      <c r="Q74" s="170" t="str">
        <f t="shared" si="16"/>
        <v/>
      </c>
    </row>
    <row r="75" spans="3:17">
      <c r="C75" s="122"/>
      <c r="D75" s="122"/>
      <c r="E75" s="121"/>
      <c r="F75" s="150"/>
      <c r="G75" s="151"/>
      <c r="H75" s="151"/>
      <c r="I75" s="123" t="str">
        <f t="shared" si="18"/>
        <v/>
      </c>
      <c r="J75" s="124" t="str">
        <f t="shared" si="19"/>
        <v/>
      </c>
      <c r="K75" s="125">
        <v>99.73</v>
      </c>
      <c r="L75" s="126">
        <f t="shared" si="15"/>
        <v>6</v>
      </c>
      <c r="M75" s="127" t="str">
        <f t="shared" si="20"/>
        <v/>
      </c>
      <c r="N75" s="166" t="str">
        <f t="shared" si="21"/>
        <v/>
      </c>
      <c r="O75" s="167" t="str">
        <f t="shared" si="17"/>
        <v/>
      </c>
      <c r="P75" s="168"/>
      <c r="Q75" s="170" t="str">
        <f t="shared" si="16"/>
        <v/>
      </c>
    </row>
    <row r="76" spans="3:17">
      <c r="C76" s="122"/>
      <c r="D76" s="122"/>
      <c r="E76" s="121"/>
      <c r="F76" s="150"/>
      <c r="G76" s="151"/>
      <c r="H76" s="151"/>
      <c r="I76" s="123" t="str">
        <f t="shared" si="18"/>
        <v/>
      </c>
      <c r="J76" s="124" t="str">
        <f t="shared" si="19"/>
        <v/>
      </c>
      <c r="K76" s="125">
        <v>99.73</v>
      </c>
      <c r="L76" s="126">
        <f t="shared" si="15"/>
        <v>6</v>
      </c>
      <c r="M76" s="127" t="str">
        <f t="shared" si="20"/>
        <v/>
      </c>
      <c r="N76" s="166" t="str">
        <f t="shared" si="21"/>
        <v/>
      </c>
      <c r="O76" s="167" t="str">
        <f t="shared" si="17"/>
        <v/>
      </c>
      <c r="P76" s="168"/>
      <c r="Q76" s="170" t="str">
        <f t="shared" si="16"/>
        <v/>
      </c>
    </row>
    <row r="77" spans="3:17">
      <c r="C77" s="122"/>
      <c r="D77" s="122"/>
      <c r="E77" s="121"/>
      <c r="F77" s="150"/>
      <c r="G77" s="151"/>
      <c r="H77" s="151"/>
      <c r="I77" s="123" t="str">
        <f t="shared" si="18"/>
        <v/>
      </c>
      <c r="J77" s="124" t="str">
        <f t="shared" si="19"/>
        <v/>
      </c>
      <c r="K77" s="125">
        <v>99.73</v>
      </c>
      <c r="L77" s="126">
        <f t="shared" si="15"/>
        <v>6</v>
      </c>
      <c r="M77" s="127" t="str">
        <f t="shared" si="20"/>
        <v/>
      </c>
      <c r="N77" s="166" t="str">
        <f t="shared" si="21"/>
        <v/>
      </c>
      <c r="O77" s="167" t="str">
        <f t="shared" si="17"/>
        <v/>
      </c>
      <c r="P77" s="168"/>
      <c r="Q77" s="170" t="str">
        <f t="shared" si="16"/>
        <v/>
      </c>
    </row>
    <row r="78" spans="3:17">
      <c r="C78" s="122"/>
      <c r="D78" s="122"/>
      <c r="E78" s="121"/>
      <c r="F78" s="150"/>
      <c r="G78" s="151"/>
      <c r="H78" s="151"/>
      <c r="I78" s="123" t="str">
        <f t="shared" si="18"/>
        <v/>
      </c>
      <c r="J78" s="124" t="str">
        <f t="shared" si="19"/>
        <v/>
      </c>
      <c r="K78" s="125">
        <v>99.73</v>
      </c>
      <c r="L78" s="126">
        <f t="shared" si="15"/>
        <v>6</v>
      </c>
      <c r="M78" s="127" t="str">
        <f t="shared" si="20"/>
        <v/>
      </c>
      <c r="N78" s="166" t="str">
        <f t="shared" si="21"/>
        <v/>
      </c>
      <c r="O78" s="167" t="str">
        <f t="shared" si="17"/>
        <v/>
      </c>
      <c r="P78" s="168"/>
      <c r="Q78" s="170" t="str">
        <f t="shared" si="16"/>
        <v/>
      </c>
    </row>
    <row r="79" spans="3:17">
      <c r="C79" s="122"/>
      <c r="D79" s="122"/>
      <c r="E79" s="121"/>
      <c r="F79" s="150"/>
      <c r="G79" s="151"/>
      <c r="H79" s="151"/>
      <c r="I79" s="123" t="str">
        <f t="shared" si="18"/>
        <v/>
      </c>
      <c r="J79" s="124" t="str">
        <f t="shared" si="19"/>
        <v/>
      </c>
      <c r="K79" s="125">
        <v>99.73</v>
      </c>
      <c r="L79" s="126">
        <f t="shared" si="15"/>
        <v>6</v>
      </c>
      <c r="M79" s="127" t="str">
        <f t="shared" si="20"/>
        <v/>
      </c>
      <c r="N79" s="166" t="str">
        <f t="shared" si="21"/>
        <v/>
      </c>
      <c r="O79" s="167" t="str">
        <f t="shared" si="17"/>
        <v/>
      </c>
      <c r="P79" s="168"/>
      <c r="Q79" s="170" t="str">
        <f t="shared" si="16"/>
        <v/>
      </c>
    </row>
    <row r="80" spans="3:17">
      <c r="C80" s="122"/>
      <c r="D80" s="122"/>
      <c r="E80" s="121"/>
      <c r="F80" s="150"/>
      <c r="G80" s="151"/>
      <c r="H80" s="151"/>
      <c r="I80" s="123" t="str">
        <f t="shared" si="18"/>
        <v/>
      </c>
      <c r="J80" s="124" t="str">
        <f t="shared" si="19"/>
        <v/>
      </c>
      <c r="K80" s="125">
        <v>99.73</v>
      </c>
      <c r="L80" s="126">
        <f t="shared" si="15"/>
        <v>6</v>
      </c>
      <c r="M80" s="127" t="str">
        <f t="shared" si="20"/>
        <v/>
      </c>
      <c r="N80" s="166" t="str">
        <f t="shared" si="21"/>
        <v/>
      </c>
      <c r="O80" s="167" t="str">
        <f t="shared" si="17"/>
        <v/>
      </c>
      <c r="P80" s="168"/>
      <c r="Q80" s="170" t="str">
        <f t="shared" si="16"/>
        <v/>
      </c>
    </row>
    <row r="81" spans="3:17">
      <c r="C81" s="122"/>
      <c r="D81" s="122"/>
      <c r="E81" s="121"/>
      <c r="F81" s="150"/>
      <c r="G81" s="151"/>
      <c r="H81" s="151"/>
      <c r="I81" s="123" t="str">
        <f t="shared" si="18"/>
        <v/>
      </c>
      <c r="J81" s="124" t="str">
        <f t="shared" si="19"/>
        <v/>
      </c>
      <c r="K81" s="125">
        <v>99.73</v>
      </c>
      <c r="L81" s="126">
        <f t="shared" si="15"/>
        <v>6</v>
      </c>
      <c r="M81" s="127" t="str">
        <f t="shared" si="20"/>
        <v/>
      </c>
      <c r="N81" s="166" t="str">
        <f t="shared" si="21"/>
        <v/>
      </c>
      <c r="O81" s="167" t="str">
        <f t="shared" si="17"/>
        <v/>
      </c>
      <c r="P81" s="168"/>
      <c r="Q81" s="170" t="str">
        <f t="shared" si="16"/>
        <v/>
      </c>
    </row>
    <row r="82" spans="3:17">
      <c r="C82" s="122"/>
      <c r="D82" s="122"/>
      <c r="E82" s="121"/>
      <c r="F82" s="150"/>
      <c r="G82" s="151"/>
      <c r="H82" s="151"/>
      <c r="I82" s="123" t="str">
        <f t="shared" si="18"/>
        <v/>
      </c>
      <c r="J82" s="124" t="str">
        <f t="shared" si="19"/>
        <v/>
      </c>
      <c r="K82" s="125">
        <v>99.73</v>
      </c>
      <c r="L82" s="126">
        <f t="shared" si="15"/>
        <v>6</v>
      </c>
      <c r="M82" s="127" t="str">
        <f t="shared" si="20"/>
        <v/>
      </c>
      <c r="N82" s="166" t="str">
        <f t="shared" si="21"/>
        <v/>
      </c>
      <c r="O82" s="167" t="str">
        <f t="shared" si="17"/>
        <v/>
      </c>
      <c r="P82" s="168"/>
      <c r="Q82" s="170" t="str">
        <f t="shared" si="16"/>
        <v/>
      </c>
    </row>
    <row r="83" spans="3:17">
      <c r="C83" s="122"/>
      <c r="D83" s="122"/>
      <c r="E83" s="121"/>
      <c r="F83" s="150"/>
      <c r="G83" s="151"/>
      <c r="H83" s="151"/>
      <c r="I83" s="123" t="str">
        <f t="shared" si="18"/>
        <v/>
      </c>
      <c r="J83" s="124" t="str">
        <f t="shared" si="19"/>
        <v/>
      </c>
      <c r="K83" s="125">
        <v>99.73</v>
      </c>
      <c r="L83" s="126">
        <f t="shared" si="15"/>
        <v>6</v>
      </c>
      <c r="M83" s="127" t="str">
        <f t="shared" si="20"/>
        <v/>
      </c>
      <c r="N83" s="166" t="str">
        <f t="shared" si="21"/>
        <v/>
      </c>
      <c r="O83" s="167" t="str">
        <f t="shared" si="17"/>
        <v/>
      </c>
      <c r="P83" s="168"/>
      <c r="Q83" s="170" t="str">
        <f t="shared" si="16"/>
        <v/>
      </c>
    </row>
    <row r="84" spans="3:17">
      <c r="C84" s="122"/>
      <c r="D84" s="122"/>
      <c r="E84" s="121"/>
      <c r="F84" s="150"/>
      <c r="G84" s="151"/>
      <c r="H84" s="151"/>
      <c r="I84" s="123" t="str">
        <f t="shared" si="18"/>
        <v/>
      </c>
      <c r="J84" s="124" t="str">
        <f t="shared" si="19"/>
        <v/>
      </c>
      <c r="K84" s="125">
        <v>99.73</v>
      </c>
      <c r="L84" s="126">
        <f t="shared" si="15"/>
        <v>6</v>
      </c>
      <c r="M84" s="127" t="str">
        <f t="shared" si="20"/>
        <v/>
      </c>
      <c r="N84" s="166" t="str">
        <f t="shared" si="21"/>
        <v/>
      </c>
      <c r="O84" s="167" t="str">
        <f t="shared" si="17"/>
        <v/>
      </c>
      <c r="P84" s="168"/>
      <c r="Q84" s="170" t="str">
        <f t="shared" si="16"/>
        <v/>
      </c>
    </row>
    <row r="85" spans="3:17">
      <c r="C85" s="122"/>
      <c r="D85" s="122"/>
      <c r="E85" s="121"/>
      <c r="F85" s="150"/>
      <c r="G85" s="151"/>
      <c r="H85" s="151"/>
      <c r="I85" s="123" t="str">
        <f t="shared" si="18"/>
        <v/>
      </c>
      <c r="J85" s="124" t="str">
        <f t="shared" si="19"/>
        <v/>
      </c>
      <c r="K85" s="125">
        <v>99.73</v>
      </c>
      <c r="L85" s="126">
        <f t="shared" si="15"/>
        <v>6</v>
      </c>
      <c r="M85" s="127" t="str">
        <f t="shared" si="20"/>
        <v/>
      </c>
      <c r="N85" s="166" t="str">
        <f t="shared" si="21"/>
        <v/>
      </c>
      <c r="O85" s="167" t="str">
        <f t="shared" si="17"/>
        <v/>
      </c>
      <c r="P85" s="168"/>
      <c r="Q85" s="170" t="str">
        <f t="shared" si="16"/>
        <v/>
      </c>
    </row>
    <row r="86" spans="3:17">
      <c r="C86" s="122"/>
      <c r="D86" s="122"/>
      <c r="E86" s="121"/>
      <c r="F86" s="150"/>
      <c r="G86" s="151"/>
      <c r="H86" s="151"/>
      <c r="I86" s="123" t="str">
        <f t="shared" si="18"/>
        <v/>
      </c>
      <c r="J86" s="124" t="str">
        <f t="shared" si="19"/>
        <v/>
      </c>
      <c r="K86" s="125">
        <v>99.73</v>
      </c>
      <c r="L86" s="126">
        <f t="shared" si="15"/>
        <v>6</v>
      </c>
      <c r="M86" s="127" t="str">
        <f t="shared" si="20"/>
        <v/>
      </c>
      <c r="N86" s="166" t="str">
        <f t="shared" si="21"/>
        <v/>
      </c>
      <c r="O86" s="167" t="str">
        <f t="shared" si="17"/>
        <v/>
      </c>
      <c r="P86" s="168"/>
      <c r="Q86" s="170" t="str">
        <f t="shared" si="16"/>
        <v/>
      </c>
    </row>
    <row r="87" spans="3:17">
      <c r="C87" s="122"/>
      <c r="D87" s="122"/>
      <c r="E87" s="121"/>
      <c r="F87" s="150"/>
      <c r="G87" s="151"/>
      <c r="H87" s="151"/>
      <c r="I87" s="123" t="str">
        <f t="shared" si="18"/>
        <v/>
      </c>
      <c r="J87" s="124" t="str">
        <f t="shared" si="19"/>
        <v/>
      </c>
      <c r="K87" s="125">
        <v>99.73</v>
      </c>
      <c r="L87" s="126">
        <f t="shared" si="15"/>
        <v>6</v>
      </c>
      <c r="M87" s="127" t="str">
        <f t="shared" si="20"/>
        <v/>
      </c>
      <c r="N87" s="166" t="str">
        <f t="shared" si="21"/>
        <v/>
      </c>
      <c r="O87" s="167" t="str">
        <f t="shared" si="17"/>
        <v/>
      </c>
      <c r="P87" s="168"/>
      <c r="Q87" s="170" t="str">
        <f t="shared" si="16"/>
        <v/>
      </c>
    </row>
    <row r="88" spans="3:17">
      <c r="C88" s="122"/>
      <c r="D88" s="122"/>
      <c r="E88" s="121"/>
      <c r="F88" s="150"/>
      <c r="G88" s="151"/>
      <c r="H88" s="151"/>
      <c r="I88" s="123" t="str">
        <f t="shared" si="18"/>
        <v/>
      </c>
      <c r="J88" s="124" t="str">
        <f t="shared" si="19"/>
        <v/>
      </c>
      <c r="K88" s="125">
        <v>99.73</v>
      </c>
      <c r="L88" s="126">
        <f t="shared" si="15"/>
        <v>6</v>
      </c>
      <c r="M88" s="127" t="str">
        <f t="shared" si="20"/>
        <v/>
      </c>
      <c r="N88" s="166" t="str">
        <f t="shared" si="21"/>
        <v/>
      </c>
      <c r="O88" s="167" t="str">
        <f t="shared" si="17"/>
        <v/>
      </c>
      <c r="P88" s="168"/>
      <c r="Q88" s="170" t="str">
        <f t="shared" si="16"/>
        <v/>
      </c>
    </row>
    <row r="89" spans="3:17">
      <c r="C89" s="122"/>
      <c r="D89" s="122"/>
      <c r="E89" s="121"/>
      <c r="F89" s="150"/>
      <c r="G89" s="151"/>
      <c r="H89" s="151"/>
      <c r="I89" s="123" t="str">
        <f t="shared" si="18"/>
        <v/>
      </c>
      <c r="J89" s="124" t="str">
        <f t="shared" si="19"/>
        <v/>
      </c>
      <c r="K89" s="125">
        <v>99.73</v>
      </c>
      <c r="L89" s="126">
        <f t="shared" si="15"/>
        <v>6</v>
      </c>
      <c r="M89" s="127" t="str">
        <f t="shared" si="20"/>
        <v/>
      </c>
      <c r="N89" s="166" t="str">
        <f t="shared" si="21"/>
        <v/>
      </c>
      <c r="O89" s="167" t="str">
        <f t="shared" si="17"/>
        <v/>
      </c>
      <c r="P89" s="168"/>
      <c r="Q89" s="170" t="str">
        <f t="shared" si="16"/>
        <v/>
      </c>
    </row>
    <row r="90" spans="3:17">
      <c r="C90" s="122"/>
      <c r="D90" s="122"/>
      <c r="E90" s="121"/>
      <c r="F90" s="150"/>
      <c r="G90" s="151"/>
      <c r="H90" s="151"/>
      <c r="I90" s="123" t="str">
        <f t="shared" si="18"/>
        <v/>
      </c>
      <c r="J90" s="124" t="str">
        <f t="shared" si="19"/>
        <v/>
      </c>
      <c r="K90" s="125">
        <v>99.73</v>
      </c>
      <c r="L90" s="126">
        <f t="shared" si="15"/>
        <v>6</v>
      </c>
      <c r="M90" s="127" t="str">
        <f t="shared" si="20"/>
        <v/>
      </c>
      <c r="N90" s="166" t="str">
        <f t="shared" si="21"/>
        <v/>
      </c>
      <c r="O90" s="167" t="str">
        <f t="shared" si="17"/>
        <v/>
      </c>
      <c r="P90" s="168"/>
      <c r="Q90" s="170" t="str">
        <f t="shared" si="16"/>
        <v/>
      </c>
    </row>
    <row r="91" spans="3:17">
      <c r="C91" s="122"/>
      <c r="D91" s="122"/>
      <c r="E91" s="121"/>
      <c r="F91" s="150"/>
      <c r="G91" s="151"/>
      <c r="H91" s="151"/>
      <c r="I91" s="123" t="str">
        <f t="shared" si="18"/>
        <v/>
      </c>
      <c r="J91" s="124" t="str">
        <f t="shared" si="19"/>
        <v/>
      </c>
      <c r="K91" s="125">
        <v>99.73</v>
      </c>
      <c r="L91" s="126">
        <f t="shared" si="15"/>
        <v>6</v>
      </c>
      <c r="M91" s="127" t="str">
        <f t="shared" si="20"/>
        <v/>
      </c>
      <c r="N91" s="166" t="str">
        <f t="shared" si="21"/>
        <v/>
      </c>
      <c r="O91" s="167" t="str">
        <f t="shared" si="17"/>
        <v/>
      </c>
      <c r="P91" s="168"/>
      <c r="Q91" s="170" t="str">
        <f t="shared" si="16"/>
        <v/>
      </c>
    </row>
    <row r="92" spans="3:17">
      <c r="C92" s="122"/>
      <c r="D92" s="122"/>
      <c r="E92" s="121"/>
      <c r="F92" s="150"/>
      <c r="G92" s="151"/>
      <c r="H92" s="151"/>
      <c r="I92" s="123" t="str">
        <f t="shared" si="18"/>
        <v/>
      </c>
      <c r="J92" s="124" t="str">
        <f t="shared" si="19"/>
        <v/>
      </c>
      <c r="K92" s="125">
        <v>99.73</v>
      </c>
      <c r="L92" s="126">
        <f t="shared" si="15"/>
        <v>6</v>
      </c>
      <c r="M92" s="127" t="str">
        <f t="shared" si="20"/>
        <v/>
      </c>
      <c r="N92" s="166" t="str">
        <f t="shared" si="21"/>
        <v/>
      </c>
      <c r="O92" s="167" t="str">
        <f t="shared" si="17"/>
        <v/>
      </c>
      <c r="P92" s="168"/>
      <c r="Q92" s="170" t="str">
        <f t="shared" si="16"/>
        <v/>
      </c>
    </row>
    <row r="93" spans="3:17">
      <c r="C93" s="122"/>
      <c r="D93" s="122"/>
      <c r="E93" s="121"/>
      <c r="F93" s="150"/>
      <c r="G93" s="151"/>
      <c r="H93" s="151"/>
      <c r="I93" s="123" t="str">
        <f t="shared" si="18"/>
        <v/>
      </c>
      <c r="J93" s="124" t="str">
        <f t="shared" si="19"/>
        <v/>
      </c>
      <c r="K93" s="125">
        <v>99.73</v>
      </c>
      <c r="L93" s="126">
        <f t="shared" si="15"/>
        <v>6</v>
      </c>
      <c r="M93" s="127" t="str">
        <f t="shared" si="20"/>
        <v/>
      </c>
      <c r="N93" s="166" t="str">
        <f t="shared" si="21"/>
        <v/>
      </c>
      <c r="O93" s="167" t="str">
        <f t="shared" si="17"/>
        <v/>
      </c>
      <c r="P93" s="168"/>
      <c r="Q93" s="170" t="str">
        <f t="shared" si="16"/>
        <v/>
      </c>
    </row>
    <row r="94" spans="3:17">
      <c r="C94" s="122"/>
      <c r="D94" s="122"/>
      <c r="E94" s="121"/>
      <c r="F94" s="150"/>
      <c r="G94" s="151"/>
      <c r="H94" s="151"/>
      <c r="I94" s="123" t="str">
        <f t="shared" si="18"/>
        <v/>
      </c>
      <c r="J94" s="124" t="str">
        <f t="shared" si="19"/>
        <v/>
      </c>
      <c r="K94" s="125">
        <v>99.73</v>
      </c>
      <c r="L94" s="126">
        <f t="shared" si="15"/>
        <v>6</v>
      </c>
      <c r="M94" s="127" t="str">
        <f t="shared" si="20"/>
        <v/>
      </c>
      <c r="N94" s="166" t="str">
        <f t="shared" si="21"/>
        <v/>
      </c>
      <c r="O94" s="167" t="str">
        <f t="shared" si="17"/>
        <v/>
      </c>
      <c r="P94" s="168"/>
      <c r="Q94" s="170" t="str">
        <f t="shared" si="16"/>
        <v/>
      </c>
    </row>
    <row r="95" spans="3:17">
      <c r="C95" s="122"/>
      <c r="D95" s="122"/>
      <c r="E95" s="121"/>
      <c r="F95" s="150"/>
      <c r="G95" s="151"/>
      <c r="H95" s="151"/>
      <c r="I95" s="123" t="str">
        <f t="shared" si="18"/>
        <v/>
      </c>
      <c r="J95" s="124" t="str">
        <f t="shared" si="19"/>
        <v/>
      </c>
      <c r="K95" s="125">
        <v>99.73</v>
      </c>
      <c r="L95" s="126">
        <f t="shared" si="15"/>
        <v>6</v>
      </c>
      <c r="M95" s="127" t="str">
        <f t="shared" si="20"/>
        <v/>
      </c>
      <c r="N95" s="166" t="str">
        <f t="shared" si="21"/>
        <v/>
      </c>
      <c r="O95" s="167" t="str">
        <f t="shared" si="17"/>
        <v/>
      </c>
      <c r="P95" s="168"/>
      <c r="Q95" s="170" t="str">
        <f t="shared" si="16"/>
        <v/>
      </c>
    </row>
    <row r="96" spans="3:17">
      <c r="C96" s="122"/>
      <c r="D96" s="122"/>
      <c r="E96" s="121"/>
      <c r="F96" s="150"/>
      <c r="G96" s="151"/>
      <c r="H96" s="151"/>
      <c r="I96" s="123" t="str">
        <f t="shared" si="18"/>
        <v/>
      </c>
      <c r="J96" s="124" t="str">
        <f t="shared" si="19"/>
        <v/>
      </c>
      <c r="K96" s="125">
        <v>99.73</v>
      </c>
      <c r="L96" s="126">
        <f t="shared" si="15"/>
        <v>6</v>
      </c>
      <c r="M96" s="127" t="str">
        <f t="shared" si="20"/>
        <v/>
      </c>
      <c r="N96" s="166" t="str">
        <f t="shared" si="21"/>
        <v/>
      </c>
      <c r="O96" s="167" t="str">
        <f t="shared" si="17"/>
        <v/>
      </c>
      <c r="P96" s="168"/>
      <c r="Q96" s="170" t="str">
        <f t="shared" si="16"/>
        <v/>
      </c>
    </row>
    <row r="97" spans="3:17">
      <c r="C97" s="122"/>
      <c r="D97" s="122"/>
      <c r="E97" s="121"/>
      <c r="F97" s="150"/>
      <c r="G97" s="151"/>
      <c r="H97" s="151"/>
      <c r="I97" s="123" t="str">
        <f t="shared" si="18"/>
        <v/>
      </c>
      <c r="J97" s="124" t="str">
        <f t="shared" si="19"/>
        <v/>
      </c>
      <c r="K97" s="125">
        <v>99.73</v>
      </c>
      <c r="L97" s="126">
        <f t="shared" si="15"/>
        <v>6</v>
      </c>
      <c r="M97" s="127" t="str">
        <f t="shared" si="20"/>
        <v/>
      </c>
      <c r="N97" s="166" t="str">
        <f t="shared" si="21"/>
        <v/>
      </c>
      <c r="O97" s="167" t="str">
        <f t="shared" si="17"/>
        <v/>
      </c>
      <c r="P97" s="168"/>
      <c r="Q97" s="170" t="str">
        <f t="shared" si="16"/>
        <v/>
      </c>
    </row>
    <row r="98" spans="3:17">
      <c r="C98" s="122"/>
      <c r="D98" s="122"/>
      <c r="E98" s="121"/>
      <c r="F98" s="150"/>
      <c r="G98" s="151"/>
      <c r="H98" s="151"/>
      <c r="I98" s="123" t="str">
        <f t="shared" si="18"/>
        <v/>
      </c>
      <c r="J98" s="124" t="str">
        <f t="shared" si="19"/>
        <v/>
      </c>
      <c r="K98" s="125">
        <v>99.73</v>
      </c>
      <c r="L98" s="126">
        <f t="shared" si="15"/>
        <v>6</v>
      </c>
      <c r="M98" s="127" t="str">
        <f t="shared" si="20"/>
        <v/>
      </c>
      <c r="N98" s="166" t="str">
        <f t="shared" si="21"/>
        <v/>
      </c>
      <c r="O98" s="167" t="str">
        <f t="shared" si="17"/>
        <v/>
      </c>
      <c r="P98" s="168"/>
      <c r="Q98" s="170" t="str">
        <f t="shared" si="16"/>
        <v/>
      </c>
    </row>
    <row r="99" spans="3:17">
      <c r="C99" s="122"/>
      <c r="D99" s="122"/>
      <c r="E99" s="121"/>
      <c r="F99" s="150"/>
      <c r="G99" s="151"/>
      <c r="H99" s="151"/>
      <c r="I99" s="123" t="str">
        <f t="shared" si="18"/>
        <v/>
      </c>
      <c r="J99" s="124" t="str">
        <f t="shared" si="19"/>
        <v/>
      </c>
      <c r="K99" s="125">
        <v>99.73</v>
      </c>
      <c r="L99" s="126">
        <f t="shared" si="15"/>
        <v>6</v>
      </c>
      <c r="M99" s="127" t="str">
        <f t="shared" si="20"/>
        <v/>
      </c>
      <c r="N99" s="166" t="str">
        <f t="shared" si="21"/>
        <v/>
      </c>
      <c r="O99" s="167" t="str">
        <f t="shared" si="17"/>
        <v/>
      </c>
      <c r="P99" s="168"/>
      <c r="Q99" s="170" t="str">
        <f t="shared" si="16"/>
        <v/>
      </c>
    </row>
    <row r="100" spans="9:17">
      <c r="I100" s="123" t="str">
        <f t="shared" si="18"/>
        <v/>
      </c>
      <c r="J100" s="124" t="str">
        <f t="shared" si="19"/>
        <v/>
      </c>
      <c r="K100" s="125">
        <v>99.73</v>
      </c>
      <c r="L100" s="126">
        <f t="shared" si="15"/>
        <v>6</v>
      </c>
      <c r="M100" s="127" t="str">
        <f t="shared" si="20"/>
        <v/>
      </c>
      <c r="N100" s="166" t="str">
        <f t="shared" si="21"/>
        <v/>
      </c>
      <c r="O100" s="167" t="str">
        <f t="shared" si="17"/>
        <v/>
      </c>
      <c r="P100" s="168"/>
      <c r="Q100" s="170" t="str">
        <f t="shared" si="16"/>
        <v/>
      </c>
    </row>
    <row r="101" spans="9:17">
      <c r="I101" s="123" t="str">
        <f t="shared" si="18"/>
        <v/>
      </c>
      <c r="J101" s="124" t="str">
        <f t="shared" si="19"/>
        <v/>
      </c>
      <c r="K101" s="125">
        <v>99.73</v>
      </c>
      <c r="L101" s="126">
        <f t="shared" si="15"/>
        <v>6</v>
      </c>
      <c r="M101" s="127" t="str">
        <f t="shared" si="20"/>
        <v/>
      </c>
      <c r="N101" s="166" t="str">
        <f t="shared" si="21"/>
        <v/>
      </c>
      <c r="O101" s="167" t="str">
        <f t="shared" si="17"/>
        <v/>
      </c>
      <c r="P101" s="168"/>
      <c r="Q101" s="170" t="str">
        <f t="shared" si="16"/>
        <v/>
      </c>
    </row>
    <row r="102" spans="9:17">
      <c r="I102" s="123" t="str">
        <f t="shared" si="18"/>
        <v/>
      </c>
      <c r="J102" s="124" t="str">
        <f t="shared" si="19"/>
        <v/>
      </c>
      <c r="K102" s="125">
        <v>99.73</v>
      </c>
      <c r="L102" s="126">
        <f t="shared" si="15"/>
        <v>6</v>
      </c>
      <c r="M102" s="127" t="str">
        <f t="shared" si="20"/>
        <v/>
      </c>
      <c r="N102" s="166" t="str">
        <f t="shared" si="21"/>
        <v/>
      </c>
      <c r="O102" s="167" t="str">
        <f t="shared" si="17"/>
        <v/>
      </c>
      <c r="P102" s="168"/>
      <c r="Q102" s="170" t="str">
        <f t="shared" si="16"/>
        <v/>
      </c>
    </row>
    <row r="103" spans="9:17">
      <c r="I103" s="123" t="str">
        <f t="shared" si="18"/>
        <v/>
      </c>
      <c r="J103" s="124" t="str">
        <f t="shared" si="19"/>
        <v/>
      </c>
      <c r="K103" s="125">
        <v>99.73</v>
      </c>
      <c r="L103" s="126">
        <f t="shared" si="15"/>
        <v>6</v>
      </c>
      <c r="M103" s="127" t="str">
        <f t="shared" si="20"/>
        <v/>
      </c>
      <c r="N103" s="166" t="str">
        <f t="shared" si="21"/>
        <v/>
      </c>
      <c r="O103" s="167" t="str">
        <f t="shared" si="17"/>
        <v/>
      </c>
      <c r="P103" s="168"/>
      <c r="Q103" s="170" t="str">
        <f t="shared" si="16"/>
        <v/>
      </c>
    </row>
    <row r="104" spans="9:17">
      <c r="I104" s="123" t="str">
        <f t="shared" si="18"/>
        <v/>
      </c>
      <c r="J104" s="124" t="str">
        <f t="shared" si="19"/>
        <v/>
      </c>
      <c r="K104" s="125">
        <v>99.73</v>
      </c>
      <c r="L104" s="126">
        <f t="shared" si="15"/>
        <v>6</v>
      </c>
      <c r="M104" s="127" t="str">
        <f t="shared" si="20"/>
        <v/>
      </c>
      <c r="N104" s="166" t="str">
        <f t="shared" si="21"/>
        <v/>
      </c>
      <c r="O104" s="167" t="str">
        <f t="shared" si="17"/>
        <v/>
      </c>
      <c r="P104" s="168"/>
      <c r="Q104" s="170" t="str">
        <f t="shared" si="16"/>
        <v/>
      </c>
    </row>
    <row r="105" spans="9:17">
      <c r="I105" s="123" t="str">
        <f t="shared" si="18"/>
        <v/>
      </c>
      <c r="J105" s="124" t="str">
        <f t="shared" si="19"/>
        <v/>
      </c>
      <c r="K105" s="125">
        <v>99.73</v>
      </c>
      <c r="L105" s="126">
        <f t="shared" si="15"/>
        <v>6</v>
      </c>
      <c r="M105" s="127" t="str">
        <f t="shared" si="20"/>
        <v/>
      </c>
      <c r="N105" s="166" t="str">
        <f t="shared" si="21"/>
        <v/>
      </c>
      <c r="O105" s="167" t="str">
        <f t="shared" si="17"/>
        <v/>
      </c>
      <c r="P105" s="168"/>
      <c r="Q105" s="170" t="str">
        <f t="shared" si="16"/>
        <v/>
      </c>
    </row>
    <row r="106" spans="9:17">
      <c r="I106" s="123" t="str">
        <f t="shared" si="18"/>
        <v/>
      </c>
      <c r="J106" s="124" t="str">
        <f t="shared" si="19"/>
        <v/>
      </c>
      <c r="K106" s="125">
        <v>99.73</v>
      </c>
      <c r="L106" s="126">
        <f t="shared" si="15"/>
        <v>6</v>
      </c>
      <c r="M106" s="127" t="str">
        <f t="shared" si="20"/>
        <v/>
      </c>
      <c r="N106" s="166" t="str">
        <f t="shared" si="21"/>
        <v/>
      </c>
      <c r="O106" s="167" t="str">
        <f t="shared" si="17"/>
        <v/>
      </c>
      <c r="P106" s="168"/>
      <c r="Q106" s="170" t="str">
        <f t="shared" si="16"/>
        <v/>
      </c>
    </row>
    <row r="107" spans="9:17">
      <c r="I107" s="123" t="str">
        <f t="shared" si="18"/>
        <v/>
      </c>
      <c r="J107" s="124" t="str">
        <f t="shared" si="19"/>
        <v/>
      </c>
      <c r="K107" s="125">
        <v>99.73</v>
      </c>
      <c r="L107" s="126">
        <f t="shared" si="15"/>
        <v>6</v>
      </c>
      <c r="M107" s="127" t="str">
        <f t="shared" si="20"/>
        <v/>
      </c>
      <c r="N107" s="166" t="str">
        <f t="shared" si="21"/>
        <v/>
      </c>
      <c r="O107" s="167" t="str">
        <f t="shared" si="17"/>
        <v/>
      </c>
      <c r="P107" s="168"/>
      <c r="Q107" s="170" t="str">
        <f t="shared" si="16"/>
        <v/>
      </c>
    </row>
    <row r="108" spans="9:17">
      <c r="I108" s="123" t="str">
        <f t="shared" si="18"/>
        <v/>
      </c>
      <c r="J108" s="124" t="str">
        <f t="shared" si="19"/>
        <v/>
      </c>
      <c r="K108" s="125">
        <v>99.73</v>
      </c>
      <c r="L108" s="126">
        <f t="shared" si="15"/>
        <v>6</v>
      </c>
      <c r="M108" s="127" t="str">
        <f t="shared" si="20"/>
        <v/>
      </c>
      <c r="N108" s="166" t="str">
        <f t="shared" si="21"/>
        <v/>
      </c>
      <c r="O108" s="167" t="str">
        <f t="shared" si="17"/>
        <v/>
      </c>
      <c r="P108" s="168"/>
      <c r="Q108" s="170" t="str">
        <f t="shared" si="16"/>
        <v/>
      </c>
    </row>
    <row r="109" spans="9:17">
      <c r="I109" s="123" t="str">
        <f t="shared" si="18"/>
        <v/>
      </c>
      <c r="J109" s="124" t="str">
        <f t="shared" si="19"/>
        <v/>
      </c>
      <c r="K109" s="125">
        <v>99.73</v>
      </c>
      <c r="L109" s="126">
        <f t="shared" si="15"/>
        <v>6</v>
      </c>
      <c r="M109" s="127" t="str">
        <f t="shared" si="20"/>
        <v/>
      </c>
      <c r="N109" s="166" t="str">
        <f t="shared" si="21"/>
        <v/>
      </c>
      <c r="O109" s="167" t="str">
        <f t="shared" si="17"/>
        <v/>
      </c>
      <c r="P109" s="168"/>
      <c r="Q109" s="170" t="str">
        <f t="shared" si="16"/>
        <v/>
      </c>
    </row>
    <row r="110" spans="9:17">
      <c r="I110" s="123" t="str">
        <f t="shared" si="18"/>
        <v/>
      </c>
      <c r="J110" s="124" t="str">
        <f t="shared" si="19"/>
        <v/>
      </c>
      <c r="K110" s="125">
        <v>99.73</v>
      </c>
      <c r="L110" s="126">
        <f t="shared" si="15"/>
        <v>6</v>
      </c>
      <c r="M110" s="127" t="str">
        <f t="shared" si="20"/>
        <v/>
      </c>
      <c r="N110" s="166" t="str">
        <f t="shared" si="21"/>
        <v/>
      </c>
      <c r="O110" s="167" t="str">
        <f t="shared" si="17"/>
        <v/>
      </c>
      <c r="P110" s="168"/>
      <c r="Q110" s="170" t="str">
        <f t="shared" si="16"/>
        <v/>
      </c>
    </row>
    <row r="111" spans="9:17">
      <c r="I111" s="123" t="str">
        <f t="shared" si="18"/>
        <v/>
      </c>
      <c r="J111" s="124" t="str">
        <f t="shared" si="19"/>
        <v/>
      </c>
      <c r="K111" s="125">
        <v>99.73</v>
      </c>
      <c r="L111" s="126">
        <f t="shared" ref="L111:L174" si="22">INDEX(prozentsatz_divisor,(MATCH(K111,prozentsatz_divisor_prozent,-1)+1),2)</f>
        <v>6</v>
      </c>
      <c r="M111" s="127" t="str">
        <f t="shared" si="20"/>
        <v/>
      </c>
      <c r="N111" s="166" t="str">
        <f t="shared" si="21"/>
        <v/>
      </c>
      <c r="O111" s="167" t="str">
        <f t="shared" si="17"/>
        <v/>
      </c>
      <c r="P111" s="168"/>
      <c r="Q111" s="170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9:17">
      <c r="I112" s="123" t="str">
        <f t="shared" si="18"/>
        <v/>
      </c>
      <c r="J112" s="124" t="str">
        <f t="shared" si="19"/>
        <v/>
      </c>
      <c r="K112" s="125">
        <v>99.73</v>
      </c>
      <c r="L112" s="126">
        <f t="shared" si="22"/>
        <v>6</v>
      </c>
      <c r="M112" s="127" t="str">
        <f t="shared" si="20"/>
        <v/>
      </c>
      <c r="N112" s="166" t="str">
        <f t="shared" si="21"/>
        <v/>
      </c>
      <c r="O112" s="167" t="str">
        <f t="shared" si="17"/>
        <v/>
      </c>
      <c r="P112" s="168"/>
      <c r="Q112" s="170" t="str">
        <f t="shared" si="23"/>
        <v/>
      </c>
    </row>
    <row r="113" spans="9:17">
      <c r="I113" s="123" t="str">
        <f t="shared" si="18"/>
        <v/>
      </c>
      <c r="J113" s="124" t="str">
        <f t="shared" si="19"/>
        <v/>
      </c>
      <c r="K113" s="125">
        <v>99.73</v>
      </c>
      <c r="L113" s="126">
        <f t="shared" si="22"/>
        <v>6</v>
      </c>
      <c r="M113" s="127" t="str">
        <f t="shared" si="20"/>
        <v/>
      </c>
      <c r="N113" s="166" t="str">
        <f t="shared" si="21"/>
        <v/>
      </c>
      <c r="O113" s="167" t="str">
        <f t="shared" si="17"/>
        <v/>
      </c>
      <c r="P113" s="168"/>
      <c r="Q113" s="170" t="str">
        <f t="shared" si="23"/>
        <v/>
      </c>
    </row>
    <row r="114" spans="9:17">
      <c r="I114" s="123" t="str">
        <f t="shared" si="18"/>
        <v/>
      </c>
      <c r="J114" s="124" t="str">
        <f t="shared" si="19"/>
        <v/>
      </c>
      <c r="K114" s="125">
        <v>99.73</v>
      </c>
      <c r="L114" s="126">
        <f t="shared" si="22"/>
        <v>6</v>
      </c>
      <c r="M114" s="127" t="str">
        <f t="shared" si="20"/>
        <v/>
      </c>
      <c r="N114" s="166" t="str">
        <f t="shared" si="21"/>
        <v/>
      </c>
      <c r="O114" s="167" t="str">
        <f t="shared" si="17"/>
        <v/>
      </c>
      <c r="P114" s="168"/>
      <c r="Q114" s="170" t="str">
        <f t="shared" si="23"/>
        <v/>
      </c>
    </row>
    <row r="115" spans="9:17">
      <c r="I115" s="123" t="str">
        <f t="shared" si="18"/>
        <v/>
      </c>
      <c r="J115" s="124" t="str">
        <f t="shared" si="19"/>
        <v/>
      </c>
      <c r="K115" s="125">
        <v>99.73</v>
      </c>
      <c r="L115" s="126">
        <f t="shared" si="22"/>
        <v>6</v>
      </c>
      <c r="M115" s="127" t="str">
        <f t="shared" si="20"/>
        <v/>
      </c>
      <c r="N115" s="166" t="str">
        <f t="shared" si="21"/>
        <v/>
      </c>
      <c r="O115" s="167" t="str">
        <f t="shared" si="17"/>
        <v/>
      </c>
      <c r="P115" s="168"/>
      <c r="Q115" s="170" t="str">
        <f t="shared" si="23"/>
        <v/>
      </c>
    </row>
    <row r="116" spans="9:17">
      <c r="I116" s="123" t="str">
        <f t="shared" si="18"/>
        <v/>
      </c>
      <c r="J116" s="124" t="str">
        <f t="shared" si="19"/>
        <v/>
      </c>
      <c r="K116" s="125">
        <v>99.73</v>
      </c>
      <c r="L116" s="126">
        <f t="shared" si="22"/>
        <v>6</v>
      </c>
      <c r="M116" s="127" t="str">
        <f t="shared" si="20"/>
        <v/>
      </c>
      <c r="N116" s="166" t="str">
        <f t="shared" si="21"/>
        <v/>
      </c>
      <c r="O116" s="167" t="str">
        <f t="shared" si="17"/>
        <v/>
      </c>
      <c r="P116" s="168"/>
      <c r="Q116" s="170" t="str">
        <f t="shared" si="23"/>
        <v/>
      </c>
    </row>
    <row r="117" spans="9:17">
      <c r="I117" s="123" t="str">
        <f t="shared" si="18"/>
        <v/>
      </c>
      <c r="J117" s="124" t="str">
        <f t="shared" si="19"/>
        <v/>
      </c>
      <c r="K117" s="125">
        <v>99.73</v>
      </c>
      <c r="L117" s="126">
        <f t="shared" si="22"/>
        <v>6</v>
      </c>
      <c r="M117" s="127" t="str">
        <f t="shared" si="20"/>
        <v/>
      </c>
      <c r="N117" s="166" t="str">
        <f t="shared" si="21"/>
        <v/>
      </c>
      <c r="O117" s="167" t="str">
        <f t="shared" si="17"/>
        <v/>
      </c>
      <c r="P117" s="168"/>
      <c r="Q117" s="170" t="str">
        <f t="shared" si="23"/>
        <v/>
      </c>
    </row>
    <row r="118" spans="9:17">
      <c r="I118" s="123" t="str">
        <f t="shared" si="18"/>
        <v/>
      </c>
      <c r="J118" s="124" t="str">
        <f t="shared" si="19"/>
        <v/>
      </c>
      <c r="K118" s="125">
        <v>99.73</v>
      </c>
      <c r="L118" s="126">
        <f t="shared" si="22"/>
        <v>6</v>
      </c>
      <c r="M118" s="127" t="str">
        <f t="shared" si="20"/>
        <v/>
      </c>
      <c r="N118" s="166" t="str">
        <f t="shared" si="21"/>
        <v/>
      </c>
      <c r="O118" s="167" t="str">
        <f t="shared" si="17"/>
        <v/>
      </c>
      <c r="P118" s="168"/>
      <c r="Q118" s="170" t="str">
        <f t="shared" si="23"/>
        <v/>
      </c>
    </row>
    <row r="119" spans="9:17">
      <c r="I119" s="123" t="str">
        <f t="shared" si="18"/>
        <v/>
      </c>
      <c r="J119" s="124" t="str">
        <f t="shared" si="19"/>
        <v/>
      </c>
      <c r="K119" s="125">
        <v>99.73</v>
      </c>
      <c r="L119" s="126">
        <f t="shared" si="22"/>
        <v>6</v>
      </c>
      <c r="M119" s="127" t="str">
        <f t="shared" si="20"/>
        <v/>
      </c>
      <c r="N119" s="166" t="str">
        <f t="shared" si="21"/>
        <v/>
      </c>
      <c r="O119" s="167" t="str">
        <f t="shared" si="17"/>
        <v/>
      </c>
      <c r="P119" s="168"/>
      <c r="Q119" s="170" t="str">
        <f t="shared" si="23"/>
        <v/>
      </c>
    </row>
    <row r="120" spans="9:17">
      <c r="I120" s="123" t="str">
        <f t="shared" si="18"/>
        <v/>
      </c>
      <c r="J120" s="124" t="str">
        <f t="shared" si="19"/>
        <v/>
      </c>
      <c r="K120" s="125">
        <v>99.73</v>
      </c>
      <c r="L120" s="126">
        <f t="shared" si="22"/>
        <v>6</v>
      </c>
      <c r="M120" s="127" t="str">
        <f t="shared" si="20"/>
        <v/>
      </c>
      <c r="N120" s="166" t="str">
        <f t="shared" si="21"/>
        <v/>
      </c>
      <c r="O120" s="167" t="str">
        <f t="shared" si="17"/>
        <v/>
      </c>
      <c r="P120" s="168"/>
      <c r="Q120" s="170" t="str">
        <f t="shared" si="23"/>
        <v/>
      </c>
    </row>
    <row r="121" spans="9:17">
      <c r="I121" s="123" t="str">
        <f t="shared" si="18"/>
        <v/>
      </c>
      <c r="J121" s="124" t="str">
        <f t="shared" si="19"/>
        <v/>
      </c>
      <c r="K121" s="125">
        <v>99.73</v>
      </c>
      <c r="L121" s="126">
        <f t="shared" si="22"/>
        <v>6</v>
      </c>
      <c r="M121" s="127" t="str">
        <f t="shared" si="20"/>
        <v/>
      </c>
      <c r="N121" s="166" t="str">
        <f t="shared" si="21"/>
        <v/>
      </c>
      <c r="O121" s="167" t="str">
        <f t="shared" si="17"/>
        <v/>
      </c>
      <c r="P121" s="168"/>
      <c r="Q121" s="170" t="str">
        <f t="shared" si="23"/>
        <v/>
      </c>
    </row>
    <row r="122" spans="9:17">
      <c r="I122" s="123" t="str">
        <f t="shared" si="18"/>
        <v/>
      </c>
      <c r="J122" s="124" t="str">
        <f t="shared" si="19"/>
        <v/>
      </c>
      <c r="K122" s="125">
        <v>99.73</v>
      </c>
      <c r="L122" s="126">
        <f t="shared" si="22"/>
        <v>6</v>
      </c>
      <c r="M122" s="127" t="str">
        <f t="shared" si="20"/>
        <v/>
      </c>
      <c r="N122" s="166" t="str">
        <f t="shared" si="21"/>
        <v/>
      </c>
      <c r="O122" s="167" t="str">
        <f t="shared" si="17"/>
        <v/>
      </c>
      <c r="P122" s="168"/>
      <c r="Q122" s="170" t="str">
        <f t="shared" si="23"/>
        <v/>
      </c>
    </row>
    <row r="123" spans="9:17">
      <c r="I123" s="123" t="str">
        <f t="shared" si="18"/>
        <v/>
      </c>
      <c r="J123" s="124" t="str">
        <f t="shared" si="19"/>
        <v/>
      </c>
      <c r="K123" s="125">
        <v>99.73</v>
      </c>
      <c r="L123" s="126">
        <f t="shared" si="22"/>
        <v>6</v>
      </c>
      <c r="M123" s="127" t="str">
        <f t="shared" si="20"/>
        <v/>
      </c>
      <c r="N123" s="166" t="str">
        <f t="shared" si="21"/>
        <v/>
      </c>
      <c r="O123" s="167" t="str">
        <f t="shared" si="17"/>
        <v/>
      </c>
      <c r="P123" s="168"/>
      <c r="Q123" s="170" t="str">
        <f t="shared" si="23"/>
        <v/>
      </c>
    </row>
    <row r="124" spans="9:17">
      <c r="I124" s="123" t="str">
        <f t="shared" si="18"/>
        <v/>
      </c>
      <c r="J124" s="124" t="str">
        <f t="shared" si="19"/>
        <v/>
      </c>
      <c r="K124" s="125">
        <v>99.73</v>
      </c>
      <c r="L124" s="126">
        <f t="shared" si="22"/>
        <v>6</v>
      </c>
      <c r="M124" s="127" t="str">
        <f t="shared" si="20"/>
        <v/>
      </c>
      <c r="N124" s="166" t="str">
        <f t="shared" si="21"/>
        <v/>
      </c>
      <c r="O124" s="167" t="str">
        <f t="shared" si="17"/>
        <v/>
      </c>
      <c r="P124" s="168"/>
      <c r="Q124" s="170" t="str">
        <f t="shared" si="23"/>
        <v/>
      </c>
    </row>
    <row r="125" spans="9:17">
      <c r="I125" s="123" t="str">
        <f t="shared" si="18"/>
        <v/>
      </c>
      <c r="J125" s="124" t="str">
        <f t="shared" si="19"/>
        <v/>
      </c>
      <c r="K125" s="125">
        <v>99.73</v>
      </c>
      <c r="L125" s="126">
        <f t="shared" si="22"/>
        <v>6</v>
      </c>
      <c r="M125" s="127" t="str">
        <f t="shared" si="20"/>
        <v/>
      </c>
      <c r="N125" s="166" t="str">
        <f t="shared" si="21"/>
        <v/>
      </c>
      <c r="O125" s="167" t="str">
        <f t="shared" si="17"/>
        <v/>
      </c>
      <c r="P125" s="168"/>
      <c r="Q125" s="170" t="str">
        <f t="shared" si="23"/>
        <v/>
      </c>
    </row>
    <row r="126" spans="9:17">
      <c r="I126" s="123" t="str">
        <f t="shared" si="18"/>
        <v/>
      </c>
      <c r="J126" s="124" t="str">
        <f t="shared" si="19"/>
        <v/>
      </c>
      <c r="K126" s="125">
        <v>99.73</v>
      </c>
      <c r="L126" s="126">
        <f t="shared" si="22"/>
        <v>6</v>
      </c>
      <c r="M126" s="127" t="str">
        <f t="shared" si="20"/>
        <v/>
      </c>
      <c r="N126" s="166" t="str">
        <f t="shared" si="21"/>
        <v/>
      </c>
      <c r="O126" s="167" t="str">
        <f t="shared" si="17"/>
        <v/>
      </c>
      <c r="P126" s="168"/>
      <c r="Q126" s="170" t="str">
        <f t="shared" si="23"/>
        <v/>
      </c>
    </row>
    <row r="127" spans="9:17">
      <c r="I127" s="123" t="str">
        <f t="shared" si="18"/>
        <v/>
      </c>
      <c r="J127" s="124" t="str">
        <f t="shared" si="19"/>
        <v/>
      </c>
      <c r="K127" s="125">
        <v>99.73</v>
      </c>
      <c r="L127" s="126">
        <f t="shared" si="22"/>
        <v>6</v>
      </c>
      <c r="M127" s="127" t="str">
        <f t="shared" si="20"/>
        <v/>
      </c>
      <c r="N127" s="166" t="str">
        <f t="shared" si="21"/>
        <v/>
      </c>
      <c r="O127" s="167" t="str">
        <f t="shared" si="17"/>
        <v/>
      </c>
      <c r="P127" s="168"/>
      <c r="Q127" s="170" t="str">
        <f t="shared" si="23"/>
        <v/>
      </c>
    </row>
    <row r="128" spans="9:17">
      <c r="I128" s="123" t="str">
        <f t="shared" si="18"/>
        <v/>
      </c>
      <c r="J128" s="124" t="str">
        <f t="shared" si="19"/>
        <v/>
      </c>
      <c r="K128" s="125">
        <v>99.73</v>
      </c>
      <c r="L128" s="126">
        <f t="shared" si="22"/>
        <v>6</v>
      </c>
      <c r="M128" s="127" t="str">
        <f t="shared" si="20"/>
        <v/>
      </c>
      <c r="N128" s="166" t="str">
        <f t="shared" si="21"/>
        <v/>
      </c>
      <c r="O128" s="167" t="str">
        <f t="shared" si="17"/>
        <v/>
      </c>
      <c r="P128" s="168"/>
      <c r="Q128" s="170" t="str">
        <f t="shared" si="23"/>
        <v/>
      </c>
    </row>
    <row r="129" spans="9:17">
      <c r="I129" s="123" t="str">
        <f t="shared" si="18"/>
        <v/>
      </c>
      <c r="J129" s="124" t="str">
        <f t="shared" si="19"/>
        <v/>
      </c>
      <c r="K129" s="125">
        <v>99.73</v>
      </c>
      <c r="L129" s="126">
        <f t="shared" si="22"/>
        <v>6</v>
      </c>
      <c r="M129" s="127" t="str">
        <f t="shared" si="20"/>
        <v/>
      </c>
      <c r="N129" s="166" t="str">
        <f t="shared" si="21"/>
        <v/>
      </c>
      <c r="O129" s="167" t="str">
        <f t="shared" si="17"/>
        <v/>
      </c>
      <c r="P129" s="168"/>
      <c r="Q129" s="170" t="str">
        <f t="shared" si="23"/>
        <v/>
      </c>
    </row>
    <row r="130" spans="9:17">
      <c r="I130" s="123" t="str">
        <f t="shared" si="18"/>
        <v/>
      </c>
      <c r="J130" s="124" t="str">
        <f t="shared" si="19"/>
        <v/>
      </c>
      <c r="K130" s="125">
        <v>99.73</v>
      </c>
      <c r="L130" s="126">
        <f t="shared" si="22"/>
        <v>6</v>
      </c>
      <c r="M130" s="127" t="str">
        <f t="shared" si="20"/>
        <v/>
      </c>
      <c r="N130" s="166" t="str">
        <f t="shared" si="21"/>
        <v/>
      </c>
      <c r="O130" s="167" t="str">
        <f t="shared" si="17"/>
        <v/>
      </c>
      <c r="P130" s="168"/>
      <c r="Q130" s="170" t="str">
        <f t="shared" si="23"/>
        <v/>
      </c>
    </row>
    <row r="131" spans="9:17">
      <c r="I131" s="123" t="str">
        <f t="shared" si="18"/>
        <v/>
      </c>
      <c r="J131" s="124" t="str">
        <f t="shared" si="19"/>
        <v/>
      </c>
      <c r="K131" s="125">
        <v>99.73</v>
      </c>
      <c r="L131" s="126">
        <f t="shared" si="22"/>
        <v>6</v>
      </c>
      <c r="M131" s="127" t="str">
        <f t="shared" si="20"/>
        <v/>
      </c>
      <c r="N131" s="166" t="str">
        <f t="shared" si="21"/>
        <v/>
      </c>
      <c r="O131" s="167" t="str">
        <f t="shared" ref="O131:O194" si="24">IF(J131="","",INDEX(storypoints_kalibrierung_shirtsizes,MATCH(I131,storypoints_kalibrierung_aufsize,-1),3))</f>
        <v/>
      </c>
      <c r="P131" s="168"/>
      <c r="Q131" s="170" t="str">
        <f t="shared" si="23"/>
        <v/>
      </c>
    </row>
    <row r="132" spans="9:17">
      <c r="I132" s="123" t="str">
        <f t="shared" si="18"/>
        <v/>
      </c>
      <c r="J132" s="124" t="str">
        <f t="shared" si="19"/>
        <v/>
      </c>
      <c r="K132" s="125">
        <v>99.73</v>
      </c>
      <c r="L132" s="126">
        <f t="shared" si="22"/>
        <v>6</v>
      </c>
      <c r="M132" s="127" t="str">
        <f t="shared" si="20"/>
        <v/>
      </c>
      <c r="N132" s="166" t="str">
        <f t="shared" si="21"/>
        <v/>
      </c>
      <c r="O132" s="167" t="str">
        <f t="shared" si="24"/>
        <v/>
      </c>
      <c r="P132" s="168"/>
      <c r="Q132" s="170" t="str">
        <f t="shared" si="23"/>
        <v/>
      </c>
    </row>
    <row r="133" spans="9:17">
      <c r="I133" s="123" t="str">
        <f t="shared" ref="I133:I196" si="25">IF(OR(E133="",F133="",G133=""),"",(E133+(4*F133)+G133)/6)</f>
        <v/>
      </c>
      <c r="J133" s="124" t="str">
        <f t="shared" ref="J133:J196" si="26">IF(I133="","",I133*storypoints_kalibrierung)</f>
        <v/>
      </c>
      <c r="K133" s="125">
        <v>99.73</v>
      </c>
      <c r="L133" s="126">
        <f t="shared" si="22"/>
        <v>6</v>
      </c>
      <c r="M133" s="127" t="str">
        <f t="shared" ref="M133:M196" si="27">IF(I133="","",((G133-E133)/L133)*storypoints_kalibrierung)</f>
        <v/>
      </c>
      <c r="N133" s="166" t="str">
        <f t="shared" ref="N133:N196" si="28">IF(I133="","",M133^2)</f>
        <v/>
      </c>
      <c r="O133" s="167" t="str">
        <f t="shared" si="24"/>
        <v/>
      </c>
      <c r="P133" s="168"/>
      <c r="Q133" s="170" t="str">
        <f t="shared" si="23"/>
        <v/>
      </c>
    </row>
    <row r="134" spans="9:17">
      <c r="I134" s="123" t="str">
        <f t="shared" si="25"/>
        <v/>
      </c>
      <c r="J134" s="124" t="str">
        <f t="shared" si="26"/>
        <v/>
      </c>
      <c r="K134" s="125">
        <v>99.73</v>
      </c>
      <c r="L134" s="126">
        <f t="shared" si="22"/>
        <v>6</v>
      </c>
      <c r="M134" s="127" t="str">
        <f t="shared" si="27"/>
        <v/>
      </c>
      <c r="N134" s="166" t="str">
        <f t="shared" si="28"/>
        <v/>
      </c>
      <c r="O134" s="167" t="str">
        <f t="shared" si="24"/>
        <v/>
      </c>
      <c r="P134" s="168"/>
      <c r="Q134" s="170" t="str">
        <f t="shared" si="23"/>
        <v/>
      </c>
    </row>
    <row r="135" spans="9:17">
      <c r="I135" s="123" t="str">
        <f t="shared" si="25"/>
        <v/>
      </c>
      <c r="J135" s="124" t="str">
        <f t="shared" si="26"/>
        <v/>
      </c>
      <c r="K135" s="125">
        <v>99.73</v>
      </c>
      <c r="L135" s="126">
        <f t="shared" si="22"/>
        <v>6</v>
      </c>
      <c r="M135" s="127" t="str">
        <f t="shared" si="27"/>
        <v/>
      </c>
      <c r="N135" s="166" t="str">
        <f t="shared" si="28"/>
        <v/>
      </c>
      <c r="O135" s="167" t="str">
        <f t="shared" si="24"/>
        <v/>
      </c>
      <c r="P135" s="168"/>
      <c r="Q135" s="170" t="str">
        <f t="shared" si="23"/>
        <v/>
      </c>
    </row>
    <row r="136" spans="9:17">
      <c r="I136" s="123" t="str">
        <f t="shared" si="25"/>
        <v/>
      </c>
      <c r="J136" s="124" t="str">
        <f t="shared" si="26"/>
        <v/>
      </c>
      <c r="K136" s="125">
        <v>99.73</v>
      </c>
      <c r="L136" s="126">
        <f t="shared" si="22"/>
        <v>6</v>
      </c>
      <c r="M136" s="127" t="str">
        <f t="shared" si="27"/>
        <v/>
      </c>
      <c r="N136" s="166" t="str">
        <f t="shared" si="28"/>
        <v/>
      </c>
      <c r="O136" s="167" t="str">
        <f t="shared" si="24"/>
        <v/>
      </c>
      <c r="P136" s="168"/>
      <c r="Q136" s="170" t="str">
        <f t="shared" si="23"/>
        <v/>
      </c>
    </row>
    <row r="137" spans="9:17">
      <c r="I137" s="123" t="str">
        <f t="shared" si="25"/>
        <v/>
      </c>
      <c r="J137" s="124" t="str">
        <f t="shared" si="26"/>
        <v/>
      </c>
      <c r="K137" s="125">
        <v>99.73</v>
      </c>
      <c r="L137" s="126">
        <f t="shared" si="22"/>
        <v>6</v>
      </c>
      <c r="M137" s="127" t="str">
        <f t="shared" si="27"/>
        <v/>
      </c>
      <c r="N137" s="166" t="str">
        <f t="shared" si="28"/>
        <v/>
      </c>
      <c r="O137" s="167" t="str">
        <f t="shared" si="24"/>
        <v/>
      </c>
      <c r="P137" s="168"/>
      <c r="Q137" s="170" t="str">
        <f t="shared" si="23"/>
        <v/>
      </c>
    </row>
    <row r="138" spans="9:17">
      <c r="I138" s="123" t="str">
        <f t="shared" si="25"/>
        <v/>
      </c>
      <c r="J138" s="124" t="str">
        <f t="shared" si="26"/>
        <v/>
      </c>
      <c r="K138" s="125">
        <v>99.73</v>
      </c>
      <c r="L138" s="126">
        <f t="shared" si="22"/>
        <v>6</v>
      </c>
      <c r="M138" s="127" t="str">
        <f t="shared" si="27"/>
        <v/>
      </c>
      <c r="N138" s="166" t="str">
        <f t="shared" si="28"/>
        <v/>
      </c>
      <c r="O138" s="167" t="str">
        <f t="shared" si="24"/>
        <v/>
      </c>
      <c r="P138" s="168"/>
      <c r="Q138" s="170" t="str">
        <f t="shared" si="23"/>
        <v/>
      </c>
    </row>
    <row r="139" spans="9:17">
      <c r="I139" s="123" t="str">
        <f t="shared" si="25"/>
        <v/>
      </c>
      <c r="J139" s="124" t="str">
        <f t="shared" si="26"/>
        <v/>
      </c>
      <c r="K139" s="125">
        <v>99.73</v>
      </c>
      <c r="L139" s="126">
        <f t="shared" si="22"/>
        <v>6</v>
      </c>
      <c r="M139" s="127" t="str">
        <f t="shared" si="27"/>
        <v/>
      </c>
      <c r="N139" s="166" t="str">
        <f t="shared" si="28"/>
        <v/>
      </c>
      <c r="O139" s="167" t="str">
        <f t="shared" si="24"/>
        <v/>
      </c>
      <c r="P139" s="168"/>
      <c r="Q139" s="170" t="str">
        <f t="shared" si="23"/>
        <v/>
      </c>
    </row>
    <row r="140" spans="9:17">
      <c r="I140" s="123" t="str">
        <f t="shared" si="25"/>
        <v/>
      </c>
      <c r="J140" s="124" t="str">
        <f t="shared" si="26"/>
        <v/>
      </c>
      <c r="K140" s="125">
        <v>99.73</v>
      </c>
      <c r="L140" s="126">
        <f t="shared" si="22"/>
        <v>6</v>
      </c>
      <c r="M140" s="127" t="str">
        <f t="shared" si="27"/>
        <v/>
      </c>
      <c r="N140" s="166" t="str">
        <f t="shared" si="28"/>
        <v/>
      </c>
      <c r="O140" s="167" t="str">
        <f t="shared" si="24"/>
        <v/>
      </c>
      <c r="P140" s="168"/>
      <c r="Q140" s="170" t="str">
        <f t="shared" si="23"/>
        <v/>
      </c>
    </row>
    <row r="141" spans="9:17">
      <c r="I141" s="123" t="str">
        <f t="shared" si="25"/>
        <v/>
      </c>
      <c r="J141" s="124" t="str">
        <f t="shared" si="26"/>
        <v/>
      </c>
      <c r="K141" s="125">
        <v>99.73</v>
      </c>
      <c r="L141" s="126">
        <f t="shared" si="22"/>
        <v>6</v>
      </c>
      <c r="M141" s="127" t="str">
        <f t="shared" si="27"/>
        <v/>
      </c>
      <c r="N141" s="166" t="str">
        <f t="shared" si="28"/>
        <v/>
      </c>
      <c r="O141" s="167" t="str">
        <f t="shared" si="24"/>
        <v/>
      </c>
      <c r="P141" s="168"/>
      <c r="Q141" s="170" t="str">
        <f t="shared" si="23"/>
        <v/>
      </c>
    </row>
    <row r="142" spans="9:17">
      <c r="I142" s="123" t="str">
        <f t="shared" si="25"/>
        <v/>
      </c>
      <c r="J142" s="124" t="str">
        <f t="shared" si="26"/>
        <v/>
      </c>
      <c r="K142" s="125">
        <v>99.73</v>
      </c>
      <c r="L142" s="126">
        <f t="shared" si="22"/>
        <v>6</v>
      </c>
      <c r="M142" s="127" t="str">
        <f t="shared" si="27"/>
        <v/>
      </c>
      <c r="N142" s="166" t="str">
        <f t="shared" si="28"/>
        <v/>
      </c>
      <c r="O142" s="167" t="str">
        <f t="shared" si="24"/>
        <v/>
      </c>
      <c r="P142" s="168"/>
      <c r="Q142" s="170" t="str">
        <f t="shared" si="23"/>
        <v/>
      </c>
    </row>
    <row r="143" spans="9:17">
      <c r="I143" s="123" t="str">
        <f t="shared" si="25"/>
        <v/>
      </c>
      <c r="J143" s="124" t="str">
        <f t="shared" si="26"/>
        <v/>
      </c>
      <c r="K143" s="125">
        <v>99.73</v>
      </c>
      <c r="L143" s="126">
        <f t="shared" si="22"/>
        <v>6</v>
      </c>
      <c r="M143" s="127" t="str">
        <f t="shared" si="27"/>
        <v/>
      </c>
      <c r="N143" s="166" t="str">
        <f t="shared" si="28"/>
        <v/>
      </c>
      <c r="O143" s="167" t="str">
        <f t="shared" si="24"/>
        <v/>
      </c>
      <c r="P143" s="168"/>
      <c r="Q143" s="170" t="str">
        <f t="shared" si="23"/>
        <v/>
      </c>
    </row>
    <row r="144" spans="9:17">
      <c r="I144" s="123" t="str">
        <f t="shared" si="25"/>
        <v/>
      </c>
      <c r="J144" s="124" t="str">
        <f t="shared" si="26"/>
        <v/>
      </c>
      <c r="K144" s="125">
        <v>99.73</v>
      </c>
      <c r="L144" s="126">
        <f t="shared" si="22"/>
        <v>6</v>
      </c>
      <c r="M144" s="127" t="str">
        <f t="shared" si="27"/>
        <v/>
      </c>
      <c r="N144" s="166" t="str">
        <f t="shared" si="28"/>
        <v/>
      </c>
      <c r="O144" s="167" t="str">
        <f t="shared" si="24"/>
        <v/>
      </c>
      <c r="P144" s="168"/>
      <c r="Q144" s="170" t="str">
        <f t="shared" si="23"/>
        <v/>
      </c>
    </row>
    <row r="145" spans="9:17">
      <c r="I145" s="123" t="str">
        <f t="shared" si="25"/>
        <v/>
      </c>
      <c r="J145" s="124" t="str">
        <f t="shared" si="26"/>
        <v/>
      </c>
      <c r="K145" s="125">
        <v>99.73</v>
      </c>
      <c r="L145" s="126">
        <f t="shared" si="22"/>
        <v>6</v>
      </c>
      <c r="M145" s="127" t="str">
        <f t="shared" si="27"/>
        <v/>
      </c>
      <c r="N145" s="166" t="str">
        <f t="shared" si="28"/>
        <v/>
      </c>
      <c r="O145" s="167" t="str">
        <f t="shared" si="24"/>
        <v/>
      </c>
      <c r="P145" s="168"/>
      <c r="Q145" s="170" t="str">
        <f t="shared" si="23"/>
        <v/>
      </c>
    </row>
    <row r="146" spans="9:17">
      <c r="I146" s="123" t="str">
        <f t="shared" si="25"/>
        <v/>
      </c>
      <c r="J146" s="124" t="str">
        <f t="shared" si="26"/>
        <v/>
      </c>
      <c r="K146" s="125">
        <v>99.73</v>
      </c>
      <c r="L146" s="126">
        <f t="shared" si="22"/>
        <v>6</v>
      </c>
      <c r="M146" s="127" t="str">
        <f t="shared" si="27"/>
        <v/>
      </c>
      <c r="N146" s="166" t="str">
        <f t="shared" si="28"/>
        <v/>
      </c>
      <c r="O146" s="167" t="str">
        <f t="shared" si="24"/>
        <v/>
      </c>
      <c r="P146" s="168"/>
      <c r="Q146" s="170" t="str">
        <f t="shared" si="23"/>
        <v/>
      </c>
    </row>
    <row r="147" spans="9:17">
      <c r="I147" s="123" t="str">
        <f t="shared" si="25"/>
        <v/>
      </c>
      <c r="J147" s="124" t="str">
        <f t="shared" si="26"/>
        <v/>
      </c>
      <c r="K147" s="125">
        <v>99.73</v>
      </c>
      <c r="L147" s="126">
        <f t="shared" si="22"/>
        <v>6</v>
      </c>
      <c r="M147" s="127" t="str">
        <f t="shared" si="27"/>
        <v/>
      </c>
      <c r="N147" s="166" t="str">
        <f t="shared" si="28"/>
        <v/>
      </c>
      <c r="O147" s="167" t="str">
        <f t="shared" si="24"/>
        <v/>
      </c>
      <c r="P147" s="168"/>
      <c r="Q147" s="170" t="str">
        <f t="shared" si="23"/>
        <v/>
      </c>
    </row>
    <row r="148" spans="9:17">
      <c r="I148" s="123" t="str">
        <f t="shared" si="25"/>
        <v/>
      </c>
      <c r="J148" s="124" t="str">
        <f t="shared" si="26"/>
        <v/>
      </c>
      <c r="K148" s="125">
        <v>99.73</v>
      </c>
      <c r="L148" s="126">
        <f t="shared" si="22"/>
        <v>6</v>
      </c>
      <c r="M148" s="127" t="str">
        <f t="shared" si="27"/>
        <v/>
      </c>
      <c r="N148" s="166" t="str">
        <f t="shared" si="28"/>
        <v/>
      </c>
      <c r="O148" s="167" t="str">
        <f t="shared" si="24"/>
        <v/>
      </c>
      <c r="P148" s="168"/>
      <c r="Q148" s="170" t="str">
        <f t="shared" si="23"/>
        <v/>
      </c>
    </row>
    <row r="149" spans="9:17">
      <c r="I149" s="123" t="str">
        <f t="shared" si="25"/>
        <v/>
      </c>
      <c r="J149" s="124" t="str">
        <f t="shared" si="26"/>
        <v/>
      </c>
      <c r="K149" s="125">
        <v>99.73</v>
      </c>
      <c r="L149" s="126">
        <f t="shared" si="22"/>
        <v>6</v>
      </c>
      <c r="M149" s="127" t="str">
        <f t="shared" si="27"/>
        <v/>
      </c>
      <c r="N149" s="166" t="str">
        <f t="shared" si="28"/>
        <v/>
      </c>
      <c r="O149" s="167" t="str">
        <f t="shared" si="24"/>
        <v/>
      </c>
      <c r="P149" s="168"/>
      <c r="Q149" s="170" t="str">
        <f t="shared" si="23"/>
        <v/>
      </c>
    </row>
    <row r="150" spans="9:17">
      <c r="I150" s="123" t="str">
        <f t="shared" si="25"/>
        <v/>
      </c>
      <c r="J150" s="124" t="str">
        <f t="shared" si="26"/>
        <v/>
      </c>
      <c r="K150" s="125">
        <v>99.73</v>
      </c>
      <c r="L150" s="126">
        <f t="shared" si="22"/>
        <v>6</v>
      </c>
      <c r="M150" s="127" t="str">
        <f t="shared" si="27"/>
        <v/>
      </c>
      <c r="N150" s="166" t="str">
        <f t="shared" si="28"/>
        <v/>
      </c>
      <c r="O150" s="167" t="str">
        <f t="shared" si="24"/>
        <v/>
      </c>
      <c r="P150" s="168"/>
      <c r="Q150" s="170" t="str">
        <f t="shared" si="23"/>
        <v/>
      </c>
    </row>
    <row r="151" spans="9:17">
      <c r="I151" s="123" t="str">
        <f t="shared" si="25"/>
        <v/>
      </c>
      <c r="J151" s="124" t="str">
        <f t="shared" si="26"/>
        <v/>
      </c>
      <c r="K151" s="125">
        <v>99.73</v>
      </c>
      <c r="L151" s="126">
        <f t="shared" si="22"/>
        <v>6</v>
      </c>
      <c r="M151" s="127" t="str">
        <f t="shared" si="27"/>
        <v/>
      </c>
      <c r="N151" s="166" t="str">
        <f t="shared" si="28"/>
        <v/>
      </c>
      <c r="O151" s="167" t="str">
        <f t="shared" si="24"/>
        <v/>
      </c>
      <c r="P151" s="168"/>
      <c r="Q151" s="170" t="str">
        <f t="shared" si="23"/>
        <v/>
      </c>
    </row>
    <row r="152" spans="9:17">
      <c r="I152" s="123" t="str">
        <f t="shared" si="25"/>
        <v/>
      </c>
      <c r="J152" s="124" t="str">
        <f t="shared" si="26"/>
        <v/>
      </c>
      <c r="K152" s="125">
        <v>99.73</v>
      </c>
      <c r="L152" s="126">
        <f t="shared" si="22"/>
        <v>6</v>
      </c>
      <c r="M152" s="127" t="str">
        <f t="shared" si="27"/>
        <v/>
      </c>
      <c r="N152" s="166" t="str">
        <f t="shared" si="28"/>
        <v/>
      </c>
      <c r="O152" s="167" t="str">
        <f t="shared" si="24"/>
        <v/>
      </c>
      <c r="P152" s="168"/>
      <c r="Q152" s="170" t="str">
        <f t="shared" si="23"/>
        <v/>
      </c>
    </row>
    <row r="153" spans="9:17">
      <c r="I153" s="123" t="str">
        <f t="shared" si="25"/>
        <v/>
      </c>
      <c r="J153" s="124" t="str">
        <f t="shared" si="26"/>
        <v/>
      </c>
      <c r="K153" s="125">
        <v>99.73</v>
      </c>
      <c r="L153" s="126">
        <f t="shared" si="22"/>
        <v>6</v>
      </c>
      <c r="M153" s="127" t="str">
        <f t="shared" si="27"/>
        <v/>
      </c>
      <c r="N153" s="166" t="str">
        <f t="shared" si="28"/>
        <v/>
      </c>
      <c r="O153" s="167" t="str">
        <f t="shared" si="24"/>
        <v/>
      </c>
      <c r="P153" s="168"/>
      <c r="Q153" s="170" t="str">
        <f t="shared" si="23"/>
        <v/>
      </c>
    </row>
    <row r="154" spans="9:17">
      <c r="I154" s="123" t="str">
        <f t="shared" si="25"/>
        <v/>
      </c>
      <c r="J154" s="124" t="str">
        <f t="shared" si="26"/>
        <v/>
      </c>
      <c r="K154" s="125">
        <v>99.73</v>
      </c>
      <c r="L154" s="126">
        <f t="shared" si="22"/>
        <v>6</v>
      </c>
      <c r="M154" s="127" t="str">
        <f t="shared" si="27"/>
        <v/>
      </c>
      <c r="N154" s="166" t="str">
        <f t="shared" si="28"/>
        <v/>
      </c>
      <c r="O154" s="167" t="str">
        <f t="shared" si="24"/>
        <v/>
      </c>
      <c r="P154" s="168"/>
      <c r="Q154" s="170" t="str">
        <f t="shared" si="23"/>
        <v/>
      </c>
    </row>
    <row r="155" spans="9:17">
      <c r="I155" s="123" t="str">
        <f t="shared" si="25"/>
        <v/>
      </c>
      <c r="J155" s="124" t="str">
        <f t="shared" si="26"/>
        <v/>
      </c>
      <c r="K155" s="125">
        <v>99.73</v>
      </c>
      <c r="L155" s="126">
        <f t="shared" si="22"/>
        <v>6</v>
      </c>
      <c r="M155" s="127" t="str">
        <f t="shared" si="27"/>
        <v/>
      </c>
      <c r="N155" s="166" t="str">
        <f t="shared" si="28"/>
        <v/>
      </c>
      <c r="O155" s="167" t="str">
        <f t="shared" si="24"/>
        <v/>
      </c>
      <c r="P155" s="168"/>
      <c r="Q155" s="170" t="str">
        <f t="shared" si="23"/>
        <v/>
      </c>
    </row>
    <row r="156" spans="9:17">
      <c r="I156" s="123" t="str">
        <f t="shared" si="25"/>
        <v/>
      </c>
      <c r="J156" s="124" t="str">
        <f t="shared" si="26"/>
        <v/>
      </c>
      <c r="K156" s="125">
        <v>99.73</v>
      </c>
      <c r="L156" s="126">
        <f t="shared" si="22"/>
        <v>6</v>
      </c>
      <c r="M156" s="127" t="str">
        <f t="shared" si="27"/>
        <v/>
      </c>
      <c r="N156" s="166" t="str">
        <f t="shared" si="28"/>
        <v/>
      </c>
      <c r="O156" s="167" t="str">
        <f t="shared" si="24"/>
        <v/>
      </c>
      <c r="P156" s="168"/>
      <c r="Q156" s="170" t="str">
        <f t="shared" si="23"/>
        <v/>
      </c>
    </row>
    <row r="157" spans="9:17">
      <c r="I157" s="123" t="str">
        <f t="shared" si="25"/>
        <v/>
      </c>
      <c r="J157" s="124" t="str">
        <f t="shared" si="26"/>
        <v/>
      </c>
      <c r="K157" s="125">
        <v>99.73</v>
      </c>
      <c r="L157" s="126">
        <f t="shared" si="22"/>
        <v>6</v>
      </c>
      <c r="M157" s="127" t="str">
        <f t="shared" si="27"/>
        <v/>
      </c>
      <c r="N157" s="166" t="str">
        <f t="shared" si="28"/>
        <v/>
      </c>
      <c r="O157" s="167" t="str">
        <f t="shared" si="24"/>
        <v/>
      </c>
      <c r="P157" s="168"/>
      <c r="Q157" s="170" t="str">
        <f t="shared" si="23"/>
        <v/>
      </c>
    </row>
    <row r="158" spans="9:17">
      <c r="I158" s="123" t="str">
        <f t="shared" si="25"/>
        <v/>
      </c>
      <c r="J158" s="124" t="str">
        <f t="shared" si="26"/>
        <v/>
      </c>
      <c r="K158" s="125">
        <v>99.73</v>
      </c>
      <c r="L158" s="126">
        <f t="shared" si="22"/>
        <v>6</v>
      </c>
      <c r="M158" s="127" t="str">
        <f t="shared" si="27"/>
        <v/>
      </c>
      <c r="N158" s="166" t="str">
        <f t="shared" si="28"/>
        <v/>
      </c>
      <c r="O158" s="167" t="str">
        <f t="shared" si="24"/>
        <v/>
      </c>
      <c r="P158" s="168"/>
      <c r="Q158" s="170" t="str">
        <f t="shared" si="23"/>
        <v/>
      </c>
    </row>
    <row r="159" spans="9:17">
      <c r="I159" s="123" t="str">
        <f t="shared" si="25"/>
        <v/>
      </c>
      <c r="J159" s="124" t="str">
        <f t="shared" si="26"/>
        <v/>
      </c>
      <c r="K159" s="125">
        <v>99.73</v>
      </c>
      <c r="L159" s="126">
        <f t="shared" si="22"/>
        <v>6</v>
      </c>
      <c r="M159" s="127" t="str">
        <f t="shared" si="27"/>
        <v/>
      </c>
      <c r="N159" s="166" t="str">
        <f t="shared" si="28"/>
        <v/>
      </c>
      <c r="O159" s="167" t="str">
        <f t="shared" si="24"/>
        <v/>
      </c>
      <c r="P159" s="168"/>
      <c r="Q159" s="170" t="str">
        <f t="shared" si="23"/>
        <v/>
      </c>
    </row>
    <row r="160" spans="9:17">
      <c r="I160" s="123" t="str">
        <f t="shared" si="25"/>
        <v/>
      </c>
      <c r="J160" s="124" t="str">
        <f t="shared" si="26"/>
        <v/>
      </c>
      <c r="K160" s="125">
        <v>99.73</v>
      </c>
      <c r="L160" s="126">
        <f t="shared" si="22"/>
        <v>6</v>
      </c>
      <c r="M160" s="127" t="str">
        <f t="shared" si="27"/>
        <v/>
      </c>
      <c r="N160" s="166" t="str">
        <f t="shared" si="28"/>
        <v/>
      </c>
      <c r="O160" s="167" t="str">
        <f t="shared" si="24"/>
        <v/>
      </c>
      <c r="P160" s="168"/>
      <c r="Q160" s="170" t="str">
        <f t="shared" si="23"/>
        <v/>
      </c>
    </row>
    <row r="161" spans="9:17">
      <c r="I161" s="123" t="str">
        <f t="shared" si="25"/>
        <v/>
      </c>
      <c r="J161" s="124" t="str">
        <f t="shared" si="26"/>
        <v/>
      </c>
      <c r="K161" s="125">
        <v>99.73</v>
      </c>
      <c r="L161" s="126">
        <f t="shared" si="22"/>
        <v>6</v>
      </c>
      <c r="M161" s="127" t="str">
        <f t="shared" si="27"/>
        <v/>
      </c>
      <c r="N161" s="166" t="str">
        <f t="shared" si="28"/>
        <v/>
      </c>
      <c r="O161" s="167" t="str">
        <f t="shared" si="24"/>
        <v/>
      </c>
      <c r="P161" s="168"/>
      <c r="Q161" s="170" t="str">
        <f t="shared" si="23"/>
        <v/>
      </c>
    </row>
    <row r="162" spans="9:17">
      <c r="I162" s="123" t="str">
        <f t="shared" si="25"/>
        <v/>
      </c>
      <c r="J162" s="124" t="str">
        <f t="shared" si="26"/>
        <v/>
      </c>
      <c r="K162" s="125">
        <v>99.73</v>
      </c>
      <c r="L162" s="126">
        <f t="shared" si="22"/>
        <v>6</v>
      </c>
      <c r="M162" s="127" t="str">
        <f t="shared" si="27"/>
        <v/>
      </c>
      <c r="N162" s="166" t="str">
        <f t="shared" si="28"/>
        <v/>
      </c>
      <c r="O162" s="167" t="str">
        <f t="shared" si="24"/>
        <v/>
      </c>
      <c r="P162" s="168"/>
      <c r="Q162" s="170" t="str">
        <f t="shared" si="23"/>
        <v/>
      </c>
    </row>
    <row r="163" spans="9:17">
      <c r="I163" s="123" t="str">
        <f t="shared" si="25"/>
        <v/>
      </c>
      <c r="J163" s="124" t="str">
        <f t="shared" si="26"/>
        <v/>
      </c>
      <c r="K163" s="125">
        <v>99.73</v>
      </c>
      <c r="L163" s="126">
        <f t="shared" si="22"/>
        <v>6</v>
      </c>
      <c r="M163" s="127" t="str">
        <f t="shared" si="27"/>
        <v/>
      </c>
      <c r="N163" s="166" t="str">
        <f t="shared" si="28"/>
        <v/>
      </c>
      <c r="O163" s="167" t="str">
        <f t="shared" si="24"/>
        <v/>
      </c>
      <c r="P163" s="168"/>
      <c r="Q163" s="170" t="str">
        <f t="shared" si="23"/>
        <v/>
      </c>
    </row>
    <row r="164" spans="9:17">
      <c r="I164" s="123" t="str">
        <f t="shared" si="25"/>
        <v/>
      </c>
      <c r="J164" s="124" t="str">
        <f t="shared" si="26"/>
        <v/>
      </c>
      <c r="K164" s="125">
        <v>99.73</v>
      </c>
      <c r="L164" s="126">
        <f t="shared" si="22"/>
        <v>6</v>
      </c>
      <c r="M164" s="127" t="str">
        <f t="shared" si="27"/>
        <v/>
      </c>
      <c r="N164" s="166" t="str">
        <f t="shared" si="28"/>
        <v/>
      </c>
      <c r="O164" s="167" t="str">
        <f t="shared" si="24"/>
        <v/>
      </c>
      <c r="P164" s="168"/>
      <c r="Q164" s="170" t="str">
        <f t="shared" si="23"/>
        <v/>
      </c>
    </row>
    <row r="165" spans="9:17">
      <c r="I165" s="123" t="str">
        <f t="shared" si="25"/>
        <v/>
      </c>
      <c r="J165" s="124" t="str">
        <f t="shared" si="26"/>
        <v/>
      </c>
      <c r="K165" s="125">
        <v>99.73</v>
      </c>
      <c r="L165" s="126">
        <f t="shared" si="22"/>
        <v>6</v>
      </c>
      <c r="M165" s="127" t="str">
        <f t="shared" si="27"/>
        <v/>
      </c>
      <c r="N165" s="166" t="str">
        <f t="shared" si="28"/>
        <v/>
      </c>
      <c r="O165" s="167" t="str">
        <f t="shared" si="24"/>
        <v/>
      </c>
      <c r="P165" s="168"/>
      <c r="Q165" s="170" t="str">
        <f t="shared" si="23"/>
        <v/>
      </c>
    </row>
    <row r="166" spans="9:17">
      <c r="I166" s="123" t="str">
        <f t="shared" si="25"/>
        <v/>
      </c>
      <c r="J166" s="124" t="str">
        <f t="shared" si="26"/>
        <v/>
      </c>
      <c r="K166" s="125">
        <v>99.73</v>
      </c>
      <c r="L166" s="126">
        <f t="shared" si="22"/>
        <v>6</v>
      </c>
      <c r="M166" s="127" t="str">
        <f t="shared" si="27"/>
        <v/>
      </c>
      <c r="N166" s="166" t="str">
        <f t="shared" si="28"/>
        <v/>
      </c>
      <c r="O166" s="167" t="str">
        <f t="shared" si="24"/>
        <v/>
      </c>
      <c r="P166" s="168"/>
      <c r="Q166" s="170" t="str">
        <f t="shared" si="23"/>
        <v/>
      </c>
    </row>
    <row r="167" spans="9:17">
      <c r="I167" s="123" t="str">
        <f t="shared" si="25"/>
        <v/>
      </c>
      <c r="J167" s="124" t="str">
        <f t="shared" si="26"/>
        <v/>
      </c>
      <c r="K167" s="125">
        <v>99.73</v>
      </c>
      <c r="L167" s="126">
        <f t="shared" si="22"/>
        <v>6</v>
      </c>
      <c r="M167" s="127" t="str">
        <f t="shared" si="27"/>
        <v/>
      </c>
      <c r="N167" s="166" t="str">
        <f t="shared" si="28"/>
        <v/>
      </c>
      <c r="O167" s="167" t="str">
        <f t="shared" si="24"/>
        <v/>
      </c>
      <c r="P167" s="168"/>
      <c r="Q167" s="170" t="str">
        <f t="shared" si="23"/>
        <v/>
      </c>
    </row>
    <row r="168" spans="9:17">
      <c r="I168" s="123" t="str">
        <f t="shared" si="25"/>
        <v/>
      </c>
      <c r="J168" s="124" t="str">
        <f t="shared" si="26"/>
        <v/>
      </c>
      <c r="K168" s="125">
        <v>99.73</v>
      </c>
      <c r="L168" s="126">
        <f t="shared" si="22"/>
        <v>6</v>
      </c>
      <c r="M168" s="127" t="str">
        <f t="shared" si="27"/>
        <v/>
      </c>
      <c r="N168" s="166" t="str">
        <f t="shared" si="28"/>
        <v/>
      </c>
      <c r="O168" s="167" t="str">
        <f t="shared" si="24"/>
        <v/>
      </c>
      <c r="P168" s="168"/>
      <c r="Q168" s="170" t="str">
        <f t="shared" si="23"/>
        <v/>
      </c>
    </row>
    <row r="169" spans="9:17">
      <c r="I169" s="123" t="str">
        <f t="shared" si="25"/>
        <v/>
      </c>
      <c r="J169" s="124" t="str">
        <f t="shared" si="26"/>
        <v/>
      </c>
      <c r="K169" s="125">
        <v>99.73</v>
      </c>
      <c r="L169" s="126">
        <f t="shared" si="22"/>
        <v>6</v>
      </c>
      <c r="M169" s="127" t="str">
        <f t="shared" si="27"/>
        <v/>
      </c>
      <c r="N169" s="166" t="str">
        <f t="shared" si="28"/>
        <v/>
      </c>
      <c r="O169" s="167" t="str">
        <f t="shared" si="24"/>
        <v/>
      </c>
      <c r="P169" s="168"/>
      <c r="Q169" s="170" t="str">
        <f t="shared" si="23"/>
        <v/>
      </c>
    </row>
    <row r="170" spans="9:17">
      <c r="I170" s="123" t="str">
        <f t="shared" si="25"/>
        <v/>
      </c>
      <c r="J170" s="124" t="str">
        <f t="shared" si="26"/>
        <v/>
      </c>
      <c r="K170" s="125">
        <v>99.73</v>
      </c>
      <c r="L170" s="126">
        <f t="shared" si="22"/>
        <v>6</v>
      </c>
      <c r="M170" s="127" t="str">
        <f t="shared" si="27"/>
        <v/>
      </c>
      <c r="N170" s="166" t="str">
        <f t="shared" si="28"/>
        <v/>
      </c>
      <c r="O170" s="167" t="str">
        <f t="shared" si="24"/>
        <v/>
      </c>
      <c r="P170" s="168"/>
      <c r="Q170" s="170" t="str">
        <f t="shared" si="23"/>
        <v/>
      </c>
    </row>
    <row r="171" spans="9:17">
      <c r="I171" s="123" t="str">
        <f t="shared" si="25"/>
        <v/>
      </c>
      <c r="J171" s="124" t="str">
        <f t="shared" si="26"/>
        <v/>
      </c>
      <c r="K171" s="125">
        <v>99.73</v>
      </c>
      <c r="L171" s="126">
        <f t="shared" si="22"/>
        <v>6</v>
      </c>
      <c r="M171" s="127" t="str">
        <f t="shared" si="27"/>
        <v/>
      </c>
      <c r="N171" s="166" t="str">
        <f t="shared" si="28"/>
        <v/>
      </c>
      <c r="O171" s="167" t="str">
        <f t="shared" si="24"/>
        <v/>
      </c>
      <c r="P171" s="168"/>
      <c r="Q171" s="170" t="str">
        <f t="shared" si="23"/>
        <v/>
      </c>
    </row>
    <row r="172" spans="9:17">
      <c r="I172" s="123" t="str">
        <f t="shared" si="25"/>
        <v/>
      </c>
      <c r="J172" s="124" t="str">
        <f t="shared" si="26"/>
        <v/>
      </c>
      <c r="K172" s="125">
        <v>99.73</v>
      </c>
      <c r="L172" s="126">
        <f t="shared" si="22"/>
        <v>6</v>
      </c>
      <c r="M172" s="127" t="str">
        <f t="shared" si="27"/>
        <v/>
      </c>
      <c r="N172" s="166" t="str">
        <f t="shared" si="28"/>
        <v/>
      </c>
      <c r="O172" s="167" t="str">
        <f t="shared" si="24"/>
        <v/>
      </c>
      <c r="P172" s="168"/>
      <c r="Q172" s="170" t="str">
        <f t="shared" si="23"/>
        <v/>
      </c>
    </row>
    <row r="173" spans="9:17">
      <c r="I173" s="123" t="str">
        <f t="shared" si="25"/>
        <v/>
      </c>
      <c r="J173" s="124" t="str">
        <f t="shared" si="26"/>
        <v/>
      </c>
      <c r="K173" s="125">
        <v>99.73</v>
      </c>
      <c r="L173" s="126">
        <f t="shared" si="22"/>
        <v>6</v>
      </c>
      <c r="M173" s="127" t="str">
        <f t="shared" si="27"/>
        <v/>
      </c>
      <c r="N173" s="166" t="str">
        <f t="shared" si="28"/>
        <v/>
      </c>
      <c r="O173" s="167" t="str">
        <f t="shared" si="24"/>
        <v/>
      </c>
      <c r="P173" s="168"/>
      <c r="Q173" s="170" t="str">
        <f t="shared" si="23"/>
        <v/>
      </c>
    </row>
    <row r="174" spans="9:17">
      <c r="I174" s="123" t="str">
        <f t="shared" si="25"/>
        <v/>
      </c>
      <c r="J174" s="124" t="str">
        <f t="shared" si="26"/>
        <v/>
      </c>
      <c r="K174" s="125">
        <v>99.73</v>
      </c>
      <c r="L174" s="126">
        <f t="shared" si="22"/>
        <v>6</v>
      </c>
      <c r="M174" s="127" t="str">
        <f t="shared" si="27"/>
        <v/>
      </c>
      <c r="N174" s="166" t="str">
        <f t="shared" si="28"/>
        <v/>
      </c>
      <c r="O174" s="167" t="str">
        <f t="shared" si="24"/>
        <v/>
      </c>
      <c r="P174" s="168"/>
      <c r="Q174" s="170" t="str">
        <f t="shared" si="23"/>
        <v/>
      </c>
    </row>
    <row r="175" spans="9:17">
      <c r="I175" s="123" t="str">
        <f t="shared" si="25"/>
        <v/>
      </c>
      <c r="J175" s="124" t="str">
        <f t="shared" si="26"/>
        <v/>
      </c>
      <c r="K175" s="125">
        <v>99.73</v>
      </c>
      <c r="L175" s="126">
        <f t="shared" ref="L175:L238" si="29">INDEX(prozentsatz_divisor,(MATCH(K175,prozentsatz_divisor_prozent,-1)+1),2)</f>
        <v>6</v>
      </c>
      <c r="M175" s="127" t="str">
        <f t="shared" si="27"/>
        <v/>
      </c>
      <c r="N175" s="166" t="str">
        <f t="shared" si="28"/>
        <v/>
      </c>
      <c r="O175" s="167" t="str">
        <f t="shared" si="24"/>
        <v/>
      </c>
      <c r="P175" s="168"/>
      <c r="Q175" s="170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123" t="str">
        <f t="shared" si="25"/>
        <v/>
      </c>
      <c r="J176" s="124" t="str">
        <f t="shared" si="26"/>
        <v/>
      </c>
      <c r="K176" s="125">
        <v>99.73</v>
      </c>
      <c r="L176" s="126">
        <f t="shared" si="29"/>
        <v>6</v>
      </c>
      <c r="M176" s="127" t="str">
        <f t="shared" si="27"/>
        <v/>
      </c>
      <c r="N176" s="166" t="str">
        <f t="shared" si="28"/>
        <v/>
      </c>
      <c r="O176" s="167" t="str">
        <f t="shared" si="24"/>
        <v/>
      </c>
      <c r="P176" s="168"/>
      <c r="Q176" s="170" t="str">
        <f t="shared" si="30"/>
        <v/>
      </c>
    </row>
    <row r="177" spans="9:17">
      <c r="I177" s="123" t="str">
        <f t="shared" si="25"/>
        <v/>
      </c>
      <c r="J177" s="124" t="str">
        <f t="shared" si="26"/>
        <v/>
      </c>
      <c r="K177" s="125">
        <v>99.73</v>
      </c>
      <c r="L177" s="126">
        <f t="shared" si="29"/>
        <v>6</v>
      </c>
      <c r="M177" s="127" t="str">
        <f t="shared" si="27"/>
        <v/>
      </c>
      <c r="N177" s="166" t="str">
        <f t="shared" si="28"/>
        <v/>
      </c>
      <c r="O177" s="167" t="str">
        <f t="shared" si="24"/>
        <v/>
      </c>
      <c r="P177" s="168"/>
      <c r="Q177" s="170" t="str">
        <f t="shared" si="30"/>
        <v/>
      </c>
    </row>
    <row r="178" spans="9:17">
      <c r="I178" s="123" t="str">
        <f t="shared" si="25"/>
        <v/>
      </c>
      <c r="J178" s="124" t="str">
        <f t="shared" si="26"/>
        <v/>
      </c>
      <c r="K178" s="125">
        <v>99.73</v>
      </c>
      <c r="L178" s="126">
        <f t="shared" si="29"/>
        <v>6</v>
      </c>
      <c r="M178" s="127" t="str">
        <f t="shared" si="27"/>
        <v/>
      </c>
      <c r="N178" s="166" t="str">
        <f t="shared" si="28"/>
        <v/>
      </c>
      <c r="O178" s="167" t="str">
        <f t="shared" si="24"/>
        <v/>
      </c>
      <c r="P178" s="168"/>
      <c r="Q178" s="170" t="str">
        <f t="shared" si="30"/>
        <v/>
      </c>
    </row>
    <row r="179" spans="9:17">
      <c r="I179" s="123" t="str">
        <f t="shared" si="25"/>
        <v/>
      </c>
      <c r="J179" s="124" t="str">
        <f t="shared" si="26"/>
        <v/>
      </c>
      <c r="K179" s="125">
        <v>99.73</v>
      </c>
      <c r="L179" s="126">
        <f t="shared" si="29"/>
        <v>6</v>
      </c>
      <c r="M179" s="127" t="str">
        <f t="shared" si="27"/>
        <v/>
      </c>
      <c r="N179" s="166" t="str">
        <f t="shared" si="28"/>
        <v/>
      </c>
      <c r="O179" s="167" t="str">
        <f t="shared" si="24"/>
        <v/>
      </c>
      <c r="P179" s="168"/>
      <c r="Q179" s="170" t="str">
        <f t="shared" si="30"/>
        <v/>
      </c>
    </row>
    <row r="180" spans="9:17">
      <c r="I180" s="123" t="str">
        <f t="shared" si="25"/>
        <v/>
      </c>
      <c r="J180" s="124" t="str">
        <f t="shared" si="26"/>
        <v/>
      </c>
      <c r="K180" s="125">
        <v>99.73</v>
      </c>
      <c r="L180" s="126">
        <f t="shared" si="29"/>
        <v>6</v>
      </c>
      <c r="M180" s="127" t="str">
        <f t="shared" si="27"/>
        <v/>
      </c>
      <c r="N180" s="166" t="str">
        <f t="shared" si="28"/>
        <v/>
      </c>
      <c r="O180" s="167" t="str">
        <f t="shared" si="24"/>
        <v/>
      </c>
      <c r="P180" s="168"/>
      <c r="Q180" s="170" t="str">
        <f t="shared" si="30"/>
        <v/>
      </c>
    </row>
    <row r="181" spans="9:17">
      <c r="I181" s="123" t="str">
        <f t="shared" si="25"/>
        <v/>
      </c>
      <c r="J181" s="124" t="str">
        <f t="shared" si="26"/>
        <v/>
      </c>
      <c r="K181" s="125">
        <v>99.73</v>
      </c>
      <c r="L181" s="126">
        <f t="shared" si="29"/>
        <v>6</v>
      </c>
      <c r="M181" s="127" t="str">
        <f t="shared" si="27"/>
        <v/>
      </c>
      <c r="N181" s="166" t="str">
        <f t="shared" si="28"/>
        <v/>
      </c>
      <c r="O181" s="167" t="str">
        <f t="shared" si="24"/>
        <v/>
      </c>
      <c r="P181" s="168"/>
      <c r="Q181" s="170" t="str">
        <f t="shared" si="30"/>
        <v/>
      </c>
    </row>
    <row r="182" spans="9:17">
      <c r="I182" s="123" t="str">
        <f t="shared" si="25"/>
        <v/>
      </c>
      <c r="J182" s="124" t="str">
        <f t="shared" si="26"/>
        <v/>
      </c>
      <c r="K182" s="125">
        <v>99.73</v>
      </c>
      <c r="L182" s="126">
        <f t="shared" si="29"/>
        <v>6</v>
      </c>
      <c r="M182" s="127" t="str">
        <f t="shared" si="27"/>
        <v/>
      </c>
      <c r="N182" s="166" t="str">
        <f t="shared" si="28"/>
        <v/>
      </c>
      <c r="O182" s="167" t="str">
        <f t="shared" si="24"/>
        <v/>
      </c>
      <c r="P182" s="168"/>
      <c r="Q182" s="170" t="str">
        <f t="shared" si="30"/>
        <v/>
      </c>
    </row>
    <row r="183" spans="9:17">
      <c r="I183" s="123" t="str">
        <f t="shared" si="25"/>
        <v/>
      </c>
      <c r="J183" s="124" t="str">
        <f t="shared" si="26"/>
        <v/>
      </c>
      <c r="K183" s="125">
        <v>99.73</v>
      </c>
      <c r="L183" s="126">
        <f t="shared" si="29"/>
        <v>6</v>
      </c>
      <c r="M183" s="127" t="str">
        <f t="shared" si="27"/>
        <v/>
      </c>
      <c r="N183" s="166" t="str">
        <f t="shared" si="28"/>
        <v/>
      </c>
      <c r="O183" s="167" t="str">
        <f t="shared" si="24"/>
        <v/>
      </c>
      <c r="P183" s="168"/>
      <c r="Q183" s="170" t="str">
        <f t="shared" si="30"/>
        <v/>
      </c>
    </row>
    <row r="184" spans="9:17">
      <c r="I184" s="123" t="str">
        <f t="shared" si="25"/>
        <v/>
      </c>
      <c r="J184" s="124" t="str">
        <f t="shared" si="26"/>
        <v/>
      </c>
      <c r="K184" s="125">
        <v>99.73</v>
      </c>
      <c r="L184" s="126">
        <f t="shared" si="29"/>
        <v>6</v>
      </c>
      <c r="M184" s="127" t="str">
        <f t="shared" si="27"/>
        <v/>
      </c>
      <c r="N184" s="166" t="str">
        <f t="shared" si="28"/>
        <v/>
      </c>
      <c r="O184" s="167" t="str">
        <f t="shared" si="24"/>
        <v/>
      </c>
      <c r="P184" s="168"/>
      <c r="Q184" s="170" t="str">
        <f t="shared" si="30"/>
        <v/>
      </c>
    </row>
    <row r="185" spans="9:17">
      <c r="I185" s="123" t="str">
        <f t="shared" si="25"/>
        <v/>
      </c>
      <c r="J185" s="124" t="str">
        <f t="shared" si="26"/>
        <v/>
      </c>
      <c r="K185" s="125">
        <v>99.73</v>
      </c>
      <c r="L185" s="126">
        <f t="shared" si="29"/>
        <v>6</v>
      </c>
      <c r="M185" s="127" t="str">
        <f t="shared" si="27"/>
        <v/>
      </c>
      <c r="N185" s="166" t="str">
        <f t="shared" si="28"/>
        <v/>
      </c>
      <c r="O185" s="167" t="str">
        <f t="shared" si="24"/>
        <v/>
      </c>
      <c r="P185" s="168"/>
      <c r="Q185" s="170" t="str">
        <f t="shared" si="30"/>
        <v/>
      </c>
    </row>
    <row r="186" spans="9:17">
      <c r="I186" s="123" t="str">
        <f t="shared" si="25"/>
        <v/>
      </c>
      <c r="J186" s="124" t="str">
        <f t="shared" si="26"/>
        <v/>
      </c>
      <c r="K186" s="125">
        <v>99.73</v>
      </c>
      <c r="L186" s="126">
        <f t="shared" si="29"/>
        <v>6</v>
      </c>
      <c r="M186" s="127" t="str">
        <f t="shared" si="27"/>
        <v/>
      </c>
      <c r="N186" s="166" t="str">
        <f t="shared" si="28"/>
        <v/>
      </c>
      <c r="O186" s="167" t="str">
        <f t="shared" si="24"/>
        <v/>
      </c>
      <c r="P186" s="168"/>
      <c r="Q186" s="170" t="str">
        <f t="shared" si="30"/>
        <v/>
      </c>
    </row>
    <row r="187" spans="9:17">
      <c r="I187" s="123" t="str">
        <f t="shared" si="25"/>
        <v/>
      </c>
      <c r="J187" s="124" t="str">
        <f t="shared" si="26"/>
        <v/>
      </c>
      <c r="K187" s="125">
        <v>99.73</v>
      </c>
      <c r="L187" s="126">
        <f t="shared" si="29"/>
        <v>6</v>
      </c>
      <c r="M187" s="127" t="str">
        <f t="shared" si="27"/>
        <v/>
      </c>
      <c r="N187" s="166" t="str">
        <f t="shared" si="28"/>
        <v/>
      </c>
      <c r="O187" s="167" t="str">
        <f t="shared" si="24"/>
        <v/>
      </c>
      <c r="P187" s="168"/>
      <c r="Q187" s="170" t="str">
        <f t="shared" si="30"/>
        <v/>
      </c>
    </row>
    <row r="188" spans="9:17">
      <c r="I188" s="123" t="str">
        <f t="shared" si="25"/>
        <v/>
      </c>
      <c r="J188" s="124" t="str">
        <f t="shared" si="26"/>
        <v/>
      </c>
      <c r="K188" s="125">
        <v>99.73</v>
      </c>
      <c r="L188" s="126">
        <f t="shared" si="29"/>
        <v>6</v>
      </c>
      <c r="M188" s="127" t="str">
        <f t="shared" si="27"/>
        <v/>
      </c>
      <c r="N188" s="166" t="str">
        <f t="shared" si="28"/>
        <v/>
      </c>
      <c r="O188" s="167" t="str">
        <f t="shared" si="24"/>
        <v/>
      </c>
      <c r="P188" s="168"/>
      <c r="Q188" s="170" t="str">
        <f t="shared" si="30"/>
        <v/>
      </c>
    </row>
    <row r="189" spans="9:17">
      <c r="I189" s="123" t="str">
        <f t="shared" si="25"/>
        <v/>
      </c>
      <c r="J189" s="124" t="str">
        <f t="shared" si="26"/>
        <v/>
      </c>
      <c r="K189" s="125">
        <v>99.73</v>
      </c>
      <c r="L189" s="126">
        <f t="shared" si="29"/>
        <v>6</v>
      </c>
      <c r="M189" s="127" t="str">
        <f t="shared" si="27"/>
        <v/>
      </c>
      <c r="N189" s="166" t="str">
        <f t="shared" si="28"/>
        <v/>
      </c>
      <c r="O189" s="167" t="str">
        <f t="shared" si="24"/>
        <v/>
      </c>
      <c r="P189" s="168"/>
      <c r="Q189" s="170" t="str">
        <f t="shared" si="30"/>
        <v/>
      </c>
    </row>
    <row r="190" spans="9:17">
      <c r="I190" s="123" t="str">
        <f t="shared" si="25"/>
        <v/>
      </c>
      <c r="J190" s="124" t="str">
        <f t="shared" si="26"/>
        <v/>
      </c>
      <c r="K190" s="125">
        <v>99.73</v>
      </c>
      <c r="L190" s="126">
        <f t="shared" si="29"/>
        <v>6</v>
      </c>
      <c r="M190" s="127" t="str">
        <f t="shared" si="27"/>
        <v/>
      </c>
      <c r="N190" s="166" t="str">
        <f t="shared" si="28"/>
        <v/>
      </c>
      <c r="O190" s="167" t="str">
        <f t="shared" si="24"/>
        <v/>
      </c>
      <c r="P190" s="168"/>
      <c r="Q190" s="170" t="str">
        <f t="shared" si="30"/>
        <v/>
      </c>
    </row>
    <row r="191" spans="9:17">
      <c r="I191" s="123" t="str">
        <f t="shared" si="25"/>
        <v/>
      </c>
      <c r="J191" s="124" t="str">
        <f t="shared" si="26"/>
        <v/>
      </c>
      <c r="K191" s="125">
        <v>99.73</v>
      </c>
      <c r="L191" s="126">
        <f t="shared" si="29"/>
        <v>6</v>
      </c>
      <c r="M191" s="127" t="str">
        <f t="shared" si="27"/>
        <v/>
      </c>
      <c r="N191" s="166" t="str">
        <f t="shared" si="28"/>
        <v/>
      </c>
      <c r="O191" s="167" t="str">
        <f t="shared" si="24"/>
        <v/>
      </c>
      <c r="P191" s="168"/>
      <c r="Q191" s="170" t="str">
        <f t="shared" si="30"/>
        <v/>
      </c>
    </row>
    <row r="192" spans="9:17">
      <c r="I192" s="123" t="str">
        <f t="shared" si="25"/>
        <v/>
      </c>
      <c r="J192" s="124" t="str">
        <f t="shared" si="26"/>
        <v/>
      </c>
      <c r="K192" s="125">
        <v>99.73</v>
      </c>
      <c r="L192" s="126">
        <f t="shared" si="29"/>
        <v>6</v>
      </c>
      <c r="M192" s="127" t="str">
        <f t="shared" si="27"/>
        <v/>
      </c>
      <c r="N192" s="166" t="str">
        <f t="shared" si="28"/>
        <v/>
      </c>
      <c r="O192" s="167" t="str">
        <f t="shared" si="24"/>
        <v/>
      </c>
      <c r="P192" s="168"/>
      <c r="Q192" s="170" t="str">
        <f t="shared" si="30"/>
        <v/>
      </c>
    </row>
    <row r="193" spans="9:17">
      <c r="I193" s="123" t="str">
        <f t="shared" si="25"/>
        <v/>
      </c>
      <c r="J193" s="124" t="str">
        <f t="shared" si="26"/>
        <v/>
      </c>
      <c r="K193" s="125">
        <v>99.73</v>
      </c>
      <c r="L193" s="126">
        <f t="shared" si="29"/>
        <v>6</v>
      </c>
      <c r="M193" s="127" t="str">
        <f t="shared" si="27"/>
        <v/>
      </c>
      <c r="N193" s="166" t="str">
        <f t="shared" si="28"/>
        <v/>
      </c>
      <c r="O193" s="167" t="str">
        <f t="shared" si="24"/>
        <v/>
      </c>
      <c r="P193" s="168"/>
      <c r="Q193" s="170" t="str">
        <f t="shared" si="30"/>
        <v/>
      </c>
    </row>
    <row r="194" spans="9:17">
      <c r="I194" s="123" t="str">
        <f t="shared" si="25"/>
        <v/>
      </c>
      <c r="J194" s="124" t="str">
        <f t="shared" si="26"/>
        <v/>
      </c>
      <c r="K194" s="125">
        <v>99.73</v>
      </c>
      <c r="L194" s="126">
        <f t="shared" si="29"/>
        <v>6</v>
      </c>
      <c r="M194" s="127" t="str">
        <f t="shared" si="27"/>
        <v/>
      </c>
      <c r="N194" s="166" t="str">
        <f t="shared" si="28"/>
        <v/>
      </c>
      <c r="O194" s="167" t="str">
        <f t="shared" si="24"/>
        <v/>
      </c>
      <c r="P194" s="168"/>
      <c r="Q194" s="170" t="str">
        <f t="shared" si="30"/>
        <v/>
      </c>
    </row>
    <row r="195" spans="9:17">
      <c r="I195" s="123" t="str">
        <f t="shared" si="25"/>
        <v/>
      </c>
      <c r="J195" s="124" t="str">
        <f t="shared" si="26"/>
        <v/>
      </c>
      <c r="K195" s="125">
        <v>99.73</v>
      </c>
      <c r="L195" s="126">
        <f t="shared" si="29"/>
        <v>6</v>
      </c>
      <c r="M195" s="127" t="str">
        <f t="shared" si="27"/>
        <v/>
      </c>
      <c r="N195" s="166" t="str">
        <f t="shared" si="28"/>
        <v/>
      </c>
      <c r="O195" s="167" t="str">
        <f t="shared" ref="O195:O258" si="31">IF(J195="","",INDEX(storypoints_kalibrierung_shirtsizes,MATCH(I195,storypoints_kalibrierung_aufsize,-1),3))</f>
        <v/>
      </c>
      <c r="P195" s="168"/>
      <c r="Q195" s="170" t="str">
        <f t="shared" si="30"/>
        <v/>
      </c>
    </row>
    <row r="196" spans="9:17">
      <c r="I196" s="123" t="str">
        <f t="shared" si="25"/>
        <v/>
      </c>
      <c r="J196" s="124" t="str">
        <f t="shared" si="26"/>
        <v/>
      </c>
      <c r="K196" s="125">
        <v>99.73</v>
      </c>
      <c r="L196" s="126">
        <f t="shared" si="29"/>
        <v>6</v>
      </c>
      <c r="M196" s="127" t="str">
        <f t="shared" si="27"/>
        <v/>
      </c>
      <c r="N196" s="166" t="str">
        <f t="shared" si="28"/>
        <v/>
      </c>
      <c r="O196" s="167" t="str">
        <f t="shared" si="31"/>
        <v/>
      </c>
      <c r="P196" s="168"/>
      <c r="Q196" s="170" t="str">
        <f t="shared" si="30"/>
        <v/>
      </c>
    </row>
    <row r="197" spans="9:17">
      <c r="I197" s="123" t="str">
        <f t="shared" ref="I197:I260" si="32">IF(OR(E197="",F197="",G197=""),"",(E197+(4*F197)+G197)/6)</f>
        <v/>
      </c>
      <c r="J197" s="124" t="str">
        <f t="shared" ref="J197:J260" si="33">IF(I197="","",I197*storypoints_kalibrierung)</f>
        <v/>
      </c>
      <c r="K197" s="125">
        <v>99.73</v>
      </c>
      <c r="L197" s="126">
        <f t="shared" si="29"/>
        <v>6</v>
      </c>
      <c r="M197" s="127" t="str">
        <f t="shared" ref="M197:M260" si="34">IF(I197="","",((G197-E197)/L197)*storypoints_kalibrierung)</f>
        <v/>
      </c>
      <c r="N197" s="166" t="str">
        <f t="shared" ref="N197:N260" si="35">IF(I197="","",M197^2)</f>
        <v/>
      </c>
      <c r="O197" s="167" t="str">
        <f t="shared" si="31"/>
        <v/>
      </c>
      <c r="P197" s="168"/>
      <c r="Q197" s="170" t="str">
        <f t="shared" si="30"/>
        <v/>
      </c>
    </row>
    <row r="198" spans="9:17">
      <c r="I198" s="123" t="str">
        <f t="shared" si="32"/>
        <v/>
      </c>
      <c r="J198" s="124" t="str">
        <f t="shared" si="33"/>
        <v/>
      </c>
      <c r="K198" s="125">
        <v>99.73</v>
      </c>
      <c r="L198" s="126">
        <f t="shared" si="29"/>
        <v>6</v>
      </c>
      <c r="M198" s="127" t="str">
        <f t="shared" si="34"/>
        <v/>
      </c>
      <c r="N198" s="166" t="str">
        <f t="shared" si="35"/>
        <v/>
      </c>
      <c r="O198" s="167" t="str">
        <f t="shared" si="31"/>
        <v/>
      </c>
      <c r="P198" s="168"/>
      <c r="Q198" s="170" t="str">
        <f t="shared" si="30"/>
        <v/>
      </c>
    </row>
    <row r="199" spans="9:17">
      <c r="I199" s="123" t="str">
        <f t="shared" si="32"/>
        <v/>
      </c>
      <c r="J199" s="124" t="str">
        <f t="shared" si="33"/>
        <v/>
      </c>
      <c r="K199" s="125">
        <v>99.73</v>
      </c>
      <c r="L199" s="126">
        <f t="shared" si="29"/>
        <v>6</v>
      </c>
      <c r="M199" s="127" t="str">
        <f t="shared" si="34"/>
        <v/>
      </c>
      <c r="N199" s="166" t="str">
        <f t="shared" si="35"/>
        <v/>
      </c>
      <c r="O199" s="167" t="str">
        <f t="shared" si="31"/>
        <v/>
      </c>
      <c r="P199" s="168"/>
      <c r="Q199" s="170" t="str">
        <f t="shared" si="30"/>
        <v/>
      </c>
    </row>
    <row r="200" spans="9:17">
      <c r="I200" s="123" t="str">
        <f t="shared" si="32"/>
        <v/>
      </c>
      <c r="J200" s="124" t="str">
        <f t="shared" si="33"/>
        <v/>
      </c>
      <c r="K200" s="125">
        <v>99.73</v>
      </c>
      <c r="L200" s="126">
        <f t="shared" si="29"/>
        <v>6</v>
      </c>
      <c r="M200" s="127" t="str">
        <f t="shared" si="34"/>
        <v/>
      </c>
      <c r="N200" s="166" t="str">
        <f t="shared" si="35"/>
        <v/>
      </c>
      <c r="O200" s="167" t="str">
        <f t="shared" si="31"/>
        <v/>
      </c>
      <c r="P200" s="168"/>
      <c r="Q200" s="170" t="str">
        <f t="shared" si="30"/>
        <v/>
      </c>
    </row>
    <row r="201" spans="9:17">
      <c r="I201" s="123" t="str">
        <f t="shared" si="32"/>
        <v/>
      </c>
      <c r="J201" s="124" t="str">
        <f t="shared" si="33"/>
        <v/>
      </c>
      <c r="K201" s="125">
        <v>99.73</v>
      </c>
      <c r="L201" s="126">
        <f t="shared" si="29"/>
        <v>6</v>
      </c>
      <c r="M201" s="127" t="str">
        <f t="shared" si="34"/>
        <v/>
      </c>
      <c r="N201" s="166" t="str">
        <f t="shared" si="35"/>
        <v/>
      </c>
      <c r="O201" s="167" t="str">
        <f t="shared" si="31"/>
        <v/>
      </c>
      <c r="P201" s="168"/>
      <c r="Q201" s="170" t="str">
        <f t="shared" si="30"/>
        <v/>
      </c>
    </row>
    <row r="202" spans="9:17">
      <c r="I202" s="123" t="str">
        <f t="shared" si="32"/>
        <v/>
      </c>
      <c r="J202" s="124" t="str">
        <f t="shared" si="33"/>
        <v/>
      </c>
      <c r="K202" s="125">
        <v>99.73</v>
      </c>
      <c r="L202" s="126">
        <f t="shared" si="29"/>
        <v>6</v>
      </c>
      <c r="M202" s="127" t="str">
        <f t="shared" si="34"/>
        <v/>
      </c>
      <c r="N202" s="166" t="str">
        <f t="shared" si="35"/>
        <v/>
      </c>
      <c r="O202" s="167" t="str">
        <f t="shared" si="31"/>
        <v/>
      </c>
      <c r="P202" s="168"/>
      <c r="Q202" s="170" t="str">
        <f t="shared" si="30"/>
        <v/>
      </c>
    </row>
    <row r="203" spans="9:17">
      <c r="I203" s="123" t="str">
        <f t="shared" si="32"/>
        <v/>
      </c>
      <c r="J203" s="124" t="str">
        <f t="shared" si="33"/>
        <v/>
      </c>
      <c r="K203" s="125">
        <v>99.73</v>
      </c>
      <c r="L203" s="126">
        <f t="shared" si="29"/>
        <v>6</v>
      </c>
      <c r="M203" s="127" t="str">
        <f t="shared" si="34"/>
        <v/>
      </c>
      <c r="N203" s="166" t="str">
        <f t="shared" si="35"/>
        <v/>
      </c>
      <c r="O203" s="167" t="str">
        <f t="shared" si="31"/>
        <v/>
      </c>
      <c r="P203" s="168"/>
      <c r="Q203" s="170" t="str">
        <f t="shared" si="30"/>
        <v/>
      </c>
    </row>
    <row r="204" spans="9:17">
      <c r="I204" s="123" t="str">
        <f t="shared" si="32"/>
        <v/>
      </c>
      <c r="J204" s="124" t="str">
        <f t="shared" si="33"/>
        <v/>
      </c>
      <c r="K204" s="125">
        <v>99.73</v>
      </c>
      <c r="L204" s="126">
        <f t="shared" si="29"/>
        <v>6</v>
      </c>
      <c r="M204" s="127" t="str">
        <f t="shared" si="34"/>
        <v/>
      </c>
      <c r="N204" s="166" t="str">
        <f t="shared" si="35"/>
        <v/>
      </c>
      <c r="O204" s="167" t="str">
        <f t="shared" si="31"/>
        <v/>
      </c>
      <c r="P204" s="168"/>
      <c r="Q204" s="170" t="str">
        <f t="shared" si="30"/>
        <v/>
      </c>
    </row>
    <row r="205" spans="9:17">
      <c r="I205" s="123" t="str">
        <f t="shared" si="32"/>
        <v/>
      </c>
      <c r="J205" s="124" t="str">
        <f t="shared" si="33"/>
        <v/>
      </c>
      <c r="K205" s="125">
        <v>99.73</v>
      </c>
      <c r="L205" s="126">
        <f t="shared" si="29"/>
        <v>6</v>
      </c>
      <c r="M205" s="127" t="str">
        <f t="shared" si="34"/>
        <v/>
      </c>
      <c r="N205" s="166" t="str">
        <f t="shared" si="35"/>
        <v/>
      </c>
      <c r="O205" s="167" t="str">
        <f t="shared" si="31"/>
        <v/>
      </c>
      <c r="P205" s="168"/>
      <c r="Q205" s="170" t="str">
        <f t="shared" si="30"/>
        <v/>
      </c>
    </row>
    <row r="206" spans="9:17">
      <c r="I206" s="123" t="str">
        <f t="shared" si="32"/>
        <v/>
      </c>
      <c r="J206" s="124" t="str">
        <f t="shared" si="33"/>
        <v/>
      </c>
      <c r="K206" s="125">
        <v>99.73</v>
      </c>
      <c r="L206" s="126">
        <f t="shared" si="29"/>
        <v>6</v>
      </c>
      <c r="M206" s="127" t="str">
        <f t="shared" si="34"/>
        <v/>
      </c>
      <c r="N206" s="166" t="str">
        <f t="shared" si="35"/>
        <v/>
      </c>
      <c r="O206" s="167" t="str">
        <f t="shared" si="31"/>
        <v/>
      </c>
      <c r="P206" s="168"/>
      <c r="Q206" s="170" t="str">
        <f t="shared" si="30"/>
        <v/>
      </c>
    </row>
    <row r="207" spans="9:17">
      <c r="I207" s="123" t="str">
        <f t="shared" si="32"/>
        <v/>
      </c>
      <c r="J207" s="124" t="str">
        <f t="shared" si="33"/>
        <v/>
      </c>
      <c r="K207" s="125">
        <v>99.73</v>
      </c>
      <c r="L207" s="126">
        <f t="shared" si="29"/>
        <v>6</v>
      </c>
      <c r="M207" s="127" t="str">
        <f t="shared" si="34"/>
        <v/>
      </c>
      <c r="N207" s="166" t="str">
        <f t="shared" si="35"/>
        <v/>
      </c>
      <c r="O207" s="167" t="str">
        <f t="shared" si="31"/>
        <v/>
      </c>
      <c r="P207" s="168"/>
      <c r="Q207" s="170" t="str">
        <f t="shared" si="30"/>
        <v/>
      </c>
    </row>
    <row r="208" spans="9:17">
      <c r="I208" s="123" t="str">
        <f t="shared" si="32"/>
        <v/>
      </c>
      <c r="J208" s="124" t="str">
        <f t="shared" si="33"/>
        <v/>
      </c>
      <c r="K208" s="125">
        <v>99.73</v>
      </c>
      <c r="L208" s="126">
        <f t="shared" si="29"/>
        <v>6</v>
      </c>
      <c r="M208" s="127" t="str">
        <f t="shared" si="34"/>
        <v/>
      </c>
      <c r="N208" s="166" t="str">
        <f t="shared" si="35"/>
        <v/>
      </c>
      <c r="O208" s="167" t="str">
        <f t="shared" si="31"/>
        <v/>
      </c>
      <c r="P208" s="168"/>
      <c r="Q208" s="170" t="str">
        <f t="shared" si="30"/>
        <v/>
      </c>
    </row>
    <row r="209" spans="9:17">
      <c r="I209" s="123" t="str">
        <f t="shared" si="32"/>
        <v/>
      </c>
      <c r="J209" s="124" t="str">
        <f t="shared" si="33"/>
        <v/>
      </c>
      <c r="K209" s="125">
        <v>99.73</v>
      </c>
      <c r="L209" s="126">
        <f t="shared" si="29"/>
        <v>6</v>
      </c>
      <c r="M209" s="127" t="str">
        <f t="shared" si="34"/>
        <v/>
      </c>
      <c r="N209" s="166" t="str">
        <f t="shared" si="35"/>
        <v/>
      </c>
      <c r="O209" s="167" t="str">
        <f t="shared" si="31"/>
        <v/>
      </c>
      <c r="P209" s="168"/>
      <c r="Q209" s="170" t="str">
        <f t="shared" si="30"/>
        <v/>
      </c>
    </row>
    <row r="210" spans="9:17">
      <c r="I210" s="123" t="str">
        <f t="shared" si="32"/>
        <v/>
      </c>
      <c r="J210" s="124" t="str">
        <f t="shared" si="33"/>
        <v/>
      </c>
      <c r="K210" s="125">
        <v>99.73</v>
      </c>
      <c r="L210" s="126">
        <f t="shared" si="29"/>
        <v>6</v>
      </c>
      <c r="M210" s="127" t="str">
        <f t="shared" si="34"/>
        <v/>
      </c>
      <c r="N210" s="166" t="str">
        <f t="shared" si="35"/>
        <v/>
      </c>
      <c r="O210" s="167" t="str">
        <f t="shared" si="31"/>
        <v/>
      </c>
      <c r="P210" s="168"/>
      <c r="Q210" s="170" t="str">
        <f t="shared" si="30"/>
        <v/>
      </c>
    </row>
    <row r="211" spans="9:17">
      <c r="I211" s="123" t="str">
        <f t="shared" si="32"/>
        <v/>
      </c>
      <c r="J211" s="124" t="str">
        <f t="shared" si="33"/>
        <v/>
      </c>
      <c r="K211" s="125">
        <v>99.73</v>
      </c>
      <c r="L211" s="126">
        <f t="shared" si="29"/>
        <v>6</v>
      </c>
      <c r="M211" s="127" t="str">
        <f t="shared" si="34"/>
        <v/>
      </c>
      <c r="N211" s="166" t="str">
        <f t="shared" si="35"/>
        <v/>
      </c>
      <c r="O211" s="167" t="str">
        <f t="shared" si="31"/>
        <v/>
      </c>
      <c r="P211" s="168"/>
      <c r="Q211" s="170" t="str">
        <f t="shared" si="30"/>
        <v/>
      </c>
    </row>
    <row r="212" spans="9:17">
      <c r="I212" s="123" t="str">
        <f t="shared" si="32"/>
        <v/>
      </c>
      <c r="J212" s="124" t="str">
        <f t="shared" si="33"/>
        <v/>
      </c>
      <c r="K212" s="125">
        <v>99.73</v>
      </c>
      <c r="L212" s="126">
        <f t="shared" si="29"/>
        <v>6</v>
      </c>
      <c r="M212" s="127" t="str">
        <f t="shared" si="34"/>
        <v/>
      </c>
      <c r="N212" s="166" t="str">
        <f t="shared" si="35"/>
        <v/>
      </c>
      <c r="O212" s="167" t="str">
        <f t="shared" si="31"/>
        <v/>
      </c>
      <c r="P212" s="168"/>
      <c r="Q212" s="170" t="str">
        <f t="shared" si="30"/>
        <v/>
      </c>
    </row>
    <row r="213" spans="9:17">
      <c r="I213" s="123" t="str">
        <f t="shared" si="32"/>
        <v/>
      </c>
      <c r="J213" s="124" t="str">
        <f t="shared" si="33"/>
        <v/>
      </c>
      <c r="K213" s="125">
        <v>99.73</v>
      </c>
      <c r="L213" s="126">
        <f t="shared" si="29"/>
        <v>6</v>
      </c>
      <c r="M213" s="127" t="str">
        <f t="shared" si="34"/>
        <v/>
      </c>
      <c r="N213" s="166" t="str">
        <f t="shared" si="35"/>
        <v/>
      </c>
      <c r="O213" s="167" t="str">
        <f t="shared" si="31"/>
        <v/>
      </c>
      <c r="P213" s="168"/>
      <c r="Q213" s="170" t="str">
        <f t="shared" si="30"/>
        <v/>
      </c>
    </row>
    <row r="214" spans="9:17">
      <c r="I214" s="123" t="str">
        <f t="shared" si="32"/>
        <v/>
      </c>
      <c r="J214" s="124" t="str">
        <f t="shared" si="33"/>
        <v/>
      </c>
      <c r="K214" s="125">
        <v>99.73</v>
      </c>
      <c r="L214" s="126">
        <f t="shared" si="29"/>
        <v>6</v>
      </c>
      <c r="M214" s="127" t="str">
        <f t="shared" si="34"/>
        <v/>
      </c>
      <c r="N214" s="166" t="str">
        <f t="shared" si="35"/>
        <v/>
      </c>
      <c r="O214" s="167" t="str">
        <f t="shared" si="31"/>
        <v/>
      </c>
      <c r="P214" s="168"/>
      <c r="Q214" s="170" t="str">
        <f t="shared" si="30"/>
        <v/>
      </c>
    </row>
    <row r="215" spans="9:17">
      <c r="I215" s="123" t="str">
        <f t="shared" si="32"/>
        <v/>
      </c>
      <c r="J215" s="124" t="str">
        <f t="shared" si="33"/>
        <v/>
      </c>
      <c r="K215" s="125">
        <v>99.73</v>
      </c>
      <c r="L215" s="126">
        <f t="shared" si="29"/>
        <v>6</v>
      </c>
      <c r="M215" s="127" t="str">
        <f t="shared" si="34"/>
        <v/>
      </c>
      <c r="N215" s="166" t="str">
        <f t="shared" si="35"/>
        <v/>
      </c>
      <c r="O215" s="167" t="str">
        <f t="shared" si="31"/>
        <v/>
      </c>
      <c r="P215" s="168"/>
      <c r="Q215" s="170" t="str">
        <f t="shared" si="30"/>
        <v/>
      </c>
    </row>
    <row r="216" spans="9:17">
      <c r="I216" s="123" t="str">
        <f t="shared" si="32"/>
        <v/>
      </c>
      <c r="J216" s="124" t="str">
        <f t="shared" si="33"/>
        <v/>
      </c>
      <c r="K216" s="125">
        <v>99.73</v>
      </c>
      <c r="L216" s="126">
        <f t="shared" si="29"/>
        <v>6</v>
      </c>
      <c r="M216" s="127" t="str">
        <f t="shared" si="34"/>
        <v/>
      </c>
      <c r="N216" s="166" t="str">
        <f t="shared" si="35"/>
        <v/>
      </c>
      <c r="O216" s="167" t="str">
        <f t="shared" si="31"/>
        <v/>
      </c>
      <c r="P216" s="168"/>
      <c r="Q216" s="170" t="str">
        <f t="shared" si="30"/>
        <v/>
      </c>
    </row>
    <row r="217" spans="9:17">
      <c r="I217" s="123" t="str">
        <f t="shared" si="32"/>
        <v/>
      </c>
      <c r="J217" s="124" t="str">
        <f t="shared" si="33"/>
        <v/>
      </c>
      <c r="K217" s="125">
        <v>99.73</v>
      </c>
      <c r="L217" s="126">
        <f t="shared" si="29"/>
        <v>6</v>
      </c>
      <c r="M217" s="127" t="str">
        <f t="shared" si="34"/>
        <v/>
      </c>
      <c r="N217" s="166" t="str">
        <f t="shared" si="35"/>
        <v/>
      </c>
      <c r="O217" s="167" t="str">
        <f t="shared" si="31"/>
        <v/>
      </c>
      <c r="P217" s="168"/>
      <c r="Q217" s="170" t="str">
        <f t="shared" si="30"/>
        <v/>
      </c>
    </row>
    <row r="218" spans="9:17">
      <c r="I218" s="123" t="str">
        <f t="shared" si="32"/>
        <v/>
      </c>
      <c r="J218" s="124" t="str">
        <f t="shared" si="33"/>
        <v/>
      </c>
      <c r="K218" s="125">
        <v>99.73</v>
      </c>
      <c r="L218" s="126">
        <f t="shared" si="29"/>
        <v>6</v>
      </c>
      <c r="M218" s="127" t="str">
        <f t="shared" si="34"/>
        <v/>
      </c>
      <c r="N218" s="166" t="str">
        <f t="shared" si="35"/>
        <v/>
      </c>
      <c r="O218" s="167" t="str">
        <f t="shared" si="31"/>
        <v/>
      </c>
      <c r="P218" s="168"/>
      <c r="Q218" s="170" t="str">
        <f t="shared" si="30"/>
        <v/>
      </c>
    </row>
    <row r="219" spans="9:17">
      <c r="I219" s="123" t="str">
        <f t="shared" si="32"/>
        <v/>
      </c>
      <c r="J219" s="124" t="str">
        <f t="shared" si="33"/>
        <v/>
      </c>
      <c r="K219" s="125">
        <v>99.73</v>
      </c>
      <c r="L219" s="126">
        <f t="shared" si="29"/>
        <v>6</v>
      </c>
      <c r="M219" s="127" t="str">
        <f t="shared" si="34"/>
        <v/>
      </c>
      <c r="N219" s="166" t="str">
        <f t="shared" si="35"/>
        <v/>
      </c>
      <c r="O219" s="167" t="str">
        <f t="shared" si="31"/>
        <v/>
      </c>
      <c r="P219" s="168"/>
      <c r="Q219" s="170" t="str">
        <f t="shared" si="30"/>
        <v/>
      </c>
    </row>
    <row r="220" spans="9:17">
      <c r="I220" s="123" t="str">
        <f t="shared" si="32"/>
        <v/>
      </c>
      <c r="J220" s="124" t="str">
        <f t="shared" si="33"/>
        <v/>
      </c>
      <c r="K220" s="125">
        <v>99.73</v>
      </c>
      <c r="L220" s="126">
        <f t="shared" si="29"/>
        <v>6</v>
      </c>
      <c r="M220" s="127" t="str">
        <f t="shared" si="34"/>
        <v/>
      </c>
      <c r="N220" s="166" t="str">
        <f t="shared" si="35"/>
        <v/>
      </c>
      <c r="O220" s="167" t="str">
        <f t="shared" si="31"/>
        <v/>
      </c>
      <c r="P220" s="168"/>
      <c r="Q220" s="170" t="str">
        <f t="shared" si="30"/>
        <v/>
      </c>
    </row>
    <row r="221" spans="9:17">
      <c r="I221" s="123" t="str">
        <f t="shared" si="32"/>
        <v/>
      </c>
      <c r="J221" s="124" t="str">
        <f t="shared" si="33"/>
        <v/>
      </c>
      <c r="K221" s="125">
        <v>99.73</v>
      </c>
      <c r="L221" s="126">
        <f t="shared" si="29"/>
        <v>6</v>
      </c>
      <c r="M221" s="127" t="str">
        <f t="shared" si="34"/>
        <v/>
      </c>
      <c r="N221" s="166" t="str">
        <f t="shared" si="35"/>
        <v/>
      </c>
      <c r="O221" s="167" t="str">
        <f t="shared" si="31"/>
        <v/>
      </c>
      <c r="P221" s="168"/>
      <c r="Q221" s="170" t="str">
        <f t="shared" si="30"/>
        <v/>
      </c>
    </row>
    <row r="222" spans="9:17">
      <c r="I222" s="123" t="str">
        <f t="shared" si="32"/>
        <v/>
      </c>
      <c r="J222" s="124" t="str">
        <f t="shared" si="33"/>
        <v/>
      </c>
      <c r="K222" s="125">
        <v>99.73</v>
      </c>
      <c r="L222" s="126">
        <f t="shared" si="29"/>
        <v>6</v>
      </c>
      <c r="M222" s="127" t="str">
        <f t="shared" si="34"/>
        <v/>
      </c>
      <c r="N222" s="166" t="str">
        <f t="shared" si="35"/>
        <v/>
      </c>
      <c r="O222" s="167" t="str">
        <f t="shared" si="31"/>
        <v/>
      </c>
      <c r="P222" s="168"/>
      <c r="Q222" s="170" t="str">
        <f t="shared" si="30"/>
        <v/>
      </c>
    </row>
    <row r="223" spans="9:17">
      <c r="I223" s="123" t="str">
        <f t="shared" si="32"/>
        <v/>
      </c>
      <c r="J223" s="124" t="str">
        <f t="shared" si="33"/>
        <v/>
      </c>
      <c r="K223" s="125">
        <v>99.73</v>
      </c>
      <c r="L223" s="126">
        <f t="shared" si="29"/>
        <v>6</v>
      </c>
      <c r="M223" s="127" t="str">
        <f t="shared" si="34"/>
        <v/>
      </c>
      <c r="N223" s="166" t="str">
        <f t="shared" si="35"/>
        <v/>
      </c>
      <c r="O223" s="167" t="str">
        <f t="shared" si="31"/>
        <v/>
      </c>
      <c r="P223" s="168"/>
      <c r="Q223" s="170" t="str">
        <f t="shared" si="30"/>
        <v/>
      </c>
    </row>
    <row r="224" spans="9:17">
      <c r="I224" s="123" t="str">
        <f t="shared" si="32"/>
        <v/>
      </c>
      <c r="J224" s="124" t="str">
        <f t="shared" si="33"/>
        <v/>
      </c>
      <c r="K224" s="125">
        <v>99.73</v>
      </c>
      <c r="L224" s="126">
        <f t="shared" si="29"/>
        <v>6</v>
      </c>
      <c r="M224" s="127" t="str">
        <f t="shared" si="34"/>
        <v/>
      </c>
      <c r="N224" s="166" t="str">
        <f t="shared" si="35"/>
        <v/>
      </c>
      <c r="O224" s="167" t="str">
        <f t="shared" si="31"/>
        <v/>
      </c>
      <c r="P224" s="168"/>
      <c r="Q224" s="170" t="str">
        <f t="shared" si="30"/>
        <v/>
      </c>
    </row>
    <row r="225" spans="9:17">
      <c r="I225" s="123" t="str">
        <f t="shared" si="32"/>
        <v/>
      </c>
      <c r="J225" s="124" t="str">
        <f t="shared" si="33"/>
        <v/>
      </c>
      <c r="K225" s="125">
        <v>99.73</v>
      </c>
      <c r="L225" s="126">
        <f t="shared" si="29"/>
        <v>6</v>
      </c>
      <c r="M225" s="127" t="str">
        <f t="shared" si="34"/>
        <v/>
      </c>
      <c r="N225" s="166" t="str">
        <f t="shared" si="35"/>
        <v/>
      </c>
      <c r="O225" s="167" t="str">
        <f t="shared" si="31"/>
        <v/>
      </c>
      <c r="P225" s="168"/>
      <c r="Q225" s="170" t="str">
        <f t="shared" si="30"/>
        <v/>
      </c>
    </row>
    <row r="226" spans="9:17">
      <c r="I226" s="123" t="str">
        <f t="shared" si="32"/>
        <v/>
      </c>
      <c r="J226" s="124" t="str">
        <f t="shared" si="33"/>
        <v/>
      </c>
      <c r="K226" s="125">
        <v>99.73</v>
      </c>
      <c r="L226" s="126">
        <f t="shared" si="29"/>
        <v>6</v>
      </c>
      <c r="M226" s="127" t="str">
        <f t="shared" si="34"/>
        <v/>
      </c>
      <c r="N226" s="166" t="str">
        <f t="shared" si="35"/>
        <v/>
      </c>
      <c r="O226" s="167" t="str">
        <f t="shared" si="31"/>
        <v/>
      </c>
      <c r="P226" s="168"/>
      <c r="Q226" s="170" t="str">
        <f t="shared" si="30"/>
        <v/>
      </c>
    </row>
    <row r="227" spans="9:17">
      <c r="I227" s="123" t="str">
        <f t="shared" si="32"/>
        <v/>
      </c>
      <c r="J227" s="124" t="str">
        <f t="shared" si="33"/>
        <v/>
      </c>
      <c r="K227" s="125">
        <v>99.73</v>
      </c>
      <c r="L227" s="126">
        <f t="shared" si="29"/>
        <v>6</v>
      </c>
      <c r="M227" s="127" t="str">
        <f t="shared" si="34"/>
        <v/>
      </c>
      <c r="N227" s="166" t="str">
        <f t="shared" si="35"/>
        <v/>
      </c>
      <c r="O227" s="167" t="str">
        <f t="shared" si="31"/>
        <v/>
      </c>
      <c r="P227" s="168"/>
      <c r="Q227" s="170" t="str">
        <f t="shared" si="30"/>
        <v/>
      </c>
    </row>
    <row r="228" spans="9:17">
      <c r="I228" s="123" t="str">
        <f t="shared" si="32"/>
        <v/>
      </c>
      <c r="J228" s="124" t="str">
        <f t="shared" si="33"/>
        <v/>
      </c>
      <c r="K228" s="125">
        <v>99.73</v>
      </c>
      <c r="L228" s="126">
        <f t="shared" si="29"/>
        <v>6</v>
      </c>
      <c r="M228" s="127" t="str">
        <f t="shared" si="34"/>
        <v/>
      </c>
      <c r="N228" s="166" t="str">
        <f t="shared" si="35"/>
        <v/>
      </c>
      <c r="O228" s="167" t="str">
        <f t="shared" si="31"/>
        <v/>
      </c>
      <c r="P228" s="168"/>
      <c r="Q228" s="170" t="str">
        <f t="shared" si="30"/>
        <v/>
      </c>
    </row>
    <row r="229" spans="9:17">
      <c r="I229" s="123" t="str">
        <f t="shared" si="32"/>
        <v/>
      </c>
      <c r="J229" s="124" t="str">
        <f t="shared" si="33"/>
        <v/>
      </c>
      <c r="K229" s="125">
        <v>99.73</v>
      </c>
      <c r="L229" s="126">
        <f t="shared" si="29"/>
        <v>6</v>
      </c>
      <c r="M229" s="127" t="str">
        <f t="shared" si="34"/>
        <v/>
      </c>
      <c r="N229" s="166" t="str">
        <f t="shared" si="35"/>
        <v/>
      </c>
      <c r="O229" s="167" t="str">
        <f t="shared" si="31"/>
        <v/>
      </c>
      <c r="P229" s="168"/>
      <c r="Q229" s="170" t="str">
        <f t="shared" si="30"/>
        <v/>
      </c>
    </row>
    <row r="230" spans="9:17">
      <c r="I230" s="123" t="str">
        <f t="shared" si="32"/>
        <v/>
      </c>
      <c r="J230" s="124" t="str">
        <f t="shared" si="33"/>
        <v/>
      </c>
      <c r="K230" s="125">
        <v>99.73</v>
      </c>
      <c r="L230" s="126">
        <f t="shared" si="29"/>
        <v>6</v>
      </c>
      <c r="M230" s="127" t="str">
        <f t="shared" si="34"/>
        <v/>
      </c>
      <c r="N230" s="166" t="str">
        <f t="shared" si="35"/>
        <v/>
      </c>
      <c r="O230" s="167" t="str">
        <f t="shared" si="31"/>
        <v/>
      </c>
      <c r="P230" s="168"/>
      <c r="Q230" s="170" t="str">
        <f t="shared" si="30"/>
        <v/>
      </c>
    </row>
    <row r="231" spans="9:17">
      <c r="I231" s="123" t="str">
        <f t="shared" si="32"/>
        <v/>
      </c>
      <c r="J231" s="124" t="str">
        <f t="shared" si="33"/>
        <v/>
      </c>
      <c r="K231" s="125">
        <v>99.73</v>
      </c>
      <c r="L231" s="126">
        <f t="shared" si="29"/>
        <v>6</v>
      </c>
      <c r="M231" s="127" t="str">
        <f t="shared" si="34"/>
        <v/>
      </c>
      <c r="N231" s="166" t="str">
        <f t="shared" si="35"/>
        <v/>
      </c>
      <c r="O231" s="167" t="str">
        <f t="shared" si="31"/>
        <v/>
      </c>
      <c r="P231" s="168"/>
      <c r="Q231" s="170" t="str">
        <f t="shared" si="30"/>
        <v/>
      </c>
    </row>
    <row r="232" spans="9:17">
      <c r="I232" s="123" t="str">
        <f t="shared" si="32"/>
        <v/>
      </c>
      <c r="J232" s="124" t="str">
        <f t="shared" si="33"/>
        <v/>
      </c>
      <c r="K232" s="125">
        <v>99.73</v>
      </c>
      <c r="L232" s="126">
        <f t="shared" si="29"/>
        <v>6</v>
      </c>
      <c r="M232" s="127" t="str">
        <f t="shared" si="34"/>
        <v/>
      </c>
      <c r="N232" s="166" t="str">
        <f t="shared" si="35"/>
        <v/>
      </c>
      <c r="O232" s="167" t="str">
        <f t="shared" si="31"/>
        <v/>
      </c>
      <c r="P232" s="168"/>
      <c r="Q232" s="170" t="str">
        <f t="shared" si="30"/>
        <v/>
      </c>
    </row>
    <row r="233" spans="9:17">
      <c r="I233" s="123" t="str">
        <f t="shared" si="32"/>
        <v/>
      </c>
      <c r="J233" s="124" t="str">
        <f t="shared" si="33"/>
        <v/>
      </c>
      <c r="K233" s="125">
        <v>99.73</v>
      </c>
      <c r="L233" s="126">
        <f t="shared" si="29"/>
        <v>6</v>
      </c>
      <c r="M233" s="127" t="str">
        <f t="shared" si="34"/>
        <v/>
      </c>
      <c r="N233" s="166" t="str">
        <f t="shared" si="35"/>
        <v/>
      </c>
      <c r="O233" s="167" t="str">
        <f t="shared" si="31"/>
        <v/>
      </c>
      <c r="P233" s="168"/>
      <c r="Q233" s="170" t="str">
        <f t="shared" si="30"/>
        <v/>
      </c>
    </row>
    <row r="234" spans="9:17">
      <c r="I234" s="123" t="str">
        <f t="shared" si="32"/>
        <v/>
      </c>
      <c r="J234" s="124" t="str">
        <f t="shared" si="33"/>
        <v/>
      </c>
      <c r="K234" s="125">
        <v>99.73</v>
      </c>
      <c r="L234" s="126">
        <f t="shared" si="29"/>
        <v>6</v>
      </c>
      <c r="M234" s="127" t="str">
        <f t="shared" si="34"/>
        <v/>
      </c>
      <c r="N234" s="166" t="str">
        <f t="shared" si="35"/>
        <v/>
      </c>
      <c r="O234" s="167" t="str">
        <f t="shared" si="31"/>
        <v/>
      </c>
      <c r="P234" s="168"/>
      <c r="Q234" s="170" t="str">
        <f t="shared" si="30"/>
        <v/>
      </c>
    </row>
    <row r="235" spans="9:17">
      <c r="I235" s="123" t="str">
        <f t="shared" si="32"/>
        <v/>
      </c>
      <c r="J235" s="124" t="str">
        <f t="shared" si="33"/>
        <v/>
      </c>
      <c r="K235" s="125">
        <v>99.73</v>
      </c>
      <c r="L235" s="126">
        <f t="shared" si="29"/>
        <v>6</v>
      </c>
      <c r="M235" s="127" t="str">
        <f t="shared" si="34"/>
        <v/>
      </c>
      <c r="N235" s="166" t="str">
        <f t="shared" si="35"/>
        <v/>
      </c>
      <c r="O235" s="167" t="str">
        <f t="shared" si="31"/>
        <v/>
      </c>
      <c r="P235" s="168"/>
      <c r="Q235" s="170" t="str">
        <f t="shared" si="30"/>
        <v/>
      </c>
    </row>
    <row r="236" spans="9:17">
      <c r="I236" s="123" t="str">
        <f t="shared" si="32"/>
        <v/>
      </c>
      <c r="J236" s="124" t="str">
        <f t="shared" si="33"/>
        <v/>
      </c>
      <c r="K236" s="125">
        <v>99.73</v>
      </c>
      <c r="L236" s="126">
        <f t="shared" si="29"/>
        <v>6</v>
      </c>
      <c r="M236" s="127" t="str">
        <f t="shared" si="34"/>
        <v/>
      </c>
      <c r="N236" s="166" t="str">
        <f t="shared" si="35"/>
        <v/>
      </c>
      <c r="O236" s="167" t="str">
        <f t="shared" si="31"/>
        <v/>
      </c>
      <c r="P236" s="168"/>
      <c r="Q236" s="170" t="str">
        <f t="shared" si="30"/>
        <v/>
      </c>
    </row>
    <row r="237" spans="9:17">
      <c r="I237" s="123" t="str">
        <f t="shared" si="32"/>
        <v/>
      </c>
      <c r="J237" s="124" t="str">
        <f t="shared" si="33"/>
        <v/>
      </c>
      <c r="K237" s="125">
        <v>99.73</v>
      </c>
      <c r="L237" s="126">
        <f t="shared" si="29"/>
        <v>6</v>
      </c>
      <c r="M237" s="127" t="str">
        <f t="shared" si="34"/>
        <v/>
      </c>
      <c r="N237" s="166" t="str">
        <f t="shared" si="35"/>
        <v/>
      </c>
      <c r="O237" s="167" t="str">
        <f t="shared" si="31"/>
        <v/>
      </c>
      <c r="P237" s="168"/>
      <c r="Q237" s="170" t="str">
        <f t="shared" si="30"/>
        <v/>
      </c>
    </row>
    <row r="238" spans="9:17">
      <c r="I238" s="123" t="str">
        <f t="shared" si="32"/>
        <v/>
      </c>
      <c r="J238" s="124" t="str">
        <f t="shared" si="33"/>
        <v/>
      </c>
      <c r="K238" s="125">
        <v>99.73</v>
      </c>
      <c r="L238" s="126">
        <f t="shared" si="29"/>
        <v>6</v>
      </c>
      <c r="M238" s="127" t="str">
        <f t="shared" si="34"/>
        <v/>
      </c>
      <c r="N238" s="166" t="str">
        <f t="shared" si="35"/>
        <v/>
      </c>
      <c r="O238" s="167" t="str">
        <f t="shared" si="31"/>
        <v/>
      </c>
      <c r="P238" s="168"/>
      <c r="Q238" s="170" t="str">
        <f t="shared" si="30"/>
        <v/>
      </c>
    </row>
    <row r="239" spans="9:17">
      <c r="I239" s="123" t="str">
        <f t="shared" si="32"/>
        <v/>
      </c>
      <c r="J239" s="124" t="str">
        <f t="shared" si="33"/>
        <v/>
      </c>
      <c r="K239" s="125">
        <v>99.73</v>
      </c>
      <c r="L239" s="126">
        <f t="shared" ref="L239:L302" si="36">INDEX(prozentsatz_divisor,(MATCH(K239,prozentsatz_divisor_prozent,-1)+1),2)</f>
        <v>6</v>
      </c>
      <c r="M239" s="127" t="str">
        <f t="shared" si="34"/>
        <v/>
      </c>
      <c r="N239" s="166" t="str">
        <f t="shared" si="35"/>
        <v/>
      </c>
      <c r="O239" s="167" t="str">
        <f t="shared" si="31"/>
        <v/>
      </c>
      <c r="P239" s="168"/>
      <c r="Q239" s="170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123" t="str">
        <f t="shared" si="32"/>
        <v/>
      </c>
      <c r="J240" s="124" t="str">
        <f t="shared" si="33"/>
        <v/>
      </c>
      <c r="K240" s="125">
        <v>99.73</v>
      </c>
      <c r="L240" s="126">
        <f t="shared" si="36"/>
        <v>6</v>
      </c>
      <c r="M240" s="127" t="str">
        <f t="shared" si="34"/>
        <v/>
      </c>
      <c r="N240" s="166" t="str">
        <f t="shared" si="35"/>
        <v/>
      </c>
      <c r="O240" s="167" t="str">
        <f t="shared" si="31"/>
        <v/>
      </c>
      <c r="P240" s="168"/>
      <c r="Q240" s="170" t="str">
        <f t="shared" si="37"/>
        <v/>
      </c>
    </row>
    <row r="241" spans="9:17">
      <c r="I241" s="123" t="str">
        <f t="shared" si="32"/>
        <v/>
      </c>
      <c r="J241" s="124" t="str">
        <f t="shared" si="33"/>
        <v/>
      </c>
      <c r="K241" s="125">
        <v>99.73</v>
      </c>
      <c r="L241" s="126">
        <f t="shared" si="36"/>
        <v>6</v>
      </c>
      <c r="M241" s="127" t="str">
        <f t="shared" si="34"/>
        <v/>
      </c>
      <c r="N241" s="166" t="str">
        <f t="shared" si="35"/>
        <v/>
      </c>
      <c r="O241" s="167" t="str">
        <f t="shared" si="31"/>
        <v/>
      </c>
      <c r="P241" s="168"/>
      <c r="Q241" s="170" t="str">
        <f t="shared" si="37"/>
        <v/>
      </c>
    </row>
    <row r="242" spans="9:17">
      <c r="I242" s="123" t="str">
        <f t="shared" si="32"/>
        <v/>
      </c>
      <c r="J242" s="124" t="str">
        <f t="shared" si="33"/>
        <v/>
      </c>
      <c r="K242" s="125">
        <v>99.73</v>
      </c>
      <c r="L242" s="126">
        <f t="shared" si="36"/>
        <v>6</v>
      </c>
      <c r="M242" s="127" t="str">
        <f t="shared" si="34"/>
        <v/>
      </c>
      <c r="N242" s="166" t="str">
        <f t="shared" si="35"/>
        <v/>
      </c>
      <c r="O242" s="167" t="str">
        <f t="shared" si="31"/>
        <v/>
      </c>
      <c r="P242" s="168"/>
      <c r="Q242" s="170" t="str">
        <f t="shared" si="37"/>
        <v/>
      </c>
    </row>
    <row r="243" spans="9:17">
      <c r="I243" s="123" t="str">
        <f t="shared" si="32"/>
        <v/>
      </c>
      <c r="J243" s="124" t="str">
        <f t="shared" si="33"/>
        <v/>
      </c>
      <c r="K243" s="125">
        <v>99.73</v>
      </c>
      <c r="L243" s="126">
        <f t="shared" si="36"/>
        <v>6</v>
      </c>
      <c r="M243" s="127" t="str">
        <f t="shared" si="34"/>
        <v/>
      </c>
      <c r="N243" s="166" t="str">
        <f t="shared" si="35"/>
        <v/>
      </c>
      <c r="O243" s="167" t="str">
        <f t="shared" si="31"/>
        <v/>
      </c>
      <c r="P243" s="168"/>
      <c r="Q243" s="170" t="str">
        <f t="shared" si="37"/>
        <v/>
      </c>
    </row>
    <row r="244" spans="9:17">
      <c r="I244" s="123" t="str">
        <f t="shared" si="32"/>
        <v/>
      </c>
      <c r="J244" s="124" t="str">
        <f t="shared" si="33"/>
        <v/>
      </c>
      <c r="K244" s="125">
        <v>99.73</v>
      </c>
      <c r="L244" s="126">
        <f t="shared" si="36"/>
        <v>6</v>
      </c>
      <c r="M244" s="127" t="str">
        <f t="shared" si="34"/>
        <v/>
      </c>
      <c r="N244" s="166" t="str">
        <f t="shared" si="35"/>
        <v/>
      </c>
      <c r="O244" s="167" t="str">
        <f t="shared" si="31"/>
        <v/>
      </c>
      <c r="P244" s="168"/>
      <c r="Q244" s="170" t="str">
        <f t="shared" si="37"/>
        <v/>
      </c>
    </row>
    <row r="245" spans="9:17">
      <c r="I245" s="123" t="str">
        <f t="shared" si="32"/>
        <v/>
      </c>
      <c r="J245" s="124" t="str">
        <f t="shared" si="33"/>
        <v/>
      </c>
      <c r="K245" s="125">
        <v>99.73</v>
      </c>
      <c r="L245" s="126">
        <f t="shared" si="36"/>
        <v>6</v>
      </c>
      <c r="M245" s="127" t="str">
        <f t="shared" si="34"/>
        <v/>
      </c>
      <c r="N245" s="166" t="str">
        <f t="shared" si="35"/>
        <v/>
      </c>
      <c r="O245" s="167" t="str">
        <f t="shared" si="31"/>
        <v/>
      </c>
      <c r="P245" s="168"/>
      <c r="Q245" s="170" t="str">
        <f t="shared" si="37"/>
        <v/>
      </c>
    </row>
    <row r="246" spans="9:17">
      <c r="I246" s="123" t="str">
        <f t="shared" si="32"/>
        <v/>
      </c>
      <c r="J246" s="124" t="str">
        <f t="shared" si="33"/>
        <v/>
      </c>
      <c r="K246" s="125">
        <v>99.73</v>
      </c>
      <c r="L246" s="126">
        <f t="shared" si="36"/>
        <v>6</v>
      </c>
      <c r="M246" s="127" t="str">
        <f t="shared" si="34"/>
        <v/>
      </c>
      <c r="N246" s="166" t="str">
        <f t="shared" si="35"/>
        <v/>
      </c>
      <c r="O246" s="167" t="str">
        <f t="shared" si="31"/>
        <v/>
      </c>
      <c r="P246" s="168"/>
      <c r="Q246" s="170" t="str">
        <f t="shared" si="37"/>
        <v/>
      </c>
    </row>
    <row r="247" spans="9:17">
      <c r="I247" s="123" t="str">
        <f t="shared" si="32"/>
        <v/>
      </c>
      <c r="J247" s="124" t="str">
        <f t="shared" si="33"/>
        <v/>
      </c>
      <c r="K247" s="125">
        <v>99.73</v>
      </c>
      <c r="L247" s="126">
        <f t="shared" si="36"/>
        <v>6</v>
      </c>
      <c r="M247" s="127" t="str">
        <f t="shared" si="34"/>
        <v/>
      </c>
      <c r="N247" s="166" t="str">
        <f t="shared" si="35"/>
        <v/>
      </c>
      <c r="O247" s="167" t="str">
        <f t="shared" si="31"/>
        <v/>
      </c>
      <c r="P247" s="168"/>
      <c r="Q247" s="170" t="str">
        <f t="shared" si="37"/>
        <v/>
      </c>
    </row>
    <row r="248" spans="9:17">
      <c r="I248" s="123" t="str">
        <f t="shared" si="32"/>
        <v/>
      </c>
      <c r="J248" s="124" t="str">
        <f t="shared" si="33"/>
        <v/>
      </c>
      <c r="K248" s="125">
        <v>99.73</v>
      </c>
      <c r="L248" s="126">
        <f t="shared" si="36"/>
        <v>6</v>
      </c>
      <c r="M248" s="127" t="str">
        <f t="shared" si="34"/>
        <v/>
      </c>
      <c r="N248" s="166" t="str">
        <f t="shared" si="35"/>
        <v/>
      </c>
      <c r="O248" s="167" t="str">
        <f t="shared" si="31"/>
        <v/>
      </c>
      <c r="P248" s="168"/>
      <c r="Q248" s="170" t="str">
        <f t="shared" si="37"/>
        <v/>
      </c>
    </row>
    <row r="249" spans="9:17">
      <c r="I249" s="123" t="str">
        <f t="shared" si="32"/>
        <v/>
      </c>
      <c r="J249" s="124" t="str">
        <f t="shared" si="33"/>
        <v/>
      </c>
      <c r="K249" s="125">
        <v>99.73</v>
      </c>
      <c r="L249" s="126">
        <f t="shared" si="36"/>
        <v>6</v>
      </c>
      <c r="M249" s="127" t="str">
        <f t="shared" si="34"/>
        <v/>
      </c>
      <c r="N249" s="166" t="str">
        <f t="shared" si="35"/>
        <v/>
      </c>
      <c r="O249" s="167" t="str">
        <f t="shared" si="31"/>
        <v/>
      </c>
      <c r="P249" s="168"/>
      <c r="Q249" s="170" t="str">
        <f t="shared" si="37"/>
        <v/>
      </c>
    </row>
    <row r="250" spans="9:17">
      <c r="I250" s="123" t="str">
        <f t="shared" si="32"/>
        <v/>
      </c>
      <c r="J250" s="124" t="str">
        <f t="shared" si="33"/>
        <v/>
      </c>
      <c r="K250" s="125">
        <v>99.73</v>
      </c>
      <c r="L250" s="126">
        <f t="shared" si="36"/>
        <v>6</v>
      </c>
      <c r="M250" s="127" t="str">
        <f t="shared" si="34"/>
        <v/>
      </c>
      <c r="N250" s="166" t="str">
        <f t="shared" si="35"/>
        <v/>
      </c>
      <c r="O250" s="167" t="str">
        <f t="shared" si="31"/>
        <v/>
      </c>
      <c r="P250" s="168"/>
      <c r="Q250" s="170" t="str">
        <f t="shared" si="37"/>
        <v/>
      </c>
    </row>
    <row r="251" spans="9:17">
      <c r="I251" s="123" t="str">
        <f t="shared" si="32"/>
        <v/>
      </c>
      <c r="J251" s="124" t="str">
        <f t="shared" si="33"/>
        <v/>
      </c>
      <c r="K251" s="125">
        <v>99.73</v>
      </c>
      <c r="L251" s="126">
        <f t="shared" si="36"/>
        <v>6</v>
      </c>
      <c r="M251" s="127" t="str">
        <f t="shared" si="34"/>
        <v/>
      </c>
      <c r="N251" s="166" t="str">
        <f t="shared" si="35"/>
        <v/>
      </c>
      <c r="O251" s="167" t="str">
        <f t="shared" si="31"/>
        <v/>
      </c>
      <c r="P251" s="168"/>
      <c r="Q251" s="170" t="str">
        <f t="shared" si="37"/>
        <v/>
      </c>
    </row>
    <row r="252" spans="9:17">
      <c r="I252" s="123" t="str">
        <f t="shared" si="32"/>
        <v/>
      </c>
      <c r="J252" s="124" t="str">
        <f t="shared" si="33"/>
        <v/>
      </c>
      <c r="K252" s="125">
        <v>99.73</v>
      </c>
      <c r="L252" s="126">
        <f t="shared" si="36"/>
        <v>6</v>
      </c>
      <c r="M252" s="127" t="str">
        <f t="shared" si="34"/>
        <v/>
      </c>
      <c r="N252" s="166" t="str">
        <f t="shared" si="35"/>
        <v/>
      </c>
      <c r="O252" s="167" t="str">
        <f t="shared" si="31"/>
        <v/>
      </c>
      <c r="P252" s="168"/>
      <c r="Q252" s="170" t="str">
        <f t="shared" si="37"/>
        <v/>
      </c>
    </row>
    <row r="253" spans="9:17">
      <c r="I253" s="123" t="str">
        <f t="shared" si="32"/>
        <v/>
      </c>
      <c r="J253" s="124" t="str">
        <f t="shared" si="33"/>
        <v/>
      </c>
      <c r="K253" s="125">
        <v>99.73</v>
      </c>
      <c r="L253" s="126">
        <f t="shared" si="36"/>
        <v>6</v>
      </c>
      <c r="M253" s="127" t="str">
        <f t="shared" si="34"/>
        <v/>
      </c>
      <c r="N253" s="166" t="str">
        <f t="shared" si="35"/>
        <v/>
      </c>
      <c r="O253" s="167" t="str">
        <f t="shared" si="31"/>
        <v/>
      </c>
      <c r="P253" s="168"/>
      <c r="Q253" s="170" t="str">
        <f t="shared" si="37"/>
        <v/>
      </c>
    </row>
    <row r="254" spans="9:17">
      <c r="I254" s="123" t="str">
        <f t="shared" si="32"/>
        <v/>
      </c>
      <c r="J254" s="124" t="str">
        <f t="shared" si="33"/>
        <v/>
      </c>
      <c r="K254" s="125">
        <v>99.73</v>
      </c>
      <c r="L254" s="126">
        <f t="shared" si="36"/>
        <v>6</v>
      </c>
      <c r="M254" s="127" t="str">
        <f t="shared" si="34"/>
        <v/>
      </c>
      <c r="N254" s="166" t="str">
        <f t="shared" si="35"/>
        <v/>
      </c>
      <c r="O254" s="167" t="str">
        <f t="shared" si="31"/>
        <v/>
      </c>
      <c r="P254" s="168"/>
      <c r="Q254" s="170" t="str">
        <f t="shared" si="37"/>
        <v/>
      </c>
    </row>
    <row r="255" spans="9:17">
      <c r="I255" s="123" t="str">
        <f t="shared" si="32"/>
        <v/>
      </c>
      <c r="J255" s="124" t="str">
        <f t="shared" si="33"/>
        <v/>
      </c>
      <c r="K255" s="125">
        <v>99.73</v>
      </c>
      <c r="L255" s="126">
        <f t="shared" si="36"/>
        <v>6</v>
      </c>
      <c r="M255" s="127" t="str">
        <f t="shared" si="34"/>
        <v/>
      </c>
      <c r="N255" s="166" t="str">
        <f t="shared" si="35"/>
        <v/>
      </c>
      <c r="O255" s="167" t="str">
        <f t="shared" si="31"/>
        <v/>
      </c>
      <c r="P255" s="168"/>
      <c r="Q255" s="170" t="str">
        <f t="shared" si="37"/>
        <v/>
      </c>
    </row>
    <row r="256" spans="9:17">
      <c r="I256" s="123" t="str">
        <f t="shared" si="32"/>
        <v/>
      </c>
      <c r="J256" s="124" t="str">
        <f t="shared" si="33"/>
        <v/>
      </c>
      <c r="K256" s="125">
        <v>99.73</v>
      </c>
      <c r="L256" s="126">
        <f t="shared" si="36"/>
        <v>6</v>
      </c>
      <c r="M256" s="127" t="str">
        <f t="shared" si="34"/>
        <v/>
      </c>
      <c r="N256" s="166" t="str">
        <f t="shared" si="35"/>
        <v/>
      </c>
      <c r="O256" s="167" t="str">
        <f t="shared" si="31"/>
        <v/>
      </c>
      <c r="P256" s="168"/>
      <c r="Q256" s="170" t="str">
        <f t="shared" si="37"/>
        <v/>
      </c>
    </row>
    <row r="257" spans="9:17">
      <c r="I257" s="123" t="str">
        <f t="shared" si="32"/>
        <v/>
      </c>
      <c r="J257" s="124" t="str">
        <f t="shared" si="33"/>
        <v/>
      </c>
      <c r="K257" s="125">
        <v>99.73</v>
      </c>
      <c r="L257" s="126">
        <f t="shared" si="36"/>
        <v>6</v>
      </c>
      <c r="M257" s="127" t="str">
        <f t="shared" si="34"/>
        <v/>
      </c>
      <c r="N257" s="166" t="str">
        <f t="shared" si="35"/>
        <v/>
      </c>
      <c r="O257" s="167" t="str">
        <f t="shared" si="31"/>
        <v/>
      </c>
      <c r="P257" s="168"/>
      <c r="Q257" s="170" t="str">
        <f t="shared" si="37"/>
        <v/>
      </c>
    </row>
    <row r="258" spans="9:17">
      <c r="I258" s="123" t="str">
        <f t="shared" si="32"/>
        <v/>
      </c>
      <c r="J258" s="124" t="str">
        <f t="shared" si="33"/>
        <v/>
      </c>
      <c r="K258" s="125">
        <v>99.73</v>
      </c>
      <c r="L258" s="126">
        <f t="shared" si="36"/>
        <v>6</v>
      </c>
      <c r="M258" s="127" t="str">
        <f t="shared" si="34"/>
        <v/>
      </c>
      <c r="N258" s="166" t="str">
        <f t="shared" si="35"/>
        <v/>
      </c>
      <c r="O258" s="167" t="str">
        <f t="shared" si="31"/>
        <v/>
      </c>
      <c r="P258" s="168"/>
      <c r="Q258" s="170" t="str">
        <f t="shared" si="37"/>
        <v/>
      </c>
    </row>
    <row r="259" spans="9:17">
      <c r="I259" s="123" t="str">
        <f t="shared" si="32"/>
        <v/>
      </c>
      <c r="J259" s="124" t="str">
        <f t="shared" si="33"/>
        <v/>
      </c>
      <c r="K259" s="125">
        <v>99.73</v>
      </c>
      <c r="L259" s="126">
        <f t="shared" si="36"/>
        <v>6</v>
      </c>
      <c r="M259" s="127" t="str">
        <f t="shared" si="34"/>
        <v/>
      </c>
      <c r="N259" s="166" t="str">
        <f t="shared" si="35"/>
        <v/>
      </c>
      <c r="O259" s="167" t="str">
        <f t="shared" ref="O259:O317" si="38">IF(J259="","",INDEX(storypoints_kalibrierung_shirtsizes,MATCH(I259,storypoints_kalibrierung_aufsize,-1),3))</f>
        <v/>
      </c>
      <c r="P259" s="168"/>
      <c r="Q259" s="170" t="str">
        <f t="shared" si="37"/>
        <v/>
      </c>
    </row>
    <row r="260" spans="9:17">
      <c r="I260" s="123" t="str">
        <f t="shared" si="32"/>
        <v/>
      </c>
      <c r="J260" s="124" t="str">
        <f t="shared" si="33"/>
        <v/>
      </c>
      <c r="K260" s="125">
        <v>99.73</v>
      </c>
      <c r="L260" s="126">
        <f t="shared" si="36"/>
        <v>6</v>
      </c>
      <c r="M260" s="127" t="str">
        <f t="shared" si="34"/>
        <v/>
      </c>
      <c r="N260" s="166" t="str">
        <f t="shared" si="35"/>
        <v/>
      </c>
      <c r="O260" s="167" t="str">
        <f t="shared" si="38"/>
        <v/>
      </c>
      <c r="P260" s="168"/>
      <c r="Q260" s="170" t="str">
        <f t="shared" si="37"/>
        <v/>
      </c>
    </row>
    <row r="261" spans="9:17">
      <c r="I261" s="123" t="str">
        <f t="shared" ref="I261:I317" si="39">IF(OR(E261="",F261="",G261=""),"",(E261+(4*F261)+G261)/6)</f>
        <v/>
      </c>
      <c r="J261" s="124" t="str">
        <f t="shared" ref="J261:J317" si="40">IF(I261="","",I261*storypoints_kalibrierung)</f>
        <v/>
      </c>
      <c r="K261" s="125">
        <v>99.73</v>
      </c>
      <c r="L261" s="126">
        <f t="shared" si="36"/>
        <v>6</v>
      </c>
      <c r="M261" s="127" t="str">
        <f t="shared" ref="M261:M317" si="41">IF(I261="","",((G261-E261)/L261)*storypoints_kalibrierung)</f>
        <v/>
      </c>
      <c r="N261" s="166" t="str">
        <f t="shared" ref="N261:N317" si="42">IF(I261="","",M261^2)</f>
        <v/>
      </c>
      <c r="O261" s="167" t="str">
        <f t="shared" si="38"/>
        <v/>
      </c>
      <c r="P261" s="168"/>
      <c r="Q261" s="170" t="str">
        <f t="shared" si="37"/>
        <v/>
      </c>
    </row>
    <row r="262" spans="9:17">
      <c r="I262" s="123" t="str">
        <f t="shared" si="39"/>
        <v/>
      </c>
      <c r="J262" s="124" t="str">
        <f t="shared" si="40"/>
        <v/>
      </c>
      <c r="K262" s="125">
        <v>99.73</v>
      </c>
      <c r="L262" s="126">
        <f t="shared" si="36"/>
        <v>6</v>
      </c>
      <c r="M262" s="127" t="str">
        <f t="shared" si="41"/>
        <v/>
      </c>
      <c r="N262" s="166" t="str">
        <f t="shared" si="42"/>
        <v/>
      </c>
      <c r="O262" s="167" t="str">
        <f t="shared" si="38"/>
        <v/>
      </c>
      <c r="P262" s="168"/>
      <c r="Q262" s="170" t="str">
        <f t="shared" si="37"/>
        <v/>
      </c>
    </row>
    <row r="263" spans="9:17">
      <c r="I263" s="123" t="str">
        <f t="shared" si="39"/>
        <v/>
      </c>
      <c r="J263" s="124" t="str">
        <f t="shared" si="40"/>
        <v/>
      </c>
      <c r="K263" s="125">
        <v>99.73</v>
      </c>
      <c r="L263" s="126">
        <f t="shared" si="36"/>
        <v>6</v>
      </c>
      <c r="M263" s="127" t="str">
        <f t="shared" si="41"/>
        <v/>
      </c>
      <c r="N263" s="166" t="str">
        <f t="shared" si="42"/>
        <v/>
      </c>
      <c r="O263" s="167" t="str">
        <f t="shared" si="38"/>
        <v/>
      </c>
      <c r="P263" s="168"/>
      <c r="Q263" s="170" t="str">
        <f t="shared" si="37"/>
        <v/>
      </c>
    </row>
    <row r="264" spans="9:17">
      <c r="I264" s="123" t="str">
        <f t="shared" si="39"/>
        <v/>
      </c>
      <c r="J264" s="124" t="str">
        <f t="shared" si="40"/>
        <v/>
      </c>
      <c r="K264" s="125">
        <v>99.73</v>
      </c>
      <c r="L264" s="126">
        <f t="shared" si="36"/>
        <v>6</v>
      </c>
      <c r="M264" s="127" t="str">
        <f t="shared" si="41"/>
        <v/>
      </c>
      <c r="N264" s="166" t="str">
        <f t="shared" si="42"/>
        <v/>
      </c>
      <c r="O264" s="167" t="str">
        <f t="shared" si="38"/>
        <v/>
      </c>
      <c r="P264" s="168"/>
      <c r="Q264" s="170" t="str">
        <f t="shared" si="37"/>
        <v/>
      </c>
    </row>
    <row r="265" spans="9:17">
      <c r="I265" s="123" t="str">
        <f t="shared" si="39"/>
        <v/>
      </c>
      <c r="J265" s="124" t="str">
        <f t="shared" si="40"/>
        <v/>
      </c>
      <c r="K265" s="125">
        <v>99.73</v>
      </c>
      <c r="L265" s="126">
        <f t="shared" si="36"/>
        <v>6</v>
      </c>
      <c r="M265" s="127" t="str">
        <f t="shared" si="41"/>
        <v/>
      </c>
      <c r="N265" s="166" t="str">
        <f t="shared" si="42"/>
        <v/>
      </c>
      <c r="O265" s="167" t="str">
        <f t="shared" si="38"/>
        <v/>
      </c>
      <c r="P265" s="168"/>
      <c r="Q265" s="170" t="str">
        <f t="shared" si="37"/>
        <v/>
      </c>
    </row>
    <row r="266" spans="9:17">
      <c r="I266" s="123" t="str">
        <f t="shared" si="39"/>
        <v/>
      </c>
      <c r="J266" s="124" t="str">
        <f t="shared" si="40"/>
        <v/>
      </c>
      <c r="K266" s="125">
        <v>99.73</v>
      </c>
      <c r="L266" s="126">
        <f t="shared" si="36"/>
        <v>6</v>
      </c>
      <c r="M266" s="127" t="str">
        <f t="shared" si="41"/>
        <v/>
      </c>
      <c r="N266" s="166" t="str">
        <f t="shared" si="42"/>
        <v/>
      </c>
      <c r="O266" s="167" t="str">
        <f t="shared" si="38"/>
        <v/>
      </c>
      <c r="P266" s="168"/>
      <c r="Q266" s="170" t="str">
        <f t="shared" si="37"/>
        <v/>
      </c>
    </row>
    <row r="267" spans="9:17">
      <c r="I267" s="123" t="str">
        <f t="shared" si="39"/>
        <v/>
      </c>
      <c r="J267" s="124" t="str">
        <f t="shared" si="40"/>
        <v/>
      </c>
      <c r="K267" s="125">
        <v>99.73</v>
      </c>
      <c r="L267" s="126">
        <f t="shared" si="36"/>
        <v>6</v>
      </c>
      <c r="M267" s="127" t="str">
        <f t="shared" si="41"/>
        <v/>
      </c>
      <c r="N267" s="166" t="str">
        <f t="shared" si="42"/>
        <v/>
      </c>
      <c r="O267" s="167" t="str">
        <f t="shared" si="38"/>
        <v/>
      </c>
      <c r="P267" s="168"/>
      <c r="Q267" s="170" t="str">
        <f t="shared" si="37"/>
        <v/>
      </c>
    </row>
    <row r="268" spans="9:17">
      <c r="I268" s="123" t="str">
        <f t="shared" si="39"/>
        <v/>
      </c>
      <c r="J268" s="124" t="str">
        <f t="shared" si="40"/>
        <v/>
      </c>
      <c r="K268" s="125">
        <v>99.73</v>
      </c>
      <c r="L268" s="126">
        <f t="shared" si="36"/>
        <v>6</v>
      </c>
      <c r="M268" s="127" t="str">
        <f t="shared" si="41"/>
        <v/>
      </c>
      <c r="N268" s="166" t="str">
        <f t="shared" si="42"/>
        <v/>
      </c>
      <c r="O268" s="167" t="str">
        <f t="shared" si="38"/>
        <v/>
      </c>
      <c r="P268" s="168"/>
      <c r="Q268" s="170" t="str">
        <f t="shared" si="37"/>
        <v/>
      </c>
    </row>
    <row r="269" spans="9:17">
      <c r="I269" s="123" t="str">
        <f t="shared" si="39"/>
        <v/>
      </c>
      <c r="J269" s="124" t="str">
        <f t="shared" si="40"/>
        <v/>
      </c>
      <c r="K269" s="125">
        <v>99.73</v>
      </c>
      <c r="L269" s="126">
        <f t="shared" si="36"/>
        <v>6</v>
      </c>
      <c r="M269" s="127" t="str">
        <f t="shared" si="41"/>
        <v/>
      </c>
      <c r="N269" s="166" t="str">
        <f t="shared" si="42"/>
        <v/>
      </c>
      <c r="O269" s="167" t="str">
        <f t="shared" si="38"/>
        <v/>
      </c>
      <c r="P269" s="168"/>
      <c r="Q269" s="170" t="str">
        <f t="shared" si="37"/>
        <v/>
      </c>
    </row>
    <row r="270" spans="9:17">
      <c r="I270" s="123" t="str">
        <f t="shared" si="39"/>
        <v/>
      </c>
      <c r="J270" s="124" t="str">
        <f t="shared" si="40"/>
        <v/>
      </c>
      <c r="K270" s="125">
        <v>99.73</v>
      </c>
      <c r="L270" s="126">
        <f t="shared" si="36"/>
        <v>6</v>
      </c>
      <c r="M270" s="127" t="str">
        <f t="shared" si="41"/>
        <v/>
      </c>
      <c r="N270" s="166" t="str">
        <f t="shared" si="42"/>
        <v/>
      </c>
      <c r="O270" s="167" t="str">
        <f t="shared" si="38"/>
        <v/>
      </c>
      <c r="P270" s="168"/>
      <c r="Q270" s="170" t="str">
        <f t="shared" si="37"/>
        <v/>
      </c>
    </row>
    <row r="271" spans="9:17">
      <c r="I271" s="123" t="str">
        <f t="shared" si="39"/>
        <v/>
      </c>
      <c r="J271" s="124" t="str">
        <f t="shared" si="40"/>
        <v/>
      </c>
      <c r="K271" s="125">
        <v>99.73</v>
      </c>
      <c r="L271" s="126">
        <f t="shared" si="36"/>
        <v>6</v>
      </c>
      <c r="M271" s="127" t="str">
        <f t="shared" si="41"/>
        <v/>
      </c>
      <c r="N271" s="166" t="str">
        <f t="shared" si="42"/>
        <v/>
      </c>
      <c r="O271" s="167" t="str">
        <f t="shared" si="38"/>
        <v/>
      </c>
      <c r="P271" s="168"/>
      <c r="Q271" s="170" t="str">
        <f t="shared" si="37"/>
        <v/>
      </c>
    </row>
    <row r="272" spans="9:17">
      <c r="I272" s="123" t="str">
        <f t="shared" si="39"/>
        <v/>
      </c>
      <c r="J272" s="124" t="str">
        <f t="shared" si="40"/>
        <v/>
      </c>
      <c r="K272" s="125">
        <v>99.73</v>
      </c>
      <c r="L272" s="126">
        <f t="shared" si="36"/>
        <v>6</v>
      </c>
      <c r="M272" s="127" t="str">
        <f t="shared" si="41"/>
        <v/>
      </c>
      <c r="N272" s="166" t="str">
        <f t="shared" si="42"/>
        <v/>
      </c>
      <c r="O272" s="167" t="str">
        <f t="shared" si="38"/>
        <v/>
      </c>
      <c r="P272" s="168"/>
      <c r="Q272" s="170" t="str">
        <f t="shared" si="37"/>
        <v/>
      </c>
    </row>
    <row r="273" spans="9:17">
      <c r="I273" s="123" t="str">
        <f t="shared" si="39"/>
        <v/>
      </c>
      <c r="J273" s="124" t="str">
        <f t="shared" si="40"/>
        <v/>
      </c>
      <c r="K273" s="125">
        <v>99.73</v>
      </c>
      <c r="L273" s="126">
        <f t="shared" si="36"/>
        <v>6</v>
      </c>
      <c r="M273" s="127" t="str">
        <f t="shared" si="41"/>
        <v/>
      </c>
      <c r="N273" s="166" t="str">
        <f t="shared" si="42"/>
        <v/>
      </c>
      <c r="O273" s="167" t="str">
        <f t="shared" si="38"/>
        <v/>
      </c>
      <c r="P273" s="168"/>
      <c r="Q273" s="170" t="str">
        <f t="shared" si="37"/>
        <v/>
      </c>
    </row>
    <row r="274" spans="9:17">
      <c r="I274" s="123" t="str">
        <f t="shared" si="39"/>
        <v/>
      </c>
      <c r="J274" s="124" t="str">
        <f t="shared" si="40"/>
        <v/>
      </c>
      <c r="K274" s="125">
        <v>99.73</v>
      </c>
      <c r="L274" s="126">
        <f t="shared" si="36"/>
        <v>6</v>
      </c>
      <c r="M274" s="127" t="str">
        <f t="shared" si="41"/>
        <v/>
      </c>
      <c r="N274" s="166" t="str">
        <f t="shared" si="42"/>
        <v/>
      </c>
      <c r="O274" s="167" t="str">
        <f t="shared" si="38"/>
        <v/>
      </c>
      <c r="P274" s="168"/>
      <c r="Q274" s="170" t="str">
        <f t="shared" si="37"/>
        <v/>
      </c>
    </row>
    <row r="275" spans="9:17">
      <c r="I275" s="123" t="str">
        <f t="shared" si="39"/>
        <v/>
      </c>
      <c r="J275" s="124" t="str">
        <f t="shared" si="40"/>
        <v/>
      </c>
      <c r="K275" s="125">
        <v>99.73</v>
      </c>
      <c r="L275" s="126">
        <f t="shared" si="36"/>
        <v>6</v>
      </c>
      <c r="M275" s="127" t="str">
        <f t="shared" si="41"/>
        <v/>
      </c>
      <c r="N275" s="166" t="str">
        <f t="shared" si="42"/>
        <v/>
      </c>
      <c r="O275" s="167" t="str">
        <f t="shared" si="38"/>
        <v/>
      </c>
      <c r="P275" s="168"/>
      <c r="Q275" s="170" t="str">
        <f t="shared" si="37"/>
        <v/>
      </c>
    </row>
    <row r="276" spans="9:17">
      <c r="I276" s="123" t="str">
        <f t="shared" si="39"/>
        <v/>
      </c>
      <c r="J276" s="124" t="str">
        <f t="shared" si="40"/>
        <v/>
      </c>
      <c r="K276" s="125">
        <v>99.73</v>
      </c>
      <c r="L276" s="126">
        <f t="shared" si="36"/>
        <v>6</v>
      </c>
      <c r="M276" s="127" t="str">
        <f t="shared" si="41"/>
        <v/>
      </c>
      <c r="N276" s="166" t="str">
        <f t="shared" si="42"/>
        <v/>
      </c>
      <c r="O276" s="167" t="str">
        <f t="shared" si="38"/>
        <v/>
      </c>
      <c r="P276" s="168"/>
      <c r="Q276" s="170" t="str">
        <f t="shared" si="37"/>
        <v/>
      </c>
    </row>
    <row r="277" spans="9:17">
      <c r="I277" s="123" t="str">
        <f t="shared" si="39"/>
        <v/>
      </c>
      <c r="J277" s="124" t="str">
        <f t="shared" si="40"/>
        <v/>
      </c>
      <c r="K277" s="125">
        <v>99.73</v>
      </c>
      <c r="L277" s="126">
        <f t="shared" si="36"/>
        <v>6</v>
      </c>
      <c r="M277" s="127" t="str">
        <f t="shared" si="41"/>
        <v/>
      </c>
      <c r="N277" s="166" t="str">
        <f t="shared" si="42"/>
        <v/>
      </c>
      <c r="O277" s="167" t="str">
        <f t="shared" si="38"/>
        <v/>
      </c>
      <c r="P277" s="168"/>
      <c r="Q277" s="170" t="str">
        <f t="shared" si="37"/>
        <v/>
      </c>
    </row>
    <row r="278" spans="9:17">
      <c r="I278" s="123" t="str">
        <f t="shared" si="39"/>
        <v/>
      </c>
      <c r="J278" s="124" t="str">
        <f t="shared" si="40"/>
        <v/>
      </c>
      <c r="K278" s="125">
        <v>99.73</v>
      </c>
      <c r="L278" s="126">
        <f t="shared" si="36"/>
        <v>6</v>
      </c>
      <c r="M278" s="127" t="str">
        <f t="shared" si="41"/>
        <v/>
      </c>
      <c r="N278" s="166" t="str">
        <f t="shared" si="42"/>
        <v/>
      </c>
      <c r="O278" s="167" t="str">
        <f t="shared" si="38"/>
        <v/>
      </c>
      <c r="P278" s="168"/>
      <c r="Q278" s="170" t="str">
        <f t="shared" si="37"/>
        <v/>
      </c>
    </row>
    <row r="279" spans="9:17">
      <c r="I279" s="123" t="str">
        <f t="shared" si="39"/>
        <v/>
      </c>
      <c r="J279" s="124" t="str">
        <f t="shared" si="40"/>
        <v/>
      </c>
      <c r="K279" s="125">
        <v>99.73</v>
      </c>
      <c r="L279" s="126">
        <f t="shared" si="36"/>
        <v>6</v>
      </c>
      <c r="M279" s="127" t="str">
        <f t="shared" si="41"/>
        <v/>
      </c>
      <c r="N279" s="166" t="str">
        <f t="shared" si="42"/>
        <v/>
      </c>
      <c r="O279" s="167" t="str">
        <f t="shared" si="38"/>
        <v/>
      </c>
      <c r="P279" s="168"/>
      <c r="Q279" s="170" t="str">
        <f t="shared" si="37"/>
        <v/>
      </c>
    </row>
    <row r="280" spans="9:17">
      <c r="I280" s="123" t="str">
        <f t="shared" si="39"/>
        <v/>
      </c>
      <c r="J280" s="124" t="str">
        <f t="shared" si="40"/>
        <v/>
      </c>
      <c r="K280" s="125">
        <v>99.73</v>
      </c>
      <c r="L280" s="126">
        <f t="shared" si="36"/>
        <v>6</v>
      </c>
      <c r="M280" s="127" t="str">
        <f t="shared" si="41"/>
        <v/>
      </c>
      <c r="N280" s="166" t="str">
        <f t="shared" si="42"/>
        <v/>
      </c>
      <c r="O280" s="167" t="str">
        <f t="shared" si="38"/>
        <v/>
      </c>
      <c r="P280" s="168"/>
      <c r="Q280" s="170" t="str">
        <f t="shared" si="37"/>
        <v/>
      </c>
    </row>
    <row r="281" spans="9:17">
      <c r="I281" s="123" t="str">
        <f t="shared" si="39"/>
        <v/>
      </c>
      <c r="J281" s="124" t="str">
        <f t="shared" si="40"/>
        <v/>
      </c>
      <c r="K281" s="125">
        <v>99.73</v>
      </c>
      <c r="L281" s="126">
        <f t="shared" si="36"/>
        <v>6</v>
      </c>
      <c r="M281" s="127" t="str">
        <f t="shared" si="41"/>
        <v/>
      </c>
      <c r="N281" s="166" t="str">
        <f t="shared" si="42"/>
        <v/>
      </c>
      <c r="O281" s="167" t="str">
        <f t="shared" si="38"/>
        <v/>
      </c>
      <c r="P281" s="168"/>
      <c r="Q281" s="170" t="str">
        <f t="shared" si="37"/>
        <v/>
      </c>
    </row>
    <row r="282" spans="9:17">
      <c r="I282" s="123" t="str">
        <f t="shared" si="39"/>
        <v/>
      </c>
      <c r="J282" s="124" t="str">
        <f t="shared" si="40"/>
        <v/>
      </c>
      <c r="K282" s="125">
        <v>99.73</v>
      </c>
      <c r="L282" s="126">
        <f t="shared" si="36"/>
        <v>6</v>
      </c>
      <c r="M282" s="127" t="str">
        <f t="shared" si="41"/>
        <v/>
      </c>
      <c r="N282" s="166" t="str">
        <f t="shared" si="42"/>
        <v/>
      </c>
      <c r="O282" s="167" t="str">
        <f t="shared" si="38"/>
        <v/>
      </c>
      <c r="P282" s="168"/>
      <c r="Q282" s="170" t="str">
        <f t="shared" si="37"/>
        <v/>
      </c>
    </row>
    <row r="283" spans="9:17">
      <c r="I283" s="123" t="str">
        <f t="shared" si="39"/>
        <v/>
      </c>
      <c r="J283" s="124" t="str">
        <f t="shared" si="40"/>
        <v/>
      </c>
      <c r="K283" s="125">
        <v>99.73</v>
      </c>
      <c r="L283" s="126">
        <f t="shared" si="36"/>
        <v>6</v>
      </c>
      <c r="M283" s="127" t="str">
        <f t="shared" si="41"/>
        <v/>
      </c>
      <c r="N283" s="166" t="str">
        <f t="shared" si="42"/>
        <v/>
      </c>
      <c r="O283" s="167" t="str">
        <f t="shared" si="38"/>
        <v/>
      </c>
      <c r="P283" s="168"/>
      <c r="Q283" s="170" t="str">
        <f t="shared" si="37"/>
        <v/>
      </c>
    </row>
    <row r="284" spans="9:17">
      <c r="I284" s="123" t="str">
        <f t="shared" si="39"/>
        <v/>
      </c>
      <c r="J284" s="124" t="str">
        <f t="shared" si="40"/>
        <v/>
      </c>
      <c r="K284" s="125">
        <v>99.73</v>
      </c>
      <c r="L284" s="126">
        <f t="shared" si="36"/>
        <v>6</v>
      </c>
      <c r="M284" s="127" t="str">
        <f t="shared" si="41"/>
        <v/>
      </c>
      <c r="N284" s="166" t="str">
        <f t="shared" si="42"/>
        <v/>
      </c>
      <c r="O284" s="167" t="str">
        <f t="shared" si="38"/>
        <v/>
      </c>
      <c r="P284" s="168"/>
      <c r="Q284" s="170" t="str">
        <f t="shared" si="37"/>
        <v/>
      </c>
    </row>
    <row r="285" spans="9:17">
      <c r="I285" s="123" t="str">
        <f t="shared" si="39"/>
        <v/>
      </c>
      <c r="J285" s="124" t="str">
        <f t="shared" si="40"/>
        <v/>
      </c>
      <c r="K285" s="125">
        <v>99.73</v>
      </c>
      <c r="L285" s="126">
        <f t="shared" si="36"/>
        <v>6</v>
      </c>
      <c r="M285" s="127" t="str">
        <f t="shared" si="41"/>
        <v/>
      </c>
      <c r="N285" s="166" t="str">
        <f t="shared" si="42"/>
        <v/>
      </c>
      <c r="O285" s="167" t="str">
        <f t="shared" si="38"/>
        <v/>
      </c>
      <c r="P285" s="168"/>
      <c r="Q285" s="170" t="str">
        <f t="shared" si="37"/>
        <v/>
      </c>
    </row>
    <row r="286" spans="9:17">
      <c r="I286" s="123" t="str">
        <f t="shared" si="39"/>
        <v/>
      </c>
      <c r="J286" s="124" t="str">
        <f t="shared" si="40"/>
        <v/>
      </c>
      <c r="K286" s="125">
        <v>99.73</v>
      </c>
      <c r="L286" s="126">
        <f t="shared" si="36"/>
        <v>6</v>
      </c>
      <c r="M286" s="127" t="str">
        <f t="shared" si="41"/>
        <v/>
      </c>
      <c r="N286" s="166" t="str">
        <f t="shared" si="42"/>
        <v/>
      </c>
      <c r="O286" s="167" t="str">
        <f t="shared" si="38"/>
        <v/>
      </c>
      <c r="P286" s="168"/>
      <c r="Q286" s="170" t="str">
        <f t="shared" si="37"/>
        <v/>
      </c>
    </row>
    <row r="287" spans="9:17">
      <c r="I287" s="123" t="str">
        <f t="shared" si="39"/>
        <v/>
      </c>
      <c r="J287" s="124" t="str">
        <f t="shared" si="40"/>
        <v/>
      </c>
      <c r="K287" s="125">
        <v>99.73</v>
      </c>
      <c r="L287" s="126">
        <f t="shared" si="36"/>
        <v>6</v>
      </c>
      <c r="M287" s="127" t="str">
        <f t="shared" si="41"/>
        <v/>
      </c>
      <c r="N287" s="166" t="str">
        <f t="shared" si="42"/>
        <v/>
      </c>
      <c r="O287" s="167" t="str">
        <f t="shared" si="38"/>
        <v/>
      </c>
      <c r="P287" s="168"/>
      <c r="Q287" s="170" t="str">
        <f t="shared" si="37"/>
        <v/>
      </c>
    </row>
    <row r="288" spans="9:17">
      <c r="I288" s="123" t="str">
        <f t="shared" si="39"/>
        <v/>
      </c>
      <c r="J288" s="124" t="str">
        <f t="shared" si="40"/>
        <v/>
      </c>
      <c r="K288" s="125">
        <v>99.73</v>
      </c>
      <c r="L288" s="126">
        <f t="shared" si="36"/>
        <v>6</v>
      </c>
      <c r="M288" s="127" t="str">
        <f t="shared" si="41"/>
        <v/>
      </c>
      <c r="N288" s="166" t="str">
        <f t="shared" si="42"/>
        <v/>
      </c>
      <c r="O288" s="167" t="str">
        <f t="shared" si="38"/>
        <v/>
      </c>
      <c r="P288" s="168"/>
      <c r="Q288" s="170" t="str">
        <f t="shared" si="37"/>
        <v/>
      </c>
    </row>
    <row r="289" spans="9:17">
      <c r="I289" s="123" t="str">
        <f t="shared" si="39"/>
        <v/>
      </c>
      <c r="J289" s="124" t="str">
        <f t="shared" si="40"/>
        <v/>
      </c>
      <c r="K289" s="125">
        <v>99.73</v>
      </c>
      <c r="L289" s="126">
        <f t="shared" si="36"/>
        <v>6</v>
      </c>
      <c r="M289" s="127" t="str">
        <f t="shared" si="41"/>
        <v/>
      </c>
      <c r="N289" s="166" t="str">
        <f t="shared" si="42"/>
        <v/>
      </c>
      <c r="O289" s="167" t="str">
        <f t="shared" si="38"/>
        <v/>
      </c>
      <c r="P289" s="168"/>
      <c r="Q289" s="170" t="str">
        <f t="shared" si="37"/>
        <v/>
      </c>
    </row>
    <row r="290" spans="9:17">
      <c r="I290" s="123" t="str">
        <f t="shared" si="39"/>
        <v/>
      </c>
      <c r="J290" s="124" t="str">
        <f t="shared" si="40"/>
        <v/>
      </c>
      <c r="K290" s="125">
        <v>99.73</v>
      </c>
      <c r="L290" s="126">
        <f t="shared" si="36"/>
        <v>6</v>
      </c>
      <c r="M290" s="127" t="str">
        <f t="shared" si="41"/>
        <v/>
      </c>
      <c r="N290" s="166" t="str">
        <f t="shared" si="42"/>
        <v/>
      </c>
      <c r="O290" s="167" t="str">
        <f t="shared" si="38"/>
        <v/>
      </c>
      <c r="P290" s="168"/>
      <c r="Q290" s="170" t="str">
        <f t="shared" si="37"/>
        <v/>
      </c>
    </row>
    <row r="291" spans="9:17">
      <c r="I291" s="123" t="str">
        <f t="shared" si="39"/>
        <v/>
      </c>
      <c r="J291" s="124" t="str">
        <f t="shared" si="40"/>
        <v/>
      </c>
      <c r="K291" s="125">
        <v>99.73</v>
      </c>
      <c r="L291" s="126">
        <f t="shared" si="36"/>
        <v>6</v>
      </c>
      <c r="M291" s="127" t="str">
        <f t="shared" si="41"/>
        <v/>
      </c>
      <c r="N291" s="166" t="str">
        <f t="shared" si="42"/>
        <v/>
      </c>
      <c r="O291" s="167" t="str">
        <f t="shared" si="38"/>
        <v/>
      </c>
      <c r="P291" s="168"/>
      <c r="Q291" s="170" t="str">
        <f t="shared" si="37"/>
        <v/>
      </c>
    </row>
    <row r="292" spans="9:17">
      <c r="I292" s="123" t="str">
        <f t="shared" si="39"/>
        <v/>
      </c>
      <c r="J292" s="124" t="str">
        <f t="shared" si="40"/>
        <v/>
      </c>
      <c r="K292" s="125">
        <v>99.73</v>
      </c>
      <c r="L292" s="126">
        <f t="shared" si="36"/>
        <v>6</v>
      </c>
      <c r="M292" s="127" t="str">
        <f t="shared" si="41"/>
        <v/>
      </c>
      <c r="N292" s="166" t="str">
        <f t="shared" si="42"/>
        <v/>
      </c>
      <c r="O292" s="167" t="str">
        <f t="shared" si="38"/>
        <v/>
      </c>
      <c r="P292" s="168"/>
      <c r="Q292" s="170" t="str">
        <f t="shared" si="37"/>
        <v/>
      </c>
    </row>
    <row r="293" spans="9:17">
      <c r="I293" s="123" t="str">
        <f t="shared" si="39"/>
        <v/>
      </c>
      <c r="J293" s="124" t="str">
        <f t="shared" si="40"/>
        <v/>
      </c>
      <c r="K293" s="125">
        <v>99.73</v>
      </c>
      <c r="L293" s="126">
        <f t="shared" si="36"/>
        <v>6</v>
      </c>
      <c r="M293" s="127" t="str">
        <f t="shared" si="41"/>
        <v/>
      </c>
      <c r="N293" s="166" t="str">
        <f t="shared" si="42"/>
        <v/>
      </c>
      <c r="O293" s="167" t="str">
        <f t="shared" si="38"/>
        <v/>
      </c>
      <c r="P293" s="168"/>
      <c r="Q293" s="170" t="str">
        <f t="shared" si="37"/>
        <v/>
      </c>
    </row>
    <row r="294" spans="9:17">
      <c r="I294" s="123" t="str">
        <f t="shared" si="39"/>
        <v/>
      </c>
      <c r="J294" s="124" t="str">
        <f t="shared" si="40"/>
        <v/>
      </c>
      <c r="K294" s="125">
        <v>99.73</v>
      </c>
      <c r="L294" s="126">
        <f t="shared" si="36"/>
        <v>6</v>
      </c>
      <c r="M294" s="127" t="str">
        <f t="shared" si="41"/>
        <v/>
      </c>
      <c r="N294" s="166" t="str">
        <f t="shared" si="42"/>
        <v/>
      </c>
      <c r="O294" s="167" t="str">
        <f t="shared" si="38"/>
        <v/>
      </c>
      <c r="P294" s="168"/>
      <c r="Q294" s="170" t="str">
        <f t="shared" si="37"/>
        <v/>
      </c>
    </row>
    <row r="295" spans="9:17">
      <c r="I295" s="123" t="str">
        <f t="shared" si="39"/>
        <v/>
      </c>
      <c r="J295" s="124" t="str">
        <f t="shared" si="40"/>
        <v/>
      </c>
      <c r="K295" s="125">
        <v>99.73</v>
      </c>
      <c r="L295" s="126">
        <f t="shared" si="36"/>
        <v>6</v>
      </c>
      <c r="M295" s="127" t="str">
        <f t="shared" si="41"/>
        <v/>
      </c>
      <c r="N295" s="166" t="str">
        <f t="shared" si="42"/>
        <v/>
      </c>
      <c r="O295" s="167" t="str">
        <f t="shared" si="38"/>
        <v/>
      </c>
      <c r="P295" s="168"/>
      <c r="Q295" s="170" t="str">
        <f t="shared" si="37"/>
        <v/>
      </c>
    </row>
    <row r="296" spans="9:17">
      <c r="I296" s="123" t="str">
        <f t="shared" si="39"/>
        <v/>
      </c>
      <c r="J296" s="124" t="str">
        <f t="shared" si="40"/>
        <v/>
      </c>
      <c r="K296" s="125">
        <v>99.73</v>
      </c>
      <c r="L296" s="126">
        <f t="shared" si="36"/>
        <v>6</v>
      </c>
      <c r="M296" s="127" t="str">
        <f t="shared" si="41"/>
        <v/>
      </c>
      <c r="N296" s="166" t="str">
        <f t="shared" si="42"/>
        <v/>
      </c>
      <c r="O296" s="167" t="str">
        <f t="shared" si="38"/>
        <v/>
      </c>
      <c r="P296" s="168"/>
      <c r="Q296" s="170" t="str">
        <f t="shared" si="37"/>
        <v/>
      </c>
    </row>
    <row r="297" spans="9:17">
      <c r="I297" s="123" t="str">
        <f t="shared" si="39"/>
        <v/>
      </c>
      <c r="J297" s="124" t="str">
        <f t="shared" si="40"/>
        <v/>
      </c>
      <c r="K297" s="125">
        <v>99.73</v>
      </c>
      <c r="L297" s="126">
        <f t="shared" si="36"/>
        <v>6</v>
      </c>
      <c r="M297" s="127" t="str">
        <f t="shared" si="41"/>
        <v/>
      </c>
      <c r="N297" s="166" t="str">
        <f t="shared" si="42"/>
        <v/>
      </c>
      <c r="O297" s="167" t="str">
        <f t="shared" si="38"/>
        <v/>
      </c>
      <c r="P297" s="168"/>
      <c r="Q297" s="170" t="str">
        <f t="shared" si="37"/>
        <v/>
      </c>
    </row>
    <row r="298" spans="9:17">
      <c r="I298" s="123" t="str">
        <f t="shared" si="39"/>
        <v/>
      </c>
      <c r="J298" s="124" t="str">
        <f t="shared" si="40"/>
        <v/>
      </c>
      <c r="K298" s="125">
        <v>99.73</v>
      </c>
      <c r="L298" s="126">
        <f t="shared" si="36"/>
        <v>6</v>
      </c>
      <c r="M298" s="127" t="str">
        <f t="shared" si="41"/>
        <v/>
      </c>
      <c r="N298" s="166" t="str">
        <f t="shared" si="42"/>
        <v/>
      </c>
      <c r="O298" s="167" t="str">
        <f t="shared" si="38"/>
        <v/>
      </c>
      <c r="P298" s="168"/>
      <c r="Q298" s="170" t="str">
        <f t="shared" si="37"/>
        <v/>
      </c>
    </row>
    <row r="299" spans="9:17">
      <c r="I299" s="123" t="str">
        <f t="shared" si="39"/>
        <v/>
      </c>
      <c r="J299" s="124" t="str">
        <f t="shared" si="40"/>
        <v/>
      </c>
      <c r="K299" s="125">
        <v>99.73</v>
      </c>
      <c r="L299" s="126">
        <f t="shared" si="36"/>
        <v>6</v>
      </c>
      <c r="M299" s="127" t="str">
        <f t="shared" si="41"/>
        <v/>
      </c>
      <c r="N299" s="166" t="str">
        <f t="shared" si="42"/>
        <v/>
      </c>
      <c r="O299" s="167" t="str">
        <f t="shared" si="38"/>
        <v/>
      </c>
      <c r="P299" s="168"/>
      <c r="Q299" s="170" t="str">
        <f t="shared" si="37"/>
        <v/>
      </c>
    </row>
    <row r="300" spans="9:17">
      <c r="I300" s="123" t="str">
        <f t="shared" si="39"/>
        <v/>
      </c>
      <c r="J300" s="124" t="str">
        <f t="shared" si="40"/>
        <v/>
      </c>
      <c r="K300" s="125">
        <v>99.73</v>
      </c>
      <c r="L300" s="126">
        <f t="shared" si="36"/>
        <v>6</v>
      </c>
      <c r="M300" s="127" t="str">
        <f t="shared" si="41"/>
        <v/>
      </c>
      <c r="N300" s="166" t="str">
        <f t="shared" si="42"/>
        <v/>
      </c>
      <c r="O300" s="167" t="str">
        <f t="shared" si="38"/>
        <v/>
      </c>
      <c r="P300" s="168"/>
      <c r="Q300" s="170" t="str">
        <f t="shared" si="37"/>
        <v/>
      </c>
    </row>
    <row r="301" spans="9:17">
      <c r="I301" s="123" t="str">
        <f t="shared" si="39"/>
        <v/>
      </c>
      <c r="J301" s="124" t="str">
        <f t="shared" si="40"/>
        <v/>
      </c>
      <c r="K301" s="125">
        <v>99.73</v>
      </c>
      <c r="L301" s="126">
        <f t="shared" si="36"/>
        <v>6</v>
      </c>
      <c r="M301" s="127" t="str">
        <f t="shared" si="41"/>
        <v/>
      </c>
      <c r="N301" s="166" t="str">
        <f t="shared" si="42"/>
        <v/>
      </c>
      <c r="O301" s="167" t="str">
        <f t="shared" si="38"/>
        <v/>
      </c>
      <c r="P301" s="168"/>
      <c r="Q301" s="170" t="str">
        <f t="shared" si="37"/>
        <v/>
      </c>
    </row>
    <row r="302" spans="9:17">
      <c r="I302" s="123" t="str">
        <f t="shared" si="39"/>
        <v/>
      </c>
      <c r="J302" s="124" t="str">
        <f t="shared" si="40"/>
        <v/>
      </c>
      <c r="K302" s="125">
        <v>99.73</v>
      </c>
      <c r="L302" s="126">
        <f t="shared" si="36"/>
        <v>6</v>
      </c>
      <c r="M302" s="127" t="str">
        <f t="shared" si="41"/>
        <v/>
      </c>
      <c r="N302" s="166" t="str">
        <f t="shared" si="42"/>
        <v/>
      </c>
      <c r="O302" s="167" t="str">
        <f t="shared" si="38"/>
        <v/>
      </c>
      <c r="P302" s="168"/>
      <c r="Q302" s="170" t="str">
        <f t="shared" si="37"/>
        <v/>
      </c>
    </row>
    <row r="303" spans="9:17">
      <c r="I303" s="123" t="str">
        <f t="shared" si="39"/>
        <v/>
      </c>
      <c r="J303" s="124" t="str">
        <f t="shared" si="40"/>
        <v/>
      </c>
      <c r="K303" s="125">
        <v>99.73</v>
      </c>
      <c r="L303" s="126">
        <f t="shared" ref="L303:L317" si="43">INDEX(prozentsatz_divisor,(MATCH(K303,prozentsatz_divisor_prozent,-1)+1),2)</f>
        <v>6</v>
      </c>
      <c r="M303" s="127" t="str">
        <f t="shared" si="41"/>
        <v/>
      </c>
      <c r="N303" s="166" t="str">
        <f t="shared" si="42"/>
        <v/>
      </c>
      <c r="O303" s="167" t="str">
        <f t="shared" si="38"/>
        <v/>
      </c>
      <c r="P303" s="168"/>
      <c r="Q303" s="170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123" t="str">
        <f t="shared" si="39"/>
        <v/>
      </c>
      <c r="J304" s="124" t="str">
        <f t="shared" si="40"/>
        <v/>
      </c>
      <c r="K304" s="125">
        <v>99.73</v>
      </c>
      <c r="L304" s="126">
        <f t="shared" si="43"/>
        <v>6</v>
      </c>
      <c r="M304" s="127" t="str">
        <f t="shared" si="41"/>
        <v/>
      </c>
      <c r="N304" s="166" t="str">
        <f t="shared" si="42"/>
        <v/>
      </c>
      <c r="O304" s="167" t="str">
        <f t="shared" si="38"/>
        <v/>
      </c>
      <c r="P304" s="168"/>
      <c r="Q304" s="170" t="str">
        <f t="shared" si="44"/>
        <v/>
      </c>
    </row>
    <row r="305" spans="9:17">
      <c r="I305" s="123" t="str">
        <f t="shared" si="39"/>
        <v/>
      </c>
      <c r="J305" s="124" t="str">
        <f t="shared" si="40"/>
        <v/>
      </c>
      <c r="K305" s="125">
        <v>99.73</v>
      </c>
      <c r="L305" s="126">
        <f t="shared" si="43"/>
        <v>6</v>
      </c>
      <c r="M305" s="127" t="str">
        <f t="shared" si="41"/>
        <v/>
      </c>
      <c r="N305" s="166" t="str">
        <f t="shared" si="42"/>
        <v/>
      </c>
      <c r="O305" s="167" t="str">
        <f t="shared" si="38"/>
        <v/>
      </c>
      <c r="P305" s="168"/>
      <c r="Q305" s="170" t="str">
        <f t="shared" si="44"/>
        <v/>
      </c>
    </row>
    <row r="306" spans="9:17">
      <c r="I306" s="123" t="str">
        <f t="shared" si="39"/>
        <v/>
      </c>
      <c r="J306" s="124" t="str">
        <f t="shared" si="40"/>
        <v/>
      </c>
      <c r="K306" s="125">
        <v>99.73</v>
      </c>
      <c r="L306" s="126">
        <f t="shared" si="43"/>
        <v>6</v>
      </c>
      <c r="M306" s="127" t="str">
        <f t="shared" si="41"/>
        <v/>
      </c>
      <c r="N306" s="166" t="str">
        <f t="shared" si="42"/>
        <v/>
      </c>
      <c r="O306" s="167" t="str">
        <f t="shared" si="38"/>
        <v/>
      </c>
      <c r="P306" s="168"/>
      <c r="Q306" s="170" t="str">
        <f t="shared" si="44"/>
        <v/>
      </c>
    </row>
    <row r="307" spans="9:17">
      <c r="I307" s="123" t="str">
        <f t="shared" si="39"/>
        <v/>
      </c>
      <c r="J307" s="124" t="str">
        <f t="shared" si="40"/>
        <v/>
      </c>
      <c r="K307" s="125">
        <v>99.73</v>
      </c>
      <c r="L307" s="126">
        <f t="shared" si="43"/>
        <v>6</v>
      </c>
      <c r="M307" s="127" t="str">
        <f t="shared" si="41"/>
        <v/>
      </c>
      <c r="N307" s="166" t="str">
        <f t="shared" si="42"/>
        <v/>
      </c>
      <c r="O307" s="167" t="str">
        <f t="shared" si="38"/>
        <v/>
      </c>
      <c r="P307" s="168"/>
      <c r="Q307" s="170" t="str">
        <f t="shared" si="44"/>
        <v/>
      </c>
    </row>
    <row r="308" spans="9:17">
      <c r="I308" s="123" t="str">
        <f t="shared" si="39"/>
        <v/>
      </c>
      <c r="J308" s="124" t="str">
        <f t="shared" si="40"/>
        <v/>
      </c>
      <c r="K308" s="125">
        <v>99.73</v>
      </c>
      <c r="L308" s="126">
        <f t="shared" si="43"/>
        <v>6</v>
      </c>
      <c r="M308" s="127" t="str">
        <f t="shared" si="41"/>
        <v/>
      </c>
      <c r="N308" s="166" t="str">
        <f t="shared" si="42"/>
        <v/>
      </c>
      <c r="O308" s="167" t="str">
        <f t="shared" si="38"/>
        <v/>
      </c>
      <c r="P308" s="168"/>
      <c r="Q308" s="170" t="str">
        <f t="shared" si="44"/>
        <v/>
      </c>
    </row>
    <row r="309" spans="9:17">
      <c r="I309" s="123" t="str">
        <f t="shared" si="39"/>
        <v/>
      </c>
      <c r="J309" s="124" t="str">
        <f t="shared" si="40"/>
        <v/>
      </c>
      <c r="K309" s="125">
        <v>99.73</v>
      </c>
      <c r="L309" s="126">
        <f t="shared" si="43"/>
        <v>6</v>
      </c>
      <c r="M309" s="127" t="str">
        <f t="shared" si="41"/>
        <v/>
      </c>
      <c r="N309" s="166" t="str">
        <f t="shared" si="42"/>
        <v/>
      </c>
      <c r="O309" s="167" t="str">
        <f t="shared" si="38"/>
        <v/>
      </c>
      <c r="P309" s="168"/>
      <c r="Q309" s="170" t="str">
        <f t="shared" si="44"/>
        <v/>
      </c>
    </row>
    <row r="310" spans="9:17">
      <c r="I310" s="123" t="str">
        <f t="shared" si="39"/>
        <v/>
      </c>
      <c r="J310" s="124" t="str">
        <f t="shared" si="40"/>
        <v/>
      </c>
      <c r="K310" s="125">
        <v>99.73</v>
      </c>
      <c r="L310" s="126">
        <f t="shared" si="43"/>
        <v>6</v>
      </c>
      <c r="M310" s="127" t="str">
        <f t="shared" si="41"/>
        <v/>
      </c>
      <c r="N310" s="166" t="str">
        <f t="shared" si="42"/>
        <v/>
      </c>
      <c r="O310" s="167" t="str">
        <f t="shared" si="38"/>
        <v/>
      </c>
      <c r="P310" s="168"/>
      <c r="Q310" s="170" t="str">
        <f t="shared" si="44"/>
        <v/>
      </c>
    </row>
    <row r="311" spans="9:17">
      <c r="I311" s="123" t="str">
        <f t="shared" si="39"/>
        <v/>
      </c>
      <c r="J311" s="124" t="str">
        <f t="shared" si="40"/>
        <v/>
      </c>
      <c r="K311" s="125">
        <v>99.73</v>
      </c>
      <c r="L311" s="126">
        <f t="shared" si="43"/>
        <v>6</v>
      </c>
      <c r="M311" s="127" t="str">
        <f t="shared" si="41"/>
        <v/>
      </c>
      <c r="N311" s="166" t="str">
        <f t="shared" si="42"/>
        <v/>
      </c>
      <c r="O311" s="167" t="str">
        <f t="shared" si="38"/>
        <v/>
      </c>
      <c r="P311" s="168"/>
      <c r="Q311" s="170" t="str">
        <f t="shared" si="44"/>
        <v/>
      </c>
    </row>
    <row r="312" spans="9:17">
      <c r="I312" s="123" t="str">
        <f t="shared" si="39"/>
        <v/>
      </c>
      <c r="J312" s="124" t="str">
        <f t="shared" si="40"/>
        <v/>
      </c>
      <c r="K312" s="125">
        <v>99.73</v>
      </c>
      <c r="L312" s="126">
        <f t="shared" si="43"/>
        <v>6</v>
      </c>
      <c r="M312" s="127" t="str">
        <f t="shared" si="41"/>
        <v/>
      </c>
      <c r="N312" s="166" t="str">
        <f t="shared" si="42"/>
        <v/>
      </c>
      <c r="O312" s="167" t="str">
        <f t="shared" si="38"/>
        <v/>
      </c>
      <c r="P312" s="168"/>
      <c r="Q312" s="170" t="str">
        <f t="shared" si="44"/>
        <v/>
      </c>
    </row>
    <row r="313" spans="9:17">
      <c r="I313" s="123" t="str">
        <f t="shared" si="39"/>
        <v/>
      </c>
      <c r="J313" s="124" t="str">
        <f t="shared" si="40"/>
        <v/>
      </c>
      <c r="K313" s="125">
        <v>99.73</v>
      </c>
      <c r="L313" s="126">
        <f t="shared" si="43"/>
        <v>6</v>
      </c>
      <c r="M313" s="127" t="str">
        <f t="shared" si="41"/>
        <v/>
      </c>
      <c r="N313" s="166" t="str">
        <f t="shared" si="42"/>
        <v/>
      </c>
      <c r="O313" s="167" t="str">
        <f t="shared" si="38"/>
        <v/>
      </c>
      <c r="P313" s="168"/>
      <c r="Q313" s="170" t="str">
        <f t="shared" si="44"/>
        <v/>
      </c>
    </row>
    <row r="314" spans="9:17">
      <c r="I314" s="123" t="str">
        <f t="shared" si="39"/>
        <v/>
      </c>
      <c r="J314" s="124" t="str">
        <f t="shared" si="40"/>
        <v/>
      </c>
      <c r="K314" s="125">
        <v>99.73</v>
      </c>
      <c r="L314" s="126">
        <f t="shared" si="43"/>
        <v>6</v>
      </c>
      <c r="M314" s="127" t="str">
        <f t="shared" si="41"/>
        <v/>
      </c>
      <c r="N314" s="166" t="str">
        <f t="shared" si="42"/>
        <v/>
      </c>
      <c r="O314" s="167" t="str">
        <f t="shared" si="38"/>
        <v/>
      </c>
      <c r="P314" s="168"/>
      <c r="Q314" s="170" t="str">
        <f t="shared" si="44"/>
        <v/>
      </c>
    </row>
    <row r="315" spans="9:17">
      <c r="I315" s="123" t="str">
        <f t="shared" si="39"/>
        <v/>
      </c>
      <c r="J315" s="124" t="str">
        <f t="shared" si="40"/>
        <v/>
      </c>
      <c r="K315" s="125">
        <v>99.73</v>
      </c>
      <c r="L315" s="126">
        <f t="shared" si="43"/>
        <v>6</v>
      </c>
      <c r="M315" s="127" t="str">
        <f t="shared" si="41"/>
        <v/>
      </c>
      <c r="N315" s="166" t="str">
        <f t="shared" si="42"/>
        <v/>
      </c>
      <c r="O315" s="167" t="str">
        <f t="shared" si="38"/>
        <v/>
      </c>
      <c r="P315" s="168"/>
      <c r="Q315" s="170" t="str">
        <f t="shared" si="44"/>
        <v/>
      </c>
    </row>
    <row r="316" spans="9:17">
      <c r="I316" s="123" t="str">
        <f t="shared" si="39"/>
        <v/>
      </c>
      <c r="J316" s="124" t="str">
        <f t="shared" si="40"/>
        <v/>
      </c>
      <c r="K316" s="125">
        <v>99.73</v>
      </c>
      <c r="L316" s="126">
        <f t="shared" si="43"/>
        <v>6</v>
      </c>
      <c r="M316" s="127" t="str">
        <f t="shared" si="41"/>
        <v/>
      </c>
      <c r="N316" s="166" t="str">
        <f t="shared" si="42"/>
        <v/>
      </c>
      <c r="O316" s="167" t="str">
        <f t="shared" si="38"/>
        <v/>
      </c>
      <c r="P316" s="168"/>
      <c r="Q316" s="170" t="str">
        <f t="shared" si="44"/>
        <v/>
      </c>
    </row>
    <row r="317" spans="9:17">
      <c r="I317" s="123" t="str">
        <f t="shared" si="39"/>
        <v/>
      </c>
      <c r="J317" s="124" t="str">
        <f t="shared" si="40"/>
        <v/>
      </c>
      <c r="K317" s="125">
        <v>99.73</v>
      </c>
      <c r="L317" s="126">
        <f t="shared" si="43"/>
        <v>6</v>
      </c>
      <c r="M317" s="127" t="str">
        <f t="shared" si="41"/>
        <v/>
      </c>
      <c r="N317" s="166" t="str">
        <f t="shared" si="42"/>
        <v/>
      </c>
      <c r="O317" s="167" t="str">
        <f t="shared" si="38"/>
        <v/>
      </c>
      <c r="P317" s="168"/>
      <c r="Q317" s="170" t="str">
        <f t="shared" si="44"/>
        <v/>
      </c>
    </row>
    <row r="318" spans="13:14">
      <c r="M318" s="127" t="str">
        <f t="shared" ref="M318:M322" si="45">IF(I318="","",((G318-E318)/L318)*storypoints_kalibrierung)</f>
        <v/>
      </c>
      <c r="N318" s="166"/>
    </row>
    <row r="319" spans="13:13">
      <c r="M319" s="127" t="str">
        <f t="shared" si="45"/>
        <v/>
      </c>
    </row>
    <row r="320" spans="13:13">
      <c r="M320" s="127" t="str">
        <f t="shared" si="45"/>
        <v/>
      </c>
    </row>
    <row r="321" spans="13:13">
      <c r="M321" s="127" t="str">
        <f t="shared" si="45"/>
        <v/>
      </c>
    </row>
    <row r="322" spans="13:13">
      <c r="M322" s="127" t="str">
        <f t="shared" si="45"/>
        <v/>
      </c>
    </row>
    <row r="323" spans="13:13">
      <c r="M323" s="127" t="str">
        <f t="shared" ref="M323:M358" si="46">IF(I323="","",((G323-E323)/L323)*storypoints_kalibrierung)</f>
        <v/>
      </c>
    </row>
    <row r="324" spans="13:13">
      <c r="M324" s="127" t="str">
        <f t="shared" si="46"/>
        <v/>
      </c>
    </row>
    <row r="325" spans="13:13">
      <c r="M325" s="127" t="str">
        <f t="shared" si="46"/>
        <v/>
      </c>
    </row>
    <row r="326" spans="13:13">
      <c r="M326" s="127" t="str">
        <f t="shared" si="46"/>
        <v/>
      </c>
    </row>
    <row r="327" spans="13:13">
      <c r="M327" s="127" t="str">
        <f t="shared" si="46"/>
        <v/>
      </c>
    </row>
    <row r="328" spans="13:13">
      <c r="M328" s="127" t="str">
        <f t="shared" si="46"/>
        <v/>
      </c>
    </row>
    <row r="329" spans="13:13">
      <c r="M329" s="127" t="str">
        <f t="shared" si="46"/>
        <v/>
      </c>
    </row>
    <row r="330" spans="13:13">
      <c r="M330" s="127" t="str">
        <f t="shared" si="46"/>
        <v/>
      </c>
    </row>
    <row r="331" spans="13:13">
      <c r="M331" s="127" t="str">
        <f t="shared" si="46"/>
        <v/>
      </c>
    </row>
    <row r="332" spans="13:13">
      <c r="M332" s="127" t="str">
        <f t="shared" si="46"/>
        <v/>
      </c>
    </row>
    <row r="333" spans="13:13">
      <c r="M333" s="127" t="str">
        <f t="shared" si="46"/>
        <v/>
      </c>
    </row>
    <row r="334" spans="13:13">
      <c r="M334" s="127" t="str">
        <f t="shared" si="46"/>
        <v/>
      </c>
    </row>
    <row r="335" spans="13:13">
      <c r="M335" s="127" t="str">
        <f t="shared" si="46"/>
        <v/>
      </c>
    </row>
    <row r="336" spans="13:13">
      <c r="M336" s="127" t="str">
        <f t="shared" si="46"/>
        <v/>
      </c>
    </row>
    <row r="337" spans="13:13">
      <c r="M337" s="127" t="str">
        <f t="shared" si="46"/>
        <v/>
      </c>
    </row>
    <row r="338" spans="13:13">
      <c r="M338" s="127" t="str">
        <f t="shared" si="46"/>
        <v/>
      </c>
    </row>
    <row r="339" spans="13:13">
      <c r="M339" s="127" t="str">
        <f t="shared" si="46"/>
        <v/>
      </c>
    </row>
    <row r="340" spans="13:13">
      <c r="M340" s="127" t="str">
        <f t="shared" si="46"/>
        <v/>
      </c>
    </row>
    <row r="341" spans="13:13">
      <c r="M341" s="127" t="str">
        <f t="shared" si="46"/>
        <v/>
      </c>
    </row>
    <row r="342" spans="13:13">
      <c r="M342" s="127" t="str">
        <f t="shared" si="46"/>
        <v/>
      </c>
    </row>
    <row r="343" spans="13:13">
      <c r="M343" s="127" t="str">
        <f t="shared" si="46"/>
        <v/>
      </c>
    </row>
    <row r="344" spans="13:13">
      <c r="M344" s="127" t="str">
        <f t="shared" si="46"/>
        <v/>
      </c>
    </row>
    <row r="345" spans="13:13">
      <c r="M345" s="127" t="str">
        <f t="shared" si="46"/>
        <v/>
      </c>
    </row>
    <row r="346" spans="13:13">
      <c r="M346" s="127" t="str">
        <f t="shared" si="46"/>
        <v/>
      </c>
    </row>
    <row r="347" spans="13:13">
      <c r="M347" s="127" t="str">
        <f t="shared" si="46"/>
        <v/>
      </c>
    </row>
    <row r="348" spans="13:13">
      <c r="M348" s="127" t="str">
        <f t="shared" si="46"/>
        <v/>
      </c>
    </row>
    <row r="349" spans="13:13">
      <c r="M349" s="127" t="str">
        <f t="shared" si="46"/>
        <v/>
      </c>
    </row>
    <row r="350" spans="13:13">
      <c r="M350" s="127" t="str">
        <f t="shared" si="46"/>
        <v/>
      </c>
    </row>
    <row r="351" spans="13:13">
      <c r="M351" s="127" t="str">
        <f t="shared" si="46"/>
        <v/>
      </c>
    </row>
    <row r="352" spans="13:13">
      <c r="M352" s="127" t="str">
        <f t="shared" si="46"/>
        <v/>
      </c>
    </row>
    <row r="353" spans="13:13">
      <c r="M353" s="127" t="str">
        <f t="shared" si="46"/>
        <v/>
      </c>
    </row>
    <row r="354" spans="13:13">
      <c r="M354" s="127" t="str">
        <f t="shared" si="46"/>
        <v/>
      </c>
    </row>
    <row r="355" spans="13:13">
      <c r="M355" s="127" t="str">
        <f t="shared" si="46"/>
        <v/>
      </c>
    </row>
    <row r="356" spans="13:13">
      <c r="M356" s="127" t="str">
        <f t="shared" si="46"/>
        <v/>
      </c>
    </row>
    <row r="357" spans="13:13">
      <c r="M357" s="127" t="str">
        <f t="shared" si="46"/>
        <v/>
      </c>
    </row>
    <row r="358" spans="13:13">
      <c r="M358" s="127" t="str">
        <f t="shared" si="46"/>
        <v/>
      </c>
    </row>
  </sheetData>
  <sheetProtection sheet="1" selectLockedCells="1" objects="1" scenarios="1"/>
  <mergeCells count="2">
    <mergeCell ref="A1:N1"/>
    <mergeCell ref="O1:Q1"/>
  </mergeCells>
  <dataValidations count="2">
    <dataValidation type="decimal" operator="between" allowBlank="1" showInputMessage="1" showErrorMessage="1" sqref="K4:K1374">
      <formula1>5</formula1>
      <formula2>100</formula2>
    </dataValidation>
    <dataValidation type="list" allowBlank="1" showInputMessage="1" showErrorMessage="1" sqref="P4:P317">
      <formula1>shirtsizes</formula1>
    </dataValidation>
  </dataValidations>
  <printOptions gridLines="1"/>
  <pageMargins left="0.78740157480315" right="0.78740157480315" top="0.984251968503937" bottom="0.984251968503937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G8" sqref="G8"/>
    </sheetView>
  </sheetViews>
  <sheetFormatPr defaultColWidth="11.4285714285714" defaultRowHeight="12.75"/>
  <cols>
    <col min="1" max="1" width="27.1428571428571" customWidth="1"/>
    <col min="2" max="2" width="19.2857142857143" style="92" customWidth="1"/>
    <col min="3" max="3" width="22" customWidth="1"/>
    <col min="4" max="4" width="23.847619047619" customWidth="1"/>
    <col min="5" max="5" width="21.4285714285714" customWidth="1"/>
    <col min="6" max="6" width="10.5714285714286" customWidth="1"/>
    <col min="7" max="7" width="13.5714285714286" style="93" customWidth="1"/>
    <col min="8" max="8" width="9" style="93" hidden="1" customWidth="1"/>
    <col min="9" max="9" width="13.847619047619" style="93" hidden="1" customWidth="1"/>
    <col min="10" max="10" width="3.28571428571429" style="93" customWidth="1"/>
    <col min="11" max="11" width="17.5714285714286" style="91" customWidth="1"/>
    <col min="12" max="12" width="3.71428571428571" customWidth="1"/>
  </cols>
  <sheetData>
    <row r="1" spans="1:11">
      <c r="A1" s="94" t="s">
        <v>66</v>
      </c>
      <c r="B1" s="95"/>
      <c r="C1" s="95"/>
      <c r="D1" s="95"/>
      <c r="E1" s="96"/>
      <c r="K1"/>
    </row>
    <row r="2" ht="7.5" customHeight="1" spans="1:12">
      <c r="A2" s="97"/>
      <c r="B2" s="98"/>
      <c r="C2" s="98"/>
      <c r="D2" s="98"/>
      <c r="E2" s="99"/>
      <c r="K2"/>
      <c r="L2" s="115"/>
    </row>
    <row r="3" s="54" customFormat="1" ht="30.75" customHeight="1" spans="1:10">
      <c r="A3" s="100" t="s">
        <v>67</v>
      </c>
      <c r="B3" s="101" t="s">
        <v>68</v>
      </c>
      <c r="C3" s="101" t="s">
        <v>69</v>
      </c>
      <c r="D3" s="101" t="s">
        <v>70</v>
      </c>
      <c r="E3" s="102" t="s">
        <v>71</v>
      </c>
      <c r="G3" s="103"/>
      <c r="H3" s="103"/>
      <c r="I3" s="103"/>
      <c r="J3" s="103"/>
    </row>
    <row r="4" spans="1:11">
      <c r="A4" s="104">
        <v>0.02</v>
      </c>
      <c r="B4" s="105">
        <f>IF((Spezifikation!J3-(2*Spezifikation!M3))&lt;0,"NV",(Spezifikation!J3-(2*Spezifikation!M3)))</f>
        <v>70.3853065224038</v>
      </c>
      <c r="C4" s="106">
        <f>IF(B4="NV",C5,B4/Einstellungen!$B$53)</f>
        <v>8.79816331530048</v>
      </c>
      <c r="D4" s="106">
        <f>IF(B4="NV",D5,B4/Einstellungen!$B$54)</f>
        <v>0.439908165765024</v>
      </c>
      <c r="E4" s="107">
        <f>IF(B4="NV",E5,B4/Einstellungen!$B$55)</f>
        <v>0.036659013813752</v>
      </c>
      <c r="K4"/>
    </row>
    <row r="5" spans="1:11">
      <c r="A5" s="108">
        <v>0.1</v>
      </c>
      <c r="B5" s="105">
        <f>IF((Spezifikation!J3-(1.28*Spezifikation!M3))&lt;0,"NV",(Spezifikation!J3-(1.28*Spezifikation!M3)))</f>
        <v>71.6265961743384</v>
      </c>
      <c r="C5" s="106">
        <f>IF(B5="NV",C6,B5/Einstellungen!$B$53)</f>
        <v>8.95332452179231</v>
      </c>
      <c r="D5" s="106">
        <f>IF(B5="NV",D6,B5/Einstellungen!$B$54)</f>
        <v>0.447666226089615</v>
      </c>
      <c r="E5" s="107">
        <f>IF(B5="NV",E6,B5/Einstellungen!$B$55)</f>
        <v>0.0373055188408013</v>
      </c>
      <c r="K5"/>
    </row>
    <row r="6" spans="1:11">
      <c r="A6" s="108">
        <v>0.16</v>
      </c>
      <c r="B6" s="106">
        <f>IF((Spezifikation!J3-(1*Spezifikation!M3))&lt;0,"NV",(Spezifikation!J3-(1*Spezifikation!M3)))</f>
        <v>72.1093199278686</v>
      </c>
      <c r="C6" s="106">
        <f>IF(B6="NV",C7,B6/Einstellungen!$B$53)</f>
        <v>9.01366499098357</v>
      </c>
      <c r="D6" s="106">
        <f>IF(B6="NV",D7,B6/Einstellungen!$B$54)</f>
        <v>0.450683249549179</v>
      </c>
      <c r="E6" s="107">
        <f>IF(B6="NV",E7,B6/Einstellungen!$B$55)</f>
        <v>0.0375569374624316</v>
      </c>
      <c r="K6"/>
    </row>
    <row r="7" spans="1:11">
      <c r="A7" s="108">
        <v>0.2</v>
      </c>
      <c r="B7" s="106">
        <f>IF((Spezifikation!J3-(0.84*Spezifikation!M3))&lt;0,"NV",(Spezifikation!J3-(0.84*Spezifikation!M3)))</f>
        <v>72.3851620727429</v>
      </c>
      <c r="C7" s="106">
        <f>IF(B7="NV",C8,B7/Einstellungen!$B$53)</f>
        <v>9.04814525909287</v>
      </c>
      <c r="D7" s="106">
        <f>IF(B7="NV",D8,B7/Einstellungen!$B$54)</f>
        <v>0.452407262954643</v>
      </c>
      <c r="E7" s="107">
        <f>IF(B7="NV",E8,B7/Einstellungen!$B$55)</f>
        <v>0.0377006052462203</v>
      </c>
      <c r="K7"/>
    </row>
    <row r="8" spans="1:11">
      <c r="A8" s="109">
        <v>0.25</v>
      </c>
      <c r="B8" s="110">
        <f>IF((Spezifikation!J3-(0.67*Spezifikation!M3))&lt;0,"NV",(Spezifikation!J3-(0.67*Spezifikation!M3)))</f>
        <v>72.6782443516719</v>
      </c>
      <c r="C8" s="110">
        <f>IF(B8="NV",C9,B8/Einstellungen!$B$53)</f>
        <v>9.08478054395899</v>
      </c>
      <c r="D8" s="110">
        <f>IF(B8="NV",D9,B8/Einstellungen!$B$54)</f>
        <v>0.45423902719795</v>
      </c>
      <c r="E8" s="110">
        <f>IF(B8="NV",E9,B8/Einstellungen!$B$55)</f>
        <v>0.0378532522664958</v>
      </c>
      <c r="K8"/>
    </row>
    <row r="9" spans="1:11">
      <c r="A9" s="108">
        <v>0.3</v>
      </c>
      <c r="B9" s="106">
        <f>IF((Spezifikation!J3-(0.52*Spezifikation!M3))&lt;0,"NV",(Spezifikation!J3-(0.52*Spezifikation!M3)))</f>
        <v>72.9368463624917</v>
      </c>
      <c r="C9" s="106">
        <f>IF(B9="NV",C10,B9/Einstellungen!$B$53)</f>
        <v>9.11710579531146</v>
      </c>
      <c r="D9" s="106">
        <f>IF(B9="NV",D10,B9/Einstellungen!$B$54)</f>
        <v>0.455855289765573</v>
      </c>
      <c r="E9" s="107">
        <f>IF(B9="NV",E10,B9/Einstellungen!$B$55)</f>
        <v>0.0379879408137977</v>
      </c>
      <c r="K9"/>
    </row>
    <row r="10" spans="1:11">
      <c r="A10" s="108">
        <v>0.4</v>
      </c>
      <c r="B10" s="106">
        <f>IF((Spezifikation!J3-(0.25*Spezifikation!M3))&lt;0,"NV",(Spezifikation!J3-(0.25*Spezifikation!M3)))</f>
        <v>73.4023299819672</v>
      </c>
      <c r="C10" s="106">
        <f>IF(B10="NV",C11,B10/Einstellungen!$B$53)</f>
        <v>9.17529124774589</v>
      </c>
      <c r="D10" s="106">
        <f>IF(B10="NV",D11,B10/Einstellungen!$B$54)</f>
        <v>0.458764562387295</v>
      </c>
      <c r="E10" s="107">
        <f>IF(B10="NV",E11,B10/Einstellungen!$B$55)</f>
        <v>0.0382303801989412</v>
      </c>
      <c r="K10"/>
    </row>
    <row r="11" spans="1:11">
      <c r="A11" s="109">
        <v>0.5</v>
      </c>
      <c r="B11" s="110">
        <f>Spezifikation!J3</f>
        <v>73.8333333333333</v>
      </c>
      <c r="C11" s="110">
        <f>B11/Einstellungen!B53</f>
        <v>9.22916666666667</v>
      </c>
      <c r="D11" s="110">
        <f>B11/Einstellungen!B54</f>
        <v>0.461458333333333</v>
      </c>
      <c r="E11" s="111">
        <f>B11/Einstellungen!B55</f>
        <v>0.0384548611111111</v>
      </c>
      <c r="K11"/>
    </row>
    <row r="12" spans="1:11">
      <c r="A12" s="108">
        <v>0.6</v>
      </c>
      <c r="B12" s="106">
        <f>Spezifikation!J3+(0.25*Spezifikation!M3)</f>
        <v>74.2643366846995</v>
      </c>
      <c r="C12" s="106">
        <f>B12/Einstellungen!B53</f>
        <v>9.28304208558744</v>
      </c>
      <c r="D12" s="106">
        <f>B12/Einstellungen!B54</f>
        <v>0.464152104279372</v>
      </c>
      <c r="E12" s="107">
        <f>B12/Einstellungen!B55</f>
        <v>0.038679342023281</v>
      </c>
      <c r="K12"/>
    </row>
    <row r="13" spans="1:11">
      <c r="A13" s="108">
        <v>0.7</v>
      </c>
      <c r="B13" s="106">
        <f>Spezifikation!J3+(0.52*Spezifikation!M3)</f>
        <v>74.729820304175</v>
      </c>
      <c r="C13" s="106">
        <f>B13/Einstellungen!B53</f>
        <v>9.34122753802188</v>
      </c>
      <c r="D13" s="106">
        <f>B13/Einstellungen!B54</f>
        <v>0.467061376901094</v>
      </c>
      <c r="E13" s="107">
        <f>B13/Einstellungen!B55</f>
        <v>0.0389217814084245</v>
      </c>
      <c r="K13"/>
    </row>
    <row r="14" spans="1:11">
      <c r="A14" s="109">
        <v>0.75</v>
      </c>
      <c r="B14" s="110">
        <f>Spezifikation!J3+(0.67*Spezifikation!M3)</f>
        <v>74.9884223149947</v>
      </c>
      <c r="C14" s="110">
        <f>B14/Einstellungen!B53</f>
        <v>9.37355278937434</v>
      </c>
      <c r="D14" s="110">
        <f>B14/Einstellungen!B54</f>
        <v>0.468677639468717</v>
      </c>
      <c r="E14" s="111">
        <f>B14/Einstellungen!B55</f>
        <v>0.0390564699557264</v>
      </c>
      <c r="K14"/>
    </row>
    <row r="15" spans="1:11">
      <c r="A15" s="108">
        <v>0.8</v>
      </c>
      <c r="B15" s="106">
        <f>Spezifikation!J3+(0.84*Spezifikation!M3)</f>
        <v>75.2815045939237</v>
      </c>
      <c r="C15" s="106">
        <f>B15/Einstellungen!B53</f>
        <v>9.41018807424047</v>
      </c>
      <c r="D15" s="106">
        <f>B15/Einstellungen!B54</f>
        <v>0.470509403712023</v>
      </c>
      <c r="E15" s="107">
        <f>B15/Einstellungen!B55</f>
        <v>0.0392091169760019</v>
      </c>
      <c r="K15"/>
    </row>
    <row r="16" spans="1:11">
      <c r="A16" s="108">
        <v>0.84</v>
      </c>
      <c r="B16" s="106">
        <f>Spezifikation!J3+(1*Spezifikation!M3)</f>
        <v>75.5573467387981</v>
      </c>
      <c r="C16" s="106">
        <f>B16/Einstellungen!B53</f>
        <v>9.44466834234976</v>
      </c>
      <c r="D16" s="106">
        <f>B16/Einstellungen!B54</f>
        <v>0.472233417117488</v>
      </c>
      <c r="E16" s="107">
        <f>B16/Einstellungen!B55</f>
        <v>0.0393527847597907</v>
      </c>
      <c r="K16"/>
    </row>
    <row r="17" spans="1:11">
      <c r="A17" s="108">
        <v>0.9</v>
      </c>
      <c r="B17" s="106">
        <f>Spezifikation!J3+(1.28*Spezifikation!M3)</f>
        <v>76.0400704923282</v>
      </c>
      <c r="C17" s="106">
        <f>B17/Einstellungen!B53</f>
        <v>9.50500881154103</v>
      </c>
      <c r="D17" s="106">
        <f>B17/Einstellungen!B54</f>
        <v>0.475250440577052</v>
      </c>
      <c r="E17" s="107">
        <f>B17/Einstellungen!B55</f>
        <v>0.039604203381421</v>
      </c>
      <c r="K17"/>
    </row>
    <row r="18" ht="13.5" spans="1:11">
      <c r="A18" s="112">
        <v>0.98</v>
      </c>
      <c r="B18" s="113">
        <f>Spezifikation!J3+(2*Spezifikation!M3)</f>
        <v>77.2813601442629</v>
      </c>
      <c r="C18" s="113">
        <f>B18/Einstellungen!B53</f>
        <v>9.66017001803286</v>
      </c>
      <c r="D18" s="113">
        <f>B18/Einstellungen!B54</f>
        <v>0.483008500901643</v>
      </c>
      <c r="E18" s="114">
        <f>B18/Einstellungen!B55</f>
        <v>0.0402507084084702</v>
      </c>
      <c r="K18"/>
    </row>
    <row r="19" ht="7.5" customHeight="1" spans="11:11">
      <c r="K19"/>
    </row>
  </sheetData>
  <sheetProtection sheet="1" selectLockedCells="1" objects="1" scenarios="1"/>
  <mergeCells count="1">
    <mergeCell ref="A1:E2"/>
  </mergeCells>
  <pageMargins left="0.787401575" right="0.787401575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2">
    <pageSetUpPr fitToPage="1"/>
  </sheetPr>
  <dimension ref="A1:F31"/>
  <sheetViews>
    <sheetView workbookViewId="0">
      <selection activeCell="E8" sqref="E8"/>
    </sheetView>
  </sheetViews>
  <sheetFormatPr defaultColWidth="9.14285714285714" defaultRowHeight="12.75" outlineLevelCol="5"/>
  <cols>
    <col min="1" max="1" width="4.71428571428571" style="55" customWidth="1"/>
    <col min="2" max="2" width="25.4285714285714" customWidth="1"/>
    <col min="3" max="3" width="21.1428571428571" customWidth="1"/>
    <col min="4" max="4" width="21.5714285714286" customWidth="1"/>
    <col min="5" max="5" width="21" customWidth="1"/>
    <col min="6" max="6" width="17.1428571428571" customWidth="1"/>
  </cols>
  <sheetData>
    <row r="1" ht="27" customHeight="1" spans="2:6">
      <c r="B1" s="56" t="s">
        <v>72</v>
      </c>
      <c r="C1" s="56"/>
      <c r="D1" s="56"/>
      <c r="E1" s="56"/>
      <c r="F1" s="56"/>
    </row>
    <row r="2" ht="13.5" spans="2:2">
      <c r="B2" s="57" t="s">
        <v>73</v>
      </c>
    </row>
    <row r="3" s="54" customFormat="1" ht="33.75" customHeight="1" spans="1:6">
      <c r="A3" s="58"/>
      <c r="B3" s="59" t="s">
        <v>74</v>
      </c>
      <c r="C3" s="60"/>
      <c r="F3" s="61"/>
    </row>
    <row r="4" spans="1:3">
      <c r="A4" s="62"/>
      <c r="B4" s="63"/>
      <c r="C4" s="64"/>
    </row>
    <row r="5" ht="14.25" spans="1:3">
      <c r="A5" s="62"/>
      <c r="B5" s="65" t="s">
        <v>75</v>
      </c>
      <c r="C5" s="66">
        <v>139</v>
      </c>
    </row>
    <row r="6" ht="14.25" spans="1:3">
      <c r="A6" s="62"/>
      <c r="B6" s="65" t="s">
        <v>76</v>
      </c>
      <c r="C6" s="66">
        <v>7.7</v>
      </c>
    </row>
    <row r="7" ht="15" spans="1:3">
      <c r="A7" s="62"/>
      <c r="B7" s="67" t="s">
        <v>77</v>
      </c>
      <c r="C7" s="68">
        <f>C5*C6</f>
        <v>1070.3</v>
      </c>
    </row>
    <row r="8" spans="1:3">
      <c r="A8" s="62"/>
      <c r="B8" s="69" t="s">
        <v>78</v>
      </c>
      <c r="C8" s="70"/>
    </row>
    <row r="9" spans="1:3">
      <c r="A9" s="62"/>
      <c r="B9" s="69" t="s">
        <v>79</v>
      </c>
      <c r="C9" s="70"/>
    </row>
    <row r="10" spans="1:3">
      <c r="A10" s="62"/>
      <c r="B10" s="69"/>
      <c r="C10" s="70"/>
    </row>
    <row r="11" spans="1:4">
      <c r="A11" s="62"/>
      <c r="B11" s="71"/>
      <c r="C11" s="72"/>
      <c r="D11" s="72"/>
    </row>
    <row r="12" ht="13.5" spans="2:4">
      <c r="B12" s="73" t="s">
        <v>80</v>
      </c>
      <c r="C12" s="72"/>
      <c r="D12" s="72"/>
    </row>
    <row r="13" ht="30" customHeight="1" spans="1:6">
      <c r="A13" s="62"/>
      <c r="B13" s="59"/>
      <c r="C13" s="74" t="s">
        <v>81</v>
      </c>
      <c r="D13" s="75" t="s">
        <v>82</v>
      </c>
      <c r="E13" s="74" t="s">
        <v>83</v>
      </c>
      <c r="F13" s="76" t="s">
        <v>84</v>
      </c>
    </row>
    <row r="14" spans="1:6">
      <c r="A14" s="62"/>
      <c r="B14" s="65" t="s">
        <v>85</v>
      </c>
      <c r="C14" s="77">
        <f>Aufwandschätzung!B8</f>
        <v>72.6782443516719</v>
      </c>
      <c r="D14" s="77">
        <f>Aufwandschätzung!B11</f>
        <v>73.8333333333333</v>
      </c>
      <c r="E14" s="77">
        <f>Aufwandschätzung!B14</f>
        <v>74.9884223149947</v>
      </c>
      <c r="F14" s="78">
        <f>Aufwandschätzung!B18</f>
        <v>77.2813601442629</v>
      </c>
    </row>
    <row r="15" spans="1:6">
      <c r="A15" s="62"/>
      <c r="B15" s="65" t="s">
        <v>86</v>
      </c>
      <c r="C15" s="79">
        <f>C14/C6</f>
        <v>9.43873303268467</v>
      </c>
      <c r="D15" s="79">
        <f>D14/C6</f>
        <v>9.58874458874459</v>
      </c>
      <c r="E15" s="79">
        <f>E14/C6</f>
        <v>9.73875614480451</v>
      </c>
      <c r="F15" s="80">
        <f>F14/C6</f>
        <v>10.0365402784757</v>
      </c>
    </row>
    <row r="16" spans="1:6">
      <c r="A16" s="62"/>
      <c r="B16" s="65" t="s">
        <v>87</v>
      </c>
      <c r="C16" s="81">
        <v>0</v>
      </c>
      <c r="D16" s="81">
        <v>0</v>
      </c>
      <c r="E16" s="81">
        <v>0</v>
      </c>
      <c r="F16" s="82">
        <v>0</v>
      </c>
    </row>
    <row r="17" spans="1:6">
      <c r="A17" s="62"/>
      <c r="B17" s="65" t="s">
        <v>88</v>
      </c>
      <c r="C17" s="81">
        <v>0</v>
      </c>
      <c r="D17" s="81">
        <v>0</v>
      </c>
      <c r="E17" s="81">
        <v>0</v>
      </c>
      <c r="F17" s="82">
        <v>0</v>
      </c>
    </row>
    <row r="18" spans="1:6">
      <c r="A18" s="62"/>
      <c r="B18" s="65"/>
      <c r="C18" s="77"/>
      <c r="D18" s="83"/>
      <c r="E18" s="84"/>
      <c r="F18" s="85"/>
    </row>
    <row r="19" spans="1:6">
      <c r="A19" s="62"/>
      <c r="B19" s="65" t="s">
        <v>89</v>
      </c>
      <c r="C19" s="83">
        <f>(C5*C14)+C16+C17</f>
        <v>10102.2759648824</v>
      </c>
      <c r="D19" s="83">
        <f>(C5*D14)+D16+D17</f>
        <v>10262.8333333333</v>
      </c>
      <c r="E19" s="83">
        <f>(C5*E14)+E16+E17</f>
        <v>10423.3907017843</v>
      </c>
      <c r="F19" s="86">
        <f>(C5*F14)+F16+F17</f>
        <v>10742.1090600525</v>
      </c>
    </row>
    <row r="20" ht="51.75" spans="1:6">
      <c r="A20" s="62"/>
      <c r="B20" s="87" t="s">
        <v>90</v>
      </c>
      <c r="C20" s="88" t="s">
        <v>91</v>
      </c>
      <c r="D20" s="88" t="s">
        <v>92</v>
      </c>
      <c r="E20" s="88" t="s">
        <v>93</v>
      </c>
      <c r="F20" s="89" t="s">
        <v>94</v>
      </c>
    </row>
    <row r="21" spans="1:4">
      <c r="A21" s="62"/>
      <c r="C21" s="72"/>
      <c r="D21" s="90"/>
    </row>
    <row r="22" spans="1:6">
      <c r="A22" s="62"/>
      <c r="B22" s="91"/>
      <c r="C22" s="91"/>
      <c r="D22" s="91"/>
      <c r="E22" s="91"/>
      <c r="F22" s="91"/>
    </row>
    <row r="23" spans="1:6">
      <c r="A23" s="62"/>
      <c r="B23" s="91"/>
      <c r="C23" s="91"/>
      <c r="D23" s="91"/>
      <c r="E23" s="91"/>
      <c r="F23" s="91"/>
    </row>
    <row r="24" spans="1:1">
      <c r="A24" s="62"/>
    </row>
    <row r="25" spans="1:1">
      <c r="A25" s="62"/>
    </row>
    <row r="26" spans="1:1">
      <c r="A26" s="62"/>
    </row>
    <row r="27" spans="1:1">
      <c r="A27" s="62"/>
    </row>
    <row r="28" spans="1:1">
      <c r="A28" s="62"/>
    </row>
    <row r="29" spans="1:1">
      <c r="A29" s="62"/>
    </row>
    <row r="30" spans="1:1">
      <c r="A30" s="62"/>
    </row>
    <row r="31" spans="1:1">
      <c r="A31" s="62"/>
    </row>
  </sheetData>
  <mergeCells count="1">
    <mergeCell ref="B1:F1"/>
  </mergeCells>
  <pageMargins left="0.78740157480315" right="0.49" top="1.2" bottom="0.984251968503937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31" sqref="B31"/>
    </sheetView>
  </sheetViews>
  <sheetFormatPr defaultColWidth="11.4285714285714" defaultRowHeight="12.75" outlineLevelCol="6"/>
  <cols>
    <col min="1" max="1" width="18.1428571428571" style="1" customWidth="1"/>
    <col min="2" max="2" width="20" style="1" customWidth="1"/>
    <col min="3" max="3" width="11.4285714285714" style="1"/>
    <col min="4" max="4" width="14.5714285714286" style="1" customWidth="1"/>
    <col min="5" max="5" width="16.2857142857143" style="1" customWidth="1"/>
    <col min="6" max="6" width="15.7142857142857" style="1" customWidth="1"/>
    <col min="7" max="7" width="15.1428571428571" style="1" customWidth="1"/>
    <col min="8" max="16384" width="11.4285714285714" style="1"/>
  </cols>
  <sheetData>
    <row r="1" ht="15.75" spans="1:7">
      <c r="A1" s="2" t="s">
        <v>95</v>
      </c>
      <c r="B1" s="3"/>
      <c r="C1" s="3"/>
      <c r="D1" s="3"/>
      <c r="E1" s="3"/>
      <c r="F1" s="3"/>
      <c r="G1" s="3"/>
    </row>
    <row r="2" ht="30.75" spans="1:7">
      <c r="A2" s="4" t="s">
        <v>96</v>
      </c>
      <c r="B2" s="5" t="s">
        <v>97</v>
      </c>
      <c r="C2" s="5" t="s">
        <v>22</v>
      </c>
      <c r="D2" s="5" t="s">
        <v>24</v>
      </c>
      <c r="E2" s="5" t="s">
        <v>98</v>
      </c>
      <c r="F2" s="5" t="s">
        <v>99</v>
      </c>
      <c r="G2" s="6" t="s">
        <v>100</v>
      </c>
    </row>
    <row r="3" ht="15" spans="1:7">
      <c r="A3" s="7" t="s">
        <v>97</v>
      </c>
      <c r="B3" s="8" t="s">
        <v>97</v>
      </c>
      <c r="C3" s="8" t="s">
        <v>22</v>
      </c>
      <c r="D3" s="8" t="s">
        <v>24</v>
      </c>
      <c r="E3" s="8" t="s">
        <v>98</v>
      </c>
      <c r="F3" s="8" t="s">
        <v>99</v>
      </c>
      <c r="G3" s="9" t="s">
        <v>100</v>
      </c>
    </row>
    <row r="4" ht="15" spans="1:7">
      <c r="A4" s="7" t="s">
        <v>22</v>
      </c>
      <c r="B4" s="8" t="s">
        <v>97</v>
      </c>
      <c r="C4" s="8" t="s">
        <v>22</v>
      </c>
      <c r="D4" s="8" t="s">
        <v>24</v>
      </c>
      <c r="E4" s="8" t="s">
        <v>98</v>
      </c>
      <c r="F4" s="8" t="s">
        <v>99</v>
      </c>
      <c r="G4" s="9" t="s">
        <v>100</v>
      </c>
    </row>
    <row r="5" ht="15" spans="1:7">
      <c r="A5" s="7" t="s">
        <v>24</v>
      </c>
      <c r="B5" s="8" t="s">
        <v>97</v>
      </c>
      <c r="C5" s="8" t="s">
        <v>97</v>
      </c>
      <c r="D5" s="8" t="s">
        <v>24</v>
      </c>
      <c r="E5" s="8" t="s">
        <v>98</v>
      </c>
      <c r="F5" s="8" t="s">
        <v>99</v>
      </c>
      <c r="G5" s="9" t="s">
        <v>100</v>
      </c>
    </row>
    <row r="6" ht="15" spans="1:7">
      <c r="A6" s="7" t="s">
        <v>98</v>
      </c>
      <c r="B6" s="8" t="s">
        <v>97</v>
      </c>
      <c r="C6" s="8" t="s">
        <v>97</v>
      </c>
      <c r="D6" s="8" t="s">
        <v>22</v>
      </c>
      <c r="E6" s="8" t="s">
        <v>98</v>
      </c>
      <c r="F6" s="8" t="s">
        <v>99</v>
      </c>
      <c r="G6" s="9" t="s">
        <v>100</v>
      </c>
    </row>
    <row r="7" ht="15" spans="1:7">
      <c r="A7" s="7" t="s">
        <v>99</v>
      </c>
      <c r="B7" s="8" t="s">
        <v>97</v>
      </c>
      <c r="C7" s="8" t="s">
        <v>97</v>
      </c>
      <c r="D7" s="8" t="s">
        <v>22</v>
      </c>
      <c r="E7" s="8" t="s">
        <v>24</v>
      </c>
      <c r="F7" s="8" t="s">
        <v>99</v>
      </c>
      <c r="G7" s="9" t="s">
        <v>100</v>
      </c>
    </row>
    <row r="8" ht="15.75" spans="1:7">
      <c r="A8" s="10" t="s">
        <v>100</v>
      </c>
      <c r="B8" s="11" t="s">
        <v>97</v>
      </c>
      <c r="C8" s="11" t="s">
        <v>97</v>
      </c>
      <c r="D8" s="11" t="s">
        <v>22</v>
      </c>
      <c r="E8" s="11" t="s">
        <v>24</v>
      </c>
      <c r="F8" s="11" t="s">
        <v>98</v>
      </c>
      <c r="G8" s="12" t="s">
        <v>100</v>
      </c>
    </row>
    <row r="9" ht="15" spans="1:7">
      <c r="A9" s="3"/>
      <c r="B9" s="13"/>
      <c r="C9" s="13"/>
      <c r="D9" s="13"/>
      <c r="E9" s="13"/>
      <c r="F9" s="13"/>
      <c r="G9" s="13"/>
    </row>
    <row r="10" ht="15" spans="1:7">
      <c r="A10" s="14" t="s">
        <v>95</v>
      </c>
      <c r="B10" s="14" t="s">
        <v>101</v>
      </c>
      <c r="C10" s="14" t="s">
        <v>102</v>
      </c>
      <c r="D10" s="3"/>
      <c r="E10" s="3"/>
      <c r="F10" s="3"/>
      <c r="G10" s="3"/>
    </row>
    <row r="11" ht="15" spans="1:7">
      <c r="A11" s="14" t="s">
        <v>97</v>
      </c>
      <c r="B11" s="13" t="s">
        <v>103</v>
      </c>
      <c r="C11" s="13" t="s">
        <v>103</v>
      </c>
      <c r="D11" s="3"/>
      <c r="E11" s="3"/>
      <c r="F11" s="3"/>
      <c r="G11" s="3"/>
    </row>
    <row r="12" ht="15" spans="1:7">
      <c r="A12" s="14" t="s">
        <v>22</v>
      </c>
      <c r="B12" s="13" t="s">
        <v>104</v>
      </c>
      <c r="C12" s="13" t="s">
        <v>103</v>
      </c>
      <c r="D12" s="3"/>
      <c r="E12" s="3"/>
      <c r="F12" s="3"/>
      <c r="G12" s="3"/>
    </row>
    <row r="13" ht="15" spans="1:7">
      <c r="A13" s="14" t="s">
        <v>24</v>
      </c>
      <c r="B13" s="13" t="s">
        <v>105</v>
      </c>
      <c r="C13" s="13" t="s">
        <v>103</v>
      </c>
      <c r="D13" s="3"/>
      <c r="E13" s="3"/>
      <c r="F13" s="3"/>
      <c r="G13" s="3"/>
    </row>
    <row r="14" ht="15" spans="1:7">
      <c r="A14" s="14" t="s">
        <v>98</v>
      </c>
      <c r="B14" s="13" t="s">
        <v>106</v>
      </c>
      <c r="C14" s="3" t="s">
        <v>107</v>
      </c>
      <c r="D14" s="3"/>
      <c r="E14" s="3"/>
      <c r="F14" s="3"/>
      <c r="G14" s="3"/>
    </row>
    <row r="15" ht="15" spans="1:7">
      <c r="A15" s="14" t="s">
        <v>99</v>
      </c>
      <c r="B15" s="3" t="s">
        <v>108</v>
      </c>
      <c r="C15" s="3" t="s">
        <v>107</v>
      </c>
      <c r="D15" s="3"/>
      <c r="E15" s="3"/>
      <c r="F15" s="3"/>
      <c r="G15" s="3"/>
    </row>
    <row r="16" ht="15" spans="1:7">
      <c r="A16" s="14" t="s">
        <v>100</v>
      </c>
      <c r="B16" s="3" t="s">
        <v>109</v>
      </c>
      <c r="C16" s="3" t="s">
        <v>107</v>
      </c>
      <c r="D16" s="3"/>
      <c r="E16" s="3"/>
      <c r="F16" s="3"/>
      <c r="G16" s="3"/>
    </row>
    <row r="17" ht="15" spans="1:7">
      <c r="A17" s="14"/>
      <c r="B17" s="3"/>
      <c r="C17" s="3"/>
      <c r="D17" s="3"/>
      <c r="E17" s="3"/>
      <c r="F17" s="3"/>
      <c r="G17" s="3"/>
    </row>
    <row r="19" ht="15" spans="1:1">
      <c r="A19" s="14" t="s">
        <v>110</v>
      </c>
    </row>
    <row r="20" ht="13.5"/>
    <row r="21" ht="39" customHeight="1" spans="1:7">
      <c r="A21" s="15" t="s">
        <v>111</v>
      </c>
      <c r="B21" s="16" t="s">
        <v>112</v>
      </c>
      <c r="C21" s="16" t="s">
        <v>113</v>
      </c>
      <c r="D21" s="16" t="s">
        <v>114</v>
      </c>
      <c r="E21" s="16" t="s">
        <v>115</v>
      </c>
      <c r="F21" s="16" t="s">
        <v>116</v>
      </c>
      <c r="G21" s="17" t="s">
        <v>117</v>
      </c>
    </row>
    <row r="22" spans="1:7">
      <c r="A22" s="18">
        <v>512</v>
      </c>
      <c r="B22" s="19">
        <f t="shared" ref="B22:B30" si="0">A22*storypoints_kalibrierung</f>
        <v>512</v>
      </c>
      <c r="C22" s="20" t="s">
        <v>100</v>
      </c>
      <c r="D22" s="21">
        <f t="shared" ref="D22:D33" si="1">(A22*storypoints_kalibrierung)/8</f>
        <v>64</v>
      </c>
      <c r="E22" s="21">
        <f t="shared" ref="E22:E33" si="2">(B22*storypoints_kalibrierung)/160</f>
        <v>3.2</v>
      </c>
      <c r="F22" s="22" t="s">
        <v>118</v>
      </c>
      <c r="G22" s="23" t="s">
        <v>119</v>
      </c>
    </row>
    <row r="23" spans="1:7">
      <c r="A23" s="18">
        <v>256</v>
      </c>
      <c r="B23" s="19">
        <f t="shared" si="0"/>
        <v>256</v>
      </c>
      <c r="C23" s="20" t="s">
        <v>100</v>
      </c>
      <c r="D23" s="21">
        <f t="shared" si="1"/>
        <v>32</v>
      </c>
      <c r="E23" s="21">
        <f t="shared" si="2"/>
        <v>1.6</v>
      </c>
      <c r="F23" s="22" t="s">
        <v>118</v>
      </c>
      <c r="G23" s="23" t="s">
        <v>119</v>
      </c>
    </row>
    <row r="24" spans="1:7">
      <c r="A24" s="18">
        <v>128</v>
      </c>
      <c r="B24" s="19">
        <f t="shared" si="0"/>
        <v>128</v>
      </c>
      <c r="C24" s="24" t="s">
        <v>100</v>
      </c>
      <c r="D24" s="21">
        <f t="shared" si="1"/>
        <v>16</v>
      </c>
      <c r="E24" s="21">
        <f t="shared" si="2"/>
        <v>0.8</v>
      </c>
      <c r="F24" s="22" t="s">
        <v>118</v>
      </c>
      <c r="G24" s="23" t="s">
        <v>119</v>
      </c>
    </row>
    <row r="25" spans="1:7">
      <c r="A25" s="18">
        <v>64</v>
      </c>
      <c r="B25" s="19">
        <f t="shared" si="0"/>
        <v>64</v>
      </c>
      <c r="C25" s="24" t="s">
        <v>99</v>
      </c>
      <c r="D25" s="21">
        <f t="shared" si="1"/>
        <v>8</v>
      </c>
      <c r="E25" s="21">
        <f t="shared" si="2"/>
        <v>0.4</v>
      </c>
      <c r="F25" s="22" t="s">
        <v>118</v>
      </c>
      <c r="G25" s="23" t="s">
        <v>119</v>
      </c>
    </row>
    <row r="26" spans="1:7">
      <c r="A26" s="18">
        <v>32</v>
      </c>
      <c r="B26" s="19">
        <f t="shared" si="0"/>
        <v>32</v>
      </c>
      <c r="C26" s="20" t="s">
        <v>98</v>
      </c>
      <c r="D26" s="21">
        <f t="shared" si="1"/>
        <v>4</v>
      </c>
      <c r="E26" s="21">
        <f t="shared" si="2"/>
        <v>0.2</v>
      </c>
      <c r="F26" s="22" t="s">
        <v>120</v>
      </c>
      <c r="G26" s="23" t="s">
        <v>121</v>
      </c>
    </row>
    <row r="27" spans="1:7">
      <c r="A27" s="18">
        <v>16</v>
      </c>
      <c r="B27" s="19">
        <f t="shared" si="0"/>
        <v>16</v>
      </c>
      <c r="C27" s="20" t="s">
        <v>98</v>
      </c>
      <c r="D27" s="21">
        <f t="shared" si="1"/>
        <v>2</v>
      </c>
      <c r="E27" s="21">
        <f t="shared" si="2"/>
        <v>0.1</v>
      </c>
      <c r="F27" s="25" t="s">
        <v>122</v>
      </c>
      <c r="G27" s="26" t="s">
        <v>123</v>
      </c>
    </row>
    <row r="28" spans="1:7">
      <c r="A28" s="18">
        <v>8</v>
      </c>
      <c r="B28" s="19">
        <f t="shared" si="0"/>
        <v>8</v>
      </c>
      <c r="C28" s="20" t="s">
        <v>24</v>
      </c>
      <c r="D28" s="21">
        <f t="shared" si="1"/>
        <v>1</v>
      </c>
      <c r="E28" s="21">
        <f t="shared" si="2"/>
        <v>0.05</v>
      </c>
      <c r="F28" s="25" t="s">
        <v>122</v>
      </c>
      <c r="G28" s="26" t="s">
        <v>124</v>
      </c>
    </row>
    <row r="29" spans="1:7">
      <c r="A29" s="18">
        <v>4</v>
      </c>
      <c r="B29" s="19">
        <f t="shared" si="0"/>
        <v>4</v>
      </c>
      <c r="C29" s="20" t="s">
        <v>24</v>
      </c>
      <c r="D29" s="21">
        <f t="shared" si="1"/>
        <v>0.5</v>
      </c>
      <c r="E29" s="21">
        <f t="shared" si="2"/>
        <v>0.025</v>
      </c>
      <c r="F29" s="25" t="s">
        <v>122</v>
      </c>
      <c r="G29" s="23" t="s">
        <v>124</v>
      </c>
    </row>
    <row r="30" spans="1:7">
      <c r="A30" s="18">
        <v>2</v>
      </c>
      <c r="B30" s="19">
        <f t="shared" si="0"/>
        <v>2</v>
      </c>
      <c r="C30" s="20" t="s">
        <v>22</v>
      </c>
      <c r="D30" s="21">
        <f t="shared" si="1"/>
        <v>0.25</v>
      </c>
      <c r="E30" s="21">
        <f t="shared" si="2"/>
        <v>0.0125</v>
      </c>
      <c r="F30" s="25" t="s">
        <v>122</v>
      </c>
      <c r="G30" s="23" t="s">
        <v>124</v>
      </c>
    </row>
    <row r="31" spans="1:7">
      <c r="A31" s="27">
        <v>1</v>
      </c>
      <c r="B31" s="28">
        <v>1</v>
      </c>
      <c r="C31" s="20" t="s">
        <v>22</v>
      </c>
      <c r="D31" s="21">
        <f t="shared" si="1"/>
        <v>0.125</v>
      </c>
      <c r="E31" s="21">
        <f t="shared" si="2"/>
        <v>0.00625</v>
      </c>
      <c r="F31" s="29" t="s">
        <v>122</v>
      </c>
      <c r="G31" s="30" t="s">
        <v>124</v>
      </c>
    </row>
    <row r="32" spans="1:7">
      <c r="A32" s="18">
        <v>0.5</v>
      </c>
      <c r="B32" s="19">
        <f>A32*storypoints_kalibrierung</f>
        <v>0.5</v>
      </c>
      <c r="C32" s="20" t="s">
        <v>97</v>
      </c>
      <c r="D32" s="21">
        <f t="shared" si="1"/>
        <v>0.0625</v>
      </c>
      <c r="E32" s="21">
        <f t="shared" si="2"/>
        <v>0.003125</v>
      </c>
      <c r="F32" s="25" t="s">
        <v>122</v>
      </c>
      <c r="G32" s="23" t="s">
        <v>124</v>
      </c>
    </row>
    <row r="33" ht="13.5" spans="1:7">
      <c r="A33" s="31">
        <v>0</v>
      </c>
      <c r="B33" s="32">
        <f>A33*storypoints_kalibrierung</f>
        <v>0</v>
      </c>
      <c r="C33" s="33" t="s">
        <v>97</v>
      </c>
      <c r="D33" s="34">
        <f t="shared" si="1"/>
        <v>0</v>
      </c>
      <c r="E33" s="34">
        <f t="shared" si="2"/>
        <v>0</v>
      </c>
      <c r="F33" s="35" t="s">
        <v>122</v>
      </c>
      <c r="G33" s="36" t="s">
        <v>124</v>
      </c>
    </row>
    <row r="35" ht="18" customHeight="1" spans="1:1">
      <c r="A35" s="37" t="s">
        <v>125</v>
      </c>
    </row>
    <row r="36" ht="18" customHeight="1" spans="1:1">
      <c r="A36" s="37"/>
    </row>
    <row r="37" ht="90" spans="1:2">
      <c r="A37" s="38" t="s">
        <v>126</v>
      </c>
      <c r="B37" s="39" t="s">
        <v>127</v>
      </c>
    </row>
    <row r="38" spans="1:2">
      <c r="A38" s="40">
        <v>100</v>
      </c>
      <c r="B38" s="41" t="s">
        <v>128</v>
      </c>
    </row>
    <row r="39" spans="1:2">
      <c r="A39" s="42">
        <v>95</v>
      </c>
      <c r="B39" s="43">
        <v>6</v>
      </c>
    </row>
    <row r="40" spans="1:2">
      <c r="A40" s="42">
        <v>85</v>
      </c>
      <c r="B40" s="43">
        <v>3.3</v>
      </c>
    </row>
    <row r="41" spans="1:2">
      <c r="A41" s="42">
        <v>75</v>
      </c>
      <c r="B41" s="43">
        <v>2.6</v>
      </c>
    </row>
    <row r="42" spans="1:2">
      <c r="A42" s="42">
        <v>65</v>
      </c>
      <c r="B42" s="43">
        <v>2.1</v>
      </c>
    </row>
    <row r="43" spans="1:2">
      <c r="A43" s="42">
        <v>55</v>
      </c>
      <c r="B43" s="43">
        <v>1.7</v>
      </c>
    </row>
    <row r="44" spans="1:2">
      <c r="A44" s="42">
        <v>45</v>
      </c>
      <c r="B44" s="43">
        <v>1.4</v>
      </c>
    </row>
    <row r="45" spans="1:2">
      <c r="A45" s="42">
        <v>35</v>
      </c>
      <c r="B45" s="43">
        <v>1</v>
      </c>
    </row>
    <row r="46" spans="1:2">
      <c r="A46" s="42">
        <v>25</v>
      </c>
      <c r="B46" s="43">
        <v>0.77</v>
      </c>
    </row>
    <row r="47" spans="1:2">
      <c r="A47" s="42">
        <v>15</v>
      </c>
      <c r="B47" s="43">
        <v>0.51</v>
      </c>
    </row>
    <row r="48" spans="1:2">
      <c r="A48" s="42">
        <v>5</v>
      </c>
      <c r="B48" s="43">
        <v>0.25</v>
      </c>
    </row>
    <row r="49" ht="13.5" spans="1:2">
      <c r="A49" s="44">
        <v>0</v>
      </c>
      <c r="B49" s="45">
        <v>0.25</v>
      </c>
    </row>
    <row r="51" ht="13.5" spans="1:2">
      <c r="A51" s="37" t="s">
        <v>129</v>
      </c>
      <c r="B51" s="46"/>
    </row>
    <row r="52" ht="25.5" spans="1:2">
      <c r="A52" s="47" t="s">
        <v>130</v>
      </c>
      <c r="B52" s="48" t="s">
        <v>131</v>
      </c>
    </row>
    <row r="53" spans="1:2">
      <c r="A53" s="49" t="s">
        <v>132</v>
      </c>
      <c r="B53" s="50">
        <v>8</v>
      </c>
    </row>
    <row r="54" spans="1:2">
      <c r="A54" s="49" t="s">
        <v>133</v>
      </c>
      <c r="B54" s="50">
        <v>160</v>
      </c>
    </row>
    <row r="55" ht="13.5" spans="1:2">
      <c r="A55" s="51" t="s">
        <v>134</v>
      </c>
      <c r="B55" s="52">
        <f>160*12</f>
        <v>1920</v>
      </c>
    </row>
    <row r="56" spans="1:1">
      <c r="A56" s="53" t="s">
        <v>135</v>
      </c>
    </row>
  </sheetData>
  <sheetProtection sheet="1" selectLockedCells="1" objects="1" scenarios="1"/>
  <sortState ref="A45:B54">
    <sortCondition ref="A45:A54" descending="1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5" bottom="0.7874015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k u m e n t "   m a : c o n t e n t T y p e I D = " 0 x 0 1 0 1 0 0 C A 3 9 A F 4 7 F D E 8 4 4 4 5 B 2 A 1 A 2 0 4 E B 6 0 7 0 1 5 "   m a : c o n t e n t T y p e V e r s i o n = " 1 1 "   m a : c o n t e n t T y p e D e s c r i p t i o n = " E i n   n e u e s   D o k u m e n t   e r s t e l l e n . "   m a : c o n t e n t T y p e S c o p e = " "   m a : v e r s i o n I D = " 0 2 d 2 5 7 b 5 f c 7 3 f f e c 8 c a 4 8 a f 1 d 6 f 0 a c 4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e e f 9 c b 5 7 a 7 e c f f 2 1 c 6 0 d 2 8 d a 6 6 8 d b 2 5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2 5 d 2 2 c 0 - f 6 3 4 - 4 6 9 8 - b 9 1 b - a 9 2 9 f 7 3 6 3 a 0 d " >  
 < x s d : i m p o r t   n a m e s p a c e = " 0 2 5 d 2 2 c 0 - f 6 3 4 - 4 6 9 8 - b 9 1 b - a 9 2 9 f 7 3 6 3 a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5 d 2 2 c 0 - f 6 3 4 - 4 6 9 8 - b 9 1 b - a 9 2 9 f 7 3 6 3 a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a l t s t y p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68C4F521-E81F-4050-A011-79AAC4B11AEB}">
  <ds:schemaRefs/>
</ds:datastoreItem>
</file>

<file path=customXml/itemProps2.xml><?xml version="1.0" encoding="utf-8"?>
<ds:datastoreItem xmlns:ds="http://schemas.openxmlformats.org/officeDocument/2006/customXml" ds:itemID="{90C8B9A1-CF49-4753-98D3-CDFF9713AD0B}">
  <ds:schemaRefs/>
</ds:datastoreItem>
</file>

<file path=customXml/itemProps3.xml><?xml version="1.0" encoding="utf-8"?>
<ds:datastoreItem xmlns:ds="http://schemas.openxmlformats.org/officeDocument/2006/customXml" ds:itemID="{4F155915-390F-4DB1-8323-6D9C71B4F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FH TW und CSS GmbH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Spezifikation</vt:lpstr>
      <vt:lpstr>Aufwandschätzung</vt:lpstr>
      <vt:lpstr>Angebotspreis</vt:lpstr>
      <vt:lpstr>Einstellungen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Lukas D.A. Varga</cp:lastModifiedBy>
  <dcterms:created xsi:type="dcterms:W3CDTF">1996-10-14T23:33:00Z</dcterms:created>
  <cp:lastPrinted>2006-10-28T20:10:00Z</cp:lastPrinted>
  <dcterms:modified xsi:type="dcterms:W3CDTF">2022-05-20T07:08:51Z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4019766B1E45404AB60A024FE8378C27</vt:lpwstr>
  </property>
  <property fmtid="{D5CDD505-2E9C-101B-9397-08002B2CF9AE}" pid="4" name="KSOProductBuildVer">
    <vt:lpwstr>1033-11.2.0.10451</vt:lpwstr>
  </property>
</Properties>
</file>