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fi\Py_Projects\Applied_AI\"/>
    </mc:Choice>
  </mc:AlternateContent>
  <xr:revisionPtr revIDLastSave="0" documentId="13_ncr:1_{4694E254-D5F3-44B6-B333-143CDE0FCFAD}" xr6:coauthVersionLast="32" xr6:coauthVersionMax="32" xr10:uidLastSave="{00000000-0000-0000-0000-000000000000}"/>
  <bookViews>
    <workbookView xWindow="0" yWindow="0" windowWidth="23040" windowHeight="9048" activeTab="1" xr2:uid="{D7C5A99B-E51E-4685-9D74-069C6EE8B03E}"/>
  </bookViews>
  <sheets>
    <sheet name="Model" sheetId="1" r:id="rId1"/>
    <sheet name="Summary" sheetId="3" r:id="rId2"/>
    <sheet name="Valuation" sheetId="2" r:id="rId3"/>
  </sheets>
  <definedNames>
    <definedName name="_xlchart.v1.0" hidden="1">Summary!$A$8:$A$11</definedName>
    <definedName name="_xlchart.v1.1" hidden="1">Summary!$B$8:$B$11</definedName>
    <definedName name="_xlchart.v1.2" hidden="1">Summary!$C$8:$C$11</definedName>
    <definedName name="_xlchart.v1.3" hidden="1">Summary!$D$8:$D$11</definedName>
    <definedName name="_xlchart.v1.4" hidden="1">Summary!$E$8:$E$11</definedName>
    <definedName name="_xlchart.v1.5" hidden="1">Summary!$F$8:$F$11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4" i="1" l="1"/>
  <c r="F11" i="3" l="1"/>
  <c r="F9" i="3"/>
  <c r="E11" i="3"/>
  <c r="D11" i="3"/>
  <c r="D10" i="3"/>
  <c r="D9" i="3"/>
  <c r="C11" i="3"/>
  <c r="C10" i="3"/>
  <c r="C9" i="3"/>
  <c r="C8" i="3"/>
  <c r="B8" i="3"/>
  <c r="B11" i="3"/>
  <c r="B10" i="3"/>
  <c r="B9" i="3"/>
  <c r="C5" i="3"/>
  <c r="C4" i="3"/>
  <c r="B5" i="3"/>
  <c r="B4" i="3"/>
  <c r="Z34" i="1"/>
  <c r="AA34" i="1" s="1"/>
  <c r="AB32" i="1"/>
  <c r="AA32" i="1"/>
  <c r="Z32" i="1"/>
  <c r="W32" i="1"/>
  <c r="V32" i="1"/>
  <c r="Y8" i="1"/>
  <c r="Y10" i="1" s="1"/>
  <c r="U32" i="1"/>
  <c r="X32" i="1" s="1"/>
  <c r="AC35" i="1"/>
  <c r="AC33" i="1"/>
  <c r="AC32" i="1"/>
  <c r="X35" i="1"/>
  <c r="X34" i="1"/>
  <c r="E10" i="3" s="1"/>
  <c r="X33" i="1"/>
  <c r="E9" i="3" s="1"/>
  <c r="S35" i="1"/>
  <c r="S34" i="1"/>
  <c r="S33" i="1"/>
  <c r="S32" i="1"/>
  <c r="N35" i="1"/>
  <c r="N34" i="1"/>
  <c r="N33" i="1"/>
  <c r="N32" i="1"/>
  <c r="I35" i="1"/>
  <c r="I34" i="1"/>
  <c r="I33" i="1"/>
  <c r="I32" i="1"/>
  <c r="S1" i="1"/>
  <c r="X1" i="1"/>
  <c r="AC1" i="1"/>
  <c r="U6" i="1"/>
  <c r="AB10" i="1"/>
  <c r="AA10" i="1"/>
  <c r="Z10" i="1"/>
  <c r="W10" i="1"/>
  <c r="V10" i="1"/>
  <c r="U10" i="1"/>
  <c r="T10" i="1"/>
  <c r="W6" i="1"/>
  <c r="V6" i="1"/>
  <c r="T6" i="1"/>
  <c r="AB34" i="1" l="1"/>
  <c r="AC34" i="1"/>
  <c r="F10" i="3" s="1"/>
  <c r="X6" i="1"/>
  <c r="X10" i="1"/>
  <c r="AC10" i="1"/>
  <c r="Y6" i="1"/>
  <c r="Y12" i="1" s="1"/>
  <c r="Y28" i="1" s="1"/>
  <c r="AA6" i="1"/>
  <c r="AA12" i="1" s="1"/>
  <c r="Z6" i="1"/>
  <c r="Z12" i="1" s="1"/>
  <c r="V12" i="1"/>
  <c r="V22" i="1" s="1"/>
  <c r="W12" i="1"/>
  <c r="W22" i="1" s="1"/>
  <c r="U12" i="1"/>
  <c r="U28" i="1" s="1"/>
  <c r="U29" i="1" s="1"/>
  <c r="U37" i="1" s="1"/>
  <c r="T12" i="1"/>
  <c r="T20" i="1" s="1"/>
  <c r="U20" i="1" l="1"/>
  <c r="X12" i="1"/>
  <c r="AB6" i="1"/>
  <c r="AB12" i="1" s="1"/>
  <c r="AB28" i="1" s="1"/>
  <c r="AB29" i="1" s="1"/>
  <c r="AB37" i="1" s="1"/>
  <c r="Y29" i="1"/>
  <c r="Y20" i="1"/>
  <c r="V21" i="1"/>
  <c r="V20" i="1"/>
  <c r="V23" i="1" s="1"/>
  <c r="V28" i="1"/>
  <c r="T22" i="1"/>
  <c r="U21" i="1"/>
  <c r="U23" i="1" s="1"/>
  <c r="W28" i="1"/>
  <c r="W29" i="1" s="1"/>
  <c r="W37" i="1" s="1"/>
  <c r="W20" i="1"/>
  <c r="W21" i="1"/>
  <c r="AA21" i="1"/>
  <c r="AA22" i="1"/>
  <c r="Z20" i="1"/>
  <c r="Z28" i="1"/>
  <c r="Z29" i="1" s="1"/>
  <c r="Z37" i="1" s="1"/>
  <c r="Z21" i="1"/>
  <c r="T21" i="1"/>
  <c r="T23" i="1" s="1"/>
  <c r="T24" i="1" s="1"/>
  <c r="Y21" i="1"/>
  <c r="U22" i="1"/>
  <c r="Y22" i="1"/>
  <c r="AA28" i="1"/>
  <c r="AA29" i="1" s="1"/>
  <c r="AA37" i="1" s="1"/>
  <c r="AA20" i="1"/>
  <c r="Z22" i="1"/>
  <c r="T28" i="1"/>
  <c r="T29" i="1" s="1"/>
  <c r="T37" i="1" s="1"/>
  <c r="C12" i="3"/>
  <c r="B12" i="3"/>
  <c r="R10" i="1"/>
  <c r="Q10" i="1"/>
  <c r="P10" i="1"/>
  <c r="O10" i="1"/>
  <c r="R6" i="1"/>
  <c r="Q6" i="1"/>
  <c r="P6" i="1"/>
  <c r="O6" i="1"/>
  <c r="M10" i="1"/>
  <c r="L10" i="1"/>
  <c r="K10" i="1"/>
  <c r="J10" i="1"/>
  <c r="M6" i="1"/>
  <c r="L6" i="1"/>
  <c r="K6" i="1"/>
  <c r="J6" i="1"/>
  <c r="H10" i="1"/>
  <c r="G10" i="1"/>
  <c r="F10" i="1"/>
  <c r="E10" i="1"/>
  <c r="I10" i="1" s="1"/>
  <c r="H6" i="1"/>
  <c r="G6" i="1"/>
  <c r="F6" i="1"/>
  <c r="E6" i="1"/>
  <c r="I6" i="1" s="1"/>
  <c r="I12" i="1" s="1"/>
  <c r="AB20" i="1" l="1"/>
  <c r="AC20" i="1" s="1"/>
  <c r="AB21" i="1"/>
  <c r="AB22" i="1"/>
  <c r="AC22" i="1" s="1"/>
  <c r="F4" i="3" s="1"/>
  <c r="N6" i="1"/>
  <c r="N10" i="1"/>
  <c r="N12" i="1" s="1"/>
  <c r="S6" i="1"/>
  <c r="X22" i="1"/>
  <c r="E4" i="3" s="1"/>
  <c r="S10" i="1"/>
  <c r="AA23" i="1"/>
  <c r="AA24" i="1" s="1"/>
  <c r="AA39" i="1" s="1"/>
  <c r="AA40" i="1" s="1"/>
  <c r="X20" i="1"/>
  <c r="AC28" i="1"/>
  <c r="X21" i="1"/>
  <c r="Y37" i="1"/>
  <c r="AC29" i="1"/>
  <c r="Y23" i="1"/>
  <c r="Y24" i="1" s="1"/>
  <c r="AC6" i="1"/>
  <c r="AC12" i="1" s="1"/>
  <c r="V29" i="1"/>
  <c r="X28" i="1"/>
  <c r="V24" i="1"/>
  <c r="Z23" i="1"/>
  <c r="Z24" i="1" s="1"/>
  <c r="Z39" i="1" s="1"/>
  <c r="Z40" i="1" s="1"/>
  <c r="W23" i="1"/>
  <c r="W24" i="1" s="1"/>
  <c r="W39" i="1" s="1"/>
  <c r="W40" i="1" s="1"/>
  <c r="T39" i="1"/>
  <c r="T40" i="1" s="1"/>
  <c r="U24" i="1"/>
  <c r="U39" i="1" s="1"/>
  <c r="U40" i="1" s="1"/>
  <c r="O12" i="1"/>
  <c r="P12" i="1"/>
  <c r="Q12" i="1"/>
  <c r="R12" i="1"/>
  <c r="K12" i="1"/>
  <c r="L12" i="1"/>
  <c r="M12" i="1"/>
  <c r="J12" i="1"/>
  <c r="F12" i="1"/>
  <c r="G12" i="1"/>
  <c r="H12" i="1"/>
  <c r="E12" i="1"/>
  <c r="AB23" i="1" l="1"/>
  <c r="AB24" i="1" s="1"/>
  <c r="AB39" i="1" s="1"/>
  <c r="AB40" i="1" s="1"/>
  <c r="AC21" i="1"/>
  <c r="AC37" i="1"/>
  <c r="F8" i="3"/>
  <c r="F12" i="3" s="1"/>
  <c r="S12" i="1"/>
  <c r="Y39" i="1"/>
  <c r="Y40" i="1" s="1"/>
  <c r="X23" i="1"/>
  <c r="V37" i="1"/>
  <c r="V39" i="1" s="1"/>
  <c r="V40" i="1" s="1"/>
  <c r="X29" i="1"/>
  <c r="E20" i="1"/>
  <c r="E22" i="1"/>
  <c r="E21" i="1"/>
  <c r="J20" i="1"/>
  <c r="J22" i="1"/>
  <c r="J21" i="1"/>
  <c r="M20" i="1"/>
  <c r="M22" i="1"/>
  <c r="M21" i="1"/>
  <c r="L20" i="1"/>
  <c r="L21" i="1"/>
  <c r="L22" i="1"/>
  <c r="R20" i="1"/>
  <c r="R22" i="1"/>
  <c r="R21" i="1"/>
  <c r="H20" i="1"/>
  <c r="H22" i="1"/>
  <c r="H21" i="1"/>
  <c r="Q20" i="1"/>
  <c r="Q22" i="1"/>
  <c r="Q21" i="1"/>
  <c r="G20" i="1"/>
  <c r="G22" i="1"/>
  <c r="G21" i="1"/>
  <c r="P20" i="1"/>
  <c r="P22" i="1"/>
  <c r="P21" i="1"/>
  <c r="F20" i="1"/>
  <c r="F22" i="1"/>
  <c r="F21" i="1"/>
  <c r="K20" i="1"/>
  <c r="K22" i="1"/>
  <c r="K21" i="1"/>
  <c r="O20" i="1"/>
  <c r="O22" i="1"/>
  <c r="O21" i="1"/>
  <c r="S21" i="1" s="1"/>
  <c r="F28" i="1"/>
  <c r="F29" i="1" s="1"/>
  <c r="F37" i="1" s="1"/>
  <c r="L28" i="1"/>
  <c r="L29" i="1" s="1"/>
  <c r="L37" i="1" s="1"/>
  <c r="E28" i="1"/>
  <c r="J28" i="1"/>
  <c r="G28" i="1"/>
  <c r="G29" i="1" s="1"/>
  <c r="G37" i="1" s="1"/>
  <c r="H28" i="1"/>
  <c r="H29" i="1" s="1"/>
  <c r="H37" i="1" s="1"/>
  <c r="M28" i="1"/>
  <c r="M29" i="1" s="1"/>
  <c r="M37" i="1" s="1"/>
  <c r="P28" i="1"/>
  <c r="O28" i="1"/>
  <c r="R28" i="1"/>
  <c r="Q28" i="1"/>
  <c r="K28" i="1"/>
  <c r="AC23" i="1" l="1"/>
  <c r="AC24" i="1" s="1"/>
  <c r="AC39" i="1" s="1"/>
  <c r="X24" i="1"/>
  <c r="E5" i="3"/>
  <c r="E6" i="3" s="1"/>
  <c r="X37" i="1"/>
  <c r="E8" i="3"/>
  <c r="E12" i="3" s="1"/>
  <c r="S20" i="1"/>
  <c r="S22" i="1"/>
  <c r="D4" i="3" s="1"/>
  <c r="E29" i="1"/>
  <c r="I28" i="1"/>
  <c r="I21" i="1"/>
  <c r="N21" i="1"/>
  <c r="I22" i="1"/>
  <c r="S28" i="1"/>
  <c r="N22" i="1"/>
  <c r="I20" i="1"/>
  <c r="J29" i="1"/>
  <c r="N28" i="1"/>
  <c r="F23" i="1"/>
  <c r="F24" i="1" s="1"/>
  <c r="F39" i="1" s="1"/>
  <c r="F40" i="1" s="1"/>
  <c r="H23" i="1"/>
  <c r="N20" i="1"/>
  <c r="K23" i="1"/>
  <c r="K24" i="1" s="1"/>
  <c r="Q23" i="1"/>
  <c r="Q24" i="1" s="1"/>
  <c r="M23" i="1"/>
  <c r="M24" i="1" s="1"/>
  <c r="M39" i="1" s="1"/>
  <c r="M40" i="1" s="1"/>
  <c r="J23" i="1"/>
  <c r="O23" i="1"/>
  <c r="G23" i="1"/>
  <c r="G24" i="1" s="1"/>
  <c r="G39" i="1" s="1"/>
  <c r="G40" i="1" s="1"/>
  <c r="L23" i="1"/>
  <c r="P23" i="1"/>
  <c r="P24" i="1" s="1"/>
  <c r="H24" i="1"/>
  <c r="H39" i="1" s="1"/>
  <c r="H40" i="1" s="1"/>
  <c r="R23" i="1"/>
  <c r="R24" i="1" s="1"/>
  <c r="E23" i="1"/>
  <c r="I23" i="1" s="1"/>
  <c r="K29" i="1"/>
  <c r="K37" i="1" s="1"/>
  <c r="P29" i="1"/>
  <c r="P37" i="1" s="1"/>
  <c r="O29" i="1"/>
  <c r="R29" i="1"/>
  <c r="R37" i="1" s="1"/>
  <c r="Q29" i="1"/>
  <c r="Q37" i="1" s="1"/>
  <c r="AC40" i="1" l="1"/>
  <c r="C6" i="2"/>
  <c r="C7" i="2" s="1"/>
  <c r="C10" i="2" s="1"/>
  <c r="C12" i="2" s="1"/>
  <c r="C13" i="2" s="1"/>
  <c r="C16" i="2" s="1"/>
  <c r="C17" i="2" s="1"/>
  <c r="F5" i="3"/>
  <c r="F6" i="3" s="1"/>
  <c r="F14" i="3" s="1"/>
  <c r="F15" i="3" s="1"/>
  <c r="X39" i="1"/>
  <c r="X40" i="1" s="1"/>
  <c r="E14" i="3"/>
  <c r="E15" i="3" s="1"/>
  <c r="J24" i="1"/>
  <c r="N23" i="1"/>
  <c r="N24" i="1" s="1"/>
  <c r="O37" i="1"/>
  <c r="S29" i="1"/>
  <c r="S23" i="1"/>
  <c r="J37" i="1"/>
  <c r="N29" i="1"/>
  <c r="N37" i="1" s="1"/>
  <c r="I24" i="1"/>
  <c r="E37" i="1"/>
  <c r="I29" i="1"/>
  <c r="I37" i="1" s="1"/>
  <c r="K39" i="1"/>
  <c r="K40" i="1" s="1"/>
  <c r="Q39" i="1"/>
  <c r="Q40" i="1" s="1"/>
  <c r="P39" i="1"/>
  <c r="P40" i="1" s="1"/>
  <c r="L24" i="1"/>
  <c r="L39" i="1" s="1"/>
  <c r="L40" i="1" s="1"/>
  <c r="B6" i="3"/>
  <c r="B14" i="3" s="1"/>
  <c r="B15" i="3" s="1"/>
  <c r="E24" i="1"/>
  <c r="R39" i="1"/>
  <c r="R40" i="1" s="1"/>
  <c r="C6" i="3"/>
  <c r="C14" i="3" s="1"/>
  <c r="C15" i="3" s="1"/>
  <c r="O24" i="1"/>
  <c r="J39" i="1"/>
  <c r="J40" i="1" s="1"/>
  <c r="S37" i="1" l="1"/>
  <c r="D8" i="3"/>
  <c r="D12" i="3" s="1"/>
  <c r="S24" i="1"/>
  <c r="D5" i="3"/>
  <c r="D6" i="3" s="1"/>
  <c r="O39" i="1"/>
  <c r="O40" i="1" s="1"/>
  <c r="E39" i="1"/>
  <c r="E40" i="1" s="1"/>
  <c r="N39" i="1"/>
  <c r="N40" i="1" s="1"/>
  <c r="I39" i="1"/>
  <c r="I40" i="1" s="1"/>
  <c r="S39" i="1" l="1"/>
  <c r="S40" i="1" s="1"/>
  <c r="D14" i="3"/>
  <c r="D15" i="3" s="1"/>
</calcChain>
</file>

<file path=xl/sharedStrings.xml><?xml version="1.0" encoding="utf-8"?>
<sst xmlns="http://schemas.openxmlformats.org/spreadsheetml/2006/main" count="85" uniqueCount="51">
  <si>
    <t>Q1</t>
  </si>
  <si>
    <t>Q2</t>
  </si>
  <si>
    <t>Q3</t>
  </si>
  <si>
    <t>Q4</t>
  </si>
  <si>
    <t>Year 1</t>
  </si>
  <si>
    <t>Year 2</t>
  </si>
  <si>
    <t>Year 3</t>
  </si>
  <si>
    <t>Avg API Calls per Customer</t>
  </si>
  <si>
    <t>Number of Small/Medium Customers</t>
  </si>
  <si>
    <t>Total Number of API Calls from Small/Medium Customers</t>
  </si>
  <si>
    <t>Total API Calls</t>
  </si>
  <si>
    <t>From</t>
  </si>
  <si>
    <t>Uptil</t>
  </si>
  <si>
    <t>Price</t>
  </si>
  <si>
    <t>Number of Enterprise Clients</t>
  </si>
  <si>
    <t>Total Number of API Calls from Enterprise Customers</t>
  </si>
  <si>
    <t>Price per API Call 0-1000</t>
  </si>
  <si>
    <t>Price per API Call 1001-10,000</t>
  </si>
  <si>
    <t>Price per API Call 10,001-100,000</t>
  </si>
  <si>
    <t>Number of API Calls to Google Cloud Vision (Assume 30 Posts per Customer)</t>
  </si>
  <si>
    <t>Net Income / Loss</t>
  </si>
  <si>
    <t>Total Expenses</t>
  </si>
  <si>
    <t>Google Cloud Vision API Cost</t>
  </si>
  <si>
    <t>Cloud Vision Costs Breakdown</t>
  </si>
  <si>
    <t>Server Costs</t>
  </si>
  <si>
    <t>Marketing Costs</t>
  </si>
  <si>
    <t>Office Space, Utilities</t>
  </si>
  <si>
    <t>Lead Generation Revenue (10% of API Calls) * $0.5 per lead</t>
  </si>
  <si>
    <t>Research &amp; Development</t>
  </si>
  <si>
    <t>Sales Comission (10% of Leads convert to sales) * $25 Avg Sale * 5%</t>
  </si>
  <si>
    <t>Revenue from API Calls</t>
  </si>
  <si>
    <t>Ancillary Revenue</t>
  </si>
  <si>
    <t>Total Revenue</t>
  </si>
  <si>
    <t>Primary Revenue (from API Calls)</t>
  </si>
  <si>
    <t>Ancillary Revenue (Lead Gen + Sales Comissions)</t>
  </si>
  <si>
    <r>
      <t xml:space="preserve">WE DEFINE EACH API CALL AS GETTING INFORMATION OF </t>
    </r>
    <r>
      <rPr>
        <b/>
        <i/>
        <sz val="14"/>
        <color theme="1"/>
        <rFont val="Calibri"/>
        <family val="2"/>
        <scheme val="minor"/>
      </rPr>
      <t>ONE USER FROM ONE PLATFORM</t>
    </r>
  </si>
  <si>
    <t>Net Income</t>
  </si>
  <si>
    <t>EBIDTA in 5 Years</t>
  </si>
  <si>
    <t>Valuation in 5 Years</t>
  </si>
  <si>
    <t>Year 4</t>
  </si>
  <si>
    <t>Total</t>
  </si>
  <si>
    <t>Year 5</t>
  </si>
  <si>
    <t>Ask</t>
  </si>
  <si>
    <t>Post Money Valuation</t>
  </si>
  <si>
    <t>In 5 Years, your stake will be worth</t>
  </si>
  <si>
    <t>Return on Investment</t>
  </si>
  <si>
    <t>Premoney Valuation</t>
  </si>
  <si>
    <t>Equity Offered</t>
  </si>
  <si>
    <t>VALUATION METRICS</t>
  </si>
  <si>
    <t>NI Margin</t>
  </si>
  <si>
    <t>Pro Forma Financials (5 Year Forecast)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</si>
</sst>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  <numFmt numFmtId="166" formatCode="0.0%"/>
    <numFmt numFmtId="167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theme="9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3">
    <xf numFmtId="0" fontId="0" fillId="0" borderId="0" xfId="0"/>
    <xf numFmtId="164" fontId="0" fillId="0" borderId="0" xfId="1" applyNumberFormat="1" applyFont="1" applyFill="1" applyBorder="1"/>
    <xf numFmtId="164" fontId="0" fillId="0" borderId="0" xfId="1" applyNumberFormat="1" applyFont="1" applyBorder="1"/>
    <xf numFmtId="164" fontId="2" fillId="0" borderId="2" xfId="1" applyNumberFormat="1" applyFont="1" applyBorder="1"/>
    <xf numFmtId="164" fontId="2" fillId="0" borderId="0" xfId="1" applyNumberFormat="1" applyFont="1" applyBorder="1"/>
    <xf numFmtId="164" fontId="0" fillId="0" borderId="9" xfId="1" applyNumberFormat="1" applyFont="1" applyBorder="1"/>
    <xf numFmtId="164" fontId="0" fillId="0" borderId="10" xfId="1" applyNumberFormat="1" applyFont="1" applyBorder="1"/>
    <xf numFmtId="164" fontId="2" fillId="0" borderId="11" xfId="1" applyNumberFormat="1" applyFont="1" applyBorder="1"/>
    <xf numFmtId="164" fontId="2" fillId="0" borderId="12" xfId="1" applyNumberFormat="1" applyFont="1" applyBorder="1"/>
    <xf numFmtId="164" fontId="2" fillId="0" borderId="9" xfId="1" applyNumberFormat="1" applyFont="1" applyBorder="1"/>
    <xf numFmtId="164" fontId="2" fillId="0" borderId="10" xfId="1" applyNumberFormat="1" applyFont="1" applyBorder="1"/>
    <xf numFmtId="165" fontId="2" fillId="0" borderId="0" xfId="0" applyNumberFormat="1" applyFont="1"/>
    <xf numFmtId="164" fontId="2" fillId="0" borderId="0" xfId="1" applyNumberFormat="1" applyFont="1" applyAlignment="1">
      <alignment horizontal="center"/>
    </xf>
    <xf numFmtId="164" fontId="0" fillId="0" borderId="0" xfId="1" applyNumberFormat="1" applyFont="1"/>
    <xf numFmtId="164" fontId="2" fillId="0" borderId="0" xfId="1" applyNumberFormat="1" applyFont="1"/>
    <xf numFmtId="164" fontId="2" fillId="0" borderId="3" xfId="1" applyNumberFormat="1" applyFont="1" applyBorder="1" applyAlignment="1">
      <alignment horizontal="center"/>
    </xf>
    <xf numFmtId="164" fontId="2" fillId="0" borderId="4" xfId="1" applyNumberFormat="1" applyFont="1" applyBorder="1" applyAlignment="1">
      <alignment horizontal="center"/>
    </xf>
    <xf numFmtId="164" fontId="2" fillId="0" borderId="5" xfId="1" applyNumberFormat="1" applyFont="1" applyBorder="1" applyAlignment="1">
      <alignment horizontal="center"/>
    </xf>
    <xf numFmtId="164" fontId="2" fillId="0" borderId="0" xfId="1" applyNumberFormat="1" applyFont="1" applyAlignment="1">
      <alignment horizontal="center" vertical="center"/>
    </xf>
    <xf numFmtId="164" fontId="0" fillId="0" borderId="0" xfId="1" applyNumberFormat="1" applyFont="1" applyAlignment="1">
      <alignment horizontal="left" indent="3"/>
    </xf>
    <xf numFmtId="164" fontId="0" fillId="0" borderId="0" xfId="1" applyNumberFormat="1" applyFont="1" applyAlignment="1">
      <alignment horizontal="left"/>
    </xf>
    <xf numFmtId="44" fontId="0" fillId="0" borderId="0" xfId="2" applyFont="1" applyAlignment="1">
      <alignment horizontal="center"/>
    </xf>
    <xf numFmtId="164" fontId="4" fillId="2" borderId="0" xfId="1" applyNumberFormat="1" applyFont="1" applyFill="1"/>
    <xf numFmtId="164" fontId="1" fillId="2" borderId="0" xfId="1" applyNumberFormat="1" applyFont="1" applyFill="1"/>
    <xf numFmtId="164" fontId="2" fillId="0" borderId="1" xfId="1" applyNumberFormat="1" applyFont="1" applyBorder="1"/>
    <xf numFmtId="164" fontId="2" fillId="0" borderId="14" xfId="1" applyNumberFormat="1" applyFont="1" applyBorder="1"/>
    <xf numFmtId="164" fontId="2" fillId="0" borderId="13" xfId="1" applyNumberFormat="1" applyFont="1" applyBorder="1"/>
    <xf numFmtId="9" fontId="0" fillId="0" borderId="9" xfId="3" applyFont="1" applyBorder="1"/>
    <xf numFmtId="9" fontId="0" fillId="0" borderId="0" xfId="3" applyFont="1" applyBorder="1"/>
    <xf numFmtId="9" fontId="0" fillId="0" borderId="10" xfId="3" applyFont="1" applyBorder="1"/>
    <xf numFmtId="0" fontId="0" fillId="3" borderId="0" xfId="0" applyFill="1"/>
    <xf numFmtId="0" fontId="7" fillId="3" borderId="0" xfId="0" applyFont="1" applyFill="1" applyAlignment="1">
      <alignment horizontal="center" vertical="center"/>
    </xf>
    <xf numFmtId="164" fontId="6" fillId="3" borderId="15" xfId="1" applyNumberFormat="1" applyFont="1" applyFill="1" applyBorder="1" applyAlignment="1">
      <alignment horizontal="center" vertical="center"/>
    </xf>
    <xf numFmtId="164" fontId="2" fillId="0" borderId="17" xfId="1" applyNumberFormat="1" applyFont="1" applyBorder="1" applyAlignment="1">
      <alignment horizontal="center"/>
    </xf>
    <xf numFmtId="164" fontId="2" fillId="0" borderId="16" xfId="1" applyNumberFormat="1" applyFont="1" applyBorder="1" applyAlignment="1">
      <alignment horizontal="center"/>
    </xf>
    <xf numFmtId="164" fontId="0" fillId="0" borderId="18" xfId="1" applyNumberFormat="1" applyFont="1" applyBorder="1"/>
    <xf numFmtId="164" fontId="2" fillId="0" borderId="19" xfId="1" applyNumberFormat="1" applyFont="1" applyBorder="1"/>
    <xf numFmtId="164" fontId="2" fillId="0" borderId="18" xfId="1" applyNumberFormat="1" applyFont="1" applyBorder="1"/>
    <xf numFmtId="164" fontId="2" fillId="0" borderId="20" xfId="1" applyNumberFormat="1" applyFont="1" applyBorder="1"/>
    <xf numFmtId="9" fontId="0" fillId="0" borderId="18" xfId="3" applyFont="1" applyBorder="1"/>
    <xf numFmtId="0" fontId="3" fillId="3" borderId="0" xfId="0" applyFont="1" applyFill="1"/>
    <xf numFmtId="0" fontId="8" fillId="3" borderId="0" xfId="0" applyFont="1" applyFill="1"/>
    <xf numFmtId="0" fontId="0" fillId="3" borderId="0" xfId="0" applyFont="1" applyFill="1"/>
    <xf numFmtId="0" fontId="3" fillId="2" borderId="6" xfId="0" applyFont="1" applyFill="1" applyBorder="1"/>
    <xf numFmtId="164" fontId="3" fillId="2" borderId="8" xfId="1" applyNumberFormat="1" applyFont="1" applyFill="1" applyBorder="1"/>
    <xf numFmtId="0" fontId="3" fillId="2" borderId="21" xfId="0" applyFont="1" applyFill="1" applyBorder="1"/>
    <xf numFmtId="164" fontId="3" fillId="2" borderId="22" xfId="1" applyNumberFormat="1" applyFont="1" applyFill="1" applyBorder="1"/>
    <xf numFmtId="0" fontId="3" fillId="4" borderId="6" xfId="0" applyFont="1" applyFill="1" applyBorder="1"/>
    <xf numFmtId="0" fontId="3" fillId="4" borderId="21" xfId="0" applyFont="1" applyFill="1" applyBorder="1"/>
    <xf numFmtId="0" fontId="3" fillId="2" borderId="9" xfId="0" applyFont="1" applyFill="1" applyBorder="1"/>
    <xf numFmtId="164" fontId="3" fillId="2" borderId="10" xfId="1" applyNumberFormat="1" applyFont="1" applyFill="1" applyBorder="1"/>
    <xf numFmtId="0" fontId="3" fillId="4" borderId="9" xfId="0" applyFont="1" applyFill="1" applyBorder="1"/>
    <xf numFmtId="164" fontId="3" fillId="4" borderId="10" xfId="1" applyNumberFormat="1" applyFont="1" applyFill="1" applyBorder="1"/>
    <xf numFmtId="9" fontId="3" fillId="4" borderId="22" xfId="3" applyFont="1" applyFill="1" applyBorder="1"/>
    <xf numFmtId="0" fontId="3" fillId="5" borderId="6" xfId="0" applyFont="1" applyFill="1" applyBorder="1"/>
    <xf numFmtId="0" fontId="3" fillId="5" borderId="21" xfId="0" applyFont="1" applyFill="1" applyBorder="1"/>
    <xf numFmtId="9" fontId="3" fillId="4" borderId="10" xfId="3" applyFont="1" applyFill="1" applyBorder="1"/>
    <xf numFmtId="0" fontId="3" fillId="5" borderId="9" xfId="0" applyFont="1" applyFill="1" applyBorder="1"/>
    <xf numFmtId="164" fontId="3" fillId="5" borderId="10" xfId="0" applyNumberFormat="1" applyFont="1" applyFill="1" applyBorder="1"/>
    <xf numFmtId="167" fontId="3" fillId="5" borderId="10" xfId="0" applyNumberFormat="1" applyFont="1" applyFill="1" applyBorder="1"/>
    <xf numFmtId="9" fontId="3" fillId="5" borderId="22" xfId="3" applyFont="1" applyFill="1" applyBorder="1"/>
    <xf numFmtId="9" fontId="3" fillId="4" borderId="8" xfId="3" applyFont="1" applyFill="1" applyBorder="1"/>
    <xf numFmtId="9" fontId="3" fillId="5" borderId="8" xfId="3" applyFont="1" applyFill="1" applyBorder="1"/>
    <xf numFmtId="164" fontId="1" fillId="0" borderId="9" xfId="1" applyNumberFormat="1" applyFont="1" applyBorder="1"/>
    <xf numFmtId="164" fontId="1" fillId="0" borderId="0" xfId="1" applyNumberFormat="1" applyFont="1" applyBorder="1"/>
    <xf numFmtId="164" fontId="1" fillId="0" borderId="18" xfId="1" applyNumberFormat="1" applyFont="1" applyBorder="1"/>
    <xf numFmtId="164" fontId="1" fillId="0" borderId="10" xfId="1" applyNumberFormat="1" applyFont="1" applyBorder="1"/>
    <xf numFmtId="0" fontId="11" fillId="3" borderId="0" xfId="0" applyFont="1" applyFill="1"/>
    <xf numFmtId="0" fontId="12" fillId="3" borderId="0" xfId="0" applyFont="1" applyFill="1" applyAlignment="1">
      <alignment horizontal="center" vertical="center"/>
    </xf>
    <xf numFmtId="164" fontId="11" fillId="3" borderId="0" xfId="1" applyNumberFormat="1" applyFont="1" applyFill="1" applyAlignment="1">
      <alignment horizontal="center" vertical="center"/>
    </xf>
    <xf numFmtId="0" fontId="6" fillId="3" borderId="2" xfId="0" applyFont="1" applyFill="1" applyBorder="1"/>
    <xf numFmtId="164" fontId="13" fillId="3" borderId="2" xfId="0" applyNumberFormat="1" applyFont="1" applyFill="1" applyBorder="1"/>
    <xf numFmtId="164" fontId="14" fillId="3" borderId="2" xfId="0" applyNumberFormat="1" applyFont="1" applyFill="1" applyBorder="1"/>
    <xf numFmtId="0" fontId="6" fillId="3" borderId="15" xfId="0" applyFont="1" applyFill="1" applyBorder="1"/>
    <xf numFmtId="0" fontId="15" fillId="3" borderId="0" xfId="0" applyFont="1" applyFill="1"/>
    <xf numFmtId="0" fontId="9" fillId="3" borderId="0" xfId="0" applyFont="1" applyFill="1"/>
    <xf numFmtId="166" fontId="16" fillId="3" borderId="0" xfId="3" applyNumberFormat="1" applyFont="1" applyFill="1"/>
    <xf numFmtId="166" fontId="17" fillId="3" borderId="0" xfId="3" applyNumberFormat="1" applyFont="1" applyFill="1"/>
    <xf numFmtId="164" fontId="2" fillId="0" borderId="6" xfId="1" applyNumberFormat="1" applyFont="1" applyBorder="1" applyAlignment="1">
      <alignment horizontal="center"/>
    </xf>
    <xf numFmtId="164" fontId="2" fillId="0" borderId="7" xfId="1" applyNumberFormat="1" applyFont="1" applyBorder="1" applyAlignment="1">
      <alignment horizontal="center"/>
    </xf>
    <xf numFmtId="164" fontId="2" fillId="0" borderId="8" xfId="1" applyNumberFormat="1" applyFont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by Year, by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Summary!$A$4</c:f>
              <c:strCache>
                <c:ptCount val="1"/>
                <c:pt idx="0">
                  <c:v>Primary Revenue (from API Calls)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Summary!$B$2:$F$2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Summary!$B$4:$F$4</c:f>
              <c:numCache>
                <c:formatCode>_(* #,##0_);_(* \(#,##0\);_(* "-"??_);_(@_)</c:formatCode>
                <c:ptCount val="5"/>
                <c:pt idx="0">
                  <c:v>157200</c:v>
                </c:pt>
                <c:pt idx="1">
                  <c:v>522200</c:v>
                </c:pt>
                <c:pt idx="2">
                  <c:v>882200</c:v>
                </c:pt>
                <c:pt idx="3">
                  <c:v>1882200</c:v>
                </c:pt>
                <c:pt idx="4">
                  <c:v>3582200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E7-42CA-87AE-A2EE41A83E27}"/>
            </c:ext>
          </c:extLst>
        </c:ser>
        <c:ser>
          <c:idx val="1"/>
          <c:order val="1"/>
          <c:tx>
            <c:strRef>
              <c:f>Summary!$A$5</c:f>
              <c:strCache>
                <c:ptCount val="1"/>
                <c:pt idx="0">
                  <c:v>Ancillary Revenue (Lead Gen + Sales Comissions)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Summary!$B$2:$F$2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Summary!$B$5:$F$5</c:f>
              <c:numCache>
                <c:formatCode>_(* #,##0_);_(* \(#,##0\);_(* "-"??_);_(@_)</c:formatCode>
                <c:ptCount val="5"/>
                <c:pt idx="0">
                  <c:v>48437.5</c:v>
                </c:pt>
                <c:pt idx="1">
                  <c:v>162500</c:v>
                </c:pt>
                <c:pt idx="2">
                  <c:v>275000</c:v>
                </c:pt>
                <c:pt idx="3">
                  <c:v>587500</c:v>
                </c:pt>
                <c:pt idx="4">
                  <c:v>1118750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E7-42CA-87AE-A2EE41A83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1750728"/>
        <c:axId val="501750072"/>
      </c:barChart>
      <c:catAx>
        <c:axId val="501750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750072"/>
        <c:crosses val="autoZero"/>
        <c:auto val="1"/>
        <c:lblAlgn val="ctr"/>
        <c:lblOffset val="100"/>
        <c:noMultiLvlLbl val="0"/>
      </c:catAx>
      <c:valAx>
        <c:axId val="501750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750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Revenue, Expenses, Net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Revenue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Summary!$B$6:$F$6</c:f>
              <c:numCache>
                <c:formatCode>_(* #,##0_);_(* \(#,##0\);_(* "-"??_);_(@_)</c:formatCode>
                <c:ptCount val="5"/>
                <c:pt idx="0">
                  <c:v>205637.5</c:v>
                </c:pt>
                <c:pt idx="1">
                  <c:v>684700</c:v>
                </c:pt>
                <c:pt idx="2">
                  <c:v>1157200</c:v>
                </c:pt>
                <c:pt idx="3">
                  <c:v>2469700</c:v>
                </c:pt>
                <c:pt idx="4">
                  <c:v>4700950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09-4D66-B338-6577EAE24EEF}"/>
            </c:ext>
          </c:extLst>
        </c:ser>
        <c:ser>
          <c:idx val="1"/>
          <c:order val="1"/>
          <c:tx>
            <c:v>Expenses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Summary!$B$12:$F$12</c:f>
              <c:numCache>
                <c:formatCode>_(* #,##0_);_(* \(#,##0\);_(* "-"??_);_(@_)</c:formatCode>
                <c:ptCount val="5"/>
                <c:pt idx="0">
                  <c:v>386250</c:v>
                </c:pt>
                <c:pt idx="1">
                  <c:v>728000</c:v>
                </c:pt>
                <c:pt idx="2">
                  <c:v>962000</c:v>
                </c:pt>
                <c:pt idx="3">
                  <c:v>1752000</c:v>
                </c:pt>
                <c:pt idx="4">
                  <c:v>2337000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09-4D66-B338-6577EAE24EEF}"/>
            </c:ext>
          </c:extLst>
        </c:ser>
        <c:ser>
          <c:idx val="2"/>
          <c:order val="2"/>
          <c:tx>
            <c:v>Net Income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Summary!$B$14:$F$14</c:f>
              <c:numCache>
                <c:formatCode>_(* #,##0_);_(* \(#,##0\);_(* "-"??_);_(@_)</c:formatCode>
                <c:ptCount val="5"/>
                <c:pt idx="0">
                  <c:v>-180612.5</c:v>
                </c:pt>
                <c:pt idx="1">
                  <c:v>-43300</c:v>
                </c:pt>
                <c:pt idx="2">
                  <c:v>195200</c:v>
                </c:pt>
                <c:pt idx="3">
                  <c:v>717700</c:v>
                </c:pt>
                <c:pt idx="4">
                  <c:v>2363950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09-4D66-B338-6577EAE24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311792"/>
        <c:axId val="573317040"/>
      </c:lineChart>
      <c:catAx>
        <c:axId val="573311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317040"/>
        <c:crosses val="autoZero"/>
        <c:auto val="1"/>
        <c:lblAlgn val="ctr"/>
        <c:lblOffset val="100"/>
        <c:noMultiLvlLbl val="0"/>
      </c:catAx>
      <c:valAx>
        <c:axId val="57331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31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  <cx:data id="1">
      <cx:strDim type="cat">
        <cx:f>_xlchart.v1.0</cx:f>
      </cx:strDim>
      <cx:numDim type="size">
        <cx:f>_xlchart.v1.2</cx:f>
      </cx:numDim>
    </cx:data>
    <cx:data id="2">
      <cx:strDim type="cat">
        <cx:f>_xlchart.v1.0</cx:f>
      </cx:strDim>
      <cx:numDim type="size">
        <cx:f>_xlchart.v1.3</cx:f>
      </cx:numDim>
    </cx:data>
    <cx:data id="3">
      <cx:strDim type="cat">
        <cx:f>_xlchart.v1.0</cx:f>
      </cx:strDim>
      <cx:numDim type="size">
        <cx:f>_xlchart.v1.4</cx:f>
      </cx:numDim>
    </cx:data>
    <cx:data id="4">
      <cx:strDim type="cat">
        <cx:f>_xlchart.v1.0</cx:f>
      </cx:strDim>
      <cx:numDim type="size">
        <cx:f>_xlchart.v1.5</cx:f>
      </cx:numDim>
    </cx:data>
  </cx:chartData>
  <cx:chart>
    <cx:title pos="t" align="ctr" overlay="0">
      <cx:tx>
        <cx:txData>
          <cx:v>Breakdown of Expense by Type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Breakdown of Expense by Type</a:t>
          </a:r>
        </a:p>
      </cx:txPr>
    </cx:title>
    <cx:plotArea>
      <cx:plotAreaRegion>
        <cx:series layoutId="treemap" uniqueId="{80828DF7-6694-4949-8C26-318C1CEDAC4E}" formatIdx="0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  <cx:series layoutId="treemap" hidden="1" uniqueId="{D81E31E2-05E7-4B3B-A76C-DF546D03540C}" formatIdx="1">
          <cx:dataLabels pos="inEnd">
            <cx:visibility seriesName="0" categoryName="1" value="0"/>
          </cx:dataLabels>
          <cx:dataId val="1"/>
          <cx:layoutPr>
            <cx:parentLabelLayout val="overlapping"/>
          </cx:layoutPr>
        </cx:series>
        <cx:series layoutId="treemap" hidden="1" uniqueId="{F2489152-348F-4769-8E33-D446C8E18863}" formatIdx="2">
          <cx:dataLabels pos="inEnd">
            <cx:visibility seriesName="0" categoryName="1" value="0"/>
          </cx:dataLabels>
          <cx:dataId val="2"/>
          <cx:layoutPr>
            <cx:parentLabelLayout val="overlapping"/>
          </cx:layoutPr>
        </cx:series>
        <cx:series layoutId="treemap" hidden="1" uniqueId="{D45D000C-B757-4E3A-9944-8A43619F6AD1}" formatIdx="3">
          <cx:dataLabels pos="inEnd">
            <cx:visibility seriesName="0" categoryName="1" value="0"/>
          </cx:dataLabels>
          <cx:dataId val="3"/>
          <cx:layoutPr>
            <cx:parentLabelLayout val="overlapping"/>
          </cx:layoutPr>
        </cx:series>
        <cx:series layoutId="treemap" hidden="1" uniqueId="{DEA28633-1817-4BE0-8604-768A0CE2F9C3}" formatIdx="4">
          <cx:dataLabels pos="inEnd">
            <cx:visibility seriesName="0" categoryName="1" value="0"/>
          </cx:dataLabels>
          <cx:dataId val="4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449580</xdr:colOff>
      <xdr:row>1</xdr:row>
      <xdr:rowOff>118110</xdr:rowOff>
    </xdr:from>
    <xdr:to>
      <xdr:col>14</xdr:col>
      <xdr:colOff>144780</xdr:colOff>
      <xdr:row>11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49B359-6E29-4952-B0F4-15845CE1F6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495300</xdr:colOff>
      <xdr:row>12</xdr:row>
      <xdr:rowOff>87630</xdr:rowOff>
    </xdr:from>
    <xdr:to>
      <xdr:col>14</xdr:col>
      <xdr:colOff>190500</xdr:colOff>
      <xdr:row>24</xdr:row>
      <xdr:rowOff>87630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167B1C5-5E19-48F2-AA37-882454F057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335280</xdr:colOff>
      <xdr:row>19</xdr:row>
      <xdr:rowOff>45720</xdr:rowOff>
    </xdr:from>
    <xdr:to>
      <xdr:col>5</xdr:col>
      <xdr:colOff>739140</xdr:colOff>
      <xdr:row>34</xdr:row>
      <xdr:rowOff>45720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2B0683A-7E74-47B2-BA48-411CCFEC42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00500" y="42367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0A538-1F51-4B3D-A445-CC6C86D1A065}">
  <dimension ref="A1:AC41"/>
  <sheetViews>
    <sheetView zoomScaleNormal="100" workbookViewId="0">
      <pane xSplit="4" ySplit="2" topLeftCell="W20" activePane="bottomRight" state="frozen"/>
      <selection pane="topRight" activeCell="E1" sqref="E1"/>
      <selection pane="bottomLeft" activeCell="A3" sqref="A3"/>
      <selection pane="bottomRight" activeCell="AE33" sqref="AE33"/>
    </sheetView>
  </sheetViews>
  <sheetFormatPr defaultRowHeight="14.4" x14ac:dyDescent="0.3"/>
  <cols>
    <col min="1" max="1" width="66.21875" style="13" customWidth="1"/>
    <col min="2" max="2" width="7.5546875" style="13" bestFit="1" customWidth="1"/>
    <col min="3" max="3" width="8.5546875" style="13" bestFit="1" customWidth="1"/>
    <col min="4" max="4" width="6.6640625" style="13" bestFit="1" customWidth="1"/>
    <col min="5" max="5" width="11.33203125" style="5" bestFit="1" customWidth="1"/>
    <col min="6" max="8" width="11.33203125" style="2" bestFit="1" customWidth="1"/>
    <col min="9" max="9" width="11.33203125" style="35" customWidth="1"/>
    <col min="10" max="10" width="12.5546875" style="5" bestFit="1" customWidth="1"/>
    <col min="11" max="13" width="12.5546875" style="2" bestFit="1" customWidth="1"/>
    <col min="14" max="14" width="12.5546875" style="35" customWidth="1"/>
    <col min="15" max="15" width="12.5546875" style="5" bestFit="1" customWidth="1"/>
    <col min="16" max="17" width="12.5546875" style="2" bestFit="1" customWidth="1"/>
    <col min="18" max="18" width="12.5546875" style="6" bestFit="1" customWidth="1"/>
    <col min="19" max="19" width="12.5546875" style="35" customWidth="1"/>
    <col min="20" max="20" width="12.5546875" style="5" bestFit="1" customWidth="1"/>
    <col min="21" max="22" width="12.5546875" style="2" bestFit="1" customWidth="1"/>
    <col min="23" max="23" width="12.5546875" style="6" bestFit="1" customWidth="1"/>
    <col min="24" max="24" width="12.5546875" style="35" customWidth="1"/>
    <col min="25" max="25" width="12.5546875" style="5" bestFit="1" customWidth="1"/>
    <col min="26" max="27" width="12.5546875" style="2" bestFit="1" customWidth="1"/>
    <col min="28" max="28" width="12.5546875" style="6" bestFit="1" customWidth="1"/>
    <col min="29" max="29" width="12.5546875" style="35" customWidth="1"/>
  </cols>
  <sheetData>
    <row r="1" spans="1:29" ht="15" thickBot="1" x14ac:dyDescent="0.35">
      <c r="A1" s="12"/>
      <c r="B1" s="12"/>
      <c r="C1" s="12"/>
      <c r="E1" s="78" t="s">
        <v>4</v>
      </c>
      <c r="F1" s="79"/>
      <c r="G1" s="79"/>
      <c r="H1" s="80"/>
      <c r="I1" s="33" t="s">
        <v>4</v>
      </c>
      <c r="J1" s="78" t="s">
        <v>5</v>
      </c>
      <c r="K1" s="79"/>
      <c r="L1" s="79"/>
      <c r="M1" s="80"/>
      <c r="N1" s="33" t="s">
        <v>5</v>
      </c>
      <c r="O1" s="78" t="s">
        <v>6</v>
      </c>
      <c r="P1" s="79"/>
      <c r="Q1" s="79"/>
      <c r="R1" s="80"/>
      <c r="S1" s="33" t="str">
        <f>O1</f>
        <v>Year 3</v>
      </c>
      <c r="T1" s="78" t="s">
        <v>39</v>
      </c>
      <c r="U1" s="79"/>
      <c r="V1" s="79"/>
      <c r="W1" s="80"/>
      <c r="X1" s="33" t="str">
        <f>T1</f>
        <v>Year 4</v>
      </c>
      <c r="Y1" s="78" t="s">
        <v>41</v>
      </c>
      <c r="Z1" s="79"/>
      <c r="AA1" s="79"/>
      <c r="AB1" s="80"/>
      <c r="AC1" s="33" t="str">
        <f>Y1</f>
        <v>Year 5</v>
      </c>
    </row>
    <row r="2" spans="1:29" ht="15" thickBot="1" x14ac:dyDescent="0.35">
      <c r="A2" s="14"/>
      <c r="B2" s="14"/>
      <c r="C2" s="14"/>
      <c r="E2" s="15" t="s">
        <v>0</v>
      </c>
      <c r="F2" s="16" t="s">
        <v>1</v>
      </c>
      <c r="G2" s="16" t="s">
        <v>2</v>
      </c>
      <c r="H2" s="16" t="s">
        <v>3</v>
      </c>
      <c r="I2" s="34" t="s">
        <v>40</v>
      </c>
      <c r="J2" s="15" t="s">
        <v>0</v>
      </c>
      <c r="K2" s="16" t="s">
        <v>1</v>
      </c>
      <c r="L2" s="16" t="s">
        <v>2</v>
      </c>
      <c r="M2" s="16" t="s">
        <v>3</v>
      </c>
      <c r="N2" s="34" t="s">
        <v>40</v>
      </c>
      <c r="O2" s="15" t="s">
        <v>0</v>
      </c>
      <c r="P2" s="16" t="s">
        <v>1</v>
      </c>
      <c r="Q2" s="16" t="s">
        <v>2</v>
      </c>
      <c r="R2" s="17" t="s">
        <v>3</v>
      </c>
      <c r="S2" s="34" t="s">
        <v>40</v>
      </c>
      <c r="T2" s="15" t="s">
        <v>0</v>
      </c>
      <c r="U2" s="16" t="s">
        <v>1</v>
      </c>
      <c r="V2" s="16" t="s">
        <v>2</v>
      </c>
      <c r="W2" s="17" t="s">
        <v>3</v>
      </c>
      <c r="X2" s="34" t="s">
        <v>40</v>
      </c>
      <c r="Y2" s="15" t="s">
        <v>0</v>
      </c>
      <c r="Z2" s="16" t="s">
        <v>1</v>
      </c>
      <c r="AA2" s="16" t="s">
        <v>2</v>
      </c>
      <c r="AB2" s="17" t="s">
        <v>3</v>
      </c>
      <c r="AC2" s="34" t="s">
        <v>40</v>
      </c>
    </row>
    <row r="3" spans="1:29" ht="18" x14ac:dyDescent="0.35">
      <c r="A3" s="22" t="s">
        <v>35</v>
      </c>
      <c r="B3" s="23"/>
      <c r="C3" s="23"/>
      <c r="D3" s="23"/>
    </row>
    <row r="4" spans="1:29" x14ac:dyDescent="0.3">
      <c r="A4" s="13" t="s">
        <v>8</v>
      </c>
      <c r="E4" s="5">
        <v>5</v>
      </c>
      <c r="F4" s="2">
        <v>10</v>
      </c>
      <c r="G4" s="2">
        <v>10</v>
      </c>
      <c r="H4" s="2">
        <v>15</v>
      </c>
      <c r="J4" s="5">
        <v>20</v>
      </c>
      <c r="K4" s="2">
        <v>25</v>
      </c>
      <c r="L4" s="2">
        <v>25</v>
      </c>
      <c r="M4" s="2">
        <v>30</v>
      </c>
      <c r="O4" s="5">
        <v>30</v>
      </c>
      <c r="P4" s="2">
        <v>35</v>
      </c>
      <c r="Q4" s="2">
        <v>40</v>
      </c>
      <c r="R4" s="6">
        <v>50</v>
      </c>
      <c r="T4" s="5">
        <v>75</v>
      </c>
      <c r="U4" s="2">
        <v>75</v>
      </c>
      <c r="V4" s="2">
        <v>100</v>
      </c>
      <c r="W4" s="6">
        <v>140</v>
      </c>
      <c r="Y4" s="5">
        <v>170</v>
      </c>
      <c r="Z4" s="2">
        <v>190</v>
      </c>
      <c r="AA4" s="2">
        <v>210</v>
      </c>
      <c r="AB4" s="6">
        <v>230</v>
      </c>
    </row>
    <row r="5" spans="1:29" x14ac:dyDescent="0.3">
      <c r="A5" s="13" t="s">
        <v>7</v>
      </c>
      <c r="E5" s="5">
        <v>10000</v>
      </c>
      <c r="F5" s="2">
        <v>15000</v>
      </c>
      <c r="G5" s="2">
        <v>15000</v>
      </c>
      <c r="H5" s="2">
        <v>15000</v>
      </c>
      <c r="J5" s="5">
        <v>20000</v>
      </c>
      <c r="K5" s="2">
        <v>20000</v>
      </c>
      <c r="L5" s="2">
        <v>20000</v>
      </c>
      <c r="M5" s="2">
        <v>20000</v>
      </c>
      <c r="O5" s="5">
        <v>20000</v>
      </c>
      <c r="P5" s="2">
        <v>20000</v>
      </c>
      <c r="Q5" s="2">
        <v>20000</v>
      </c>
      <c r="R5" s="6">
        <v>20000</v>
      </c>
      <c r="T5" s="5">
        <v>20000</v>
      </c>
      <c r="U5" s="2">
        <v>20000</v>
      </c>
      <c r="V5" s="2">
        <v>20000</v>
      </c>
      <c r="W5" s="6">
        <v>20000</v>
      </c>
      <c r="Y5" s="5">
        <v>20000</v>
      </c>
      <c r="Z5" s="2">
        <v>20000</v>
      </c>
      <c r="AA5" s="2">
        <v>20000</v>
      </c>
      <c r="AB5" s="6">
        <v>20000</v>
      </c>
    </row>
    <row r="6" spans="1:29" ht="15" thickBot="1" x14ac:dyDescent="0.35">
      <c r="A6" s="14" t="s">
        <v>9</v>
      </c>
      <c r="B6" s="14"/>
      <c r="C6" s="14"/>
      <c r="E6" s="7">
        <f t="shared" ref="E6:R6" si="0">E4*E5</f>
        <v>50000</v>
      </c>
      <c r="F6" s="3">
        <f t="shared" si="0"/>
        <v>150000</v>
      </c>
      <c r="G6" s="3">
        <f t="shared" si="0"/>
        <v>150000</v>
      </c>
      <c r="H6" s="3">
        <f t="shared" si="0"/>
        <v>225000</v>
      </c>
      <c r="I6" s="36">
        <f>SUM(E6:H6)</f>
        <v>575000</v>
      </c>
      <c r="J6" s="7">
        <f t="shared" si="0"/>
        <v>400000</v>
      </c>
      <c r="K6" s="3">
        <f t="shared" si="0"/>
        <v>500000</v>
      </c>
      <c r="L6" s="3">
        <f t="shared" si="0"/>
        <v>500000</v>
      </c>
      <c r="M6" s="3">
        <f t="shared" si="0"/>
        <v>600000</v>
      </c>
      <c r="N6" s="36">
        <f>SUM(J6:M6)</f>
        <v>2000000</v>
      </c>
      <c r="O6" s="7">
        <f t="shared" si="0"/>
        <v>600000</v>
      </c>
      <c r="P6" s="3">
        <f t="shared" si="0"/>
        <v>700000</v>
      </c>
      <c r="Q6" s="3">
        <f t="shared" si="0"/>
        <v>800000</v>
      </c>
      <c r="R6" s="8">
        <f t="shared" si="0"/>
        <v>1000000</v>
      </c>
      <c r="S6" s="36">
        <f>SUM(O6:R6)</f>
        <v>3100000</v>
      </c>
      <c r="T6" s="7">
        <f t="shared" ref="T6:AB6" si="1">T4*T5</f>
        <v>1500000</v>
      </c>
      <c r="U6" s="3">
        <f t="shared" si="1"/>
        <v>1500000</v>
      </c>
      <c r="V6" s="3">
        <f t="shared" si="1"/>
        <v>2000000</v>
      </c>
      <c r="W6" s="8">
        <f t="shared" si="1"/>
        <v>2800000</v>
      </c>
      <c r="X6" s="36">
        <f>SUM(T6:W6)</f>
        <v>7800000</v>
      </c>
      <c r="Y6" s="7">
        <f t="shared" si="1"/>
        <v>3400000</v>
      </c>
      <c r="Z6" s="3">
        <f t="shared" si="1"/>
        <v>3800000</v>
      </c>
      <c r="AA6" s="3">
        <f t="shared" si="1"/>
        <v>4200000</v>
      </c>
      <c r="AB6" s="8">
        <f t="shared" si="1"/>
        <v>4600000</v>
      </c>
      <c r="AC6" s="36">
        <f>SUM(Y6:AB6)</f>
        <v>16000000</v>
      </c>
    </row>
    <row r="7" spans="1:29" ht="15" thickTop="1" x14ac:dyDescent="0.3">
      <c r="A7" s="14"/>
      <c r="B7" s="14"/>
      <c r="C7" s="14"/>
    </row>
    <row r="8" spans="1:29" x14ac:dyDescent="0.3">
      <c r="A8" s="13" t="s">
        <v>14</v>
      </c>
      <c r="B8" s="14"/>
      <c r="C8" s="14"/>
      <c r="E8" s="5">
        <v>0</v>
      </c>
      <c r="F8" s="2">
        <v>0</v>
      </c>
      <c r="G8" s="2">
        <v>1</v>
      </c>
      <c r="H8" s="2">
        <v>1</v>
      </c>
      <c r="J8" s="5">
        <v>1</v>
      </c>
      <c r="K8" s="2">
        <v>1</v>
      </c>
      <c r="L8" s="2">
        <v>2</v>
      </c>
      <c r="M8" s="2">
        <v>2</v>
      </c>
      <c r="O8" s="5">
        <v>3</v>
      </c>
      <c r="P8" s="2">
        <v>3</v>
      </c>
      <c r="Q8" s="2">
        <v>3</v>
      </c>
      <c r="R8" s="6">
        <v>4</v>
      </c>
      <c r="T8" s="5">
        <v>4</v>
      </c>
      <c r="U8" s="2">
        <v>4</v>
      </c>
      <c r="V8" s="2">
        <v>4</v>
      </c>
      <c r="W8" s="6">
        <v>4</v>
      </c>
      <c r="Y8" s="5">
        <f>W8</f>
        <v>4</v>
      </c>
      <c r="Z8" s="2">
        <v>5</v>
      </c>
      <c r="AA8" s="2">
        <v>5</v>
      </c>
      <c r="AB8" s="6">
        <v>5</v>
      </c>
    </row>
    <row r="9" spans="1:29" x14ac:dyDescent="0.3">
      <c r="A9" s="13" t="s">
        <v>7</v>
      </c>
      <c r="B9" s="14"/>
      <c r="C9" s="14"/>
      <c r="E9" s="5">
        <v>0</v>
      </c>
      <c r="F9" s="1">
        <v>0</v>
      </c>
      <c r="G9" s="1">
        <v>100000</v>
      </c>
      <c r="H9" s="2">
        <v>100000</v>
      </c>
      <c r="J9" s="5">
        <v>100000</v>
      </c>
      <c r="K9" s="1">
        <v>100000</v>
      </c>
      <c r="L9" s="1">
        <v>100000</v>
      </c>
      <c r="M9" s="2">
        <v>100000</v>
      </c>
      <c r="O9" s="5">
        <v>100000</v>
      </c>
      <c r="P9" s="1">
        <v>100000</v>
      </c>
      <c r="Q9" s="1">
        <v>100000</v>
      </c>
      <c r="R9" s="6">
        <v>100000</v>
      </c>
      <c r="T9" s="5">
        <v>100000</v>
      </c>
      <c r="U9" s="1">
        <v>100000</v>
      </c>
      <c r="V9" s="1">
        <v>100000</v>
      </c>
      <c r="W9" s="6">
        <v>100000</v>
      </c>
      <c r="Y9" s="5">
        <v>100000</v>
      </c>
      <c r="Z9" s="1">
        <v>100000</v>
      </c>
      <c r="AA9" s="1">
        <v>100000</v>
      </c>
      <c r="AB9" s="6">
        <v>100000</v>
      </c>
    </row>
    <row r="10" spans="1:29" ht="15" thickBot="1" x14ac:dyDescent="0.35">
      <c r="A10" s="14" t="s">
        <v>15</v>
      </c>
      <c r="E10" s="7">
        <f t="shared" ref="E10:R10" si="2">E8*E9</f>
        <v>0</v>
      </c>
      <c r="F10" s="3">
        <f t="shared" si="2"/>
        <v>0</v>
      </c>
      <c r="G10" s="3">
        <f t="shared" si="2"/>
        <v>100000</v>
      </c>
      <c r="H10" s="3">
        <f t="shared" si="2"/>
        <v>100000</v>
      </c>
      <c r="I10" s="36">
        <f>SUM(E10:H10)</f>
        <v>200000</v>
      </c>
      <c r="J10" s="7">
        <f t="shared" si="2"/>
        <v>100000</v>
      </c>
      <c r="K10" s="3">
        <f t="shared" si="2"/>
        <v>100000</v>
      </c>
      <c r="L10" s="3">
        <f t="shared" si="2"/>
        <v>200000</v>
      </c>
      <c r="M10" s="3">
        <f t="shared" si="2"/>
        <v>200000</v>
      </c>
      <c r="N10" s="36">
        <f>SUM(J10:M10)</f>
        <v>600000</v>
      </c>
      <c r="O10" s="7">
        <f t="shared" si="2"/>
        <v>300000</v>
      </c>
      <c r="P10" s="3">
        <f t="shared" si="2"/>
        <v>300000</v>
      </c>
      <c r="Q10" s="3">
        <f t="shared" si="2"/>
        <v>300000</v>
      </c>
      <c r="R10" s="8">
        <f t="shared" si="2"/>
        <v>400000</v>
      </c>
      <c r="S10" s="36">
        <f>SUM(O10:R10)</f>
        <v>1300000</v>
      </c>
      <c r="T10" s="7">
        <f t="shared" ref="T10:AB10" si="3">T8*T9</f>
        <v>400000</v>
      </c>
      <c r="U10" s="3">
        <f t="shared" si="3"/>
        <v>400000</v>
      </c>
      <c r="V10" s="3">
        <f t="shared" si="3"/>
        <v>400000</v>
      </c>
      <c r="W10" s="8">
        <f t="shared" si="3"/>
        <v>400000</v>
      </c>
      <c r="X10" s="36">
        <f>SUM(T10:W10)</f>
        <v>1600000</v>
      </c>
      <c r="Y10" s="7">
        <f t="shared" si="3"/>
        <v>400000</v>
      </c>
      <c r="Z10" s="3">
        <f t="shared" si="3"/>
        <v>500000</v>
      </c>
      <c r="AA10" s="3">
        <f t="shared" si="3"/>
        <v>500000</v>
      </c>
      <c r="AB10" s="8">
        <f t="shared" si="3"/>
        <v>500000</v>
      </c>
      <c r="AC10" s="36">
        <f>SUM(Y10:AB10)</f>
        <v>1900000</v>
      </c>
    </row>
    <row r="11" spans="1:29" ht="15" thickTop="1" x14ac:dyDescent="0.3">
      <c r="E11" s="9"/>
      <c r="F11" s="4"/>
      <c r="G11" s="4"/>
      <c r="H11" s="4"/>
      <c r="I11" s="37"/>
      <c r="J11" s="9"/>
      <c r="K11" s="4"/>
      <c r="L11" s="4"/>
      <c r="M11" s="4"/>
      <c r="N11" s="37"/>
      <c r="O11" s="9"/>
      <c r="P11" s="4"/>
      <c r="Q11" s="4"/>
      <c r="R11" s="10"/>
      <c r="S11" s="37"/>
      <c r="T11" s="9"/>
      <c r="U11" s="4"/>
      <c r="V11" s="4"/>
      <c r="W11" s="10"/>
      <c r="X11" s="37"/>
      <c r="Y11" s="9"/>
      <c r="Z11" s="4"/>
      <c r="AA11" s="4"/>
      <c r="AB11" s="10"/>
      <c r="AC11" s="37"/>
    </row>
    <row r="12" spans="1:29" ht="15" thickBot="1" x14ac:dyDescent="0.35">
      <c r="A12" s="14" t="s">
        <v>10</v>
      </c>
      <c r="E12" s="7">
        <f>E10+E6</f>
        <v>50000</v>
      </c>
      <c r="F12" s="3">
        <f t="shared" ref="F12:I12" si="4">F10+F6</f>
        <v>150000</v>
      </c>
      <c r="G12" s="3">
        <f t="shared" si="4"/>
        <v>250000</v>
      </c>
      <c r="H12" s="3">
        <f t="shared" si="4"/>
        <v>325000</v>
      </c>
      <c r="I12" s="36">
        <f t="shared" si="4"/>
        <v>775000</v>
      </c>
      <c r="J12" s="7">
        <f>J10+J6</f>
        <v>500000</v>
      </c>
      <c r="K12" s="3">
        <f t="shared" ref="K12:N12" si="5">K10+K6</f>
        <v>600000</v>
      </c>
      <c r="L12" s="3">
        <f t="shared" si="5"/>
        <v>700000</v>
      </c>
      <c r="M12" s="3">
        <f t="shared" si="5"/>
        <v>800000</v>
      </c>
      <c r="N12" s="36">
        <f t="shared" si="5"/>
        <v>2600000</v>
      </c>
      <c r="O12" s="7">
        <f>O10+O6</f>
        <v>900000</v>
      </c>
      <c r="P12" s="3">
        <f t="shared" ref="P12:S12" si="6">P10+P6</f>
        <v>1000000</v>
      </c>
      <c r="Q12" s="3">
        <f t="shared" si="6"/>
        <v>1100000</v>
      </c>
      <c r="R12" s="8">
        <f t="shared" si="6"/>
        <v>1400000</v>
      </c>
      <c r="S12" s="36">
        <f t="shared" si="6"/>
        <v>4400000</v>
      </c>
      <c r="T12" s="7">
        <f>T10+T6</f>
        <v>1900000</v>
      </c>
      <c r="U12" s="3">
        <f t="shared" ref="U12:X12" si="7">U10+U6</f>
        <v>1900000</v>
      </c>
      <c r="V12" s="3">
        <f t="shared" si="7"/>
        <v>2400000</v>
      </c>
      <c r="W12" s="8">
        <f t="shared" si="7"/>
        <v>3200000</v>
      </c>
      <c r="X12" s="36">
        <f t="shared" si="7"/>
        <v>9400000</v>
      </c>
      <c r="Y12" s="7">
        <f>Y10+Y6</f>
        <v>3800000</v>
      </c>
      <c r="Z12" s="3">
        <f t="shared" ref="Z12:AC12" si="8">Z10+Z6</f>
        <v>4300000</v>
      </c>
      <c r="AA12" s="3">
        <f t="shared" si="8"/>
        <v>4700000</v>
      </c>
      <c r="AB12" s="8">
        <f t="shared" si="8"/>
        <v>5100000</v>
      </c>
      <c r="AC12" s="36">
        <f t="shared" si="8"/>
        <v>17900000</v>
      </c>
    </row>
    <row r="13" spans="1:29" ht="15" thickTop="1" x14ac:dyDescent="0.3">
      <c r="E13" s="9"/>
      <c r="F13" s="4"/>
      <c r="G13" s="4"/>
      <c r="H13" s="4"/>
      <c r="I13" s="37"/>
      <c r="J13" s="9"/>
      <c r="K13" s="4"/>
      <c r="L13" s="4"/>
      <c r="M13" s="4"/>
      <c r="N13" s="37"/>
      <c r="O13" s="9"/>
      <c r="P13" s="4"/>
      <c r="Q13" s="4"/>
      <c r="R13" s="10"/>
      <c r="S13" s="37"/>
      <c r="T13" s="9"/>
      <c r="U13" s="4"/>
      <c r="V13" s="4"/>
      <c r="W13" s="10"/>
      <c r="X13" s="37"/>
      <c r="Y13" s="9"/>
      <c r="Z13" s="4"/>
      <c r="AA13" s="4"/>
      <c r="AB13" s="10"/>
      <c r="AC13" s="37"/>
    </row>
    <row r="14" spans="1:29" x14ac:dyDescent="0.3">
      <c r="B14" s="18" t="s">
        <v>11</v>
      </c>
      <c r="C14" s="18" t="s">
        <v>12</v>
      </c>
      <c r="D14" s="18" t="s">
        <v>13</v>
      </c>
      <c r="E14" s="9"/>
      <c r="F14" s="4"/>
      <c r="G14" s="4"/>
      <c r="H14" s="4"/>
      <c r="I14" s="37"/>
      <c r="J14" s="9"/>
      <c r="K14" s="4"/>
      <c r="L14" s="4"/>
      <c r="M14" s="4"/>
      <c r="N14" s="37"/>
      <c r="O14" s="9"/>
      <c r="P14" s="4"/>
      <c r="Q14" s="4"/>
      <c r="R14" s="10"/>
      <c r="S14" s="37"/>
      <c r="T14" s="9"/>
      <c r="U14" s="4"/>
      <c r="V14" s="4"/>
      <c r="W14" s="10"/>
      <c r="X14" s="37"/>
      <c r="Y14" s="9"/>
      <c r="Z14" s="4"/>
      <c r="AA14" s="4"/>
      <c r="AB14" s="10"/>
      <c r="AC14" s="37"/>
    </row>
    <row r="15" spans="1:29" x14ac:dyDescent="0.3">
      <c r="A15" s="13" t="s">
        <v>16</v>
      </c>
      <c r="B15" s="13">
        <v>0</v>
      </c>
      <c r="C15" s="13">
        <v>1000</v>
      </c>
      <c r="D15" s="21">
        <v>0.3</v>
      </c>
    </row>
    <row r="16" spans="1:29" x14ac:dyDescent="0.3">
      <c r="A16" s="13" t="s">
        <v>17</v>
      </c>
      <c r="B16" s="13">
        <v>1001</v>
      </c>
      <c r="C16" s="13">
        <v>10000</v>
      </c>
      <c r="D16" s="21">
        <v>0.25</v>
      </c>
    </row>
    <row r="17" spans="1:29" x14ac:dyDescent="0.3">
      <c r="A17" s="13" t="s">
        <v>18</v>
      </c>
      <c r="B17" s="13">
        <v>10001</v>
      </c>
      <c r="C17" s="13">
        <v>100000</v>
      </c>
      <c r="D17" s="21">
        <v>0.2</v>
      </c>
    </row>
    <row r="18" spans="1:29" x14ac:dyDescent="0.3">
      <c r="D18" s="21"/>
    </row>
    <row r="19" spans="1:29" x14ac:dyDescent="0.3">
      <c r="D19" s="21"/>
    </row>
    <row r="20" spans="1:29" x14ac:dyDescent="0.3">
      <c r="A20" s="14" t="s">
        <v>27</v>
      </c>
      <c r="D20" s="21"/>
      <c r="E20" s="63">
        <f>E12*0.1*0.5</f>
        <v>2500</v>
      </c>
      <c r="F20" s="64">
        <f t="shared" ref="F20:R20" si="9">F12*0.1*0.5</f>
        <v>7500</v>
      </c>
      <c r="G20" s="64">
        <f t="shared" si="9"/>
        <v>12500</v>
      </c>
      <c r="H20" s="64">
        <f t="shared" si="9"/>
        <v>16250</v>
      </c>
      <c r="I20" s="65">
        <f t="shared" ref="I20:I21" si="10">SUM(E20:H20)</f>
        <v>38750</v>
      </c>
      <c r="J20" s="63">
        <f t="shared" si="9"/>
        <v>25000</v>
      </c>
      <c r="K20" s="64">
        <f t="shared" si="9"/>
        <v>30000</v>
      </c>
      <c r="L20" s="64">
        <f t="shared" si="9"/>
        <v>35000</v>
      </c>
      <c r="M20" s="64">
        <f t="shared" si="9"/>
        <v>40000</v>
      </c>
      <c r="N20" s="65">
        <f t="shared" ref="N20:N21" si="11">SUM(J20:M20)</f>
        <v>130000</v>
      </c>
      <c r="O20" s="63">
        <f t="shared" si="9"/>
        <v>45000</v>
      </c>
      <c r="P20" s="64">
        <f t="shared" si="9"/>
        <v>50000</v>
      </c>
      <c r="Q20" s="64">
        <f t="shared" si="9"/>
        <v>55000</v>
      </c>
      <c r="R20" s="66">
        <f t="shared" si="9"/>
        <v>70000</v>
      </c>
      <c r="S20" s="65">
        <f t="shared" ref="S20:S21" si="12">SUM(O20:R20)</f>
        <v>220000</v>
      </c>
      <c r="T20" s="63">
        <f t="shared" ref="T20:AB20" si="13">T12*0.1*0.5</f>
        <v>95000</v>
      </c>
      <c r="U20" s="64">
        <f t="shared" si="13"/>
        <v>95000</v>
      </c>
      <c r="V20" s="64">
        <f t="shared" si="13"/>
        <v>120000</v>
      </c>
      <c r="W20" s="66">
        <f t="shared" si="13"/>
        <v>160000</v>
      </c>
      <c r="X20" s="65">
        <f t="shared" ref="X20:X21" si="14">SUM(T20:W20)</f>
        <v>470000</v>
      </c>
      <c r="Y20" s="63">
        <f t="shared" si="13"/>
        <v>190000</v>
      </c>
      <c r="Z20" s="64">
        <f t="shared" si="13"/>
        <v>215000</v>
      </c>
      <c r="AA20" s="64">
        <f t="shared" si="13"/>
        <v>235000</v>
      </c>
      <c r="AB20" s="66">
        <f t="shared" si="13"/>
        <v>255000</v>
      </c>
      <c r="AC20" s="65">
        <f t="shared" ref="AC20:AC21" si="15">SUM(Y20:AB20)</f>
        <v>895000</v>
      </c>
    </row>
    <row r="21" spans="1:29" x14ac:dyDescent="0.3">
      <c r="A21" s="14" t="s">
        <v>29</v>
      </c>
      <c r="D21" s="21"/>
      <c r="E21" s="63">
        <f>0.01*E12*25*0.05</f>
        <v>625</v>
      </c>
      <c r="F21" s="64">
        <f t="shared" ref="F21:R21" si="16">0.01*F12*25*0.05</f>
        <v>1875</v>
      </c>
      <c r="G21" s="64">
        <f t="shared" si="16"/>
        <v>3125</v>
      </c>
      <c r="H21" s="64">
        <f t="shared" si="16"/>
        <v>4062.5</v>
      </c>
      <c r="I21" s="65">
        <f t="shared" si="10"/>
        <v>9687.5</v>
      </c>
      <c r="J21" s="63">
        <f t="shared" si="16"/>
        <v>6250</v>
      </c>
      <c r="K21" s="64">
        <f t="shared" si="16"/>
        <v>7500</v>
      </c>
      <c r="L21" s="64">
        <f t="shared" si="16"/>
        <v>8750</v>
      </c>
      <c r="M21" s="64">
        <f t="shared" si="16"/>
        <v>10000</v>
      </c>
      <c r="N21" s="65">
        <f t="shared" si="11"/>
        <v>32500</v>
      </c>
      <c r="O21" s="63">
        <f t="shared" si="16"/>
        <v>11250</v>
      </c>
      <c r="P21" s="64">
        <f t="shared" si="16"/>
        <v>12500</v>
      </c>
      <c r="Q21" s="64">
        <f t="shared" si="16"/>
        <v>13750</v>
      </c>
      <c r="R21" s="66">
        <f t="shared" si="16"/>
        <v>17500</v>
      </c>
      <c r="S21" s="65">
        <f t="shared" si="12"/>
        <v>55000</v>
      </c>
      <c r="T21" s="63">
        <f t="shared" ref="T21:AB21" si="17">0.01*T12*25*0.05</f>
        <v>23750</v>
      </c>
      <c r="U21" s="64">
        <f t="shared" si="17"/>
        <v>23750</v>
      </c>
      <c r="V21" s="64">
        <f t="shared" si="17"/>
        <v>30000</v>
      </c>
      <c r="W21" s="66">
        <f t="shared" si="17"/>
        <v>40000</v>
      </c>
      <c r="X21" s="65">
        <f t="shared" si="14"/>
        <v>117500</v>
      </c>
      <c r="Y21" s="63">
        <f t="shared" si="17"/>
        <v>47500</v>
      </c>
      <c r="Z21" s="64">
        <f t="shared" si="17"/>
        <v>53750</v>
      </c>
      <c r="AA21" s="64">
        <f t="shared" si="17"/>
        <v>58750</v>
      </c>
      <c r="AB21" s="66">
        <f t="shared" si="17"/>
        <v>63750</v>
      </c>
      <c r="AC21" s="65">
        <f t="shared" si="15"/>
        <v>223750</v>
      </c>
    </row>
    <row r="22" spans="1:29" x14ac:dyDescent="0.3">
      <c r="A22" s="14" t="s">
        <v>30</v>
      </c>
      <c r="E22" s="63">
        <f>(1000*$D$15)+(9000*$D$16)+(E12-10000)*$D$17</f>
        <v>10550</v>
      </c>
      <c r="F22" s="64">
        <f>(1000*$D$15)+(9000*$D$16)+(F12-10000)*$D$17</f>
        <v>30550</v>
      </c>
      <c r="G22" s="64">
        <f>(1000*$D$15)+(9000*$D$16)+(G12-10000)*$D$17</f>
        <v>50550</v>
      </c>
      <c r="H22" s="64">
        <f>(1000*$D$15)+(9000*$D$16)+(H12-10000)*$D$17</f>
        <v>65550</v>
      </c>
      <c r="I22" s="65">
        <f t="shared" ref="I22:I23" si="18">SUM(E22:H22)</f>
        <v>157200</v>
      </c>
      <c r="J22" s="63">
        <f>(1000*$D$15)+(9000*$D$16)+(J12-10000)*$D$17</f>
        <v>100550</v>
      </c>
      <c r="K22" s="64">
        <f>(1000*$D$15)+(9000*$D$16)+(K12-10000)*$D$17</f>
        <v>120550</v>
      </c>
      <c r="L22" s="64">
        <f>(1000*$D$15)+(9000*$D$16)+(L12-10000)*$D$17</f>
        <v>140550</v>
      </c>
      <c r="M22" s="64">
        <f>(1000*$D$15)+(9000*$D$16)+(M12-10000)*$D$17</f>
        <v>160550</v>
      </c>
      <c r="N22" s="65">
        <f t="shared" ref="N22:N23" si="19">SUM(J22:M22)</f>
        <v>522200</v>
      </c>
      <c r="O22" s="63">
        <f>(1000*$D$15)+(9000*$D$16)+(O12-10000)*$D$17</f>
        <v>180550</v>
      </c>
      <c r="P22" s="64">
        <f>(1000*$D$15)+(9000*$D$16)+(P12-10000)*$D$17</f>
        <v>200550</v>
      </c>
      <c r="Q22" s="64">
        <f>(1000*$D$15)+(9000*$D$16)+(Q12-10000)*$D$17</f>
        <v>220550</v>
      </c>
      <c r="R22" s="66">
        <f>(1000*$D$15)+(9000*$D$16)+(R12-10000)*$D$17</f>
        <v>280550</v>
      </c>
      <c r="S22" s="65">
        <f t="shared" ref="S22:S23" si="20">SUM(O22:R22)</f>
        <v>882200</v>
      </c>
      <c r="T22" s="63">
        <f>(1000*$D$15)+(9000*$D$16)+(T12-10000)*$D$17</f>
        <v>380550</v>
      </c>
      <c r="U22" s="64">
        <f>(1000*$D$15)+(9000*$D$16)+(U12-10000)*$D$17</f>
        <v>380550</v>
      </c>
      <c r="V22" s="64">
        <f>(1000*$D$15)+(9000*$D$16)+(V12-10000)*$D$17</f>
        <v>480550</v>
      </c>
      <c r="W22" s="66">
        <f>(1000*$D$15)+(9000*$D$16)+(W12-10000)*$D$17</f>
        <v>640550</v>
      </c>
      <c r="X22" s="65">
        <f t="shared" ref="X22:X23" si="21">SUM(T22:W22)</f>
        <v>1882200</v>
      </c>
      <c r="Y22" s="63">
        <f>(1000*$D$15)+(9000*$D$16)+(Y12-10000)*$D$17</f>
        <v>760550</v>
      </c>
      <c r="Z22" s="64">
        <f>(1000*$D$15)+(9000*$D$16)+(Z12-10000)*$D$17</f>
        <v>860550</v>
      </c>
      <c r="AA22" s="64">
        <f>(1000*$D$15)+(9000*$D$16)+(AA12-10000)*$D$17</f>
        <v>940550</v>
      </c>
      <c r="AB22" s="66">
        <f>(1000*$D$15)+(9000*$D$16)+(AB12-10000)*$D$17</f>
        <v>1020550</v>
      </c>
      <c r="AC22" s="65">
        <f t="shared" ref="AC22:AC23" si="22">SUM(Y22:AB22)</f>
        <v>3582200</v>
      </c>
    </row>
    <row r="23" spans="1:29" x14ac:dyDescent="0.3">
      <c r="A23" s="14" t="s">
        <v>31</v>
      </c>
      <c r="E23" s="63">
        <f>E20+E21</f>
        <v>3125</v>
      </c>
      <c r="F23" s="64">
        <f>F20+F21</f>
        <v>9375</v>
      </c>
      <c r="G23" s="64">
        <f>G20+G21</f>
        <v>15625</v>
      </c>
      <c r="H23" s="64">
        <f>H20+H21</f>
        <v>20312.5</v>
      </c>
      <c r="I23" s="65">
        <f t="shared" si="18"/>
        <v>48437.5</v>
      </c>
      <c r="J23" s="63">
        <f>J20+J21</f>
        <v>31250</v>
      </c>
      <c r="K23" s="64">
        <f>K20+K21</f>
        <v>37500</v>
      </c>
      <c r="L23" s="64">
        <f>L20+L21</f>
        <v>43750</v>
      </c>
      <c r="M23" s="64">
        <f>M20+M21</f>
        <v>50000</v>
      </c>
      <c r="N23" s="65">
        <f t="shared" si="19"/>
        <v>162500</v>
      </c>
      <c r="O23" s="63">
        <f>O20+O21</f>
        <v>56250</v>
      </c>
      <c r="P23" s="64">
        <f>P20+P21</f>
        <v>62500</v>
      </c>
      <c r="Q23" s="64">
        <f>Q20+Q21</f>
        <v>68750</v>
      </c>
      <c r="R23" s="66">
        <f>R20+R21</f>
        <v>87500</v>
      </c>
      <c r="S23" s="65">
        <f t="shared" si="20"/>
        <v>275000</v>
      </c>
      <c r="T23" s="63">
        <f>T20+T21</f>
        <v>118750</v>
      </c>
      <c r="U23" s="64">
        <f>U20+U21</f>
        <v>118750</v>
      </c>
      <c r="V23" s="64">
        <f>V20+V21</f>
        <v>150000</v>
      </c>
      <c r="W23" s="66">
        <f>W20+W21</f>
        <v>200000</v>
      </c>
      <c r="X23" s="65">
        <f t="shared" si="21"/>
        <v>587500</v>
      </c>
      <c r="Y23" s="63">
        <f>Y20+Y21</f>
        <v>237500</v>
      </c>
      <c r="Z23" s="64">
        <f>Z20+Z21</f>
        <v>268750</v>
      </c>
      <c r="AA23" s="64">
        <f>AA20+AA21</f>
        <v>293750</v>
      </c>
      <c r="AB23" s="66">
        <f>AB20+AB21</f>
        <v>318750</v>
      </c>
      <c r="AC23" s="65">
        <f t="shared" si="22"/>
        <v>1118750</v>
      </c>
    </row>
    <row r="24" spans="1:29" ht="15" thickBot="1" x14ac:dyDescent="0.35">
      <c r="A24" s="14" t="s">
        <v>32</v>
      </c>
      <c r="E24" s="7">
        <f>E22+E23</f>
        <v>13675</v>
      </c>
      <c r="F24" s="3">
        <f t="shared" ref="F24:R24" si="23">F22+F23</f>
        <v>39925</v>
      </c>
      <c r="G24" s="3">
        <f t="shared" si="23"/>
        <v>66175</v>
      </c>
      <c r="H24" s="3">
        <f t="shared" si="23"/>
        <v>85862.5</v>
      </c>
      <c r="I24" s="36">
        <f t="shared" si="23"/>
        <v>205637.5</v>
      </c>
      <c r="J24" s="7">
        <f t="shared" si="23"/>
        <v>131800</v>
      </c>
      <c r="K24" s="3">
        <f t="shared" si="23"/>
        <v>158050</v>
      </c>
      <c r="L24" s="3">
        <f t="shared" si="23"/>
        <v>184300</v>
      </c>
      <c r="M24" s="3">
        <f t="shared" si="23"/>
        <v>210550</v>
      </c>
      <c r="N24" s="36">
        <f t="shared" ref="N24" si="24">N22+N23</f>
        <v>684700</v>
      </c>
      <c r="O24" s="7">
        <f t="shared" si="23"/>
        <v>236800</v>
      </c>
      <c r="P24" s="3">
        <f t="shared" si="23"/>
        <v>263050</v>
      </c>
      <c r="Q24" s="3">
        <f t="shared" si="23"/>
        <v>289300</v>
      </c>
      <c r="R24" s="8">
        <f t="shared" si="23"/>
        <v>368050</v>
      </c>
      <c r="S24" s="36">
        <f t="shared" ref="S24" si="25">S22+S23</f>
        <v>1157200</v>
      </c>
      <c r="T24" s="7">
        <f t="shared" ref="T24:AC24" si="26">T22+T23</f>
        <v>499300</v>
      </c>
      <c r="U24" s="3">
        <f t="shared" si="26"/>
        <v>499300</v>
      </c>
      <c r="V24" s="3">
        <f t="shared" si="26"/>
        <v>630550</v>
      </c>
      <c r="W24" s="8">
        <f t="shared" si="26"/>
        <v>840550</v>
      </c>
      <c r="X24" s="36">
        <f t="shared" si="26"/>
        <v>2469700</v>
      </c>
      <c r="Y24" s="7">
        <f t="shared" si="26"/>
        <v>998050</v>
      </c>
      <c r="Z24" s="3">
        <f t="shared" si="26"/>
        <v>1129300</v>
      </c>
      <c r="AA24" s="3">
        <f t="shared" si="26"/>
        <v>1234300</v>
      </c>
      <c r="AB24" s="8">
        <f t="shared" si="26"/>
        <v>1339300</v>
      </c>
      <c r="AC24" s="36">
        <f t="shared" si="26"/>
        <v>4700950</v>
      </c>
    </row>
    <row r="25" spans="1:29" ht="15" thickTop="1" x14ac:dyDescent="0.3">
      <c r="A25" s="14"/>
      <c r="E25" s="9"/>
      <c r="F25" s="4"/>
      <c r="G25" s="4"/>
      <c r="H25" s="4"/>
      <c r="I25" s="37"/>
      <c r="J25" s="9"/>
      <c r="K25" s="4"/>
      <c r="L25" s="4"/>
      <c r="M25" s="4"/>
      <c r="N25" s="37"/>
      <c r="O25" s="9"/>
      <c r="P25" s="4"/>
      <c r="Q25" s="4"/>
      <c r="R25" s="10"/>
      <c r="S25" s="37"/>
      <c r="T25" s="9"/>
      <c r="U25" s="4"/>
      <c r="V25" s="4"/>
      <c r="W25" s="10"/>
      <c r="X25" s="37"/>
      <c r="Y25" s="9"/>
      <c r="Z25" s="4"/>
      <c r="AA25" s="4"/>
      <c r="AB25" s="10"/>
      <c r="AC25" s="37"/>
    </row>
    <row r="27" spans="1:29" x14ac:dyDescent="0.3">
      <c r="A27" s="14" t="s">
        <v>23</v>
      </c>
    </row>
    <row r="28" spans="1:29" x14ac:dyDescent="0.3">
      <c r="A28" s="19" t="s">
        <v>19</v>
      </c>
      <c r="E28" s="5">
        <f>E12*30</f>
        <v>1500000</v>
      </c>
      <c r="F28" s="2">
        <f>F12*30</f>
        <v>4500000</v>
      </c>
      <c r="G28" s="2">
        <f>G12*30</f>
        <v>7500000</v>
      </c>
      <c r="H28" s="2">
        <f>H12*30</f>
        <v>9750000</v>
      </c>
      <c r="I28" s="35">
        <f t="shared" ref="I28:I29" si="27">SUM(E28:H28)</f>
        <v>23250000</v>
      </c>
      <c r="J28" s="5">
        <f>J12*30</f>
        <v>15000000</v>
      </c>
      <c r="K28" s="2">
        <f>K12*30</f>
        <v>18000000</v>
      </c>
      <c r="L28" s="2">
        <f>L12*30</f>
        <v>21000000</v>
      </c>
      <c r="M28" s="2">
        <f>M12*30</f>
        <v>24000000</v>
      </c>
      <c r="N28" s="35">
        <f t="shared" ref="N28:N29" si="28">SUM(J28:M28)</f>
        <v>78000000</v>
      </c>
      <c r="O28" s="5">
        <f>O12*30</f>
        <v>27000000</v>
      </c>
      <c r="P28" s="2">
        <f>P12*30</f>
        <v>30000000</v>
      </c>
      <c r="Q28" s="2">
        <f>Q12*30</f>
        <v>33000000</v>
      </c>
      <c r="R28" s="6">
        <f>R12*30</f>
        <v>42000000</v>
      </c>
      <c r="S28" s="35">
        <f t="shared" ref="S28:S29" si="29">SUM(O28:R28)</f>
        <v>132000000</v>
      </c>
      <c r="T28" s="5">
        <f>T12*30</f>
        <v>57000000</v>
      </c>
      <c r="U28" s="2">
        <f>U12*30</f>
        <v>57000000</v>
      </c>
      <c r="V28" s="2">
        <f>V12*30</f>
        <v>72000000</v>
      </c>
      <c r="W28" s="6">
        <f>W12*30</f>
        <v>96000000</v>
      </c>
      <c r="X28" s="35">
        <f t="shared" ref="X28:X29" si="30">SUM(T28:W28)</f>
        <v>282000000</v>
      </c>
      <c r="Y28" s="5">
        <f>Y12*30</f>
        <v>114000000</v>
      </c>
      <c r="Z28" s="2">
        <f>Z12*30</f>
        <v>129000000</v>
      </c>
      <c r="AA28" s="2">
        <f>AA12*30</f>
        <v>141000000</v>
      </c>
      <c r="AB28" s="6">
        <f>AB12*30</f>
        <v>153000000</v>
      </c>
      <c r="AC28" s="35">
        <f t="shared" ref="AC28:AC29" si="31">SUM(Y28:AB28)</f>
        <v>537000000</v>
      </c>
    </row>
    <row r="29" spans="1:29" x14ac:dyDescent="0.3">
      <c r="A29" s="19" t="s">
        <v>22</v>
      </c>
      <c r="E29" s="5">
        <f>IF(E28&lt;=5000000,(E28/1000)*1.5,(5000000/1000*1.5)+(E28-5000000)/1000*1)</f>
        <v>2250</v>
      </c>
      <c r="F29" s="2">
        <f t="shared" ref="F29:R29" si="32">IF(F28&lt;=5000000,(F28/1000)*1.5,(5000000/1000*1.5)+(F28-5000000)/1000*1)</f>
        <v>6750</v>
      </c>
      <c r="G29" s="2">
        <f t="shared" si="32"/>
        <v>10000</v>
      </c>
      <c r="H29" s="2">
        <f t="shared" si="32"/>
        <v>12250</v>
      </c>
      <c r="I29" s="35">
        <f t="shared" si="27"/>
        <v>31250</v>
      </c>
      <c r="J29" s="5">
        <f t="shared" si="32"/>
        <v>17500</v>
      </c>
      <c r="K29" s="2">
        <f t="shared" si="32"/>
        <v>20500</v>
      </c>
      <c r="L29" s="2">
        <f t="shared" si="32"/>
        <v>23500</v>
      </c>
      <c r="M29" s="2">
        <f t="shared" si="32"/>
        <v>26500</v>
      </c>
      <c r="N29" s="35">
        <f t="shared" si="28"/>
        <v>88000</v>
      </c>
      <c r="O29" s="5">
        <f t="shared" si="32"/>
        <v>29500</v>
      </c>
      <c r="P29" s="2">
        <f t="shared" si="32"/>
        <v>32500</v>
      </c>
      <c r="Q29" s="2">
        <f t="shared" si="32"/>
        <v>35500</v>
      </c>
      <c r="R29" s="6">
        <f t="shared" si="32"/>
        <v>44500</v>
      </c>
      <c r="S29" s="35">
        <f t="shared" si="29"/>
        <v>142000</v>
      </c>
      <c r="T29" s="5">
        <f t="shared" ref="T29:AB29" si="33">IF(T28&lt;=5000000,(T28/1000)*1.5,(5000000/1000*1.5)+(T28-5000000)/1000*1)</f>
        <v>59500</v>
      </c>
      <c r="U29" s="2">
        <f t="shared" si="33"/>
        <v>59500</v>
      </c>
      <c r="V29" s="2">
        <f t="shared" si="33"/>
        <v>74500</v>
      </c>
      <c r="W29" s="6">
        <f t="shared" si="33"/>
        <v>98500</v>
      </c>
      <c r="X29" s="35">
        <f t="shared" si="30"/>
        <v>292000</v>
      </c>
      <c r="Y29" s="5">
        <f t="shared" si="33"/>
        <v>116500</v>
      </c>
      <c r="Z29" s="2">
        <f t="shared" si="33"/>
        <v>131500</v>
      </c>
      <c r="AA29" s="2">
        <f t="shared" si="33"/>
        <v>143500</v>
      </c>
      <c r="AB29" s="6">
        <f t="shared" si="33"/>
        <v>155500</v>
      </c>
      <c r="AC29" s="35">
        <f t="shared" si="31"/>
        <v>547000</v>
      </c>
    </row>
    <row r="30" spans="1:29" x14ac:dyDescent="0.3">
      <c r="A30" s="19"/>
    </row>
    <row r="31" spans="1:29" x14ac:dyDescent="0.3">
      <c r="A31" s="19"/>
    </row>
    <row r="32" spans="1:29" x14ac:dyDescent="0.3">
      <c r="A32" s="20" t="s">
        <v>24</v>
      </c>
      <c r="E32" s="5">
        <v>10000</v>
      </c>
      <c r="F32" s="2">
        <v>15000</v>
      </c>
      <c r="G32" s="2">
        <v>30000</v>
      </c>
      <c r="H32" s="2">
        <v>40000</v>
      </c>
      <c r="I32" s="35">
        <f t="shared" ref="I32:I35" si="34">SUM(E32:H32)</f>
        <v>95000</v>
      </c>
      <c r="J32" s="5">
        <v>40000</v>
      </c>
      <c r="K32" s="2">
        <v>40000</v>
      </c>
      <c r="L32" s="2">
        <v>50000</v>
      </c>
      <c r="M32" s="2">
        <v>50000</v>
      </c>
      <c r="N32" s="35">
        <f t="shared" ref="N32:N35" si="35">SUM(J32:M32)</f>
        <v>180000</v>
      </c>
      <c r="O32" s="5">
        <v>50000</v>
      </c>
      <c r="P32" s="2">
        <v>50000</v>
      </c>
      <c r="Q32" s="2">
        <v>60000</v>
      </c>
      <c r="R32" s="6">
        <v>80000</v>
      </c>
      <c r="S32" s="35">
        <f t="shared" ref="S32:S35" si="36">SUM(O32:R32)</f>
        <v>240000</v>
      </c>
      <c r="T32" s="5">
        <v>120000</v>
      </c>
      <c r="U32" s="2">
        <f>T32</f>
        <v>120000</v>
      </c>
      <c r="V32" s="2">
        <f>U32</f>
        <v>120000</v>
      </c>
      <c r="W32" s="6">
        <f>V32</f>
        <v>120000</v>
      </c>
      <c r="X32" s="35">
        <f t="shared" ref="X32:X35" si="37">SUM(T32:W32)</f>
        <v>480000</v>
      </c>
      <c r="Y32" s="5">
        <v>150000</v>
      </c>
      <c r="Z32" s="2">
        <f>Y32</f>
        <v>150000</v>
      </c>
      <c r="AA32" s="2">
        <f>Z32</f>
        <v>150000</v>
      </c>
      <c r="AB32" s="6">
        <f>AA32</f>
        <v>150000</v>
      </c>
      <c r="AC32" s="35">
        <f t="shared" ref="AC32:AC35" si="38">SUM(Y32:AB32)</f>
        <v>600000</v>
      </c>
    </row>
    <row r="33" spans="1:29" x14ac:dyDescent="0.3">
      <c r="A33" s="20" t="s">
        <v>28</v>
      </c>
      <c r="E33" s="5">
        <v>30000</v>
      </c>
      <c r="F33" s="2">
        <v>30000</v>
      </c>
      <c r="G33" s="2">
        <v>30000</v>
      </c>
      <c r="H33" s="2">
        <v>30000</v>
      </c>
      <c r="I33" s="35">
        <f t="shared" si="34"/>
        <v>120000</v>
      </c>
      <c r="J33" s="5">
        <v>60000</v>
      </c>
      <c r="K33" s="2">
        <v>60000</v>
      </c>
      <c r="L33" s="2">
        <v>60000</v>
      </c>
      <c r="M33" s="2">
        <v>60000</v>
      </c>
      <c r="N33" s="35">
        <f t="shared" si="35"/>
        <v>240000</v>
      </c>
      <c r="O33" s="5">
        <v>60000</v>
      </c>
      <c r="P33" s="2">
        <v>60000</v>
      </c>
      <c r="Q33" s="2">
        <v>60000</v>
      </c>
      <c r="R33" s="6">
        <v>80000</v>
      </c>
      <c r="S33" s="35">
        <f t="shared" si="36"/>
        <v>260000</v>
      </c>
      <c r="T33" s="5">
        <v>80000</v>
      </c>
      <c r="U33" s="2">
        <v>80000</v>
      </c>
      <c r="V33" s="2">
        <v>100000</v>
      </c>
      <c r="W33" s="6">
        <v>100000</v>
      </c>
      <c r="X33" s="35">
        <f t="shared" si="37"/>
        <v>360000</v>
      </c>
      <c r="Y33" s="5">
        <v>100000</v>
      </c>
      <c r="Z33" s="2">
        <v>100000</v>
      </c>
      <c r="AA33" s="2">
        <v>100000</v>
      </c>
      <c r="AB33" s="6">
        <v>100000</v>
      </c>
      <c r="AC33" s="35">
        <f t="shared" si="38"/>
        <v>400000</v>
      </c>
    </row>
    <row r="34" spans="1:29" x14ac:dyDescent="0.3">
      <c r="A34" s="13" t="s">
        <v>25</v>
      </c>
      <c r="E34" s="5">
        <v>20000</v>
      </c>
      <c r="F34" s="2">
        <v>20000</v>
      </c>
      <c r="G34" s="2">
        <v>30000</v>
      </c>
      <c r="H34" s="2">
        <v>30000</v>
      </c>
      <c r="I34" s="35">
        <f t="shared" si="34"/>
        <v>100000</v>
      </c>
      <c r="J34" s="5">
        <v>40000</v>
      </c>
      <c r="K34" s="2">
        <v>40000</v>
      </c>
      <c r="L34" s="2">
        <v>40000</v>
      </c>
      <c r="M34" s="2">
        <v>40000</v>
      </c>
      <c r="N34" s="35">
        <f t="shared" si="35"/>
        <v>160000</v>
      </c>
      <c r="O34" s="5">
        <v>60000</v>
      </c>
      <c r="P34" s="2">
        <v>60000</v>
      </c>
      <c r="Q34" s="2">
        <v>60000</v>
      </c>
      <c r="R34" s="6">
        <v>60000</v>
      </c>
      <c r="S34" s="35">
        <f t="shared" si="36"/>
        <v>240000</v>
      </c>
      <c r="T34" s="5">
        <v>80000</v>
      </c>
      <c r="U34" s="2">
        <v>100000</v>
      </c>
      <c r="V34" s="2">
        <v>140000</v>
      </c>
      <c r="W34" s="6">
        <v>140000</v>
      </c>
      <c r="X34" s="35">
        <f t="shared" si="37"/>
        <v>460000</v>
      </c>
      <c r="Y34" s="5">
        <f>W34</f>
        <v>140000</v>
      </c>
      <c r="Z34" s="2">
        <f>Y34</f>
        <v>140000</v>
      </c>
      <c r="AA34" s="2">
        <f>Z34</f>
        <v>140000</v>
      </c>
      <c r="AB34" s="6">
        <f>AA34</f>
        <v>140000</v>
      </c>
      <c r="AC34" s="35">
        <f t="shared" si="38"/>
        <v>560000</v>
      </c>
    </row>
    <row r="35" spans="1:29" x14ac:dyDescent="0.3">
      <c r="A35" s="13" t="s">
        <v>26</v>
      </c>
      <c r="E35" s="5">
        <v>10000</v>
      </c>
      <c r="F35" s="2">
        <v>10000</v>
      </c>
      <c r="G35" s="2">
        <v>10000</v>
      </c>
      <c r="H35" s="2">
        <v>10000</v>
      </c>
      <c r="I35" s="35">
        <f t="shared" si="34"/>
        <v>40000</v>
      </c>
      <c r="J35" s="5">
        <v>15000</v>
      </c>
      <c r="K35" s="2">
        <v>15000</v>
      </c>
      <c r="L35" s="2">
        <v>15000</v>
      </c>
      <c r="M35" s="2">
        <v>15000</v>
      </c>
      <c r="N35" s="35">
        <f t="shared" si="35"/>
        <v>60000</v>
      </c>
      <c r="O35" s="5">
        <v>20000</v>
      </c>
      <c r="P35" s="2">
        <v>20000</v>
      </c>
      <c r="Q35" s="2">
        <v>20000</v>
      </c>
      <c r="R35" s="6">
        <v>20000</v>
      </c>
      <c r="S35" s="35">
        <f t="shared" si="36"/>
        <v>80000</v>
      </c>
      <c r="T35" s="5">
        <v>40000</v>
      </c>
      <c r="U35" s="2">
        <v>40000</v>
      </c>
      <c r="V35" s="2">
        <v>40000</v>
      </c>
      <c r="W35" s="6">
        <v>40000</v>
      </c>
      <c r="X35" s="35">
        <f t="shared" si="37"/>
        <v>160000</v>
      </c>
      <c r="Y35" s="5">
        <v>50000</v>
      </c>
      <c r="Z35" s="2">
        <v>55000</v>
      </c>
      <c r="AA35" s="2">
        <v>60000</v>
      </c>
      <c r="AB35" s="6">
        <v>65000</v>
      </c>
      <c r="AC35" s="35">
        <f t="shared" si="38"/>
        <v>230000</v>
      </c>
    </row>
    <row r="37" spans="1:29" x14ac:dyDescent="0.3">
      <c r="A37" s="14" t="s">
        <v>21</v>
      </c>
      <c r="E37" s="9">
        <f t="shared" ref="E37:S37" si="39">SUM(E29:E36)</f>
        <v>72250</v>
      </c>
      <c r="F37" s="4">
        <f t="shared" si="39"/>
        <v>81750</v>
      </c>
      <c r="G37" s="4">
        <f t="shared" si="39"/>
        <v>110000</v>
      </c>
      <c r="H37" s="4">
        <f t="shared" si="39"/>
        <v>122250</v>
      </c>
      <c r="I37" s="37">
        <f t="shared" si="39"/>
        <v>386250</v>
      </c>
      <c r="J37" s="9">
        <f t="shared" si="39"/>
        <v>172500</v>
      </c>
      <c r="K37" s="4">
        <f t="shared" si="39"/>
        <v>175500</v>
      </c>
      <c r="L37" s="4">
        <f t="shared" si="39"/>
        <v>188500</v>
      </c>
      <c r="M37" s="4">
        <f t="shared" si="39"/>
        <v>191500</v>
      </c>
      <c r="N37" s="37">
        <f t="shared" si="39"/>
        <v>728000</v>
      </c>
      <c r="O37" s="9">
        <f t="shared" si="39"/>
        <v>219500</v>
      </c>
      <c r="P37" s="4">
        <f t="shared" si="39"/>
        <v>222500</v>
      </c>
      <c r="Q37" s="4">
        <f t="shared" si="39"/>
        <v>235500</v>
      </c>
      <c r="R37" s="10">
        <f t="shared" si="39"/>
        <v>284500</v>
      </c>
      <c r="S37" s="37">
        <f t="shared" si="39"/>
        <v>962000</v>
      </c>
      <c r="T37" s="9">
        <f t="shared" ref="T37" si="40">SUM(T29:T36)</f>
        <v>379500</v>
      </c>
      <c r="U37" s="4">
        <f t="shared" ref="U37" si="41">SUM(U29:U36)</f>
        <v>399500</v>
      </c>
      <c r="V37" s="4">
        <f t="shared" ref="V37" si="42">SUM(V29:V36)</f>
        <v>474500</v>
      </c>
      <c r="W37" s="10">
        <f t="shared" ref="W37:X37" si="43">SUM(W29:W36)</f>
        <v>498500</v>
      </c>
      <c r="X37" s="37">
        <f t="shared" si="43"/>
        <v>1752000</v>
      </c>
      <c r="Y37" s="9">
        <f t="shared" ref="Y37" si="44">SUM(Y29:Y36)</f>
        <v>556500</v>
      </c>
      <c r="Z37" s="4">
        <f t="shared" ref="Z37" si="45">SUM(Z29:Z36)</f>
        <v>576500</v>
      </c>
      <c r="AA37" s="4">
        <f t="shared" ref="AA37" si="46">SUM(AA29:AA36)</f>
        <v>593500</v>
      </c>
      <c r="AB37" s="10">
        <f t="shared" ref="AB37:AC37" si="47">SUM(AB29:AB36)</f>
        <v>610500</v>
      </c>
      <c r="AC37" s="37">
        <f t="shared" si="47"/>
        <v>2337000</v>
      </c>
    </row>
    <row r="39" spans="1:29" s="11" customFormat="1" x14ac:dyDescent="0.3">
      <c r="A39" s="24" t="s">
        <v>20</v>
      </c>
      <c r="B39" s="24"/>
      <c r="C39" s="24"/>
      <c r="D39" s="24"/>
      <c r="E39" s="25">
        <f>E24-E37</f>
        <v>-58575</v>
      </c>
      <c r="F39" s="24">
        <f t="shared" ref="F39:R39" si="48">F24-F37</f>
        <v>-41825</v>
      </c>
      <c r="G39" s="24">
        <f t="shared" si="48"/>
        <v>-43825</v>
      </c>
      <c r="H39" s="24">
        <f t="shared" si="48"/>
        <v>-36387.5</v>
      </c>
      <c r="I39" s="38">
        <f t="shared" si="48"/>
        <v>-180612.5</v>
      </c>
      <c r="J39" s="25">
        <f t="shared" si="48"/>
        <v>-40700</v>
      </c>
      <c r="K39" s="24">
        <f t="shared" si="48"/>
        <v>-17450</v>
      </c>
      <c r="L39" s="24">
        <f t="shared" si="48"/>
        <v>-4200</v>
      </c>
      <c r="M39" s="24">
        <f t="shared" si="48"/>
        <v>19050</v>
      </c>
      <c r="N39" s="38">
        <f t="shared" ref="N39" si="49">N24-N37</f>
        <v>-43300</v>
      </c>
      <c r="O39" s="25">
        <f t="shared" si="48"/>
        <v>17300</v>
      </c>
      <c r="P39" s="24">
        <f t="shared" si="48"/>
        <v>40550</v>
      </c>
      <c r="Q39" s="24">
        <f t="shared" si="48"/>
        <v>53800</v>
      </c>
      <c r="R39" s="26">
        <f t="shared" si="48"/>
        <v>83550</v>
      </c>
      <c r="S39" s="38">
        <f t="shared" ref="S39" si="50">S24-S37</f>
        <v>195200</v>
      </c>
      <c r="T39" s="25">
        <f t="shared" ref="T39:AC39" si="51">T24-T37</f>
        <v>119800</v>
      </c>
      <c r="U39" s="24">
        <f t="shared" si="51"/>
        <v>99800</v>
      </c>
      <c r="V39" s="24">
        <f t="shared" si="51"/>
        <v>156050</v>
      </c>
      <c r="W39" s="26">
        <f t="shared" si="51"/>
        <v>342050</v>
      </c>
      <c r="X39" s="38">
        <f t="shared" si="51"/>
        <v>717700</v>
      </c>
      <c r="Y39" s="25">
        <f t="shared" si="51"/>
        <v>441550</v>
      </c>
      <c r="Z39" s="24">
        <f t="shared" si="51"/>
        <v>552800</v>
      </c>
      <c r="AA39" s="24">
        <f t="shared" si="51"/>
        <v>640800</v>
      </c>
      <c r="AB39" s="26">
        <f t="shared" si="51"/>
        <v>728800</v>
      </c>
      <c r="AC39" s="38">
        <f t="shared" si="51"/>
        <v>2363950</v>
      </c>
    </row>
    <row r="40" spans="1:29" x14ac:dyDescent="0.3">
      <c r="E40" s="27">
        <f>E39/E24</f>
        <v>-4.283363802559415</v>
      </c>
      <c r="F40" s="28">
        <f t="shared" ref="F40:R40" si="52">F39/F24</f>
        <v>-1.047589229805886</v>
      </c>
      <c r="G40" s="28">
        <f t="shared" si="52"/>
        <v>-0.66225916131469587</v>
      </c>
      <c r="H40" s="28">
        <f t="shared" si="52"/>
        <v>-0.42378803319260444</v>
      </c>
      <c r="I40" s="39">
        <f t="shared" si="52"/>
        <v>-0.87830527019634064</v>
      </c>
      <c r="J40" s="27">
        <f t="shared" si="52"/>
        <v>-0.30880121396054627</v>
      </c>
      <c r="K40" s="28">
        <f t="shared" si="52"/>
        <v>-0.1104080987029421</v>
      </c>
      <c r="L40" s="28">
        <f t="shared" si="52"/>
        <v>-2.278893109061313E-2</v>
      </c>
      <c r="M40" s="28">
        <f t="shared" si="52"/>
        <v>9.0477321301353594E-2</v>
      </c>
      <c r="N40" s="39">
        <f t="shared" ref="N40" si="53">N39/N24</f>
        <v>-6.3239374908719143E-2</v>
      </c>
      <c r="O40" s="27">
        <f t="shared" si="52"/>
        <v>7.3057432432432429E-2</v>
      </c>
      <c r="P40" s="28">
        <f t="shared" si="52"/>
        <v>0.15415320281315339</v>
      </c>
      <c r="Q40" s="28">
        <f t="shared" si="52"/>
        <v>0.18596612512962324</v>
      </c>
      <c r="R40" s="29">
        <f t="shared" si="52"/>
        <v>0.22700720010868089</v>
      </c>
      <c r="S40" s="39">
        <f t="shared" ref="S40" si="54">S39/S24</f>
        <v>0.16868302799861734</v>
      </c>
      <c r="T40" s="27">
        <f t="shared" ref="T40:AC40" si="55">T39/T24</f>
        <v>0.23993591027438413</v>
      </c>
      <c r="U40" s="28">
        <f t="shared" si="55"/>
        <v>0.19987983176447024</v>
      </c>
      <c r="V40" s="28">
        <f t="shared" si="55"/>
        <v>0.24748235667274601</v>
      </c>
      <c r="W40" s="29">
        <f t="shared" si="55"/>
        <v>0.40693593480459223</v>
      </c>
      <c r="X40" s="39">
        <f t="shared" si="55"/>
        <v>0.29060209742073934</v>
      </c>
      <c r="Y40" s="27">
        <f t="shared" si="55"/>
        <v>0.44241270477430988</v>
      </c>
      <c r="Z40" s="28">
        <f t="shared" si="55"/>
        <v>0.48950677410785443</v>
      </c>
      <c r="AA40" s="28">
        <f t="shared" si="55"/>
        <v>0.51916065786275623</v>
      </c>
      <c r="AB40" s="29">
        <f t="shared" si="55"/>
        <v>0.54416486224146943</v>
      </c>
      <c r="AC40" s="39">
        <f t="shared" si="55"/>
        <v>0.50286644188940532</v>
      </c>
    </row>
    <row r="41" spans="1:29" x14ac:dyDescent="0.3">
      <c r="M41" s="28"/>
      <c r="N41" s="39"/>
    </row>
  </sheetData>
  <mergeCells count="5">
    <mergeCell ref="E1:H1"/>
    <mergeCell ref="J1:M1"/>
    <mergeCell ref="O1:R1"/>
    <mergeCell ref="T1:W1"/>
    <mergeCell ref="Y1:AB1"/>
  </mergeCells>
  <conditionalFormatting sqref="E39:S39">
    <cfRule type="cellIs" dxfId="3" priority="4" operator="lessThan">
      <formula>0</formula>
    </cfRule>
  </conditionalFormatting>
  <conditionalFormatting sqref="T39:X39">
    <cfRule type="cellIs" dxfId="2" priority="3" operator="lessThan">
      <formula>0</formula>
    </cfRule>
  </conditionalFormatting>
  <conditionalFormatting sqref="Y39:AB39">
    <cfRule type="cellIs" dxfId="1" priority="2" operator="lessThan">
      <formula>0</formula>
    </cfRule>
  </conditionalFormatting>
  <conditionalFormatting sqref="AC39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B0EBD-32E0-4E9C-8627-232ED617BF9D}">
  <dimension ref="A2:F15"/>
  <sheetViews>
    <sheetView tabSelected="1" topLeftCell="A4" workbookViewId="0">
      <selection activeCell="B11" sqref="B11:F11"/>
    </sheetView>
  </sheetViews>
  <sheetFormatPr defaultRowHeight="14.4" x14ac:dyDescent="0.3"/>
  <cols>
    <col min="1" max="1" width="53.44140625" style="30" bestFit="1" customWidth="1"/>
    <col min="2" max="2" width="15.5546875" style="30" customWidth="1"/>
    <col min="3" max="3" width="14.5546875" style="30" customWidth="1"/>
    <col min="4" max="6" width="15.33203125" style="30" customWidth="1"/>
    <col min="7" max="16384" width="8.88671875" style="30"/>
  </cols>
  <sheetData>
    <row r="2" spans="1:6" ht="23.4" x14ac:dyDescent="0.4">
      <c r="A2" s="75" t="s">
        <v>50</v>
      </c>
      <c r="B2" s="68" t="s">
        <v>4</v>
      </c>
      <c r="C2" s="68" t="s">
        <v>5</v>
      </c>
      <c r="D2" s="68" t="s">
        <v>6</v>
      </c>
      <c r="E2" s="68" t="s">
        <v>39</v>
      </c>
      <c r="F2" s="68" t="s">
        <v>41</v>
      </c>
    </row>
    <row r="3" spans="1:6" ht="23.4" x14ac:dyDescent="0.3">
      <c r="B3" s="31"/>
      <c r="C3" s="31"/>
      <c r="D3" s="31"/>
      <c r="E3" s="31"/>
      <c r="F3" s="31"/>
    </row>
    <row r="4" spans="1:6" ht="18" x14ac:dyDescent="0.35">
      <c r="A4" s="67" t="s">
        <v>33</v>
      </c>
      <c r="B4" s="69">
        <f>Model!I22</f>
        <v>157200</v>
      </c>
      <c r="C4" s="69">
        <f>Model!N22</f>
        <v>522200</v>
      </c>
      <c r="D4" s="69">
        <f>Model!S22</f>
        <v>882200</v>
      </c>
      <c r="E4" s="69">
        <f>Model!X22</f>
        <v>1882200</v>
      </c>
      <c r="F4" s="69">
        <f>Model!AC22</f>
        <v>3582200</v>
      </c>
    </row>
    <row r="5" spans="1:6" ht="18" x14ac:dyDescent="0.35">
      <c r="A5" s="67" t="s">
        <v>34</v>
      </c>
      <c r="B5" s="69">
        <f>Model!I23</f>
        <v>48437.5</v>
      </c>
      <c r="C5" s="69">
        <f>Model!N23</f>
        <v>162500</v>
      </c>
      <c r="D5" s="69">
        <f>Model!S23</f>
        <v>275000</v>
      </c>
      <c r="E5" s="69">
        <f>Model!X23</f>
        <v>587500</v>
      </c>
      <c r="F5" s="69">
        <f>Model!AC23</f>
        <v>1118750</v>
      </c>
    </row>
    <row r="6" spans="1:6" ht="18.600000000000001" thickBot="1" x14ac:dyDescent="0.4">
      <c r="A6" s="73" t="s">
        <v>32</v>
      </c>
      <c r="B6" s="32">
        <f>B4+B5</f>
        <v>205637.5</v>
      </c>
      <c r="C6" s="32">
        <f t="shared" ref="C6:D6" si="0">C4+C5</f>
        <v>684700</v>
      </c>
      <c r="D6" s="32">
        <f t="shared" si="0"/>
        <v>1157200</v>
      </c>
      <c r="E6" s="32">
        <f t="shared" ref="E6:F6" si="1">E4+E5</f>
        <v>2469700</v>
      </c>
      <c r="F6" s="32">
        <f t="shared" si="1"/>
        <v>4700950</v>
      </c>
    </row>
    <row r="8" spans="1:6" ht="18" x14ac:dyDescent="0.35">
      <c r="A8" s="67" t="s">
        <v>24</v>
      </c>
      <c r="B8" s="69">
        <f>Model!I32+Model!I29</f>
        <v>126250</v>
      </c>
      <c r="C8" s="69">
        <f>Model!N32+Model!N29</f>
        <v>268000</v>
      </c>
      <c r="D8" s="69">
        <f>Model!S32+Model!S29</f>
        <v>382000</v>
      </c>
      <c r="E8" s="69">
        <f>Model!X32+Model!X29</f>
        <v>772000</v>
      </c>
      <c r="F8" s="69">
        <f>Model!AC32+Model!AC29</f>
        <v>1147000</v>
      </c>
    </row>
    <row r="9" spans="1:6" ht="18" x14ac:dyDescent="0.35">
      <c r="A9" s="67" t="s">
        <v>28</v>
      </c>
      <c r="B9" s="69">
        <f>Model!I33</f>
        <v>120000</v>
      </c>
      <c r="C9" s="69">
        <f>Model!N33</f>
        <v>240000</v>
      </c>
      <c r="D9" s="69">
        <f>Model!S33</f>
        <v>260000</v>
      </c>
      <c r="E9" s="69">
        <f>Model!X33</f>
        <v>360000</v>
      </c>
      <c r="F9" s="69">
        <f>Model!AC33</f>
        <v>400000</v>
      </c>
    </row>
    <row r="10" spans="1:6" ht="18" x14ac:dyDescent="0.35">
      <c r="A10" s="67" t="s">
        <v>25</v>
      </c>
      <c r="B10" s="69">
        <f>Model!I34</f>
        <v>100000</v>
      </c>
      <c r="C10" s="69">
        <f>Model!N34</f>
        <v>160000</v>
      </c>
      <c r="D10" s="69">
        <f>Model!S34</f>
        <v>240000</v>
      </c>
      <c r="E10" s="69">
        <f>Model!X34</f>
        <v>460000</v>
      </c>
      <c r="F10" s="69">
        <f>Model!AC34</f>
        <v>560000</v>
      </c>
    </row>
    <row r="11" spans="1:6" ht="18" x14ac:dyDescent="0.35">
      <c r="A11" s="67" t="s">
        <v>26</v>
      </c>
      <c r="B11" s="69">
        <f>Model!I35</f>
        <v>40000</v>
      </c>
      <c r="C11" s="69">
        <f>Model!N35</f>
        <v>60000</v>
      </c>
      <c r="D11" s="69">
        <f>Model!S35</f>
        <v>80000</v>
      </c>
      <c r="E11" s="69">
        <f>Model!X35</f>
        <v>160000</v>
      </c>
      <c r="F11" s="69">
        <f>Model!AC35</f>
        <v>230000</v>
      </c>
    </row>
    <row r="12" spans="1:6" ht="18.600000000000001" thickBot="1" x14ac:dyDescent="0.4">
      <c r="A12" s="73" t="s">
        <v>21</v>
      </c>
      <c r="B12" s="32">
        <f>SUM(B8:B11)</f>
        <v>386250</v>
      </c>
      <c r="C12" s="32">
        <f t="shared" ref="C12:D12" si="2">SUM(C8:C11)</f>
        <v>728000</v>
      </c>
      <c r="D12" s="32">
        <f t="shared" si="2"/>
        <v>962000</v>
      </c>
      <c r="E12" s="32">
        <f t="shared" ref="E12:F12" si="3">SUM(E8:E11)</f>
        <v>1752000</v>
      </c>
      <c r="F12" s="32">
        <f t="shared" si="3"/>
        <v>2337000</v>
      </c>
    </row>
    <row r="13" spans="1:6" ht="18" x14ac:dyDescent="0.35">
      <c r="A13" s="67"/>
      <c r="B13" s="42"/>
      <c r="C13" s="42"/>
      <c r="D13" s="42"/>
      <c r="E13" s="42"/>
      <c r="F13" s="42"/>
    </row>
    <row r="14" spans="1:6" ht="18.600000000000001" thickBot="1" x14ac:dyDescent="0.4">
      <c r="A14" s="70" t="s">
        <v>36</v>
      </c>
      <c r="B14" s="71">
        <f>B6-B12</f>
        <v>-180612.5</v>
      </c>
      <c r="C14" s="71">
        <f>C6-C12</f>
        <v>-43300</v>
      </c>
      <c r="D14" s="72">
        <f>D6-D12</f>
        <v>195200</v>
      </c>
      <c r="E14" s="72">
        <f>E6-E12</f>
        <v>717700</v>
      </c>
      <c r="F14" s="72">
        <f>F6-F12</f>
        <v>2363950</v>
      </c>
    </row>
    <row r="15" spans="1:6" ht="15" thickTop="1" x14ac:dyDescent="0.3">
      <c r="A15" s="74" t="s">
        <v>49</v>
      </c>
      <c r="B15" s="76">
        <f>B14/B6</f>
        <v>-0.87830527019634064</v>
      </c>
      <c r="C15" s="76">
        <f>C14/C6</f>
        <v>-6.3239374908719143E-2</v>
      </c>
      <c r="D15" s="77">
        <f>D14/D6</f>
        <v>0.16868302799861734</v>
      </c>
      <c r="E15" s="77">
        <f>E14/E6</f>
        <v>0.29060209742073934</v>
      </c>
      <c r="F15" s="77">
        <f>F14/F6</f>
        <v>0.50286644188940532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BD341-73C2-431B-B706-0060B37736DC}">
  <dimension ref="B3:F18"/>
  <sheetViews>
    <sheetView topLeftCell="A3" workbookViewId="0">
      <selection activeCell="C16" sqref="C16"/>
    </sheetView>
  </sheetViews>
  <sheetFormatPr defaultRowHeight="14.4" x14ac:dyDescent="0.3"/>
  <cols>
    <col min="1" max="1" width="8.88671875" style="30"/>
    <col min="2" max="2" width="47.44140625" style="30" bestFit="1" customWidth="1"/>
    <col min="3" max="3" width="14.6640625" style="30" bestFit="1" customWidth="1"/>
    <col min="4" max="16384" width="8.88671875" style="30"/>
  </cols>
  <sheetData>
    <row r="3" spans="2:6" ht="15" thickBot="1" x14ac:dyDescent="0.35"/>
    <row r="4" spans="2:6" ht="26.4" thickBot="1" x14ac:dyDescent="0.55000000000000004">
      <c r="B4" s="81" t="s">
        <v>48</v>
      </c>
      <c r="C4" s="82"/>
    </row>
    <row r="5" spans="2:6" ht="7.8" customHeight="1" x14ac:dyDescent="0.3">
      <c r="B5" s="43"/>
      <c r="C5" s="44"/>
      <c r="D5" s="41"/>
    </row>
    <row r="6" spans="2:6" ht="15.6" x14ac:dyDescent="0.3">
      <c r="B6" s="49" t="s">
        <v>37</v>
      </c>
      <c r="C6" s="50">
        <f>Model!AC39</f>
        <v>2363950</v>
      </c>
      <c r="D6" s="41"/>
    </row>
    <row r="7" spans="2:6" ht="15.6" x14ac:dyDescent="0.3">
      <c r="B7" s="49" t="s">
        <v>38</v>
      </c>
      <c r="C7" s="50">
        <f>C6*5</f>
        <v>11819750</v>
      </c>
      <c r="D7" s="41"/>
    </row>
    <row r="8" spans="2:6" ht="7.8" customHeight="1" thickBot="1" x14ac:dyDescent="0.35">
      <c r="B8" s="45"/>
      <c r="C8" s="46"/>
      <c r="D8" s="41"/>
    </row>
    <row r="9" spans="2:6" ht="7.2" customHeight="1" x14ac:dyDescent="0.3">
      <c r="B9" s="47"/>
      <c r="C9" s="61"/>
      <c r="D9" s="41"/>
    </row>
    <row r="10" spans="2:6" ht="15.6" x14ac:dyDescent="0.3">
      <c r="B10" s="51" t="s">
        <v>46</v>
      </c>
      <c r="C10" s="52">
        <f>C7*0.13</f>
        <v>1536567.5</v>
      </c>
      <c r="D10" s="41"/>
      <c r="F10" s="41"/>
    </row>
    <row r="11" spans="2:6" ht="15.6" x14ac:dyDescent="0.3">
      <c r="B11" s="51" t="s">
        <v>42</v>
      </c>
      <c r="C11" s="52">
        <v>300000</v>
      </c>
      <c r="D11" s="41"/>
    </row>
    <row r="12" spans="2:6" ht="15.6" x14ac:dyDescent="0.3">
      <c r="B12" s="51" t="s">
        <v>43</v>
      </c>
      <c r="C12" s="52">
        <f>C10+C11</f>
        <v>1836567.5</v>
      </c>
      <c r="D12" s="41"/>
    </row>
    <row r="13" spans="2:6" ht="15.6" x14ac:dyDescent="0.3">
      <c r="B13" s="51" t="s">
        <v>47</v>
      </c>
      <c r="C13" s="56">
        <f>C11/C12</f>
        <v>0.1633482025572161</v>
      </c>
      <c r="D13" s="41"/>
    </row>
    <row r="14" spans="2:6" ht="7.2" customHeight="1" thickBot="1" x14ac:dyDescent="0.35">
      <c r="B14" s="48"/>
      <c r="C14" s="53"/>
      <c r="D14" s="41"/>
    </row>
    <row r="15" spans="2:6" ht="7.2" customHeight="1" x14ac:dyDescent="0.3">
      <c r="B15" s="54"/>
      <c r="C15" s="62"/>
      <c r="D15" s="41"/>
    </row>
    <row r="16" spans="2:6" ht="15.6" x14ac:dyDescent="0.3">
      <c r="B16" s="57" t="s">
        <v>44</v>
      </c>
      <c r="C16" s="58">
        <f>C13*C7</f>
        <v>1930734.917175655</v>
      </c>
      <c r="D16" s="41"/>
    </row>
    <row r="17" spans="2:4" ht="15.6" x14ac:dyDescent="0.3">
      <c r="B17" s="57" t="s">
        <v>45</v>
      </c>
      <c r="C17" s="59">
        <f>C16/C11</f>
        <v>6.4357830572521832</v>
      </c>
      <c r="D17" s="40"/>
    </row>
    <row r="18" spans="2:4" ht="7.2" customHeight="1" thickBot="1" x14ac:dyDescent="0.35">
      <c r="B18" s="55"/>
      <c r="C18" s="60"/>
      <c r="D18" s="41"/>
    </row>
  </sheetData>
  <mergeCells count="1">
    <mergeCell ref="B4:C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</vt:lpstr>
      <vt:lpstr>Summary</vt:lpstr>
      <vt:lpstr>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Saifi</dc:creator>
  <cp:lastModifiedBy>Saifi</cp:lastModifiedBy>
  <dcterms:created xsi:type="dcterms:W3CDTF">2018-04-01T22:26:09Z</dcterms:created>
  <dcterms:modified xsi:type="dcterms:W3CDTF">2018-04-30T18:30:27Z</dcterms:modified>
</cp:coreProperties>
</file>