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70" windowHeight="12150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1" i="2"/>
  <c r="H13" i="2"/>
  <c r="H11" i="2"/>
  <c r="I13" i="2"/>
  <c r="I11" i="2"/>
  <c r="I18" i="2"/>
  <c r="E6" i="2"/>
  <c r="E8" i="2" s="1"/>
  <c r="E20" i="2" s="1"/>
  <c r="H6" i="2"/>
  <c r="H8" i="2" s="1"/>
  <c r="H20" i="2" s="1"/>
  <c r="I6" i="2"/>
  <c r="I8" i="2" s="1"/>
  <c r="L4" i="1"/>
  <c r="L6" i="1"/>
  <c r="L5" i="1"/>
  <c r="L9" i="1" s="1"/>
  <c r="L10" i="1" s="1"/>
  <c r="L11" i="1" s="1"/>
  <c r="L7" i="1" l="1"/>
  <c r="I12" i="2"/>
  <c r="I20" i="2"/>
  <c r="E12" i="2"/>
  <c r="E21" i="2" s="1"/>
  <c r="H12" i="2"/>
  <c r="E14" i="2"/>
  <c r="E16" i="2" s="1"/>
  <c r="H14" i="2" l="1"/>
  <c r="H16" i="2" s="1"/>
  <c r="H21" i="2"/>
  <c r="I14" i="2"/>
  <c r="I16" i="2" s="1"/>
  <c r="I21" i="2"/>
</calcChain>
</file>

<file path=xl/sharedStrings.xml><?xml version="1.0" encoding="utf-8"?>
<sst xmlns="http://schemas.openxmlformats.org/spreadsheetml/2006/main" count="51" uniqueCount="48">
  <si>
    <t>Price HKD</t>
  </si>
  <si>
    <t>Shares</t>
  </si>
  <si>
    <t>MC HKD</t>
  </si>
  <si>
    <t>EV HKD</t>
  </si>
  <si>
    <t>Cash RMB</t>
  </si>
  <si>
    <t>Debt RMB</t>
  </si>
  <si>
    <t>Q315</t>
  </si>
  <si>
    <t>Net Cash RMB</t>
  </si>
  <si>
    <t>Net Cash USD</t>
  </si>
  <si>
    <t>Net Cash HKD</t>
  </si>
  <si>
    <t>Name</t>
  </si>
  <si>
    <t>QQ</t>
  </si>
  <si>
    <t>Weixin/WeChat</t>
  </si>
  <si>
    <t>QQ Game</t>
  </si>
  <si>
    <t>TenCent News</t>
  </si>
  <si>
    <t>Tencent Video</t>
  </si>
  <si>
    <t>League of Legends</t>
  </si>
  <si>
    <t>Revenue</t>
  </si>
  <si>
    <t>RMB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</si>
  <si>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</si>
  <si>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</si>
  <si>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</si>
  <si>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</si>
  <si>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</si>
  <si>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</si>
  <si>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</si>
  <si>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</si>
  <si>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</si>
  <si>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</si>
  <si>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</si>
  <si>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VAS</t>
  </si>
  <si>
    <t>Advertising</t>
  </si>
  <si>
    <t>Others</t>
  </si>
  <si>
    <t>COGS</t>
  </si>
  <si>
    <t>Gross Margin</t>
  </si>
  <si>
    <t>Gross Profit</t>
  </si>
  <si>
    <t>Revenue y/y</t>
  </si>
  <si>
    <t>Operating Income</t>
  </si>
  <si>
    <t>Operating Costs</t>
  </si>
  <si>
    <t>S&amp;M</t>
  </si>
  <si>
    <t>G&amp;A</t>
  </si>
  <si>
    <t>Operating Margin</t>
  </si>
  <si>
    <t>Interest Income</t>
  </si>
  <si>
    <t>Pretax Income</t>
  </si>
  <si>
    <t>Taxes</t>
  </si>
  <si>
    <t>Net Income</t>
  </si>
  <si>
    <t>Product</t>
  </si>
  <si>
    <t>Instant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</si>
</sst>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E5" sqref="E5"/>
    </sheetView>
  </sheetViews>
  <sheetFormatPr defaultRowHeight="12.75" x14ac:dyDescent="0.2"/>
  <cols>
    <col min="2" max="2" width="19" customWidth="1"/>
    <col min="3" max="3" width="20.7109375" customWidth="1"/>
    <col min="11" max="11" width="15.42578125" customWidth="1"/>
    <col min="12" max="12" width="9.7109375" customWidth="1"/>
  </cols>
  <sheetData>
    <row r="2" spans="2:13" x14ac:dyDescent="0.2">
      <c r="B2" s="6" t="s">
        <v>10</v>
      </c>
      <c r="C2" s="14" t="s">
        <v>46</v>
      </c>
      <c r="D2" s="14"/>
      <c r="E2" s="14"/>
      <c r="F2" s="14"/>
      <c r="G2" s="14"/>
      <c r="H2" s="15"/>
      <c r="K2" t="s">
        <v>0</v>
      </c>
      <c r="L2" s="1">
        <v>148</v>
      </c>
      <c r="M2" s="3"/>
    </row>
    <row r="3" spans="2:13" x14ac:dyDescent="0.2">
      <c r="B3" s="4" t="s">
        <v>11</v>
      </c>
      <c r="C3" s="16" t="s">
        <v>47</v>
      </c>
      <c r="D3" s="16"/>
      <c r="E3" s="16"/>
      <c r="F3" s="16"/>
      <c r="G3" s="16"/>
      <c r="H3" s="17"/>
      <c r="K3" t="s">
        <v>1</v>
      </c>
      <c r="L3" s="2">
        <v>9404</v>
      </c>
      <c r="M3" s="3" t="s">
        <v>6</v>
      </c>
    </row>
    <row r="4" spans="2:13" x14ac:dyDescent="0.2">
      <c r="B4" s="4" t="s">
        <v>12</v>
      </c>
      <c r="C4" s="16"/>
      <c r="D4" s="16"/>
      <c r="E4" s="16"/>
      <c r="F4" s="16"/>
      <c r="G4" s="16"/>
      <c r="H4" s="17"/>
      <c r="K4" t="s">
        <v>2</v>
      </c>
      <c r="L4" s="2">
        <f>+L2*L3</f>
        <v>1391792</v>
      </c>
      <c r="M4" s="3"/>
    </row>
    <row r="5" spans="2:13" x14ac:dyDescent="0.2">
      <c r="B5" s="4" t="s">
        <v>13</v>
      </c>
      <c r="C5" s="16"/>
      <c r="D5" s="16"/>
      <c r="E5" s="16"/>
      <c r="F5" s="16"/>
      <c r="G5" s="16"/>
      <c r="H5" s="17"/>
      <c r="K5" t="s">
        <v>4</v>
      </c>
      <c r="L5" s="2">
        <f>46714+38810+24976+31446+57431+5767</f>
        <v>205144</v>
      </c>
      <c r="M5" s="3" t="s">
        <v>6</v>
      </c>
    </row>
    <row r="6" spans="2:13" x14ac:dyDescent="0.2">
      <c r="B6" s="4" t="s">
        <v>14</v>
      </c>
      <c r="C6" s="16"/>
      <c r="D6" s="16"/>
      <c r="E6" s="16"/>
      <c r="F6" s="16"/>
      <c r="G6" s="16"/>
      <c r="H6" s="17"/>
      <c r="K6" t="s">
        <v>5</v>
      </c>
      <c r="L6" s="2">
        <f>6711+40130+7284</f>
        <v>54125</v>
      </c>
      <c r="M6" s="3" t="s">
        <v>6</v>
      </c>
    </row>
    <row r="7" spans="2:13" x14ac:dyDescent="0.2">
      <c r="B7" s="4" t="s">
        <v>15</v>
      </c>
      <c r="C7" s="16"/>
      <c r="D7" s="16"/>
      <c r="E7" s="16"/>
      <c r="F7" s="16"/>
      <c r="G7" s="16"/>
      <c r="H7" s="17"/>
      <c r="K7" t="s">
        <v>3</v>
      </c>
      <c r="L7" s="2">
        <f>+L4-L11</f>
        <v>1211453.440677966</v>
      </c>
      <c r="M7" s="3"/>
    </row>
    <row r="8" spans="2:13" x14ac:dyDescent="0.2">
      <c r="B8" s="4" t="s">
        <v>16</v>
      </c>
      <c r="C8" s="16"/>
      <c r="D8" s="16"/>
      <c r="E8" s="16"/>
      <c r="F8" s="16"/>
      <c r="G8" s="16"/>
      <c r="H8" s="17"/>
    </row>
    <row r="9" spans="2:13" x14ac:dyDescent="0.2">
      <c r="B9" s="4"/>
      <c r="C9" s="16"/>
      <c r="D9" s="16"/>
      <c r="E9" s="16"/>
      <c r="F9" s="16"/>
      <c r="G9" s="16"/>
      <c r="H9" s="17"/>
      <c r="K9" t="s">
        <v>7</v>
      </c>
      <c r="L9" s="2">
        <f>+L5-L6</f>
        <v>151019</v>
      </c>
    </row>
    <row r="10" spans="2:13" x14ac:dyDescent="0.2">
      <c r="B10" s="4"/>
      <c r="C10" s="16"/>
      <c r="D10" s="16"/>
      <c r="E10" s="16"/>
      <c r="F10" s="16"/>
      <c r="G10" s="16"/>
      <c r="H10" s="17"/>
      <c r="K10" t="s">
        <v>8</v>
      </c>
      <c r="L10" s="2">
        <f>L9/6.49</f>
        <v>23269.491525423728</v>
      </c>
    </row>
    <row r="11" spans="2:13" x14ac:dyDescent="0.2">
      <c r="B11" s="4"/>
      <c r="C11" s="16"/>
      <c r="D11" s="16"/>
      <c r="E11" s="16"/>
      <c r="F11" s="16"/>
      <c r="G11" s="16"/>
      <c r="H11" s="17"/>
      <c r="K11" t="s">
        <v>9</v>
      </c>
      <c r="L11" s="2">
        <f>+L10*7.75</f>
        <v>180338.55932203389</v>
      </c>
    </row>
    <row r="12" spans="2:13" x14ac:dyDescent="0.2">
      <c r="B12" s="5"/>
      <c r="C12" s="18"/>
      <c r="D12" s="18"/>
      <c r="E12" s="18"/>
      <c r="F12" s="18"/>
      <c r="G12" s="18"/>
      <c r="H1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2" max="2" width="15.7109375" bestFit="1" customWidth="1"/>
    <col min="3" max="14" width="9.140625" style="3"/>
  </cols>
  <sheetData>
    <row r="2" spans="2:14" x14ac:dyDescent="0.2">
      <c r="B2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6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2:14" s="2" customFormat="1" x14ac:dyDescent="0.2">
      <c r="B3" s="2" t="s">
        <v>30</v>
      </c>
      <c r="C3" s="9"/>
      <c r="D3" s="9"/>
      <c r="E3" s="9">
        <v>16047</v>
      </c>
      <c r="F3" s="9"/>
      <c r="G3" s="9"/>
      <c r="H3" s="9">
        <v>18428</v>
      </c>
      <c r="I3" s="9">
        <v>20547</v>
      </c>
      <c r="J3" s="9"/>
      <c r="K3" s="9"/>
      <c r="L3" s="9"/>
      <c r="M3" s="9"/>
      <c r="N3" s="9"/>
    </row>
    <row r="4" spans="2:14" s="2" customFormat="1" x14ac:dyDescent="0.2">
      <c r="B4" s="2" t="s">
        <v>31</v>
      </c>
      <c r="C4" s="9"/>
      <c r="D4" s="9"/>
      <c r="E4" s="9">
        <v>2440</v>
      </c>
      <c r="F4" s="9"/>
      <c r="G4" s="9"/>
      <c r="H4" s="9">
        <v>4073</v>
      </c>
      <c r="I4" s="9">
        <v>4938</v>
      </c>
      <c r="J4" s="9"/>
      <c r="K4" s="9"/>
      <c r="L4" s="9"/>
      <c r="M4" s="9"/>
      <c r="N4" s="9"/>
    </row>
    <row r="5" spans="2:14" s="2" customFormat="1" x14ac:dyDescent="0.2">
      <c r="B5" s="2" t="s">
        <v>32</v>
      </c>
      <c r="C5" s="9"/>
      <c r="D5" s="9"/>
      <c r="E5" s="9">
        <v>1321</v>
      </c>
      <c r="F5" s="9"/>
      <c r="G5" s="9"/>
      <c r="H5" s="9">
        <v>928</v>
      </c>
      <c r="I5" s="9">
        <v>1109</v>
      </c>
      <c r="J5" s="9"/>
      <c r="K5" s="9"/>
      <c r="L5" s="9"/>
      <c r="M5" s="9"/>
      <c r="N5" s="9"/>
    </row>
    <row r="6" spans="2:14" s="10" customFormat="1" x14ac:dyDescent="0.2">
      <c r="B6" s="10" t="s">
        <v>17</v>
      </c>
      <c r="C6" s="11"/>
      <c r="D6" s="11"/>
      <c r="E6" s="11">
        <f>SUM(E3:E5)</f>
        <v>19808</v>
      </c>
      <c r="F6" s="11"/>
      <c r="G6" s="11"/>
      <c r="H6" s="11">
        <f>SUM(H3:H5)</f>
        <v>23429</v>
      </c>
      <c r="I6" s="11">
        <f>SUM(I3:I5)</f>
        <v>26594</v>
      </c>
      <c r="J6" s="11"/>
      <c r="K6" s="11"/>
      <c r="L6" s="11"/>
      <c r="M6" s="11"/>
      <c r="N6" s="11"/>
    </row>
    <row r="7" spans="2:14" s="2" customFormat="1" x14ac:dyDescent="0.2">
      <c r="B7" s="2" t="s">
        <v>33</v>
      </c>
      <c r="C7" s="9"/>
      <c r="D7" s="9"/>
      <c r="E7" s="9">
        <v>7167</v>
      </c>
      <c r="F7" s="9"/>
      <c r="G7" s="9"/>
      <c r="H7" s="9">
        <v>8991</v>
      </c>
      <c r="I7" s="9">
        <v>11014</v>
      </c>
      <c r="J7" s="9"/>
      <c r="K7" s="9"/>
      <c r="L7" s="9"/>
      <c r="M7" s="9"/>
      <c r="N7" s="9"/>
    </row>
    <row r="8" spans="2:14" s="2" customFormat="1" x14ac:dyDescent="0.2">
      <c r="B8" s="2" t="s">
        <v>35</v>
      </c>
      <c r="C8" s="9"/>
      <c r="D8" s="9"/>
      <c r="E8" s="9">
        <f>+E6-E7</f>
        <v>12641</v>
      </c>
      <c r="F8" s="9"/>
      <c r="G8" s="9"/>
      <c r="H8" s="9">
        <f>+H6-H7</f>
        <v>14438</v>
      </c>
      <c r="I8" s="9">
        <f>+I6-I7</f>
        <v>15580</v>
      </c>
      <c r="J8" s="9"/>
      <c r="K8" s="9"/>
      <c r="L8" s="9"/>
      <c r="M8" s="9"/>
      <c r="N8" s="9"/>
    </row>
    <row r="9" spans="2:14" s="2" customFormat="1" x14ac:dyDescent="0.2">
      <c r="B9" s="2" t="s">
        <v>40</v>
      </c>
      <c r="C9" s="9"/>
      <c r="D9" s="9"/>
      <c r="E9" s="9">
        <v>3790</v>
      </c>
      <c r="F9" s="9"/>
      <c r="G9" s="9"/>
      <c r="H9" s="9">
        <v>4011</v>
      </c>
      <c r="I9" s="9">
        <v>4380</v>
      </c>
      <c r="J9" s="9"/>
      <c r="K9" s="9"/>
      <c r="L9" s="9"/>
      <c r="M9" s="9"/>
      <c r="N9" s="9"/>
    </row>
    <row r="10" spans="2:14" s="2" customFormat="1" x14ac:dyDescent="0.2">
      <c r="B10" s="2" t="s">
        <v>39</v>
      </c>
      <c r="C10" s="9"/>
      <c r="D10" s="9"/>
      <c r="E10" s="9">
        <v>1906</v>
      </c>
      <c r="F10" s="9"/>
      <c r="G10" s="9"/>
      <c r="H10" s="9">
        <v>1601</v>
      </c>
      <c r="I10" s="9">
        <v>2042</v>
      </c>
      <c r="J10" s="9"/>
      <c r="K10" s="9"/>
      <c r="L10" s="9"/>
      <c r="M10" s="9"/>
      <c r="N10" s="9"/>
    </row>
    <row r="11" spans="2:14" x14ac:dyDescent="0.2">
      <c r="B11" s="2" t="s">
        <v>38</v>
      </c>
      <c r="E11" s="9">
        <f>E10+E9</f>
        <v>5696</v>
      </c>
      <c r="H11" s="9">
        <f>H10+H9</f>
        <v>5612</v>
      </c>
      <c r="I11" s="9">
        <f>I10+I9</f>
        <v>6422</v>
      </c>
    </row>
    <row r="12" spans="2:14" x14ac:dyDescent="0.2">
      <c r="B12" t="s">
        <v>37</v>
      </c>
      <c r="E12" s="9">
        <f>E8-E11</f>
        <v>6945</v>
      </c>
      <c r="H12" s="9">
        <f>H8-H11</f>
        <v>8826</v>
      </c>
      <c r="I12" s="9">
        <f>I8-I11</f>
        <v>9158</v>
      </c>
    </row>
    <row r="13" spans="2:14" s="2" customFormat="1" x14ac:dyDescent="0.2">
      <c r="B13" s="2" t="s">
        <v>42</v>
      </c>
      <c r="C13" s="9"/>
      <c r="D13" s="9"/>
      <c r="E13" s="9">
        <f>452+118-317-139</f>
        <v>114</v>
      </c>
      <c r="F13" s="9"/>
      <c r="G13" s="9"/>
      <c r="H13" s="9">
        <f>598+612-341-452</f>
        <v>417</v>
      </c>
      <c r="I13" s="9">
        <f>559+614-481-702</f>
        <v>-10</v>
      </c>
      <c r="J13" s="9"/>
      <c r="K13" s="9"/>
      <c r="L13" s="9"/>
      <c r="M13" s="9"/>
      <c r="N13" s="9"/>
    </row>
    <row r="14" spans="2:14" s="2" customFormat="1" x14ac:dyDescent="0.2">
      <c r="B14" s="2" t="s">
        <v>43</v>
      </c>
      <c r="C14" s="9"/>
      <c r="D14" s="9"/>
      <c r="E14" s="9">
        <f>+E12+E13</f>
        <v>7059</v>
      </c>
      <c r="F14" s="9"/>
      <c r="G14" s="9"/>
      <c r="H14" s="9">
        <f>+H12+H13</f>
        <v>9243</v>
      </c>
      <c r="I14" s="9">
        <f>+I12+I13</f>
        <v>9148</v>
      </c>
      <c r="J14" s="9"/>
      <c r="K14" s="9"/>
      <c r="L14" s="9"/>
      <c r="M14" s="9"/>
      <c r="N14" s="9"/>
    </row>
    <row r="15" spans="2:14" s="2" customFormat="1" x14ac:dyDescent="0.2">
      <c r="B15" s="2" t="s">
        <v>44</v>
      </c>
      <c r="C15" s="9"/>
      <c r="D15" s="9"/>
      <c r="E15" s="9">
        <v>1383</v>
      </c>
      <c r="F15" s="9"/>
      <c r="G15" s="9"/>
      <c r="H15" s="9">
        <v>1847</v>
      </c>
      <c r="I15" s="9">
        <v>1564</v>
      </c>
      <c r="J15" s="9"/>
      <c r="K15" s="9"/>
      <c r="L15" s="9"/>
      <c r="M15" s="9"/>
      <c r="N15" s="9"/>
    </row>
    <row r="16" spans="2:14" s="2" customFormat="1" x14ac:dyDescent="0.2">
      <c r="B16" s="2" t="s">
        <v>45</v>
      </c>
      <c r="C16" s="9"/>
      <c r="D16" s="9"/>
      <c r="E16" s="9">
        <f>+E14-E15</f>
        <v>5676</v>
      </c>
      <c r="F16" s="9"/>
      <c r="G16" s="9"/>
      <c r="H16" s="9">
        <f>+H14-H15</f>
        <v>7396</v>
      </c>
      <c r="I16" s="9">
        <f>+I14-I15</f>
        <v>7584</v>
      </c>
      <c r="J16" s="9"/>
      <c r="K16" s="9"/>
      <c r="L16" s="9"/>
      <c r="M16" s="9"/>
      <c r="N16" s="9"/>
    </row>
    <row r="18" spans="2:14" s="7" customFormat="1" x14ac:dyDescent="0.2">
      <c r="B18" s="7" t="s">
        <v>36</v>
      </c>
      <c r="C18" s="8"/>
      <c r="D18" s="8"/>
      <c r="E18" s="8"/>
      <c r="F18" s="8"/>
      <c r="G18" s="8"/>
      <c r="H18" s="13"/>
      <c r="I18" s="13">
        <f>I6/E6-1</f>
        <v>0.34258885298869135</v>
      </c>
      <c r="J18" s="8"/>
      <c r="K18" s="8"/>
      <c r="L18" s="8"/>
      <c r="M18" s="8"/>
      <c r="N18" s="8"/>
    </row>
    <row r="20" spans="2:14" x14ac:dyDescent="0.2">
      <c r="B20" t="s">
        <v>34</v>
      </c>
      <c r="E20" s="12">
        <f>E8/E6</f>
        <v>0.63817649434571888</v>
      </c>
      <c r="H20" s="12">
        <f>H8/H6</f>
        <v>0.61624482478979048</v>
      </c>
      <c r="I20" s="12">
        <f>I8/I6</f>
        <v>0.5858464315259081</v>
      </c>
    </row>
    <row r="21" spans="2:14" x14ac:dyDescent="0.2">
      <c r="B21" t="s">
        <v>41</v>
      </c>
      <c r="D21" s="12"/>
      <c r="E21" s="12">
        <f>E12/E6</f>
        <v>0.35061591276252019</v>
      </c>
      <c r="H21" s="12">
        <f>H12/H6</f>
        <v>0.37671262111058945</v>
      </c>
      <c r="I21" s="12">
        <f>I12/I6</f>
        <v>0.34436339023839962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2016-03-13T00:29:59Z</cp:lastPrinted>
  <dcterms:created xsi:type="dcterms:W3CDTF">2016-03-13T00:29:38Z</dcterms:created>
  <dcterms:modified xsi:type="dcterms:W3CDTF">2016-04-27T21:11:51Z</dcterms:modified>
</cp:coreProperties>
</file>