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2185" windowHeight="12405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5" i="1"/>
  <c r="E7" i="1"/>
  <c r="E5" i="1"/>
  <c r="E3" i="1"/>
  <c r="E8" i="1" s="1"/>
  <c r="E4" i="1"/>
  <c r="E11" i="2"/>
  <c r="E9" i="2"/>
  <c r="E6" i="2"/>
  <c r="E10" i="2" s="1"/>
  <c r="E12" i="2" s="1"/>
  <c r="E14" i="2" s="1"/>
  <c r="I11" i="2"/>
  <c r="I9" i="2"/>
  <c r="I6" i="2"/>
  <c r="I10" i="2" s="1"/>
  <c r="I12" i="2" s="1"/>
  <c r="I14" i="2" s="1"/>
  <c r="G16" i="1"/>
  <c r="M4" i="1"/>
  <c r="M7" i="1" s="1"/>
  <c r="M8" i="1" s="1"/>
</calcChain>
</file>

<file path=xl/sharedStrings.xml><?xml version="1.0" encoding="utf-8"?>
<sst xmlns="http://schemas.openxmlformats.org/spreadsheetml/2006/main" count="58" uniqueCount="53">
  <si>
    <t>Price</t>
  </si>
  <si>
    <t>Shares</t>
  </si>
  <si>
    <t>MC</t>
  </si>
  <si>
    <t>Cash</t>
  </si>
  <si>
    <t>Debt</t>
  </si>
  <si>
    <t>Q415</t>
  </si>
  <si>
    <t>Maturity</t>
  </si>
  <si>
    <t>Coupon</t>
  </si>
  <si>
    <t>YTM</t>
  </si>
  <si>
    <t>Currency</t>
  </si>
  <si>
    <t>USD</t>
  </si>
  <si>
    <t>Sovreign</t>
  </si>
  <si>
    <t>Main</t>
  </si>
  <si>
    <t>Revenue</t>
  </si>
  <si>
    <t>COGS</t>
  </si>
  <si>
    <t>Gross Profit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</si>
  <si>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</si>
  <si>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</si>
  <si>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</si>
  <si>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</si>
  <si>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</si>
  <si>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</si>
  <si>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</si>
  <si>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</si>
  <si>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</si>
  <si>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</si>
  <si>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</si>
  <si>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SG&amp;A</t>
  </si>
  <si>
    <t>Other Expenses</t>
  </si>
  <si>
    <t>Net Income</t>
  </si>
  <si>
    <t>Taxes</t>
  </si>
  <si>
    <t>Interest Income</t>
  </si>
  <si>
    <t>Operating Income</t>
  </si>
  <si>
    <t>Operating Expenses</t>
  </si>
  <si>
    <t>CFFO</t>
  </si>
  <si>
    <t>Sprint</t>
  </si>
  <si>
    <t>AliBaba</t>
  </si>
  <si>
    <t>Yahoo Japan</t>
  </si>
  <si>
    <t>Assets</t>
  </si>
  <si>
    <t>Ownership</t>
  </si>
  <si>
    <t>70-80%, Stub trades in U.S. as S</t>
  </si>
  <si>
    <t>Masayoshi Son</t>
  </si>
  <si>
    <t>Competition</t>
  </si>
  <si>
    <t>VZ, T, Tmobile</t>
  </si>
  <si>
    <t>Value</t>
  </si>
  <si>
    <t>32% as of 3/31/2015</t>
  </si>
  <si>
    <t>Supercell</t>
  </si>
  <si>
    <t>Total</t>
  </si>
  <si>
    <t>EV JPY</t>
  </si>
  <si>
    <t>EV USD</t>
  </si>
  <si>
    <t>Brightstar</t>
  </si>
  <si>
    <t>6/25/2016: Masayoshi Son to stay as CEO, Nikesh Arora leaves.</t>
  </si>
  <si>
    <t>6/2016: Sells Supercell to TenCent for $10bn valuation.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</si>
</sst>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0" fontId="3" fillId="0" borderId="0" xfId="1"/>
    <xf numFmtId="3" fontId="0" fillId="0" borderId="0" xfId="0" applyNumberFormat="1" applyAlignment="1">
      <alignment horizontal="right"/>
    </xf>
    <xf numFmtId="0" fontId="0" fillId="0" borderId="1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19050</xdr:rowOff>
    </xdr:from>
    <xdr:to>
      <xdr:col>9</xdr:col>
      <xdr:colOff>19050</xdr:colOff>
      <xdr:row>42</xdr:row>
      <xdr:rowOff>57150</xdr:rowOff>
    </xdr:to>
    <xdr:cxnSp macro="">
      <xdr:nvCxnSpPr>
        <xdr:cNvPr id="3" name="Straight Connector 2"/>
        <xdr:cNvCxnSpPr/>
      </xdr:nvCxnSpPr>
      <xdr:spPr>
        <a:xfrm>
          <a:off x="5962650" y="19050"/>
          <a:ext cx="0" cy="6838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tabSelected="1" workbookViewId="0">
      <selection activeCell="B23" sqref="B23"/>
    </sheetView>
  </sheetViews>
  <sheetFormatPr defaultRowHeight="12.75" x14ac:dyDescent="0.2"/>
  <cols>
    <col min="2" max="2" width="14.7109375" customWidth="1"/>
    <col min="3" max="3" width="32.5703125" customWidth="1"/>
    <col min="4" max="4" width="13.140625" bestFit="1" customWidth="1"/>
    <col min="12" max="12" width="10.5703125" customWidth="1"/>
    <col min="13" max="13" width="11.140625" customWidth="1"/>
    <col min="14" max="14" width="10.140625" bestFit="1" customWidth="1"/>
  </cols>
  <sheetData>
    <row r="2" spans="2:14" x14ac:dyDescent="0.2">
      <c r="B2" s="12" t="s">
        <v>38</v>
      </c>
      <c r="C2" s="13" t="s">
        <v>39</v>
      </c>
      <c r="D2" s="13" t="s">
        <v>42</v>
      </c>
      <c r="E2" s="13" t="s">
        <v>44</v>
      </c>
      <c r="F2" s="13"/>
      <c r="G2" s="13"/>
      <c r="H2" s="13"/>
      <c r="I2" s="16"/>
      <c r="L2" t="s">
        <v>0</v>
      </c>
      <c r="M2" s="1">
        <v>5495</v>
      </c>
      <c r="N2" s="1"/>
    </row>
    <row r="3" spans="2:14" x14ac:dyDescent="0.2">
      <c r="B3" s="11" t="s">
        <v>35</v>
      </c>
      <c r="C3" s="17" t="s">
        <v>40</v>
      </c>
      <c r="D3" s="17" t="s">
        <v>43</v>
      </c>
      <c r="E3" s="14">
        <f>13.5*0.8</f>
        <v>10.8</v>
      </c>
      <c r="F3" s="17"/>
      <c r="G3" s="17"/>
      <c r="H3" s="17"/>
      <c r="I3" s="18"/>
      <c r="L3" t="s">
        <v>1</v>
      </c>
      <c r="M3" s="1">
        <v>1185.405</v>
      </c>
      <c r="N3" s="2" t="s">
        <v>5</v>
      </c>
    </row>
    <row r="4" spans="2:14" x14ac:dyDescent="0.2">
      <c r="B4" s="11" t="s">
        <v>36</v>
      </c>
      <c r="C4" s="17" t="s">
        <v>45</v>
      </c>
      <c r="D4" s="17"/>
      <c r="E4" s="15">
        <f>0.32*193</f>
        <v>61.76</v>
      </c>
      <c r="F4" s="17"/>
      <c r="G4" s="17"/>
      <c r="H4" s="17"/>
      <c r="I4" s="18"/>
      <c r="L4" t="s">
        <v>2</v>
      </c>
      <c r="M4" s="1">
        <f>+M3*M2</f>
        <v>6513800.4749999996</v>
      </c>
    </row>
    <row r="5" spans="2:14" x14ac:dyDescent="0.2">
      <c r="B5" s="11" t="s">
        <v>37</v>
      </c>
      <c r="C5" s="19">
        <v>0.43</v>
      </c>
      <c r="D5" s="17"/>
      <c r="E5" s="14">
        <f>2756/112*0.43</f>
        <v>10.581071428571429</v>
      </c>
      <c r="F5" s="17"/>
      <c r="G5" s="17"/>
      <c r="H5" s="17"/>
      <c r="I5" s="18"/>
      <c r="L5" t="s">
        <v>3</v>
      </c>
      <c r="M5" s="1">
        <f>2769911+1583877+972917+202673</f>
        <v>5529378</v>
      </c>
      <c r="N5" s="2" t="s">
        <v>5</v>
      </c>
    </row>
    <row r="6" spans="2:14" x14ac:dyDescent="0.2">
      <c r="B6" s="11" t="s">
        <v>50</v>
      </c>
      <c r="C6" s="19"/>
      <c r="D6" s="17"/>
      <c r="E6" s="14"/>
      <c r="F6" s="17"/>
      <c r="G6" s="17"/>
      <c r="H6" s="17"/>
      <c r="I6" s="18"/>
      <c r="L6" t="s">
        <v>4</v>
      </c>
      <c r="M6" s="1">
        <f>10303150+2002319+8214+68220</f>
        <v>12381903</v>
      </c>
      <c r="N6" s="2" t="s">
        <v>5</v>
      </c>
    </row>
    <row r="7" spans="2:14" x14ac:dyDescent="0.2">
      <c r="B7" s="11" t="s">
        <v>46</v>
      </c>
      <c r="C7" s="19">
        <v>0.73</v>
      </c>
      <c r="D7" s="17"/>
      <c r="E7" s="15">
        <f>10*0.73</f>
        <v>7.3</v>
      </c>
      <c r="F7" s="17"/>
      <c r="G7" s="17"/>
      <c r="H7" s="17"/>
      <c r="I7" s="18"/>
      <c r="L7" t="s">
        <v>48</v>
      </c>
      <c r="M7" s="1">
        <f>+M4-M5+M6</f>
        <v>13366325.475</v>
      </c>
    </row>
    <row r="8" spans="2:14" x14ac:dyDescent="0.2">
      <c r="B8" s="20" t="s">
        <v>47</v>
      </c>
      <c r="C8" s="21"/>
      <c r="D8" s="21"/>
      <c r="E8" s="22">
        <f>SUM(E3:E7)</f>
        <v>90.441071428571433</v>
      </c>
      <c r="F8" s="21"/>
      <c r="G8" s="21"/>
      <c r="H8" s="21"/>
      <c r="I8" s="23"/>
      <c r="L8" t="s">
        <v>49</v>
      </c>
      <c r="M8" s="1">
        <f>+M7/112</f>
        <v>119342.19174107142</v>
      </c>
    </row>
    <row r="13" spans="2:14" x14ac:dyDescent="0.2">
      <c r="I13" t="s">
        <v>41</v>
      </c>
    </row>
    <row r="14" spans="2:14" x14ac:dyDescent="0.2">
      <c r="B14" s="3" t="s">
        <v>4</v>
      </c>
    </row>
    <row r="15" spans="2:14" x14ac:dyDescent="0.2">
      <c r="B15" t="s">
        <v>6</v>
      </c>
      <c r="C15" s="4" t="s">
        <v>7</v>
      </c>
      <c r="D15" s="4" t="s">
        <v>8</v>
      </c>
      <c r="E15" s="4" t="s">
        <v>9</v>
      </c>
      <c r="F15" s="4" t="s">
        <v>11</v>
      </c>
    </row>
    <row r="16" spans="2:14" x14ac:dyDescent="0.2">
      <c r="B16" s="6">
        <v>45868</v>
      </c>
      <c r="C16" s="7">
        <v>0.06</v>
      </c>
      <c r="D16" s="5">
        <v>5.6849999999999998E-2</v>
      </c>
      <c r="E16" s="4" t="s">
        <v>10</v>
      </c>
      <c r="F16" s="5">
        <v>1.8100000000000002E-2</v>
      </c>
      <c r="G16" s="5">
        <f>+D16-F16</f>
        <v>3.8749999999999993E-2</v>
      </c>
    </row>
    <row r="17" spans="2:5" x14ac:dyDescent="0.2">
      <c r="B17" s="6">
        <v>44601</v>
      </c>
      <c r="C17" s="5">
        <v>2.5000000000000001E-2</v>
      </c>
      <c r="D17" s="5">
        <v>2.3789999999999999E-2</v>
      </c>
      <c r="E17" s="4"/>
    </row>
    <row r="18" spans="2:5" x14ac:dyDescent="0.2">
      <c r="B18" s="6">
        <v>43720</v>
      </c>
      <c r="C18" s="5">
        <v>1.26E-2</v>
      </c>
      <c r="D18" s="5">
        <v>1.2800000000000001E-2</v>
      </c>
      <c r="E18" s="4"/>
    </row>
    <row r="21" spans="2:5" x14ac:dyDescent="0.2">
      <c r="B21" t="s">
        <v>51</v>
      </c>
    </row>
    <row r="22" spans="2:5" x14ac:dyDescent="0.2">
      <c r="B22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4" sqref="I14"/>
    </sheetView>
  </sheetViews>
  <sheetFormatPr defaultRowHeight="12.75" x14ac:dyDescent="0.2"/>
  <cols>
    <col min="1" max="1" width="5" bestFit="1" customWidth="1"/>
    <col min="2" max="2" width="18.140625" bestFit="1" customWidth="1"/>
    <col min="3" max="4" width="9.140625" style="2"/>
    <col min="5" max="5" width="10.140625" style="2" bestFit="1" customWidth="1"/>
    <col min="6" max="8" width="9.140625" style="2"/>
    <col min="9" max="9" width="10.140625" style="2" bestFit="1" customWidth="1"/>
    <col min="10" max="12" width="9.140625" style="2"/>
    <col min="13" max="13" width="10.140625" style="2" bestFit="1" customWidth="1"/>
    <col min="14" max="14" width="9.140625" style="2"/>
  </cols>
  <sheetData>
    <row r="1" spans="1:14" x14ac:dyDescent="0.2">
      <c r="A1" s="9" t="s">
        <v>12</v>
      </c>
    </row>
    <row r="2" spans="1:14" x14ac:dyDescent="0.2">
      <c r="C2" s="8">
        <v>41820</v>
      </c>
      <c r="D2" s="8">
        <v>41912</v>
      </c>
      <c r="E2" s="8">
        <v>42004</v>
      </c>
      <c r="F2" s="8">
        <v>42094</v>
      </c>
      <c r="G2" s="8">
        <v>42185</v>
      </c>
      <c r="H2" s="8">
        <v>42277</v>
      </c>
      <c r="I2" s="8">
        <v>42369</v>
      </c>
      <c r="J2" s="8">
        <v>42460</v>
      </c>
      <c r="K2" s="8">
        <v>42551</v>
      </c>
      <c r="L2" s="8">
        <v>42643</v>
      </c>
      <c r="M2" s="8">
        <v>42735</v>
      </c>
      <c r="N2" s="8">
        <v>42825</v>
      </c>
    </row>
    <row r="3" spans="1:14" x14ac:dyDescent="0.2"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5</v>
      </c>
      <c r="K3" s="2" t="s">
        <v>23</v>
      </c>
      <c r="L3" s="2" t="s">
        <v>24</v>
      </c>
      <c r="M3" s="2" t="s">
        <v>25</v>
      </c>
      <c r="N3" s="2" t="s">
        <v>26</v>
      </c>
    </row>
    <row r="4" spans="1:14" s="1" customFormat="1" x14ac:dyDescent="0.2">
      <c r="B4" s="1" t="s">
        <v>13</v>
      </c>
      <c r="C4" s="10"/>
      <c r="D4" s="10"/>
      <c r="E4" s="10">
        <v>2287178</v>
      </c>
      <c r="F4" s="10"/>
      <c r="G4" s="10"/>
      <c r="H4" s="10"/>
      <c r="I4" s="10">
        <v>2386404</v>
      </c>
      <c r="J4" s="10"/>
      <c r="K4" s="10"/>
      <c r="L4" s="10"/>
      <c r="M4" s="10"/>
      <c r="N4" s="10"/>
    </row>
    <row r="5" spans="1:14" s="1" customFormat="1" x14ac:dyDescent="0.2">
      <c r="B5" s="1" t="s">
        <v>14</v>
      </c>
      <c r="C5" s="10"/>
      <c r="D5" s="10"/>
      <c r="E5" s="10">
        <v>1464202</v>
      </c>
      <c r="F5" s="10"/>
      <c r="G5" s="10"/>
      <c r="H5" s="10"/>
      <c r="I5" s="10">
        <v>1502010</v>
      </c>
      <c r="J5" s="10"/>
      <c r="K5" s="10"/>
      <c r="L5" s="10"/>
      <c r="M5" s="10"/>
      <c r="N5" s="10"/>
    </row>
    <row r="6" spans="1:14" s="1" customFormat="1" x14ac:dyDescent="0.2">
      <c r="B6" s="1" t="s">
        <v>15</v>
      </c>
      <c r="C6" s="10"/>
      <c r="D6" s="10"/>
      <c r="E6" s="10">
        <f>+E4-E5</f>
        <v>822976</v>
      </c>
      <c r="F6" s="10"/>
      <c r="G6" s="10"/>
      <c r="H6" s="10"/>
      <c r="I6" s="10">
        <f>+I4-I5</f>
        <v>884394</v>
      </c>
      <c r="J6" s="10"/>
      <c r="K6" s="10"/>
      <c r="L6" s="10"/>
      <c r="M6" s="10"/>
      <c r="N6" s="10"/>
    </row>
    <row r="7" spans="1:14" s="1" customFormat="1" x14ac:dyDescent="0.2">
      <c r="B7" s="1" t="s">
        <v>27</v>
      </c>
      <c r="C7" s="10"/>
      <c r="D7" s="10"/>
      <c r="E7" s="10">
        <v>628026</v>
      </c>
      <c r="F7" s="10"/>
      <c r="G7" s="10"/>
      <c r="H7" s="10"/>
      <c r="I7" s="10">
        <v>629980</v>
      </c>
      <c r="J7" s="10"/>
      <c r="K7" s="10"/>
      <c r="L7" s="10"/>
      <c r="M7" s="10"/>
      <c r="N7" s="10"/>
    </row>
    <row r="8" spans="1:14" s="1" customFormat="1" x14ac:dyDescent="0.2">
      <c r="B8" s="1" t="s">
        <v>28</v>
      </c>
      <c r="C8" s="10"/>
      <c r="D8" s="10"/>
      <c r="E8" s="10">
        <v>18255</v>
      </c>
      <c r="F8" s="10"/>
      <c r="G8" s="10"/>
      <c r="H8" s="10"/>
      <c r="I8" s="10">
        <v>64858</v>
      </c>
      <c r="J8" s="10"/>
      <c r="K8" s="10"/>
      <c r="L8" s="10"/>
      <c r="M8" s="10"/>
      <c r="N8" s="10"/>
    </row>
    <row r="9" spans="1:14" s="1" customFormat="1" x14ac:dyDescent="0.2">
      <c r="B9" s="1" t="s">
        <v>33</v>
      </c>
      <c r="C9" s="10"/>
      <c r="D9" s="10"/>
      <c r="E9" s="10">
        <f>+E7+E8</f>
        <v>646281</v>
      </c>
      <c r="F9" s="10"/>
      <c r="G9" s="10"/>
      <c r="H9" s="10"/>
      <c r="I9" s="10">
        <f>+I7+I8</f>
        <v>694838</v>
      </c>
      <c r="J9" s="10"/>
      <c r="K9" s="10"/>
      <c r="L9" s="10"/>
      <c r="M9" s="10"/>
      <c r="N9" s="10"/>
    </row>
    <row r="10" spans="1:14" s="1" customFormat="1" x14ac:dyDescent="0.2">
      <c r="B10" s="1" t="s">
        <v>32</v>
      </c>
      <c r="C10" s="10"/>
      <c r="D10" s="10"/>
      <c r="E10" s="10">
        <f>+E6-E9</f>
        <v>176695</v>
      </c>
      <c r="F10" s="10"/>
      <c r="G10" s="10"/>
      <c r="H10" s="10"/>
      <c r="I10" s="10">
        <f>+I6-I9</f>
        <v>189556</v>
      </c>
      <c r="J10" s="10"/>
      <c r="K10" s="10"/>
      <c r="L10" s="10"/>
      <c r="M10" s="10"/>
      <c r="N10" s="10"/>
    </row>
    <row r="11" spans="1:14" s="1" customFormat="1" x14ac:dyDescent="0.2">
      <c r="B11" s="1" t="s">
        <v>31</v>
      </c>
      <c r="C11" s="10"/>
      <c r="D11" s="10"/>
      <c r="E11" s="10">
        <f>-92918+31357-8424</f>
        <v>-69985</v>
      </c>
      <c r="F11" s="10"/>
      <c r="G11" s="10"/>
      <c r="H11" s="10"/>
      <c r="I11" s="10">
        <f>-113816+38581-14723</f>
        <v>-89958</v>
      </c>
      <c r="J11" s="10"/>
      <c r="K11" s="10"/>
      <c r="L11" s="10"/>
      <c r="M11" s="10"/>
      <c r="N11" s="10"/>
    </row>
    <row r="12" spans="1:14" s="1" customFormat="1" x14ac:dyDescent="0.2">
      <c r="B12" s="1" t="s">
        <v>29</v>
      </c>
      <c r="C12" s="10"/>
      <c r="D12" s="10"/>
      <c r="E12" s="10">
        <f>+E10+E11</f>
        <v>106710</v>
      </c>
      <c r="F12" s="10"/>
      <c r="G12" s="10"/>
      <c r="H12" s="10"/>
      <c r="I12" s="10">
        <f>+I10+I11</f>
        <v>99598</v>
      </c>
      <c r="J12" s="10"/>
      <c r="K12" s="10"/>
      <c r="L12" s="10"/>
      <c r="M12" s="10"/>
      <c r="N12" s="10"/>
    </row>
    <row r="13" spans="1:14" s="1" customFormat="1" x14ac:dyDescent="0.2">
      <c r="B13" s="1" t="s">
        <v>30</v>
      </c>
      <c r="C13" s="10"/>
      <c r="D13" s="10"/>
      <c r="E13" s="10">
        <v>83200</v>
      </c>
      <c r="F13" s="10"/>
      <c r="G13" s="10"/>
      <c r="H13" s="10"/>
      <c r="I13" s="10">
        <v>97121</v>
      </c>
      <c r="J13" s="10"/>
      <c r="K13" s="10"/>
      <c r="L13" s="10"/>
      <c r="M13" s="10"/>
      <c r="N13" s="10"/>
    </row>
    <row r="14" spans="1:14" s="1" customFormat="1" x14ac:dyDescent="0.2">
      <c r="B14" s="1" t="s">
        <v>29</v>
      </c>
      <c r="C14" s="10"/>
      <c r="D14" s="10"/>
      <c r="E14" s="10">
        <f>+E12-E13</f>
        <v>23510</v>
      </c>
      <c r="F14" s="10"/>
      <c r="G14" s="10"/>
      <c r="H14" s="10"/>
      <c r="I14" s="10">
        <f>+I12-I13</f>
        <v>2477</v>
      </c>
      <c r="J14" s="10"/>
      <c r="K14" s="10"/>
      <c r="L14" s="10"/>
      <c r="M14" s="10"/>
      <c r="N14" s="10"/>
    </row>
    <row r="28" spans="2:2" x14ac:dyDescent="0.2">
      <c r="B28" t="s">
        <v>34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2016-03-30T01:48:15Z</dcterms:created>
  <dcterms:modified xsi:type="dcterms:W3CDTF">2016-06-25T04:20:13Z</dcterms:modified>
</cp:coreProperties>
</file>