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220" windowHeight="12000"/>
  </bookViews>
  <sheets>
    <sheet name="Main" sheetId="1" r:id="rId1"/>
    <sheet name="Model" sheetId="2" r:id="rId2"/>
    <sheet name="Belviq" sheetId="3" r:id="rId3"/>
    <sheet name="APD33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4" i="1"/>
  <c r="L14" i="1"/>
  <c r="L12" i="1"/>
  <c r="C3" i="2"/>
  <c r="D3" i="2"/>
  <c r="E3" i="2"/>
  <c r="F3" i="2"/>
  <c r="G3" i="2"/>
  <c r="H3" i="2"/>
  <c r="I3" i="2"/>
  <c r="I4" i="2"/>
  <c r="W18" i="3"/>
  <c r="V18" i="3"/>
  <c r="U18" i="3"/>
  <c r="T18" i="3"/>
  <c r="S18" i="3"/>
  <c r="R18" i="3"/>
  <c r="Q18" i="3"/>
  <c r="P18" i="3"/>
  <c r="O18" i="3"/>
  <c r="X18" i="3"/>
  <c r="E18" i="2"/>
  <c r="E12" i="2"/>
  <c r="E13" i="2"/>
  <c r="E16" i="2"/>
  <c r="E11" i="2"/>
  <c r="I22" i="2"/>
  <c r="I21" i="2"/>
  <c r="I19" i="2"/>
  <c r="I18" i="2"/>
  <c r="I17" i="2"/>
  <c r="I16" i="2"/>
  <c r="I13" i="2"/>
  <c r="I12" i="2"/>
  <c r="I11" i="2"/>
  <c r="L7" i="1" l="1"/>
  <c r="E17" i="2"/>
  <c r="E19" i="2" s="1"/>
  <c r="E21" i="2" s="1"/>
  <c r="E22" i="2" s="1"/>
</calcChain>
</file>

<file path=xl/sharedStrings.xml><?xml version="1.0" encoding="utf-8"?>
<sst xmlns="http://schemas.openxmlformats.org/spreadsheetml/2006/main" count="90" uniqueCount="74">
  <si>
    <t>Price</t>
  </si>
  <si>
    <t>Shares</t>
  </si>
  <si>
    <t>MC</t>
  </si>
  <si>
    <t>Cash</t>
  </si>
  <si>
    <t>Debt</t>
  </si>
  <si>
    <t>EV</t>
  </si>
  <si>
    <t>Q315</t>
  </si>
  <si>
    <t>Name</t>
  </si>
  <si>
    <t>Belviq</t>
  </si>
  <si>
    <t>Indication</t>
  </si>
  <si>
    <t>Obesity</t>
  </si>
  <si>
    <t>Approved</t>
  </si>
  <si>
    <t>Revenue</t>
  </si>
  <si>
    <t>Q114</t>
  </si>
  <si>
    <t>Q214</t>
  </si>
  <si>
    <t>Q314</t>
  </si>
  <si>
    <t>Q414</t>
  </si>
  <si>
    <t>Q115</t>
  </si>
  <si>
    <t>Q215</t>
  </si>
  <si>
    <t>Q415</t>
  </si>
  <si>
    <t>Q116</t>
  </si>
  <si>
    <t>Q216</t>
  </si>
  <si>
    <t>Q316</t>
  </si>
  <si>
    <t>Q416</t>
  </si>
  <si>
    <t>Main</t>
  </si>
  <si>
    <t>APD334</t>
  </si>
  <si>
    <t>UC</t>
  </si>
  <si>
    <t>Phase</t>
  </si>
  <si>
    <t>II</t>
  </si>
  <si>
    <t>Mechanism</t>
  </si>
  <si>
    <t>S1P1</t>
  </si>
  <si>
    <t>APD371</t>
  </si>
  <si>
    <t>I</t>
  </si>
  <si>
    <t>nelotanserin</t>
  </si>
  <si>
    <t>LBD</t>
  </si>
  <si>
    <t>Economics</t>
  </si>
  <si>
    <t>AXON</t>
  </si>
  <si>
    <t>4523 JP</t>
  </si>
  <si>
    <t>Product</t>
  </si>
  <si>
    <t>Eisai</t>
  </si>
  <si>
    <t>Toll</t>
  </si>
  <si>
    <t>Other</t>
  </si>
  <si>
    <t>COGS</t>
  </si>
  <si>
    <t>Gross Profit</t>
  </si>
  <si>
    <t>R&amp;D</t>
  </si>
  <si>
    <t>G&amp;A</t>
  </si>
  <si>
    <t>OpEx</t>
  </si>
  <si>
    <t>OpInc</t>
  </si>
  <si>
    <t>Interest</t>
  </si>
  <si>
    <t>Pretax Income</t>
  </si>
  <si>
    <t>Taxes</t>
  </si>
  <si>
    <t>Net Income</t>
  </si>
  <si>
    <t>EPS</t>
  </si>
  <si>
    <t>Brand Name</t>
  </si>
  <si>
    <t>Generic Name</t>
  </si>
  <si>
    <t>lorcaserin</t>
  </si>
  <si>
    <t>IMS</t>
  </si>
  <si>
    <t>Net Sales?</t>
  </si>
  <si>
    <t>IP</t>
  </si>
  <si>
    <t>6953787 patent expires 4/10/2023</t>
  </si>
  <si>
    <t>Total</t>
  </si>
  <si>
    <t>Share</t>
  </si>
  <si>
    <t>Competition</t>
  </si>
  <si>
    <t>Gilenya, RCPT</t>
  </si>
  <si>
    <t>9193716 Akaal Pharma</t>
  </si>
  <si>
    <t>BAF312 Novartis</t>
  </si>
  <si>
    <t>Merck Serono</t>
  </si>
  <si>
    <t>Celgene/Receptos</t>
  </si>
  <si>
    <t>Biogen/Mitsubishi</t>
  </si>
  <si>
    <t>Actelion S1P1 - liver tox - dead?</t>
  </si>
  <si>
    <t>9120784 Allergan</t>
  </si>
  <si>
    <t>9126932 COM?</t>
  </si>
  <si>
    <t>ABBV</t>
  </si>
  <si>
    <t>CB2 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</si>
</sst>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mmm\-yy;@"/>
    <numFmt numFmtId="166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0" fillId="2" borderId="6" xfId="0" applyFill="1" applyBorder="1"/>
    <xf numFmtId="0" fontId="0" fillId="2" borderId="0" xfId="0" applyFill="1"/>
    <xf numFmtId="4" fontId="0" fillId="2" borderId="0" xfId="0" applyNumberFormat="1" applyFill="1"/>
    <xf numFmtId="0" fontId="0" fillId="2" borderId="1" xfId="0" applyFill="1" applyBorder="1"/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3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2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9525</xdr:rowOff>
    </xdr:from>
    <xdr:to>
      <xdr:col>9</xdr:col>
      <xdr:colOff>47625</xdr:colOff>
      <xdr:row>44</xdr:row>
      <xdr:rowOff>104775</xdr:rowOff>
    </xdr:to>
    <xdr:cxnSp macro="">
      <xdr:nvCxnSpPr>
        <xdr:cNvPr id="3" name="Straight Connector 2"/>
        <xdr:cNvCxnSpPr/>
      </xdr:nvCxnSpPr>
      <xdr:spPr>
        <a:xfrm>
          <a:off x="5524500" y="9525"/>
          <a:ext cx="0" cy="657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tabSelected="1" zoomScaleNormal="100" workbookViewId="0">
      <selection activeCell="L14" sqref="L14"/>
    </sheetView>
  </sheetViews>
  <sheetFormatPr defaultRowHeight="12.75" x14ac:dyDescent="0.2"/>
  <cols>
    <col min="1" max="1" width="2.5703125" style="5" customWidth="1"/>
    <col min="2" max="2" width="11" style="5" bestFit="1" customWidth="1"/>
    <col min="3" max="3" width="11.28515625" style="5" customWidth="1"/>
    <col min="4" max="4" width="11.140625" style="5" customWidth="1"/>
    <col min="5" max="5" width="15.140625" style="5" customWidth="1"/>
    <col min="6" max="6" width="12.5703125" style="5" customWidth="1"/>
    <col min="7" max="7" width="15.5703125" style="5" customWidth="1"/>
    <col min="8" max="16384" width="9.140625" style="5"/>
  </cols>
  <sheetData>
    <row r="2" spans="2:13" x14ac:dyDescent="0.2">
      <c r="B2" s="4" t="s">
        <v>7</v>
      </c>
      <c r="C2" s="11" t="s">
        <v>9</v>
      </c>
      <c r="D2" s="11" t="s">
        <v>11</v>
      </c>
      <c r="E2" s="11" t="s">
        <v>29</v>
      </c>
      <c r="F2" s="11" t="s">
        <v>35</v>
      </c>
      <c r="G2" s="11" t="s">
        <v>62</v>
      </c>
      <c r="H2" s="11"/>
      <c r="I2" s="12"/>
      <c r="K2" s="5" t="s">
        <v>0</v>
      </c>
      <c r="L2" s="6">
        <v>2.5</v>
      </c>
    </row>
    <row r="3" spans="2:13" x14ac:dyDescent="0.2">
      <c r="B3" s="25" t="s">
        <v>8</v>
      </c>
      <c r="C3" s="13" t="s">
        <v>10</v>
      </c>
      <c r="D3" s="13"/>
      <c r="E3" s="13"/>
      <c r="F3" s="13" t="s">
        <v>37</v>
      </c>
      <c r="G3" s="13"/>
      <c r="H3" s="13"/>
      <c r="I3" s="14"/>
      <c r="K3" s="5" t="s">
        <v>1</v>
      </c>
      <c r="L3" s="8">
        <v>242.54900000000001</v>
      </c>
      <c r="M3" s="9" t="s">
        <v>6</v>
      </c>
    </row>
    <row r="4" spans="2:13" x14ac:dyDescent="0.2">
      <c r="B4" s="4"/>
      <c r="C4" s="11"/>
      <c r="D4" s="11" t="s">
        <v>27</v>
      </c>
      <c r="E4" s="11"/>
      <c r="F4" s="11"/>
      <c r="G4" s="11"/>
      <c r="H4" s="11"/>
      <c r="I4" s="12"/>
      <c r="K4" s="5" t="s">
        <v>2</v>
      </c>
      <c r="L4" s="8">
        <f>+L3*L2</f>
        <v>606.37250000000006</v>
      </c>
      <c r="M4" s="9"/>
    </row>
    <row r="5" spans="2:13" x14ac:dyDescent="0.2">
      <c r="B5" s="25" t="s">
        <v>25</v>
      </c>
      <c r="C5" s="13" t="s">
        <v>26</v>
      </c>
      <c r="D5" s="13" t="s">
        <v>28</v>
      </c>
      <c r="E5" s="13" t="s">
        <v>30</v>
      </c>
      <c r="F5" s="17">
        <v>1</v>
      </c>
      <c r="G5" s="13" t="s">
        <v>63</v>
      </c>
      <c r="H5" s="13"/>
      <c r="I5" s="14"/>
      <c r="K5" s="5" t="s">
        <v>3</v>
      </c>
      <c r="L5" s="8">
        <v>181.28</v>
      </c>
      <c r="M5" s="9" t="s">
        <v>6</v>
      </c>
    </row>
    <row r="6" spans="2:13" x14ac:dyDescent="0.2">
      <c r="B6" s="7" t="s">
        <v>31</v>
      </c>
      <c r="C6" s="13"/>
      <c r="D6" s="13" t="s">
        <v>32</v>
      </c>
      <c r="E6" s="13" t="s">
        <v>73</v>
      </c>
      <c r="F6" s="17">
        <v>1</v>
      </c>
      <c r="G6" s="13"/>
      <c r="H6" s="13"/>
      <c r="I6" s="14"/>
      <c r="K6" s="5" t="s">
        <v>4</v>
      </c>
      <c r="L6" s="8">
        <v>0</v>
      </c>
      <c r="M6" s="9" t="s">
        <v>6</v>
      </c>
    </row>
    <row r="7" spans="2:13" x14ac:dyDescent="0.2">
      <c r="B7" s="7" t="s">
        <v>33</v>
      </c>
      <c r="C7" s="13" t="s">
        <v>34</v>
      </c>
      <c r="D7" s="13" t="s">
        <v>28</v>
      </c>
      <c r="E7" s="13"/>
      <c r="F7" s="13" t="s">
        <v>36</v>
      </c>
      <c r="G7" s="13"/>
      <c r="H7" s="13"/>
      <c r="I7" s="14"/>
      <c r="K7" s="5" t="s">
        <v>5</v>
      </c>
      <c r="L7" s="8">
        <f>+L4-L5+L6</f>
        <v>425.09250000000009</v>
      </c>
    </row>
    <row r="8" spans="2:13" x14ac:dyDescent="0.2">
      <c r="B8" s="7"/>
      <c r="C8" s="13"/>
      <c r="D8" s="13"/>
      <c r="E8" s="13"/>
      <c r="F8" s="13"/>
      <c r="G8" s="13"/>
      <c r="H8" s="13"/>
      <c r="I8" s="14"/>
    </row>
    <row r="9" spans="2:13" x14ac:dyDescent="0.2">
      <c r="B9" s="10"/>
      <c r="C9" s="15"/>
      <c r="D9" s="15"/>
      <c r="E9" s="15"/>
      <c r="F9" s="15"/>
      <c r="G9" s="15"/>
      <c r="H9" s="15"/>
      <c r="I9" s="16"/>
    </row>
    <row r="10" spans="2:13" x14ac:dyDescent="0.2">
      <c r="K10" s="5" t="s">
        <v>25</v>
      </c>
      <c r="L10" s="5">
        <v>50</v>
      </c>
    </row>
    <row r="11" spans="2:13" x14ac:dyDescent="0.2">
      <c r="K11" s="5" t="s">
        <v>8</v>
      </c>
      <c r="L11" s="5">
        <v>175</v>
      </c>
    </row>
    <row r="12" spans="2:13" x14ac:dyDescent="0.2">
      <c r="K12" s="5" t="s">
        <v>3</v>
      </c>
      <c r="L12" s="8">
        <f>L5</f>
        <v>181.28</v>
      </c>
    </row>
    <row r="13" spans="2:13" x14ac:dyDescent="0.2">
      <c r="K13" s="5" t="s">
        <v>60</v>
      </c>
      <c r="L13" s="8">
        <f>L12+L11+L10</f>
        <v>406.28</v>
      </c>
    </row>
    <row r="14" spans="2:13" x14ac:dyDescent="0.2">
      <c r="K14" s="5" t="s">
        <v>61</v>
      </c>
      <c r="L14" s="6">
        <f>L13/L3</f>
        <v>1.6750429810058998</v>
      </c>
    </row>
  </sheetData>
  <hyperlinks>
    <hyperlink ref="B3" location="Belviq!A1" display="Belviq"/>
    <hyperlink ref="B5" location="'APD334'!A1" display="APD334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6" sqref="B26"/>
    </sheetView>
  </sheetViews>
  <sheetFormatPr defaultRowHeight="12.75" x14ac:dyDescent="0.2"/>
  <cols>
    <col min="1" max="1" width="5" bestFit="1" customWidth="1"/>
    <col min="2" max="2" width="14.28515625" customWidth="1"/>
    <col min="3" max="14" width="9.140625" style="2"/>
  </cols>
  <sheetData>
    <row r="1" spans="1:14" x14ac:dyDescent="0.2">
      <c r="A1" s="3" t="s">
        <v>24</v>
      </c>
    </row>
    <row r="2" spans="1:14" x14ac:dyDescent="0.2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6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</row>
    <row r="3" spans="1:14" s="1" customFormat="1" x14ac:dyDescent="0.2">
      <c r="B3" s="1" t="s">
        <v>56</v>
      </c>
      <c r="C3" s="19">
        <f>SUM(Belviq!C17:E17)*1000</f>
        <v>11068.999999999998</v>
      </c>
      <c r="D3" s="19">
        <f>SUM(Belviq!F17:H17)*1000</f>
        <v>15293.999999999998</v>
      </c>
      <c r="E3" s="19">
        <f>SUM(Belviq!I17:K17)*1000</f>
        <v>19528</v>
      </c>
      <c r="F3" s="19">
        <f>SUM(Belviq!L17:N17)*1000</f>
        <v>20085</v>
      </c>
      <c r="G3" s="19">
        <f>SUM(Belviq!O17:Q17)*1000</f>
        <v>27171</v>
      </c>
      <c r="H3" s="19">
        <f>SUM(Belviq!R17:T17)*1000</f>
        <v>29275.259000000002</v>
      </c>
      <c r="I3" s="19">
        <f>SUM(Belviq!U17:W17)*1000</f>
        <v>25516</v>
      </c>
      <c r="J3" s="19"/>
      <c r="K3" s="19"/>
      <c r="L3" s="19"/>
      <c r="M3" s="19"/>
      <c r="N3" s="19"/>
    </row>
    <row r="4" spans="1:14" x14ac:dyDescent="0.2">
      <c r="B4" t="s">
        <v>57</v>
      </c>
      <c r="I4" s="19">
        <f>+I7/0.35</f>
        <v>13954.285714285716</v>
      </c>
    </row>
    <row r="7" spans="1:14" s="1" customFormat="1" x14ac:dyDescent="0.2">
      <c r="B7" s="1" t="s">
        <v>38</v>
      </c>
      <c r="C7" s="19"/>
      <c r="D7" s="19"/>
      <c r="E7" s="19">
        <v>5726</v>
      </c>
      <c r="F7" s="19"/>
      <c r="G7" s="19"/>
      <c r="H7" s="19"/>
      <c r="I7" s="19">
        <v>4884</v>
      </c>
      <c r="J7" s="19"/>
      <c r="K7" s="19"/>
      <c r="L7" s="19"/>
      <c r="M7" s="19"/>
      <c r="N7" s="19"/>
    </row>
    <row r="8" spans="1:14" s="1" customFormat="1" x14ac:dyDescent="0.2">
      <c r="B8" s="1" t="s">
        <v>39</v>
      </c>
      <c r="C8" s="19"/>
      <c r="D8" s="19"/>
      <c r="E8" s="19">
        <v>2133</v>
      </c>
      <c r="F8" s="19"/>
      <c r="G8" s="19"/>
      <c r="H8" s="19"/>
      <c r="I8" s="19">
        <v>2065</v>
      </c>
      <c r="J8" s="19"/>
      <c r="K8" s="19"/>
      <c r="L8" s="19"/>
      <c r="M8" s="19"/>
      <c r="N8" s="19"/>
    </row>
    <row r="9" spans="1:14" s="1" customFormat="1" x14ac:dyDescent="0.2">
      <c r="B9" s="1" t="s">
        <v>40</v>
      </c>
      <c r="C9" s="19"/>
      <c r="D9" s="19"/>
      <c r="E9" s="19">
        <v>158</v>
      </c>
      <c r="F9" s="19"/>
      <c r="G9" s="19"/>
      <c r="H9" s="19"/>
      <c r="I9" s="19">
        <v>1463</v>
      </c>
      <c r="J9" s="19"/>
      <c r="K9" s="19"/>
      <c r="L9" s="19"/>
      <c r="M9" s="19"/>
      <c r="N9" s="19"/>
    </row>
    <row r="10" spans="1:14" s="1" customFormat="1" x14ac:dyDescent="0.2">
      <c r="B10" s="1" t="s">
        <v>41</v>
      </c>
      <c r="C10" s="19"/>
      <c r="D10" s="19"/>
      <c r="E10" s="19">
        <v>147</v>
      </c>
      <c r="F10" s="19"/>
      <c r="G10" s="19"/>
      <c r="H10" s="19"/>
      <c r="I10" s="19">
        <v>726</v>
      </c>
      <c r="J10" s="19"/>
      <c r="K10" s="19"/>
      <c r="L10" s="19"/>
      <c r="M10" s="19"/>
      <c r="N10" s="19"/>
    </row>
    <row r="11" spans="1:14" s="20" customFormat="1" x14ac:dyDescent="0.2">
      <c r="B11" s="20" t="s">
        <v>12</v>
      </c>
      <c r="C11" s="21"/>
      <c r="D11" s="21"/>
      <c r="E11" s="21">
        <f>SUM(E7:E10)</f>
        <v>8164</v>
      </c>
      <c r="F11" s="21"/>
      <c r="G11" s="21"/>
      <c r="H11" s="21"/>
      <c r="I11" s="21">
        <f>SUM(I7:I10)</f>
        <v>9138</v>
      </c>
      <c r="J11" s="21"/>
      <c r="K11" s="21"/>
      <c r="L11" s="21"/>
      <c r="M11" s="21"/>
      <c r="N11" s="21"/>
    </row>
    <row r="12" spans="1:14" s="1" customFormat="1" x14ac:dyDescent="0.2">
      <c r="B12" s="1" t="s">
        <v>42</v>
      </c>
      <c r="C12" s="19"/>
      <c r="D12" s="19"/>
      <c r="E12" s="19">
        <f>1755+81</f>
        <v>1836</v>
      </c>
      <c r="F12" s="19"/>
      <c r="G12" s="19"/>
      <c r="H12" s="19"/>
      <c r="I12" s="19">
        <f>1635+1584</f>
        <v>3219</v>
      </c>
      <c r="J12" s="19"/>
      <c r="K12" s="19"/>
      <c r="L12" s="19"/>
      <c r="M12" s="19"/>
      <c r="N12" s="19"/>
    </row>
    <row r="13" spans="1:14" s="1" customFormat="1" x14ac:dyDescent="0.2">
      <c r="B13" s="1" t="s">
        <v>43</v>
      </c>
      <c r="C13" s="19"/>
      <c r="D13" s="19"/>
      <c r="E13" s="19">
        <f>+E11-E12</f>
        <v>6328</v>
      </c>
      <c r="F13" s="19"/>
      <c r="G13" s="19"/>
      <c r="H13" s="19"/>
      <c r="I13" s="19">
        <f>+I11-I12</f>
        <v>5919</v>
      </c>
      <c r="J13" s="19"/>
      <c r="K13" s="19"/>
      <c r="L13" s="19"/>
      <c r="M13" s="19"/>
      <c r="N13" s="19"/>
    </row>
    <row r="14" spans="1:14" s="1" customFormat="1" x14ac:dyDescent="0.2">
      <c r="B14" s="1" t="s">
        <v>44</v>
      </c>
      <c r="C14" s="19"/>
      <c r="D14" s="19"/>
      <c r="E14" s="19">
        <v>24508</v>
      </c>
      <c r="F14" s="19"/>
      <c r="G14" s="19"/>
      <c r="H14" s="19"/>
      <c r="I14" s="19">
        <v>22072</v>
      </c>
      <c r="J14" s="19"/>
      <c r="K14" s="19"/>
      <c r="L14" s="19"/>
      <c r="M14" s="19"/>
      <c r="N14" s="19"/>
    </row>
    <row r="15" spans="1:14" s="1" customFormat="1" x14ac:dyDescent="0.2">
      <c r="B15" s="1" t="s">
        <v>45</v>
      </c>
      <c r="C15" s="19"/>
      <c r="D15" s="19"/>
      <c r="E15" s="19">
        <v>8029</v>
      </c>
      <c r="F15" s="19"/>
      <c r="G15" s="19"/>
      <c r="H15" s="19"/>
      <c r="I15" s="19">
        <v>9028</v>
      </c>
      <c r="J15" s="19"/>
      <c r="K15" s="19"/>
      <c r="L15" s="19"/>
      <c r="M15" s="19"/>
      <c r="N15" s="19"/>
    </row>
    <row r="16" spans="1:14" s="1" customFormat="1" x14ac:dyDescent="0.2">
      <c r="B16" s="1" t="s">
        <v>46</v>
      </c>
      <c r="C16" s="19"/>
      <c r="D16" s="19"/>
      <c r="E16" s="19">
        <f>+E15+E14</f>
        <v>32537</v>
      </c>
      <c r="F16" s="19"/>
      <c r="G16" s="19"/>
      <c r="H16" s="19"/>
      <c r="I16" s="19">
        <f>+I15+I14</f>
        <v>31100</v>
      </c>
      <c r="J16" s="19"/>
      <c r="K16" s="19"/>
      <c r="L16" s="19"/>
      <c r="M16" s="19"/>
      <c r="N16" s="19"/>
    </row>
    <row r="17" spans="2:14" s="1" customFormat="1" x14ac:dyDescent="0.2">
      <c r="B17" s="1" t="s">
        <v>47</v>
      </c>
      <c r="C17" s="19"/>
      <c r="D17" s="19"/>
      <c r="E17" s="19">
        <f>+E13-E16</f>
        <v>-26209</v>
      </c>
      <c r="F17" s="19"/>
      <c r="G17" s="19"/>
      <c r="H17" s="19"/>
      <c r="I17" s="19">
        <f>+I13-I16</f>
        <v>-25181</v>
      </c>
      <c r="J17" s="19"/>
      <c r="K17" s="19"/>
      <c r="L17" s="19"/>
      <c r="M17" s="19"/>
      <c r="N17" s="19"/>
    </row>
    <row r="18" spans="2:14" s="1" customFormat="1" x14ac:dyDescent="0.2">
      <c r="B18" s="1" t="s">
        <v>48</v>
      </c>
      <c r="C18" s="19"/>
      <c r="D18" s="19"/>
      <c r="E18" s="19">
        <f>16-1723-1625</f>
        <v>-3332</v>
      </c>
      <c r="F18" s="19"/>
      <c r="G18" s="19"/>
      <c r="H18" s="19"/>
      <c r="I18" s="19">
        <f>37-1683-443</f>
        <v>-2089</v>
      </c>
      <c r="J18" s="19"/>
      <c r="K18" s="19"/>
      <c r="L18" s="19"/>
      <c r="M18" s="19"/>
      <c r="N18" s="19"/>
    </row>
    <row r="19" spans="2:14" s="1" customFormat="1" x14ac:dyDescent="0.2">
      <c r="B19" s="1" t="s">
        <v>49</v>
      </c>
      <c r="C19" s="19"/>
      <c r="D19" s="19"/>
      <c r="E19" s="19">
        <f>E17+E18</f>
        <v>-29541</v>
      </c>
      <c r="F19" s="19"/>
      <c r="G19" s="19"/>
      <c r="H19" s="19"/>
      <c r="I19" s="19">
        <f>I17+I18</f>
        <v>-27270</v>
      </c>
      <c r="J19" s="19"/>
      <c r="K19" s="19"/>
      <c r="L19" s="19"/>
      <c r="M19" s="19"/>
      <c r="N19" s="19"/>
    </row>
    <row r="20" spans="2:14" s="1" customFormat="1" x14ac:dyDescent="0.2">
      <c r="B20" s="1" t="s">
        <v>50</v>
      </c>
      <c r="C20" s="19"/>
      <c r="D20" s="19"/>
      <c r="E20" s="19">
        <v>0</v>
      </c>
      <c r="F20" s="19"/>
      <c r="G20" s="19"/>
      <c r="H20" s="19"/>
      <c r="I20" s="19">
        <v>0</v>
      </c>
      <c r="J20" s="19"/>
      <c r="K20" s="19"/>
      <c r="L20" s="19"/>
      <c r="M20" s="19"/>
      <c r="N20" s="19"/>
    </row>
    <row r="21" spans="2:14" s="1" customFormat="1" x14ac:dyDescent="0.2">
      <c r="B21" s="1" t="s">
        <v>51</v>
      </c>
      <c r="C21" s="19"/>
      <c r="D21" s="19"/>
      <c r="E21" s="19">
        <f>E19-E20</f>
        <v>-29541</v>
      </c>
      <c r="F21" s="19"/>
      <c r="G21" s="19"/>
      <c r="H21" s="19"/>
      <c r="I21" s="19">
        <f>I19-I20</f>
        <v>-27270</v>
      </c>
      <c r="J21" s="19"/>
      <c r="K21" s="19"/>
      <c r="L21" s="19"/>
      <c r="M21" s="19"/>
      <c r="N21" s="19"/>
    </row>
    <row r="22" spans="2:14" x14ac:dyDescent="0.2">
      <c r="B22" s="1" t="s">
        <v>52</v>
      </c>
      <c r="E22" s="18">
        <f>E21/E23</f>
        <v>-0.1343591096395077</v>
      </c>
      <c r="I22" s="18">
        <f>I21/I23</f>
        <v>-0.11256640674985656</v>
      </c>
    </row>
    <row r="23" spans="2:14" s="1" customFormat="1" x14ac:dyDescent="0.2">
      <c r="B23" s="1" t="s">
        <v>1</v>
      </c>
      <c r="C23" s="19"/>
      <c r="D23" s="19"/>
      <c r="E23" s="19">
        <v>219866</v>
      </c>
      <c r="F23" s="19"/>
      <c r="G23" s="19"/>
      <c r="H23" s="19"/>
      <c r="I23" s="19">
        <v>242257</v>
      </c>
      <c r="J23" s="19"/>
      <c r="K23" s="19"/>
      <c r="L23" s="19"/>
      <c r="M23" s="19"/>
      <c r="N23" s="19"/>
    </row>
  </sheetData>
  <hyperlinks>
    <hyperlink ref="A1" location="Main!A1" display="Main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B5" sqref="B5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26" x14ac:dyDescent="0.2">
      <c r="A1" s="3" t="s">
        <v>24</v>
      </c>
    </row>
    <row r="2" spans="1:26" x14ac:dyDescent="0.2">
      <c r="B2" t="s">
        <v>53</v>
      </c>
      <c r="C2" t="s">
        <v>8</v>
      </c>
    </row>
    <row r="3" spans="1:26" x14ac:dyDescent="0.2">
      <c r="B3" t="s">
        <v>54</v>
      </c>
      <c r="C3" t="s">
        <v>55</v>
      </c>
    </row>
    <row r="4" spans="1:26" x14ac:dyDescent="0.2">
      <c r="B4" t="s">
        <v>58</v>
      </c>
      <c r="C4" t="s">
        <v>59</v>
      </c>
    </row>
    <row r="16" spans="1:26" x14ac:dyDescent="0.2">
      <c r="B16" t="s">
        <v>56</v>
      </c>
      <c r="C16" s="22">
        <v>41640</v>
      </c>
      <c r="D16" s="22">
        <v>41671</v>
      </c>
      <c r="E16" s="22">
        <v>41699</v>
      </c>
      <c r="F16" s="22">
        <v>41730</v>
      </c>
      <c r="G16" s="22">
        <v>41760</v>
      </c>
      <c r="H16" s="22">
        <v>41791</v>
      </c>
      <c r="I16" s="22">
        <v>41821</v>
      </c>
      <c r="J16" s="22">
        <v>41852</v>
      </c>
      <c r="K16" s="22">
        <v>41883</v>
      </c>
      <c r="L16" s="22">
        <v>41913</v>
      </c>
      <c r="M16" s="22">
        <v>41944</v>
      </c>
      <c r="N16" s="22">
        <v>41974</v>
      </c>
      <c r="O16" s="22">
        <v>42005</v>
      </c>
      <c r="P16" s="22">
        <v>42036</v>
      </c>
      <c r="Q16" s="22">
        <v>42064</v>
      </c>
      <c r="R16" s="22">
        <v>42095</v>
      </c>
      <c r="S16" s="22">
        <v>42125</v>
      </c>
      <c r="T16" s="22">
        <v>42156</v>
      </c>
      <c r="U16" s="22">
        <v>42186</v>
      </c>
      <c r="V16" s="22">
        <v>42217</v>
      </c>
      <c r="W16" s="22">
        <v>42248</v>
      </c>
      <c r="X16" s="22">
        <v>42278</v>
      </c>
      <c r="Y16" s="22">
        <v>42309</v>
      </c>
      <c r="Z16" s="22">
        <v>42339</v>
      </c>
    </row>
    <row r="17" spans="3:24" x14ac:dyDescent="0.2">
      <c r="C17" s="23">
        <v>2.851</v>
      </c>
      <c r="D17" s="23">
        <v>3.2509999999999999</v>
      </c>
      <c r="E17" s="23">
        <v>4.9669999999999996</v>
      </c>
      <c r="F17" s="23">
        <v>4.0570000000000004</v>
      </c>
      <c r="G17" s="23">
        <v>4.7009999999999996</v>
      </c>
      <c r="H17" s="23">
        <v>6.5359999999999996</v>
      </c>
      <c r="I17" s="23">
        <v>5.57</v>
      </c>
      <c r="J17" s="23">
        <v>6.0860000000000003</v>
      </c>
      <c r="K17" s="23">
        <v>7.8719999999999999</v>
      </c>
      <c r="L17" s="23">
        <v>6.6159999999999997</v>
      </c>
      <c r="M17" s="23">
        <v>6.468</v>
      </c>
      <c r="N17" s="23">
        <v>7.0010000000000003</v>
      </c>
      <c r="O17" s="23">
        <v>7.4279999999999999</v>
      </c>
      <c r="P17" s="23">
        <v>8.2530000000000001</v>
      </c>
      <c r="Q17" s="23">
        <v>11.49</v>
      </c>
      <c r="R17" s="23">
        <v>9.4429999999999996</v>
      </c>
      <c r="S17" s="23">
        <v>9.0932589999999998</v>
      </c>
      <c r="T17" s="23">
        <v>10.739000000000001</v>
      </c>
      <c r="U17" s="23">
        <v>8.2810000000000006</v>
      </c>
      <c r="V17" s="23">
        <v>7.7880000000000003</v>
      </c>
      <c r="W17" s="23">
        <v>9.4469999999999992</v>
      </c>
      <c r="X17" s="23">
        <v>7.2389999999999999</v>
      </c>
    </row>
    <row r="18" spans="3:24" x14ac:dyDescent="0.2">
      <c r="K18" s="24"/>
      <c r="L18" s="24"/>
      <c r="M18" s="24"/>
      <c r="N18" s="24"/>
      <c r="O18" s="24">
        <f t="shared" ref="M18:W18" si="0">+O17/C17-1</f>
        <v>1.6054016134689584</v>
      </c>
      <c r="P18" s="24">
        <f t="shared" si="0"/>
        <v>1.5386035066133497</v>
      </c>
      <c r="Q18" s="24">
        <f t="shared" si="0"/>
        <v>1.3132675659351722</v>
      </c>
      <c r="R18" s="24">
        <f t="shared" si="0"/>
        <v>1.3275819571111658</v>
      </c>
      <c r="S18" s="24">
        <f t="shared" si="0"/>
        <v>0.93432439906402909</v>
      </c>
      <c r="T18" s="24">
        <f t="shared" si="0"/>
        <v>0.64305385556915562</v>
      </c>
      <c r="U18" s="24">
        <f t="shared" si="0"/>
        <v>0.48671454219030519</v>
      </c>
      <c r="V18" s="24">
        <f t="shared" si="0"/>
        <v>0.27965823200788686</v>
      </c>
      <c r="W18" s="24">
        <f t="shared" si="0"/>
        <v>0.20007621951219501</v>
      </c>
      <c r="X18" s="24">
        <f>+X17/L17-1</f>
        <v>9.4165659008464297E-2</v>
      </c>
    </row>
  </sheetData>
  <hyperlinks>
    <hyperlink ref="A1" location="Main!A1" display="Ma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3" t="s">
        <v>24</v>
      </c>
    </row>
    <row r="2" spans="1:3" x14ac:dyDescent="0.2">
      <c r="B2" t="s">
        <v>53</v>
      </c>
      <c r="C2" t="s">
        <v>25</v>
      </c>
    </row>
    <row r="3" spans="1:3" x14ac:dyDescent="0.2">
      <c r="B3" t="s">
        <v>58</v>
      </c>
      <c r="C3" t="s">
        <v>71</v>
      </c>
    </row>
    <row r="4" spans="1:3" x14ac:dyDescent="0.2">
      <c r="B4" t="s">
        <v>62</v>
      </c>
      <c r="C4" t="s">
        <v>64</v>
      </c>
    </row>
    <row r="5" spans="1:3" x14ac:dyDescent="0.2">
      <c r="C5" t="s">
        <v>65</v>
      </c>
    </row>
    <row r="6" spans="1:3" x14ac:dyDescent="0.2">
      <c r="C6" t="s">
        <v>67</v>
      </c>
    </row>
    <row r="7" spans="1:3" x14ac:dyDescent="0.2">
      <c r="C7" t="s">
        <v>68</v>
      </c>
    </row>
    <row r="8" spans="1:3" x14ac:dyDescent="0.2">
      <c r="C8" t="s">
        <v>66</v>
      </c>
    </row>
    <row r="9" spans="1:3" x14ac:dyDescent="0.2">
      <c r="C9" t="s">
        <v>69</v>
      </c>
    </row>
    <row r="10" spans="1:3" x14ac:dyDescent="0.2">
      <c r="C10" t="s">
        <v>70</v>
      </c>
    </row>
    <row r="11" spans="1:3" x14ac:dyDescent="0.2">
      <c r="C11" t="s">
        <v>72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Belviq</vt:lpstr>
      <vt:lpstr>APD334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2015-12-01T02:49:31Z</dcterms:created>
  <dcterms:modified xsi:type="dcterms:W3CDTF">2015-12-01T04:06:22Z</dcterms:modified>
</cp:coreProperties>
</file>