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855" windowHeight="1240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11" i="2"/>
  <c r="F5" i="2"/>
  <c r="F7" i="2" s="1"/>
  <c r="F12" i="2" s="1"/>
  <c r="F14" i="2" s="1"/>
  <c r="F16" i="2" s="1"/>
  <c r="F17" i="2" s="1"/>
  <c r="J11" i="2"/>
  <c r="J6" i="2"/>
  <c r="J5" i="2"/>
  <c r="J20" i="2" s="1"/>
  <c r="R6" i="2"/>
  <c r="R11" i="2"/>
  <c r="S6" i="2"/>
  <c r="S11" i="2"/>
  <c r="T11" i="2"/>
  <c r="T6" i="2"/>
  <c r="J7" i="2" l="1"/>
  <c r="J21" i="2" s="1"/>
  <c r="J12" i="2"/>
  <c r="J28" i="2"/>
  <c r="J44" i="2"/>
  <c r="J34" i="2"/>
  <c r="J25" i="2"/>
  <c r="J35" i="2" s="1"/>
  <c r="J14" i="2" l="1"/>
  <c r="J16" i="2" s="1"/>
  <c r="J17" i="2" s="1"/>
  <c r="J22" i="2"/>
  <c r="J24" i="2"/>
  <c r="T5" i="2"/>
  <c r="T7" i="2" s="1"/>
  <c r="S5" i="2"/>
  <c r="S7" i="2" s="1"/>
  <c r="R5" i="2"/>
  <c r="R7" i="2" s="1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M5" i="1"/>
  <c r="M4" i="1"/>
  <c r="M7" i="1" s="1"/>
  <c r="R21" i="2" l="1"/>
  <c r="R12" i="2"/>
  <c r="S12" i="2"/>
  <c r="S21" i="2"/>
  <c r="T12" i="2"/>
  <c r="T21" i="2"/>
  <c r="S20" i="2"/>
  <c r="T20" i="2"/>
  <c r="T14" i="2" l="1"/>
  <c r="T16" i="2" s="1"/>
  <c r="T17" i="2" s="1"/>
  <c r="T22" i="2"/>
  <c r="S14" i="2"/>
  <c r="S16" i="2" s="1"/>
  <c r="S17" i="2" s="1"/>
  <c r="S22" i="2"/>
  <c r="R14" i="2"/>
  <c r="R16" i="2" s="1"/>
  <c r="R17" i="2" s="1"/>
  <c r="R22" i="2"/>
</calcChain>
</file>

<file path=xl/sharedStrings.xml><?xml version="1.0" encoding="utf-8"?>
<sst xmlns="http://schemas.openxmlformats.org/spreadsheetml/2006/main" count="69" uniqueCount="62">
  <si>
    <t>Price</t>
  </si>
  <si>
    <t>Shares</t>
  </si>
  <si>
    <t>MC</t>
  </si>
  <si>
    <t>Cash</t>
  </si>
  <si>
    <t>Debt</t>
  </si>
  <si>
    <t>EV</t>
  </si>
  <si>
    <t>Q415</t>
  </si>
  <si>
    <t>Main</t>
  </si>
  <si>
    <t>Revenue</t>
  </si>
  <si>
    <t>Product</t>
  </si>
  <si>
    <t>Subscription</t>
  </si>
  <si>
    <t>Q114</t>
  </si>
  <si>
    <t>Q214</t>
  </si>
  <si>
    <t>Q314</t>
  </si>
  <si>
    <t>Q414</t>
  </si>
  <si>
    <t>Q115</t>
  </si>
  <si>
    <t>Q216</t>
  </si>
  <si>
    <t>Q215</t>
  </si>
  <si>
    <t>Q315</t>
  </si>
  <si>
    <t>Q116</t>
  </si>
  <si>
    <t>Q316</t>
  </si>
  <si>
    <t>Q416</t>
  </si>
  <si>
    <t>Revenue Growth</t>
  </si>
  <si>
    <t>Net Cash</t>
  </si>
  <si>
    <t>AR</t>
  </si>
  <si>
    <t>Software</t>
  </si>
  <si>
    <t>Inventory</t>
  </si>
  <si>
    <t>IP</t>
  </si>
  <si>
    <t>OCA</t>
  </si>
  <si>
    <t>PP&amp;E</t>
  </si>
  <si>
    <t>DT</t>
  </si>
  <si>
    <t>OA</t>
  </si>
  <si>
    <t>Intangibles</t>
  </si>
  <si>
    <t>Assets</t>
  </si>
  <si>
    <t>AP</t>
  </si>
  <si>
    <t>DR</t>
  </si>
  <si>
    <t>AE</t>
  </si>
  <si>
    <t>OL</t>
  </si>
  <si>
    <t>L</t>
  </si>
  <si>
    <t>L+SE</t>
  </si>
  <si>
    <t>EPS</t>
  </si>
  <si>
    <t>Net Income</t>
  </si>
  <si>
    <t>Taxes</t>
  </si>
  <si>
    <t>Pretax Income</t>
  </si>
  <si>
    <t>Interest Income</t>
  </si>
  <si>
    <t>Operating Income</t>
  </si>
  <si>
    <t>Operating Expenses</t>
  </si>
  <si>
    <t>G&amp;A</t>
  </si>
  <si>
    <t>S&amp;M</t>
  </si>
  <si>
    <t>R&amp;D</t>
  </si>
  <si>
    <t>Gross Profit</t>
  </si>
  <si>
    <t>COGS</t>
  </si>
  <si>
    <t>Gross Margin</t>
  </si>
  <si>
    <t>Operating Margin</t>
  </si>
  <si>
    <t>Call of Duty</t>
  </si>
  <si>
    <t>World of Warcraft</t>
  </si>
  <si>
    <t>Destiny</t>
  </si>
  <si>
    <t>Hearthstone</t>
  </si>
  <si>
    <t>Heroes of the Storm</t>
  </si>
  <si>
    <t>Candy Crush Saga</t>
  </si>
  <si>
    <t>2/2016: Acquired King Digital</t>
  </si>
  <si>
    <t>StarCraft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</si>
</sst>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0</xdr:rowOff>
    </xdr:from>
    <xdr:to>
      <xdr:col>10</xdr:col>
      <xdr:colOff>19050</xdr:colOff>
      <xdr:row>51</xdr:row>
      <xdr:rowOff>9525</xdr:rowOff>
    </xdr:to>
    <xdr:cxnSp macro="">
      <xdr:nvCxnSpPr>
        <xdr:cNvPr id="3" name="Straight Connector 2"/>
        <xdr:cNvCxnSpPr/>
      </xdr:nvCxnSpPr>
      <xdr:spPr>
        <a:xfrm>
          <a:off x="6200775" y="0"/>
          <a:ext cx="0" cy="875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</xdr:colOff>
      <xdr:row>0</xdr:row>
      <xdr:rowOff>0</xdr:rowOff>
    </xdr:from>
    <xdr:to>
      <xdr:col>20</xdr:col>
      <xdr:colOff>47625</xdr:colOff>
      <xdr:row>51</xdr:row>
      <xdr:rowOff>9525</xdr:rowOff>
    </xdr:to>
    <xdr:cxnSp macro="">
      <xdr:nvCxnSpPr>
        <xdr:cNvPr id="4" name="Straight Connector 3"/>
        <xdr:cNvCxnSpPr/>
      </xdr:nvCxnSpPr>
      <xdr:spPr>
        <a:xfrm>
          <a:off x="12325350" y="0"/>
          <a:ext cx="0" cy="875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workbookViewId="0"/>
  </sheetViews>
  <sheetFormatPr defaultRowHeight="12.75" x14ac:dyDescent="0.2"/>
  <sheetData>
    <row r="2" spans="2:14" x14ac:dyDescent="0.2">
      <c r="L2" t="s">
        <v>0</v>
      </c>
      <c r="M2" s="1">
        <v>34.42</v>
      </c>
    </row>
    <row r="3" spans="2:14" x14ac:dyDescent="0.2">
      <c r="B3" t="s">
        <v>54</v>
      </c>
      <c r="L3" t="s">
        <v>1</v>
      </c>
      <c r="M3" s="2">
        <v>734.99800000000005</v>
      </c>
      <c r="N3" s="3" t="s">
        <v>6</v>
      </c>
    </row>
    <row r="4" spans="2:14" x14ac:dyDescent="0.2">
      <c r="B4" t="s">
        <v>55</v>
      </c>
      <c r="L4" t="s">
        <v>2</v>
      </c>
      <c r="M4" s="2">
        <f>+M3*M2</f>
        <v>25298.631160000004</v>
      </c>
      <c r="N4" s="3"/>
    </row>
    <row r="5" spans="2:14" x14ac:dyDescent="0.2">
      <c r="B5" t="s">
        <v>56</v>
      </c>
      <c r="L5" t="s">
        <v>3</v>
      </c>
      <c r="M5" s="2">
        <f>1823+8+9+3561</f>
        <v>5401</v>
      </c>
      <c r="N5" s="3" t="s">
        <v>6</v>
      </c>
    </row>
    <row r="6" spans="2:14" x14ac:dyDescent="0.2">
      <c r="B6" t="s">
        <v>57</v>
      </c>
      <c r="L6" t="s">
        <v>4</v>
      </c>
      <c r="M6" s="2">
        <v>4079</v>
      </c>
      <c r="N6" s="3" t="s">
        <v>6</v>
      </c>
    </row>
    <row r="7" spans="2:14" x14ac:dyDescent="0.2">
      <c r="B7" t="s">
        <v>58</v>
      </c>
      <c r="L7" t="s">
        <v>5</v>
      </c>
      <c r="M7" s="2">
        <f>+M4-M5+M6</f>
        <v>23976.631160000004</v>
      </c>
    </row>
    <row r="8" spans="2:14" x14ac:dyDescent="0.2">
      <c r="B8" t="s">
        <v>59</v>
      </c>
      <c r="M8" s="2"/>
    </row>
    <row r="9" spans="2:14" x14ac:dyDescent="0.2">
      <c r="B9" t="s">
        <v>61</v>
      </c>
    </row>
    <row r="19" spans="2:2" x14ac:dyDescent="0.2">
      <c r="B1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  <col min="2" max="2" width="18.140625" bestFit="1" customWidth="1"/>
    <col min="3" max="26" width="9.140625" style="3"/>
  </cols>
  <sheetData>
    <row r="1" spans="1:31" x14ac:dyDescent="0.2">
      <c r="A1" s="4" t="s">
        <v>7</v>
      </c>
    </row>
    <row r="2" spans="1:31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17</v>
      </c>
      <c r="I2" s="3" t="s">
        <v>18</v>
      </c>
      <c r="J2" s="3" t="s">
        <v>6</v>
      </c>
      <c r="K2" s="3" t="s">
        <v>19</v>
      </c>
      <c r="L2" s="3" t="s">
        <v>16</v>
      </c>
      <c r="M2" s="3" t="s">
        <v>20</v>
      </c>
      <c r="N2" s="3" t="s">
        <v>21</v>
      </c>
      <c r="P2" s="3">
        <v>2011</v>
      </c>
      <c r="Q2" s="3">
        <f>+P2+1</f>
        <v>2012</v>
      </c>
      <c r="R2" s="3">
        <f t="shared" ref="R2:AE2" si="0">+Q2+1</f>
        <v>2013</v>
      </c>
      <c r="S2" s="3">
        <f t="shared" si="0"/>
        <v>2014</v>
      </c>
      <c r="T2" s="3">
        <f t="shared" si="0"/>
        <v>2015</v>
      </c>
      <c r="U2" s="3">
        <f t="shared" si="0"/>
        <v>2016</v>
      </c>
      <c r="V2" s="3">
        <f t="shared" si="0"/>
        <v>2017</v>
      </c>
      <c r="W2" s="3">
        <f t="shared" si="0"/>
        <v>2018</v>
      </c>
      <c r="X2" s="3">
        <f t="shared" si="0"/>
        <v>2019</v>
      </c>
      <c r="Y2" s="3">
        <f t="shared" si="0"/>
        <v>2020</v>
      </c>
      <c r="Z2" s="3">
        <f t="shared" si="0"/>
        <v>2021</v>
      </c>
      <c r="AA2" s="3">
        <f t="shared" si="0"/>
        <v>2022</v>
      </c>
      <c r="AB2" s="3">
        <f t="shared" si="0"/>
        <v>2023</v>
      </c>
      <c r="AC2" s="3">
        <f t="shared" si="0"/>
        <v>2024</v>
      </c>
      <c r="AD2" s="3">
        <f t="shared" si="0"/>
        <v>2025</v>
      </c>
      <c r="AE2" s="3">
        <f t="shared" si="0"/>
        <v>2026</v>
      </c>
    </row>
    <row r="3" spans="1:31" s="2" customFormat="1" x14ac:dyDescent="0.2">
      <c r="B3" s="2" t="s">
        <v>9</v>
      </c>
      <c r="C3" s="5"/>
      <c r="D3" s="5"/>
      <c r="E3" s="5"/>
      <c r="F3" s="5">
        <v>1094</v>
      </c>
      <c r="G3" s="5"/>
      <c r="H3" s="5"/>
      <c r="I3" s="5"/>
      <c r="J3" s="5">
        <v>711</v>
      </c>
      <c r="K3" s="5"/>
      <c r="L3" s="5"/>
      <c r="M3" s="5"/>
      <c r="N3" s="5"/>
      <c r="O3" s="5"/>
      <c r="P3" s="5"/>
      <c r="Q3" s="5"/>
      <c r="R3" s="5">
        <v>3201</v>
      </c>
      <c r="S3" s="5">
        <v>2786</v>
      </c>
      <c r="T3" s="5">
        <v>2447</v>
      </c>
      <c r="U3" s="5"/>
      <c r="V3" s="5"/>
      <c r="W3" s="5"/>
      <c r="X3" s="5"/>
      <c r="Y3" s="5"/>
      <c r="Z3" s="5"/>
    </row>
    <row r="4" spans="1:31" s="2" customFormat="1" x14ac:dyDescent="0.2">
      <c r="B4" s="2" t="s">
        <v>10</v>
      </c>
      <c r="C4" s="5"/>
      <c r="D4" s="5"/>
      <c r="E4" s="5"/>
      <c r="F4" s="5">
        <v>481</v>
      </c>
      <c r="G4" s="5"/>
      <c r="H4" s="5"/>
      <c r="I4" s="5"/>
      <c r="J4" s="5">
        <v>642</v>
      </c>
      <c r="K4" s="5"/>
      <c r="L4" s="5"/>
      <c r="M4" s="5"/>
      <c r="N4" s="5"/>
      <c r="O4" s="5"/>
      <c r="P4" s="5"/>
      <c r="Q4" s="5"/>
      <c r="R4" s="5">
        <v>1382</v>
      </c>
      <c r="S4" s="5">
        <v>1622</v>
      </c>
      <c r="T4" s="5">
        <v>2217</v>
      </c>
      <c r="U4" s="5"/>
      <c r="V4" s="5"/>
      <c r="W4" s="5"/>
      <c r="X4" s="5"/>
      <c r="Y4" s="5"/>
      <c r="Z4" s="5"/>
    </row>
    <row r="5" spans="1:31" s="6" customFormat="1" x14ac:dyDescent="0.2">
      <c r="B5" s="6" t="s">
        <v>8</v>
      </c>
      <c r="C5" s="7"/>
      <c r="D5" s="7"/>
      <c r="E5" s="7"/>
      <c r="F5" s="7">
        <f>+F4+F3</f>
        <v>1575</v>
      </c>
      <c r="G5" s="7"/>
      <c r="H5" s="7"/>
      <c r="I5" s="7"/>
      <c r="J5" s="7">
        <f>+J4+J3</f>
        <v>1353</v>
      </c>
      <c r="K5" s="7"/>
      <c r="L5" s="7"/>
      <c r="M5" s="7"/>
      <c r="N5" s="7"/>
      <c r="O5" s="7"/>
      <c r="P5" s="7"/>
      <c r="Q5" s="7"/>
      <c r="R5" s="7">
        <f>R4+R3</f>
        <v>4583</v>
      </c>
      <c r="S5" s="7">
        <f t="shared" ref="S5:T5" si="1">S4+S3</f>
        <v>4408</v>
      </c>
      <c r="T5" s="7">
        <f t="shared" si="1"/>
        <v>4664</v>
      </c>
      <c r="U5" s="7"/>
      <c r="V5" s="7"/>
      <c r="W5" s="7"/>
      <c r="X5" s="7"/>
      <c r="Y5" s="7"/>
      <c r="Z5" s="7"/>
    </row>
    <row r="6" spans="1:31" s="2" customFormat="1" x14ac:dyDescent="0.2">
      <c r="B6" s="2" t="s">
        <v>51</v>
      </c>
      <c r="C6" s="5"/>
      <c r="D6" s="5"/>
      <c r="E6" s="5"/>
      <c r="F6" s="5">
        <f>432+61+124+14</f>
        <v>631</v>
      </c>
      <c r="G6" s="5"/>
      <c r="H6" s="5"/>
      <c r="I6" s="5"/>
      <c r="J6" s="5">
        <f>361+63+98+16</f>
        <v>538</v>
      </c>
      <c r="K6" s="5"/>
      <c r="L6" s="5"/>
      <c r="M6" s="5"/>
      <c r="N6" s="5"/>
      <c r="O6" s="5"/>
      <c r="P6" s="5"/>
      <c r="Q6" s="5"/>
      <c r="R6" s="5">
        <f>1053+204+187+87</f>
        <v>1531</v>
      </c>
      <c r="S6" s="5">
        <f>999+232+260+34</f>
        <v>1525</v>
      </c>
      <c r="T6" s="5">
        <f>921+224+412+28</f>
        <v>1585</v>
      </c>
      <c r="U6" s="5"/>
      <c r="V6" s="5"/>
      <c r="W6" s="5"/>
      <c r="X6" s="5"/>
      <c r="Y6" s="5"/>
      <c r="Z6" s="5"/>
    </row>
    <row r="7" spans="1:31" s="2" customFormat="1" x14ac:dyDescent="0.2">
      <c r="B7" s="2" t="s">
        <v>50</v>
      </c>
      <c r="C7" s="5"/>
      <c r="D7" s="5"/>
      <c r="E7" s="5"/>
      <c r="F7" s="5">
        <f>+F5-F6</f>
        <v>944</v>
      </c>
      <c r="G7" s="5"/>
      <c r="H7" s="5"/>
      <c r="I7" s="5"/>
      <c r="J7" s="5">
        <f>+J5-J6</f>
        <v>815</v>
      </c>
      <c r="K7" s="5"/>
      <c r="L7" s="5"/>
      <c r="M7" s="5"/>
      <c r="N7" s="5"/>
      <c r="O7" s="5"/>
      <c r="P7" s="5"/>
      <c r="Q7" s="5"/>
      <c r="R7" s="5">
        <f>+R5-R6</f>
        <v>3052</v>
      </c>
      <c r="S7" s="5">
        <f>+S5-S6</f>
        <v>2883</v>
      </c>
      <c r="T7" s="5">
        <f>+T5-T6</f>
        <v>3079</v>
      </c>
      <c r="U7" s="5"/>
      <c r="V7" s="5"/>
      <c r="W7" s="5"/>
      <c r="X7" s="5"/>
      <c r="Y7" s="5"/>
      <c r="Z7" s="5"/>
    </row>
    <row r="8" spans="1:31" s="2" customFormat="1" x14ac:dyDescent="0.2">
      <c r="B8" s="2" t="s">
        <v>49</v>
      </c>
      <c r="C8" s="5"/>
      <c r="D8" s="5"/>
      <c r="E8" s="5"/>
      <c r="F8" s="5">
        <v>184</v>
      </c>
      <c r="G8" s="5"/>
      <c r="H8" s="5"/>
      <c r="I8" s="5"/>
      <c r="J8" s="5">
        <v>193</v>
      </c>
      <c r="K8" s="5"/>
      <c r="L8" s="5"/>
      <c r="M8" s="5"/>
      <c r="N8" s="5"/>
      <c r="O8" s="5"/>
      <c r="P8" s="5"/>
      <c r="Q8" s="5"/>
      <c r="R8" s="5">
        <v>584</v>
      </c>
      <c r="S8" s="5">
        <v>571</v>
      </c>
      <c r="T8" s="5">
        <v>646</v>
      </c>
      <c r="U8" s="5"/>
      <c r="V8" s="5"/>
      <c r="W8" s="5"/>
      <c r="X8" s="5"/>
      <c r="Y8" s="5"/>
      <c r="Z8" s="5"/>
    </row>
    <row r="9" spans="1:31" s="2" customFormat="1" x14ac:dyDescent="0.2">
      <c r="B9" s="2" t="s">
        <v>48</v>
      </c>
      <c r="C9" s="5"/>
      <c r="D9" s="5"/>
      <c r="E9" s="5"/>
      <c r="F9" s="5">
        <v>247</v>
      </c>
      <c r="G9" s="5"/>
      <c r="H9" s="5"/>
      <c r="I9" s="5"/>
      <c r="J9" s="5">
        <v>289</v>
      </c>
      <c r="K9" s="5"/>
      <c r="L9" s="5"/>
      <c r="M9" s="5"/>
      <c r="N9" s="5"/>
      <c r="O9" s="5"/>
      <c r="P9" s="5"/>
      <c r="Q9" s="5"/>
      <c r="R9" s="5">
        <v>606</v>
      </c>
      <c r="S9" s="5">
        <v>712</v>
      </c>
      <c r="T9" s="5">
        <v>734</v>
      </c>
      <c r="U9" s="5"/>
      <c r="V9" s="5"/>
      <c r="W9" s="5"/>
      <c r="X9" s="5"/>
      <c r="Y9" s="5"/>
      <c r="Z9" s="5"/>
    </row>
    <row r="10" spans="1:31" s="2" customFormat="1" x14ac:dyDescent="0.2">
      <c r="B10" s="2" t="s">
        <v>47</v>
      </c>
      <c r="C10" s="5"/>
      <c r="D10" s="5"/>
      <c r="E10" s="5"/>
      <c r="F10" s="5">
        <v>75</v>
      </c>
      <c r="G10" s="5"/>
      <c r="H10" s="5"/>
      <c r="I10" s="5"/>
      <c r="J10" s="5">
        <v>83</v>
      </c>
      <c r="K10" s="5"/>
      <c r="L10" s="5"/>
      <c r="M10" s="5"/>
      <c r="N10" s="5"/>
      <c r="O10" s="5"/>
      <c r="P10" s="5"/>
      <c r="Q10" s="5"/>
      <c r="R10" s="5">
        <v>490</v>
      </c>
      <c r="S10" s="5">
        <v>417</v>
      </c>
      <c r="T10" s="5">
        <v>380</v>
      </c>
      <c r="U10" s="5"/>
      <c r="V10" s="5"/>
      <c r="W10" s="5"/>
      <c r="X10" s="5"/>
      <c r="Y10" s="5"/>
      <c r="Z10" s="5"/>
    </row>
    <row r="11" spans="1:31" s="2" customFormat="1" x14ac:dyDescent="0.2">
      <c r="B11" s="2" t="s">
        <v>46</v>
      </c>
      <c r="C11" s="5"/>
      <c r="D11" s="5"/>
      <c r="E11" s="5"/>
      <c r="F11" s="5">
        <f>SUM(F8:F10)</f>
        <v>506</v>
      </c>
      <c r="G11" s="5"/>
      <c r="H11" s="5"/>
      <c r="I11" s="5"/>
      <c r="J11" s="5">
        <f>SUM(J8:J10)</f>
        <v>565</v>
      </c>
      <c r="K11" s="5"/>
      <c r="L11" s="5"/>
      <c r="M11" s="5"/>
      <c r="N11" s="5"/>
      <c r="O11" s="5"/>
      <c r="P11" s="5"/>
      <c r="Q11" s="5"/>
      <c r="R11" s="5">
        <f>SUM(R8:R10)</f>
        <v>1680</v>
      </c>
      <c r="S11" s="5">
        <f>SUM(S8:S10)</f>
        <v>1700</v>
      </c>
      <c r="T11" s="5">
        <f>SUM(T8:T10)</f>
        <v>1760</v>
      </c>
      <c r="U11" s="5"/>
      <c r="V11" s="5"/>
      <c r="W11" s="5"/>
      <c r="X11" s="5"/>
      <c r="Y11" s="5"/>
      <c r="Z11" s="5"/>
    </row>
    <row r="12" spans="1:31" s="2" customFormat="1" x14ac:dyDescent="0.2">
      <c r="B12" s="2" t="s">
        <v>45</v>
      </c>
      <c r="C12" s="5"/>
      <c r="D12" s="5"/>
      <c r="E12" s="5"/>
      <c r="F12" s="5">
        <f>F7-F11</f>
        <v>438</v>
      </c>
      <c r="G12" s="5"/>
      <c r="H12" s="5"/>
      <c r="I12" s="5"/>
      <c r="J12" s="5">
        <f>J7-J11</f>
        <v>250</v>
      </c>
      <c r="K12" s="5"/>
      <c r="L12" s="5"/>
      <c r="M12" s="5"/>
      <c r="N12" s="5"/>
      <c r="O12" s="5"/>
      <c r="P12" s="5"/>
      <c r="Q12" s="5"/>
      <c r="R12" s="5">
        <f>R7-R11</f>
        <v>1372</v>
      </c>
      <c r="S12" s="5">
        <f>S7-S11</f>
        <v>1183</v>
      </c>
      <c r="T12" s="5">
        <f>T7-T11</f>
        <v>1319</v>
      </c>
      <c r="U12" s="5"/>
      <c r="V12" s="5"/>
      <c r="W12" s="5"/>
      <c r="X12" s="5"/>
      <c r="Y12" s="5"/>
      <c r="Z12" s="5"/>
    </row>
    <row r="13" spans="1:31" s="2" customFormat="1" x14ac:dyDescent="0.2">
      <c r="B13" s="2" t="s">
        <v>44</v>
      </c>
      <c r="C13" s="5"/>
      <c r="D13" s="5"/>
      <c r="E13" s="5"/>
      <c r="F13" s="5">
        <v>-50</v>
      </c>
      <c r="G13" s="5"/>
      <c r="H13" s="5"/>
      <c r="I13" s="5"/>
      <c r="J13" s="5">
        <v>-49</v>
      </c>
      <c r="K13" s="5"/>
      <c r="L13" s="5"/>
      <c r="M13" s="5"/>
      <c r="N13" s="5"/>
      <c r="O13" s="5"/>
      <c r="P13" s="5"/>
      <c r="Q13" s="5"/>
      <c r="R13" s="5">
        <v>-53</v>
      </c>
      <c r="S13" s="5">
        <v>-202</v>
      </c>
      <c r="T13" s="5">
        <v>-198</v>
      </c>
      <c r="U13" s="5"/>
      <c r="V13" s="5"/>
      <c r="W13" s="5"/>
      <c r="X13" s="5"/>
      <c r="Y13" s="5"/>
      <c r="Z13" s="5"/>
    </row>
    <row r="14" spans="1:31" s="2" customFormat="1" x14ac:dyDescent="0.2">
      <c r="B14" s="2" t="s">
        <v>43</v>
      </c>
      <c r="C14" s="5"/>
      <c r="D14" s="5"/>
      <c r="E14" s="5"/>
      <c r="F14" s="5">
        <f>+F12+F13</f>
        <v>388</v>
      </c>
      <c r="G14" s="5"/>
      <c r="H14" s="5"/>
      <c r="I14" s="5"/>
      <c r="J14" s="5">
        <f>+J12+J13</f>
        <v>201</v>
      </c>
      <c r="K14" s="5"/>
      <c r="L14" s="5"/>
      <c r="M14" s="5"/>
      <c r="N14" s="5"/>
      <c r="O14" s="5"/>
      <c r="P14" s="5"/>
      <c r="Q14" s="5"/>
      <c r="R14" s="5">
        <f>+R12+R13</f>
        <v>1319</v>
      </c>
      <c r="S14" s="5">
        <f>+S12+S13</f>
        <v>981</v>
      </c>
      <c r="T14" s="5">
        <f>+T12+T13</f>
        <v>1121</v>
      </c>
      <c r="U14" s="5"/>
      <c r="V14" s="5"/>
      <c r="W14" s="5"/>
      <c r="X14" s="5"/>
      <c r="Y14" s="5"/>
      <c r="Z14" s="5"/>
    </row>
    <row r="15" spans="1:31" s="2" customFormat="1" x14ac:dyDescent="0.2">
      <c r="B15" s="2" t="s">
        <v>42</v>
      </c>
      <c r="C15" s="5"/>
      <c r="D15" s="5"/>
      <c r="E15" s="5"/>
      <c r="F15" s="5">
        <v>27</v>
      </c>
      <c r="G15" s="5"/>
      <c r="H15" s="5"/>
      <c r="I15" s="5"/>
      <c r="J15" s="5">
        <v>42</v>
      </c>
      <c r="K15" s="5"/>
      <c r="L15" s="5"/>
      <c r="M15" s="5"/>
      <c r="N15" s="5"/>
      <c r="O15" s="5"/>
      <c r="P15" s="5"/>
      <c r="Q15" s="5"/>
      <c r="R15" s="5">
        <v>309</v>
      </c>
      <c r="S15" s="5">
        <v>146</v>
      </c>
      <c r="T15" s="5">
        <v>229</v>
      </c>
      <c r="U15" s="5"/>
      <c r="V15" s="5"/>
      <c r="W15" s="5"/>
      <c r="X15" s="5"/>
      <c r="Y15" s="5"/>
      <c r="Z15" s="5"/>
    </row>
    <row r="16" spans="1:31" s="2" customFormat="1" x14ac:dyDescent="0.2">
      <c r="B16" s="2" t="s">
        <v>41</v>
      </c>
      <c r="C16" s="5"/>
      <c r="D16" s="5"/>
      <c r="E16" s="5"/>
      <c r="F16" s="5">
        <f>+F14-F15</f>
        <v>361</v>
      </c>
      <c r="G16" s="5"/>
      <c r="H16" s="5"/>
      <c r="I16" s="5"/>
      <c r="J16" s="5">
        <f>+J14-J15</f>
        <v>159</v>
      </c>
      <c r="K16" s="5"/>
      <c r="L16" s="5"/>
      <c r="M16" s="5"/>
      <c r="N16" s="5"/>
      <c r="O16" s="5"/>
      <c r="P16" s="5"/>
      <c r="Q16" s="5"/>
      <c r="R16" s="5">
        <f>+R14-R15</f>
        <v>1010</v>
      </c>
      <c r="S16" s="5">
        <f>+S14-S15</f>
        <v>835</v>
      </c>
      <c r="T16" s="5">
        <f>+T14-T15</f>
        <v>892</v>
      </c>
      <c r="U16" s="5"/>
      <c r="V16" s="5"/>
      <c r="W16" s="5"/>
      <c r="X16" s="5"/>
      <c r="Y16" s="5"/>
      <c r="Z16" s="5"/>
    </row>
    <row r="17" spans="2:26" x14ac:dyDescent="0.2">
      <c r="B17" t="s">
        <v>40</v>
      </c>
      <c r="F17" s="9">
        <f>F16/F18</f>
        <v>0.49519890260631</v>
      </c>
      <c r="J17" s="9">
        <f>J16/J18</f>
        <v>0.21370967741935484</v>
      </c>
      <c r="R17" s="9">
        <f>R16/R18</f>
        <v>0.97584541062801933</v>
      </c>
      <c r="S17" s="9">
        <f>S16/S18</f>
        <v>1.1501377410468319</v>
      </c>
      <c r="T17" s="9">
        <f>T16/T18</f>
        <v>1.2070365358592692</v>
      </c>
    </row>
    <row r="18" spans="2:26" s="2" customFormat="1" x14ac:dyDescent="0.2">
      <c r="B18" s="2" t="s">
        <v>1</v>
      </c>
      <c r="C18" s="5"/>
      <c r="D18" s="5"/>
      <c r="E18" s="5"/>
      <c r="F18" s="5">
        <v>729</v>
      </c>
      <c r="G18" s="5"/>
      <c r="H18" s="5"/>
      <c r="I18" s="5"/>
      <c r="J18" s="5">
        <v>744</v>
      </c>
      <c r="K18" s="5"/>
      <c r="L18" s="5"/>
      <c r="M18" s="5"/>
      <c r="N18" s="5"/>
      <c r="O18" s="5"/>
      <c r="P18" s="5"/>
      <c r="Q18" s="5"/>
      <c r="R18" s="5">
        <v>1035</v>
      </c>
      <c r="S18" s="5">
        <v>726</v>
      </c>
      <c r="T18" s="5">
        <v>739</v>
      </c>
      <c r="U18" s="5"/>
      <c r="V18" s="5"/>
      <c r="W18" s="5"/>
      <c r="X18" s="5"/>
      <c r="Y18" s="5"/>
      <c r="Z18" s="5"/>
    </row>
    <row r="20" spans="2:26" x14ac:dyDescent="0.2">
      <c r="B20" t="s">
        <v>22</v>
      </c>
      <c r="J20" s="8">
        <f>J5/F5-1</f>
        <v>-0.14095238095238094</v>
      </c>
      <c r="R20" s="8"/>
      <c r="S20" s="8">
        <f>S5/R5-1</f>
        <v>-3.8184595243290431E-2</v>
      </c>
      <c r="T20" s="8">
        <f t="shared" ref="T20" si="2">T5/S5-1</f>
        <v>5.8076225045372132E-2</v>
      </c>
    </row>
    <row r="21" spans="2:26" x14ac:dyDescent="0.2">
      <c r="B21" t="s">
        <v>52</v>
      </c>
      <c r="J21" s="8">
        <f>J7/J5</f>
        <v>0.60236511456023656</v>
      </c>
      <c r="R21" s="8">
        <f>R7/R5</f>
        <v>0.66593934104298491</v>
      </c>
      <c r="S21" s="8">
        <f t="shared" ref="S21:T21" si="3">S7/S5</f>
        <v>0.65403811252268607</v>
      </c>
      <c r="T21" s="8">
        <f t="shared" si="3"/>
        <v>0.66016295025728988</v>
      </c>
    </row>
    <row r="22" spans="2:26" x14ac:dyDescent="0.2">
      <c r="B22" t="s">
        <v>53</v>
      </c>
      <c r="J22" s="8">
        <f>J12/J5</f>
        <v>0.18477457501847747</v>
      </c>
      <c r="R22" s="8">
        <f>R12/R5</f>
        <v>0.29936722670739691</v>
      </c>
      <c r="S22" s="8">
        <f t="shared" ref="S22:T22" si="4">S12/S5</f>
        <v>0.26837568058076228</v>
      </c>
      <c r="T22" s="8">
        <f t="shared" si="4"/>
        <v>0.28280445969125212</v>
      </c>
    </row>
    <row r="24" spans="2:26" s="2" customFormat="1" x14ac:dyDescent="0.2">
      <c r="B24" s="2" t="s">
        <v>23</v>
      </c>
      <c r="C24" s="5"/>
      <c r="D24" s="5"/>
      <c r="E24" s="5"/>
      <c r="F24" s="5"/>
      <c r="G24" s="5"/>
      <c r="H24" s="5"/>
      <c r="I24" s="5"/>
      <c r="J24" s="5">
        <f>J25-J40</f>
        <v>1322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2:26" s="2" customFormat="1" x14ac:dyDescent="0.2">
      <c r="B25" s="2" t="s">
        <v>3</v>
      </c>
      <c r="C25" s="5"/>
      <c r="D25" s="5"/>
      <c r="E25" s="5"/>
      <c r="F25" s="5"/>
      <c r="G25" s="5"/>
      <c r="H25" s="5"/>
      <c r="I25" s="5"/>
      <c r="J25" s="5">
        <f>1823+8+9+3561</f>
        <v>5401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2:26" s="2" customFormat="1" x14ac:dyDescent="0.2">
      <c r="B26" s="2" t="s">
        <v>24</v>
      </c>
      <c r="C26" s="5"/>
      <c r="D26" s="5"/>
      <c r="E26" s="5"/>
      <c r="F26" s="5"/>
      <c r="G26" s="5"/>
      <c r="H26" s="5"/>
      <c r="I26" s="5"/>
      <c r="J26" s="5">
        <v>679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2:26" s="2" customFormat="1" x14ac:dyDescent="0.2">
      <c r="B27" s="2" t="s">
        <v>26</v>
      </c>
      <c r="C27" s="5"/>
      <c r="D27" s="5"/>
      <c r="E27" s="5"/>
      <c r="F27" s="5"/>
      <c r="G27" s="5"/>
      <c r="H27" s="5"/>
      <c r="I27" s="5"/>
      <c r="J27" s="5">
        <v>128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2:26" s="2" customFormat="1" x14ac:dyDescent="0.2">
      <c r="B28" s="2" t="s">
        <v>25</v>
      </c>
      <c r="C28" s="5"/>
      <c r="D28" s="5"/>
      <c r="E28" s="5"/>
      <c r="F28" s="5"/>
      <c r="G28" s="5"/>
      <c r="H28" s="5"/>
      <c r="I28" s="5"/>
      <c r="J28" s="5">
        <f>336+80</f>
        <v>416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2:26" s="2" customFormat="1" x14ac:dyDescent="0.2">
      <c r="B29" s="2" t="s">
        <v>27</v>
      </c>
      <c r="C29" s="5"/>
      <c r="D29" s="5"/>
      <c r="E29" s="5"/>
      <c r="F29" s="5"/>
      <c r="G29" s="5"/>
      <c r="H29" s="5"/>
      <c r="I29" s="5"/>
      <c r="J29" s="5">
        <v>30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2:26" s="2" customFormat="1" x14ac:dyDescent="0.2">
      <c r="B30" s="2" t="s">
        <v>28</v>
      </c>
      <c r="C30" s="5"/>
      <c r="D30" s="5"/>
      <c r="E30" s="5"/>
      <c r="F30" s="5"/>
      <c r="G30" s="5"/>
      <c r="H30" s="5"/>
      <c r="I30" s="5"/>
      <c r="J30" s="5">
        <v>383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s="2" customFormat="1" x14ac:dyDescent="0.2">
      <c r="B31" s="2" t="s">
        <v>29</v>
      </c>
      <c r="C31" s="5"/>
      <c r="D31" s="5"/>
      <c r="E31" s="5"/>
      <c r="F31" s="5"/>
      <c r="G31" s="5"/>
      <c r="H31" s="5"/>
      <c r="I31" s="5"/>
      <c r="J31" s="5">
        <v>189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2:26" s="2" customFormat="1" x14ac:dyDescent="0.2">
      <c r="B32" s="2" t="s">
        <v>30</v>
      </c>
      <c r="C32" s="5"/>
      <c r="D32" s="5"/>
      <c r="E32" s="5"/>
      <c r="F32" s="5"/>
      <c r="G32" s="5"/>
      <c r="H32" s="5"/>
      <c r="I32" s="5"/>
      <c r="J32" s="5">
        <v>275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2:26" s="2" customFormat="1" x14ac:dyDescent="0.2">
      <c r="B33" s="2" t="s">
        <v>31</v>
      </c>
      <c r="C33" s="5"/>
      <c r="D33" s="5"/>
      <c r="E33" s="5"/>
      <c r="F33" s="5"/>
      <c r="G33" s="5"/>
      <c r="H33" s="5"/>
      <c r="I33" s="5"/>
      <c r="J33" s="5">
        <v>173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2:26" s="2" customFormat="1" x14ac:dyDescent="0.2">
      <c r="B34" s="2" t="s">
        <v>32</v>
      </c>
      <c r="C34" s="5"/>
      <c r="D34" s="5"/>
      <c r="E34" s="5"/>
      <c r="F34" s="5"/>
      <c r="G34" s="5"/>
      <c r="H34" s="5"/>
      <c r="I34" s="5"/>
      <c r="J34" s="5">
        <f>49+433+7095</f>
        <v>7577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2:26" s="2" customFormat="1" x14ac:dyDescent="0.2">
      <c r="B35" s="2" t="s">
        <v>33</v>
      </c>
      <c r="C35" s="5"/>
      <c r="D35" s="5"/>
      <c r="E35" s="5"/>
      <c r="F35" s="5"/>
      <c r="G35" s="5"/>
      <c r="H35" s="5"/>
      <c r="I35" s="5"/>
      <c r="J35" s="5">
        <f>SUM(J25:J34)</f>
        <v>15251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2:26" s="2" customFormat="1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2:26" s="2" customFormat="1" x14ac:dyDescent="0.2">
      <c r="B37" s="2" t="s">
        <v>34</v>
      </c>
      <c r="C37" s="5"/>
      <c r="D37" s="5"/>
      <c r="E37" s="5"/>
      <c r="F37" s="5"/>
      <c r="G37" s="5"/>
      <c r="H37" s="5"/>
      <c r="I37" s="5"/>
      <c r="J37" s="5">
        <v>284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2:26" s="2" customFormat="1" x14ac:dyDescent="0.2">
      <c r="B38" s="2" t="s">
        <v>35</v>
      </c>
      <c r="C38" s="5"/>
      <c r="D38" s="5"/>
      <c r="E38" s="5"/>
      <c r="F38" s="5"/>
      <c r="G38" s="5"/>
      <c r="H38" s="5"/>
      <c r="I38" s="5"/>
      <c r="J38" s="5">
        <v>1702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2:26" s="2" customFormat="1" x14ac:dyDescent="0.2">
      <c r="B39" s="2" t="s">
        <v>36</v>
      </c>
      <c r="C39" s="5"/>
      <c r="D39" s="5"/>
      <c r="E39" s="5"/>
      <c r="F39" s="5"/>
      <c r="G39" s="5"/>
      <c r="H39" s="5"/>
      <c r="I39" s="5"/>
      <c r="J39" s="5">
        <v>625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2:26" s="2" customFormat="1" x14ac:dyDescent="0.2">
      <c r="B40" s="2" t="s">
        <v>4</v>
      </c>
      <c r="C40" s="5"/>
      <c r="D40" s="5"/>
      <c r="E40" s="5"/>
      <c r="F40" s="5"/>
      <c r="G40" s="5"/>
      <c r="H40" s="5"/>
      <c r="I40" s="5"/>
      <c r="J40" s="5">
        <v>4079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2:26" s="2" customFormat="1" x14ac:dyDescent="0.2">
      <c r="B41" s="2" t="s">
        <v>30</v>
      </c>
      <c r="C41" s="5"/>
      <c r="D41" s="5"/>
      <c r="E41" s="5"/>
      <c r="F41" s="5"/>
      <c r="G41" s="5"/>
      <c r="H41" s="5"/>
      <c r="I41" s="5"/>
      <c r="J41" s="5">
        <v>10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2:26" s="2" customFormat="1" x14ac:dyDescent="0.2">
      <c r="B42" s="2" t="s">
        <v>37</v>
      </c>
      <c r="C42" s="5"/>
      <c r="D42" s="5"/>
      <c r="E42" s="5"/>
      <c r="F42" s="5"/>
      <c r="G42" s="5"/>
      <c r="H42" s="5"/>
      <c r="I42" s="5"/>
      <c r="J42" s="5">
        <v>483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2:26" s="2" customFormat="1" x14ac:dyDescent="0.2">
      <c r="B43" s="2" t="s">
        <v>38</v>
      </c>
      <c r="C43" s="5"/>
      <c r="D43" s="5"/>
      <c r="E43" s="5"/>
      <c r="F43" s="5"/>
      <c r="G43" s="5"/>
      <c r="H43" s="5"/>
      <c r="I43" s="5"/>
      <c r="J43" s="5">
        <v>8068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2:26" s="2" customFormat="1" x14ac:dyDescent="0.2">
      <c r="B44" s="2" t="s">
        <v>39</v>
      </c>
      <c r="C44" s="5"/>
      <c r="D44" s="5"/>
      <c r="E44" s="5"/>
      <c r="F44" s="5"/>
      <c r="G44" s="5"/>
      <c r="H44" s="5"/>
      <c r="I44" s="5"/>
      <c r="J44" s="5">
        <f>SUM(J37:J43)</f>
        <v>15251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2016-04-02T20:32:44Z</dcterms:created>
  <dcterms:modified xsi:type="dcterms:W3CDTF">2016-05-04T19:09:46Z</dcterms:modified>
</cp:coreProperties>
</file>