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2125" windowHeight="12255" activeTab="1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5" i="2"/>
  <c r="D13" i="2"/>
  <c r="D8" i="2"/>
  <c r="H16" i="2"/>
  <c r="H15" i="2"/>
  <c r="H13" i="2"/>
  <c r="H8" i="2"/>
  <c r="H14" i="2" s="1"/>
  <c r="I32" i="2"/>
  <c r="E16" i="2"/>
  <c r="E15" i="2"/>
  <c r="E13" i="2"/>
  <c r="E8" i="2"/>
  <c r="I16" i="2"/>
  <c r="I15" i="2"/>
  <c r="D14" i="2" l="1"/>
  <c r="D17" i="2" s="1"/>
  <c r="D19" i="2" s="1"/>
  <c r="H21" i="2"/>
  <c r="H17" i="2"/>
  <c r="H19" i="2" s="1"/>
  <c r="E14" i="2"/>
  <c r="E17" i="2" s="1"/>
  <c r="E19" i="2" s="1"/>
  <c r="I13" i="2"/>
  <c r="I8" i="2"/>
  <c r="I21" i="2" s="1"/>
  <c r="L7" i="1"/>
  <c r="L6" i="1"/>
  <c r="L5" i="1"/>
  <c r="L4" i="1"/>
  <c r="I14" i="2" l="1"/>
  <c r="I17" i="2" s="1"/>
  <c r="I19" i="2" s="1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<sst xmlns="http://schemas.openxmlformats.org/spreadsheetml/2006/main" count="44" uniqueCount="40">
  <si>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</si>
  <si>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</si>
  <si>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</si>
  <si>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</si>
  <si>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</si>
  <si>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</si>
  <si>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Main</t>
  </si>
  <si>
    <t>Q315</t>
  </si>
  <si>
    <t>Revenue</t>
  </si>
  <si>
    <t>Q114</t>
  </si>
  <si>
    <t>Q214</t>
  </si>
  <si>
    <t>Q314</t>
  </si>
  <si>
    <t>Q414</t>
  </si>
  <si>
    <t>Q115</t>
  </si>
  <si>
    <t>Q215</t>
  </si>
  <si>
    <t>Q415</t>
  </si>
  <si>
    <t>Q116</t>
  </si>
  <si>
    <t>Q216</t>
  </si>
  <si>
    <t>Q316</t>
  </si>
  <si>
    <t>Q416</t>
  </si>
  <si>
    <t>Franchise</t>
  </si>
  <si>
    <t>Rental</t>
  </si>
  <si>
    <t>Ice Cream</t>
  </si>
  <si>
    <t>Company Operated</t>
  </si>
  <si>
    <t>Other</t>
  </si>
  <si>
    <t>Operating Income</t>
  </si>
  <si>
    <t>Operating Expenses</t>
  </si>
  <si>
    <t>Occupancy</t>
  </si>
  <si>
    <t>Cost of Ice Cream</t>
  </si>
  <si>
    <t>G&amp;A</t>
  </si>
  <si>
    <t>Other Income</t>
  </si>
  <si>
    <t>Interest Income</t>
  </si>
  <si>
    <t>Pretax Income</t>
  </si>
  <si>
    <t>Taxes</t>
  </si>
  <si>
    <t>Net Income</t>
  </si>
  <si>
    <t>Revenue Growth</t>
  </si>
  <si>
    <t>Balance Sheet</t>
  </si>
  <si>
    <t>Cash Flow</t>
  </si>
  <si>
    <t>Model NI</t>
  </si>
  <si>
    <t>Reported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</si>
</sst>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M8"/>
  <sheetViews>
    <sheetView topLeftCell="G1" zoomScale="130" zoomScaleNormal="130" workbookViewId="0">
      <selection activeCell="L8" sqref="L8"/>
    </sheetView>
  </sheetViews>
  <sheetFormatPr defaultRowHeight="12.75" x14ac:dyDescent="0.2"/>
  <sheetData>
    <row r="2" spans="11:13" x14ac:dyDescent="0.2">
      <c r="K2" t="s">
        <v>0</v>
      </c>
      <c r="L2" s="1">
        <v>42.5</v>
      </c>
    </row>
    <row r="3" spans="11:13" x14ac:dyDescent="0.2">
      <c r="K3" t="s">
        <v>1</v>
      </c>
      <c r="L3" s="2">
        <v>92.639560000000003</v>
      </c>
      <c r="M3" s="3" t="s">
        <v>7</v>
      </c>
    </row>
    <row r="4" spans="11:13" x14ac:dyDescent="0.2">
      <c r="K4" t="s">
        <v>2</v>
      </c>
      <c r="L4" s="2">
        <f>+L3*L2</f>
        <v>3937.1813000000002</v>
      </c>
      <c r="M4" s="3"/>
    </row>
    <row r="5" spans="11:13" x14ac:dyDescent="0.2">
      <c r="K5" t="s">
        <v>3</v>
      </c>
      <c r="L5" s="2">
        <f>324.53+72.131+160.022</f>
        <v>556.68299999999999</v>
      </c>
      <c r="M5" s="3" t="s">
        <v>7</v>
      </c>
    </row>
    <row r="6" spans="11:13" x14ac:dyDescent="0.2">
      <c r="K6" t="s">
        <v>4</v>
      </c>
      <c r="L6" s="2">
        <f>25.253+2463.477</f>
        <v>2488.73</v>
      </c>
      <c r="M6" s="3" t="s">
        <v>7</v>
      </c>
    </row>
    <row r="7" spans="11:13" x14ac:dyDescent="0.2">
      <c r="K7" t="s">
        <v>5</v>
      </c>
      <c r="L7" s="2">
        <f>+L4-L5+L6</f>
        <v>5869.2283000000007</v>
      </c>
    </row>
    <row r="8" spans="11:13" x14ac:dyDescent="0.2">
      <c r="L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1" sqref="I21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s="4" t="s">
        <v>6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7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</row>
    <row r="3" spans="1:14" s="2" customFormat="1" x14ac:dyDescent="0.2">
      <c r="B3" s="2" t="s">
        <v>20</v>
      </c>
      <c r="C3" s="5"/>
      <c r="D3" s="5">
        <v>122.267</v>
      </c>
      <c r="E3" s="5">
        <v>126.759</v>
      </c>
      <c r="F3" s="5"/>
      <c r="G3" s="5"/>
      <c r="H3" s="5">
        <v>131.143</v>
      </c>
      <c r="I3" s="5">
        <v>133.91300000000001</v>
      </c>
      <c r="J3" s="5"/>
      <c r="K3" s="5"/>
      <c r="L3" s="5"/>
      <c r="M3" s="5"/>
      <c r="N3" s="5"/>
    </row>
    <row r="4" spans="1:14" s="2" customFormat="1" x14ac:dyDescent="0.2">
      <c r="B4" s="2" t="s">
        <v>21</v>
      </c>
      <c r="C4" s="5"/>
      <c r="D4" s="5">
        <v>25.632999999999999</v>
      </c>
      <c r="E4" s="5">
        <v>25.57</v>
      </c>
      <c r="F4" s="5"/>
      <c r="G4" s="5"/>
      <c r="H4" s="5">
        <v>26.535</v>
      </c>
      <c r="I4" s="5">
        <v>26.120999999999999</v>
      </c>
      <c r="J4" s="5"/>
      <c r="K4" s="5"/>
      <c r="L4" s="5"/>
      <c r="M4" s="5"/>
      <c r="N4" s="5"/>
    </row>
    <row r="5" spans="1:14" s="2" customFormat="1" x14ac:dyDescent="0.2">
      <c r="B5" s="2" t="s">
        <v>22</v>
      </c>
      <c r="C5" s="5"/>
      <c r="D5" s="5">
        <v>32.22</v>
      </c>
      <c r="E5" s="5">
        <v>27.617000000000001</v>
      </c>
      <c r="F5" s="5"/>
      <c r="G5" s="5"/>
      <c r="H5" s="5">
        <v>35.409999999999997</v>
      </c>
      <c r="I5" s="5">
        <v>29.553999999999998</v>
      </c>
      <c r="J5" s="5"/>
      <c r="K5" s="5"/>
      <c r="L5" s="5"/>
      <c r="M5" s="5"/>
      <c r="N5" s="5"/>
    </row>
    <row r="6" spans="1:14" s="2" customFormat="1" x14ac:dyDescent="0.2">
      <c r="B6" s="2" t="s">
        <v>23</v>
      </c>
      <c r="C6" s="5"/>
      <c r="D6" s="5">
        <v>4.7359999999999998</v>
      </c>
      <c r="E6" s="5">
        <v>5.2670000000000003</v>
      </c>
      <c r="F6" s="5"/>
      <c r="G6" s="5"/>
      <c r="H6" s="5">
        <v>7.7270000000000003</v>
      </c>
      <c r="I6" s="5">
        <v>7.2930000000000001</v>
      </c>
      <c r="J6" s="5"/>
      <c r="K6" s="5"/>
      <c r="L6" s="5"/>
      <c r="M6" s="5"/>
      <c r="N6" s="5"/>
    </row>
    <row r="7" spans="1:14" s="2" customFormat="1" x14ac:dyDescent="0.2">
      <c r="B7" s="2" t="s">
        <v>24</v>
      </c>
      <c r="C7" s="5"/>
      <c r="D7" s="5">
        <v>6.0519999999999996</v>
      </c>
      <c r="E7" s="5">
        <v>7.4269999999999996</v>
      </c>
      <c r="F7" s="5"/>
      <c r="G7" s="5"/>
      <c r="H7" s="5">
        <v>10.609</v>
      </c>
      <c r="I7" s="5">
        <v>12.926</v>
      </c>
      <c r="J7" s="5"/>
      <c r="K7" s="5"/>
      <c r="L7" s="5"/>
      <c r="M7" s="5"/>
      <c r="N7" s="5"/>
    </row>
    <row r="8" spans="1:14" s="6" customFormat="1" x14ac:dyDescent="0.2">
      <c r="B8" s="6" t="s">
        <v>8</v>
      </c>
      <c r="C8" s="7"/>
      <c r="D8" s="7">
        <f>SUM(D3:D7)</f>
        <v>190.90799999999999</v>
      </c>
      <c r="E8" s="7">
        <f>SUM(E3:E7)</f>
        <v>192.64</v>
      </c>
      <c r="F8" s="7"/>
      <c r="G8" s="7"/>
      <c r="H8" s="7">
        <f>SUM(H3:H7)</f>
        <v>211.42400000000001</v>
      </c>
      <c r="I8" s="7">
        <f>SUM(I3:I7)</f>
        <v>209.80700000000002</v>
      </c>
      <c r="J8" s="7"/>
      <c r="K8" s="7"/>
      <c r="L8" s="7"/>
      <c r="M8" s="7"/>
      <c r="N8" s="7"/>
    </row>
    <row r="9" spans="1:14" s="2" customFormat="1" x14ac:dyDescent="0.2">
      <c r="B9" s="2" t="s">
        <v>27</v>
      </c>
      <c r="C9" s="5"/>
      <c r="D9" s="5">
        <v>13.56</v>
      </c>
      <c r="E9" s="5">
        <v>13.257999999999999</v>
      </c>
      <c r="F9" s="5"/>
      <c r="G9" s="5"/>
      <c r="H9" s="5">
        <v>13.717000000000001</v>
      </c>
      <c r="I9" s="5">
        <v>13.686</v>
      </c>
      <c r="J9" s="5"/>
      <c r="K9" s="5"/>
      <c r="L9" s="5"/>
      <c r="M9" s="5"/>
      <c r="N9" s="5"/>
    </row>
    <row r="10" spans="1:14" s="2" customFormat="1" x14ac:dyDescent="0.2">
      <c r="B10" s="2" t="s">
        <v>28</v>
      </c>
      <c r="C10" s="5"/>
      <c r="D10" s="5">
        <v>23.181000000000001</v>
      </c>
      <c r="E10" s="5">
        <v>19.802</v>
      </c>
      <c r="F10" s="5"/>
      <c r="G10" s="5"/>
      <c r="H10" s="5">
        <v>22.876000000000001</v>
      </c>
      <c r="I10" s="5">
        <v>19.788</v>
      </c>
      <c r="J10" s="5"/>
      <c r="K10" s="5"/>
      <c r="L10" s="5"/>
      <c r="M10" s="5"/>
      <c r="N10" s="5"/>
    </row>
    <row r="11" spans="1:14" s="2" customFormat="1" x14ac:dyDescent="0.2">
      <c r="B11" s="2" t="s">
        <v>23</v>
      </c>
      <c r="C11" s="5"/>
      <c r="D11" s="5">
        <v>4.9039999999999999</v>
      </c>
      <c r="E11" s="5">
        <v>5.5049999999999999</v>
      </c>
      <c r="F11" s="5"/>
      <c r="G11" s="5"/>
      <c r="H11" s="5">
        <v>7.7569999999999997</v>
      </c>
      <c r="I11" s="5">
        <v>7.6970000000000001</v>
      </c>
      <c r="J11" s="5"/>
      <c r="K11" s="5"/>
      <c r="L11" s="5"/>
      <c r="M11" s="5"/>
      <c r="N11" s="5"/>
    </row>
    <row r="12" spans="1:14" s="2" customFormat="1" x14ac:dyDescent="0.2">
      <c r="B12" s="2" t="s">
        <v>29</v>
      </c>
      <c r="C12" s="5"/>
      <c r="D12" s="5">
        <v>56.195</v>
      </c>
      <c r="E12" s="5">
        <v>56.039000000000001</v>
      </c>
      <c r="F12" s="5"/>
      <c r="G12" s="5"/>
      <c r="H12" s="5">
        <v>68.349000000000004</v>
      </c>
      <c r="I12" s="5">
        <v>61.433</v>
      </c>
      <c r="J12" s="5"/>
      <c r="K12" s="5"/>
      <c r="L12" s="5"/>
      <c r="M12" s="5"/>
      <c r="N12" s="5"/>
    </row>
    <row r="13" spans="1:14" s="2" customFormat="1" x14ac:dyDescent="0.2">
      <c r="B13" s="2" t="s">
        <v>26</v>
      </c>
      <c r="C13" s="5"/>
      <c r="D13" s="5">
        <f>SUM(D9:D12)</f>
        <v>97.84</v>
      </c>
      <c r="E13" s="5">
        <f>SUM(E9:E12)</f>
        <v>94.604000000000013</v>
      </c>
      <c r="F13" s="5"/>
      <c r="G13" s="5"/>
      <c r="H13" s="5">
        <f>SUM(H9:H12)</f>
        <v>112.69900000000001</v>
      </c>
      <c r="I13" s="5">
        <f>SUM(I9:I12)</f>
        <v>102.60400000000001</v>
      </c>
      <c r="J13" s="5"/>
      <c r="K13" s="5"/>
      <c r="L13" s="5"/>
      <c r="M13" s="5"/>
      <c r="N13" s="5"/>
    </row>
    <row r="14" spans="1:14" s="8" customFormat="1" x14ac:dyDescent="0.2">
      <c r="B14" s="8" t="s">
        <v>25</v>
      </c>
      <c r="C14" s="9"/>
      <c r="D14" s="9">
        <f>D8-D13</f>
        <v>93.067999999999984</v>
      </c>
      <c r="E14" s="9">
        <f>E8-E13</f>
        <v>98.035999999999973</v>
      </c>
      <c r="F14" s="9"/>
      <c r="G14" s="9"/>
      <c r="H14" s="9">
        <f>H8-H13</f>
        <v>98.724999999999994</v>
      </c>
      <c r="I14" s="9">
        <f>I8-I13</f>
        <v>107.203</v>
      </c>
      <c r="J14" s="9"/>
      <c r="K14" s="9"/>
      <c r="L14" s="9"/>
      <c r="M14" s="9"/>
      <c r="N14" s="9"/>
    </row>
    <row r="15" spans="1:14" s="2" customFormat="1" x14ac:dyDescent="0.2">
      <c r="B15" s="2" t="s">
        <v>30</v>
      </c>
      <c r="C15" s="5"/>
      <c r="D15" s="5">
        <f>4.048+2.278</f>
        <v>6.3260000000000005</v>
      </c>
      <c r="E15" s="5">
        <f>5.366+1.004</f>
        <v>6.3699999999999992</v>
      </c>
      <c r="F15" s="5"/>
      <c r="G15" s="5"/>
      <c r="H15" s="5">
        <f>3.951+1.084</f>
        <v>5.0350000000000001</v>
      </c>
      <c r="I15" s="5">
        <f>4.059-0.161</f>
        <v>3.8980000000000001</v>
      </c>
      <c r="J15" s="5"/>
      <c r="K15" s="5"/>
      <c r="L15" s="5"/>
      <c r="M15" s="5"/>
      <c r="N15" s="5"/>
    </row>
    <row r="16" spans="1:14" s="2" customFormat="1" x14ac:dyDescent="0.2">
      <c r="B16" s="2" t="s">
        <v>31</v>
      </c>
      <c r="C16" s="5"/>
      <c r="D16" s="5">
        <f>0.069-0.113-16.823</f>
        <v>-16.867000000000001</v>
      </c>
      <c r="E16" s="5">
        <f>0.063-16.68-0.584</f>
        <v>-17.201000000000001</v>
      </c>
      <c r="F16" s="5"/>
      <c r="G16" s="5"/>
      <c r="H16" s="5">
        <f>0.116-0.012-25.095</f>
        <v>-24.991</v>
      </c>
      <c r="I16" s="5">
        <f>-24.786+0.086-0.449</f>
        <v>-25.149000000000004</v>
      </c>
      <c r="J16" s="5"/>
      <c r="K16" s="5"/>
      <c r="L16" s="5"/>
      <c r="M16" s="5"/>
      <c r="N16" s="5"/>
    </row>
    <row r="17" spans="2:14" x14ac:dyDescent="0.2">
      <c r="B17" s="2" t="s">
        <v>32</v>
      </c>
      <c r="D17" s="5">
        <f>SUM(D14:D16)</f>
        <v>82.526999999999973</v>
      </c>
      <c r="E17" s="5">
        <f>SUM(E14:E16)</f>
        <v>87.204999999999984</v>
      </c>
      <c r="H17" s="5">
        <f>SUM(H14:H16)</f>
        <v>78.768999999999991</v>
      </c>
      <c r="I17" s="5">
        <f>SUM(I14:I16)</f>
        <v>85.951999999999998</v>
      </c>
    </row>
    <row r="18" spans="2:14" s="2" customFormat="1" x14ac:dyDescent="0.2">
      <c r="B18" s="2" t="s">
        <v>33</v>
      </c>
      <c r="C18" s="5"/>
      <c r="D18" s="5">
        <v>24.719000000000001</v>
      </c>
      <c r="E18" s="5">
        <v>20.855</v>
      </c>
      <c r="F18" s="5"/>
      <c r="G18" s="5"/>
      <c r="H18" s="5">
        <v>25.148</v>
      </c>
      <c r="I18" s="5">
        <v>28.312000000000001</v>
      </c>
      <c r="J18" s="5"/>
      <c r="K18" s="5"/>
      <c r="L18" s="5"/>
      <c r="M18" s="5"/>
      <c r="N18" s="5"/>
    </row>
    <row r="19" spans="2:14" s="2" customFormat="1" x14ac:dyDescent="0.2">
      <c r="B19" s="2" t="s">
        <v>34</v>
      </c>
      <c r="C19" s="5"/>
      <c r="D19" s="5">
        <f>+D17-D18</f>
        <v>57.807999999999971</v>
      </c>
      <c r="E19" s="5">
        <f>+E17-E18</f>
        <v>66.34999999999998</v>
      </c>
      <c r="F19" s="5"/>
      <c r="G19" s="5"/>
      <c r="H19" s="5">
        <f>+H17-H18</f>
        <v>53.620999999999995</v>
      </c>
      <c r="I19" s="5">
        <f>+I17-I18</f>
        <v>57.64</v>
      </c>
      <c r="J19" s="5"/>
      <c r="K19" s="5"/>
      <c r="L19" s="5"/>
      <c r="M19" s="5"/>
      <c r="N19" s="5"/>
    </row>
    <row r="21" spans="2:14" x14ac:dyDescent="0.2">
      <c r="B21" s="2" t="s">
        <v>35</v>
      </c>
      <c r="H21" s="10">
        <f>H8/D8-1</f>
        <v>0.10746537599262473</v>
      </c>
      <c r="I21" s="10">
        <f>I8/E8-1</f>
        <v>8.9114410299003577E-2</v>
      </c>
    </row>
    <row r="24" spans="2:14" x14ac:dyDescent="0.2">
      <c r="B24" t="s">
        <v>36</v>
      </c>
    </row>
    <row r="31" spans="2:14" x14ac:dyDescent="0.2">
      <c r="B31" t="s">
        <v>37</v>
      </c>
    </row>
    <row r="32" spans="2:14" x14ac:dyDescent="0.2">
      <c r="B32" t="s">
        <v>38</v>
      </c>
      <c r="I32" s="5">
        <f>I19</f>
        <v>57.64</v>
      </c>
    </row>
    <row r="33" spans="2:2" x14ac:dyDescent="0.2">
      <c r="B33" t="s">
        <v>39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2015-12-09T03:10:37Z</dcterms:created>
  <dcterms:modified xsi:type="dcterms:W3CDTF">2015-12-09T05:14:23Z</dcterms:modified>
</cp:coreProperties>
</file>